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comments2.xml" ContentType="application/vnd.openxmlformats-officedocument.spreadsheetml.comments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styles.xml" ContentType="application/vnd.openxmlformats-officedocument.spreadsheetml.styles+xml"/>
  <Override PartName="/xl/worksheets/_rels/sheet16.xml.rels" ContentType="application/vnd.openxmlformats-package.relationships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14.xml.rels" ContentType="application/vnd.openxmlformats-package.relationships+xml"/>
  <Override PartName="/xl/worksheets/_rels/sheet10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omments10.xml" ContentType="application/vnd.openxmlformats-officedocument.spreadsheetml.comments+xml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4.xml" ContentType="application/vnd.openxmlformats-officedocument.drawing+xml"/>
  <Override PartName="/xl/drawings/vmlDrawing4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AS SUM" sheetId="1" state="visible" r:id="rId3"/>
    <sheet name="REG" sheetId="2" state="visible" r:id="rId4"/>
    <sheet name="SPEC" sheetId="3" state="visible" r:id="rId5"/>
    <sheet name="Dth_Day" sheetId="4" state="visible" r:id="rId6"/>
    <sheet name="Dth Prompt" sheetId="5" state="visible" r:id="rId7"/>
    <sheet name="PLR SUM" sheetId="6" state="visible" r:id="rId8"/>
    <sheet name="SPEC SUM" sheetId="7" state="hidden" r:id="rId9"/>
    <sheet name="PLR DETAILS" sheetId="8" state="visible" r:id="rId10"/>
    <sheet name="SPEC DETAILS" sheetId="9" state="hidden" r:id="rId11"/>
    <sheet name="SPEC REPORT" sheetId="10" state="visible" r:id="rId12"/>
    <sheet name="SPEC REPORT DETAILS" sheetId="11" state="visible" r:id="rId13"/>
    <sheet name="5-DAY" sheetId="12" state="hidden" r:id="rId14"/>
    <sheet name="VAR" sheetId="13" state="hidden" r:id="rId15"/>
    <sheet name="OPEN SPEC" sheetId="14" state="hidden" r:id="rId16"/>
    <sheet name="Gap Risk" sheetId="15" state="hidden" r:id="rId17"/>
    <sheet name="BASIS" sheetId="16" state="hidden" r:id="rId18"/>
  </sheets>
  <externalReferences>
    <externalReference r:id="rId19"/>
    <externalReference r:id="rId20"/>
  </externalReferences>
  <definedNames>
    <definedName function="false" hidden="false" localSheetId="4" name="_xlnm.Print_Titles" vbProcedure="false">'Dth Prompt'!$A:$B</definedName>
    <definedName function="false" hidden="false" localSheetId="3" name="_xlnm.Print_Titles" vbProcedure="false">Dth_Day!$A:$B</definedName>
    <definedName function="false" hidden="false" localSheetId="7" name="_xlnm.Print_Titles" vbProcedure="false">'PLR DETAILS'!$A:$B,'PLR DETAILS'!$1:$4</definedName>
    <definedName function="false" hidden="false" localSheetId="5" name="_xlnm.Print_Titles" vbProcedure="false">'PLR SUM'!$A:$B</definedName>
    <definedName function="false" hidden="false" localSheetId="1" name="_xlnm.Print_Area" vbProcedure="false">REG!$A$1:$L$57</definedName>
    <definedName function="false" hidden="false" localSheetId="2" name="_xlnm.Print_Area" vbProcedure="false">SPEC!$A$1:$L$57</definedName>
    <definedName function="false" hidden="false" localSheetId="8" name="_xlnm.Print_Titles" vbProcedure="false">'SPEC DETAILS'!$A:$B</definedName>
    <definedName function="false" hidden="false" localSheetId="10" name="_xlnm.Print_Titles" vbProcedure="false">'SPEC REPORT DETAILS'!$A:$C</definedName>
    <definedName function="false" hidden="false" localSheetId="6" name="_xlnm.Print_Titles" vbProcedure="false">'SPEC SUM'!$A:$B</definedName>
    <definedName function="false" hidden="false" name="Aeco_nonS" vbProcedure="false">Dth_Day!$A$28</definedName>
    <definedName function="false" hidden="false" name="Aeco_S" vbProcedure="false">Dth_Day!$A$16</definedName>
    <definedName function="false" hidden="false" name="Days" vbProcedure="false">#REF!</definedName>
    <definedName function="false" hidden="false" name="Dthdt" vbProcedure="false">Dth_Day!$A$6</definedName>
    <definedName function="false" hidden="false" name="Rockies_nonS" vbProcedure="false">Dth_Day!$A$30</definedName>
    <definedName function="false" hidden="false" name="Rockies_S" vbProcedure="false">Dth_Day!$A$18</definedName>
    <definedName function="false" hidden="false" name="Sumas_nonS" vbProcedure="false">Dth_Day!$A$29</definedName>
    <definedName function="false" hidden="false" name="Sumas_S" vbProcedure="false">Dth_Day!$A$17</definedName>
    <definedName function="false" hidden="false" name="Zero" vbProcedure="false">Dth_Day!$A$43</definedName>
  </definedNames>
  <calcPr iterateCount="100" refMode="A1" iterate="false" iterateDelta="0.001"/>
  <pivotCaches>
    <pivotCache cacheId="1" r:id="rId22"/>
    <pivotCache cacheId="2" r:id="rId23"/>
  </pivotCaches>
  <extLst>
    <ext xmlns:loext="http://schemas.libreoffice.org/" uri="{7626C862-2A13-11E5-B345-FEFF819CDC9F}">
      <loext:extCalcPr stringRefSyntax="CalcA1"/>
    </ext>
  </extLst>
</workbook>
</file>

<file path=xl/comments10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7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adjusted to reflect adjustment of $141k gain recorded to G/L in July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13</xdr:colOff>
                <xdr:row>15</xdr:row>
                <xdr:rowOff>7</xdr:rowOff>
              </xdr:from>
              <xdr:to>
                <xdr:col>9</xdr:col>
                <xdr:colOff>48</xdr:colOff>
                <xdr:row>20</xdr:row>
                <xdr:rowOff>8</xdr:rowOff>
              </xdr:to>
            </anchor>
          </commentPr>
        </mc:Choice>
        <mc:Fallback/>
      </mc:AlternateContent>
    </comment>
    <comment ref="I17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adjusted downward by $141k from adjustment from June deals recorded in July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13</xdr:colOff>
                <xdr:row>15</xdr:row>
                <xdr:rowOff>7</xdr:rowOff>
              </xdr:from>
              <xdr:to>
                <xdr:col>10</xdr:col>
                <xdr:colOff>48</xdr:colOff>
                <xdr:row>20</xdr:row>
                <xdr:rowOff>8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N7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date in number format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85</xdr:colOff>
                <xdr:row>4</xdr:row>
                <xdr:rowOff>10</xdr:rowOff>
              </xdr:from>
              <xdr:to>
                <xdr:col>9</xdr:col>
                <xdr:colOff>9</xdr:colOff>
                <xdr:row>10</xdr:row>
                <xdr:rowOff>12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N7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date in number format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85</xdr:colOff>
                <xdr:row>4</xdr:row>
                <xdr:rowOff>10</xdr:rowOff>
              </xdr:from>
              <xdr:to>
                <xdr:col>9</xdr:col>
                <xdr:colOff>9</xdr:colOff>
                <xdr:row>10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<sst xmlns="http://schemas.openxmlformats.org/spreadsheetml/2006/main" count="1366" uniqueCount="214">
  <si>
    <t xml:space="preserve">Portland General Electric Company</t>
  </si>
  <si>
    <t xml:space="preserve">Gas Summary</t>
  </si>
  <si>
    <t xml:space="preserve">As of November 19, 2001</t>
  </si>
  <si>
    <t xml:space="preserve">Gain (Loss)</t>
  </si>
  <si>
    <t xml:space="preserve">Today</t>
  </si>
  <si>
    <t xml:space="preserve">Daily Value at Risk</t>
  </si>
  <si>
    <t xml:space="preserve">Forward MTM Gain (Loss) From Prior Day</t>
  </si>
  <si>
    <t xml:space="preserve">5-Day Cumulative MTM Gain (Loss)</t>
  </si>
  <si>
    <t xml:space="preserve">Retail Book</t>
  </si>
  <si>
    <t xml:space="preserve">Limit</t>
  </si>
  <si>
    <t xml:space="preserve">Violation</t>
  </si>
  <si>
    <t xml:space="preserve">Forward MTM Gain (Loss) From Prior Day (100% of VaR)</t>
  </si>
  <si>
    <t xml:space="preserve">5-Day Cumulative MTM Gain (Loss)  (225% of VaR)</t>
  </si>
  <si>
    <t xml:space="preserve">Total Net Open Position (MMBtu)</t>
  </si>
  <si>
    <t xml:space="preserve">Maturity / Gap Risk (MMBtu)</t>
  </si>
  <si>
    <t xml:space="preserve">Speculative Book</t>
  </si>
  <si>
    <t xml:space="preserve">Month-to-Date Gain (Loss)</t>
  </si>
  <si>
    <t xml:space="preserve">Quarter-to-Date Gain (Loss)</t>
  </si>
  <si>
    <t xml:space="preserve">Year-to-Date Gain (Loss)</t>
  </si>
  <si>
    <t xml:space="preserve">REGULATORY PORTFOLIO</t>
  </si>
  <si>
    <t xml:space="preserve">Gas Reg Data</t>
  </si>
  <si>
    <t xml:space="preserve">Date</t>
  </si>
  <si>
    <t xml:space="preserve">Daily MTM</t>
  </si>
  <si>
    <t xml:space="preserve">5-Day Rolling</t>
  </si>
  <si>
    <t xml:space="preserve">Var</t>
  </si>
  <si>
    <t xml:space="preserve">TRADING PORTFOLIO</t>
  </si>
  <si>
    <t xml:space="preserve">Trading Data</t>
  </si>
  <si>
    <t xml:space="preserve">MTD</t>
  </si>
  <si>
    <t xml:space="preserve">QTD</t>
  </si>
  <si>
    <t xml:space="preserve">YTD</t>
  </si>
  <si>
    <t xml:space="preserve">VAR</t>
  </si>
  <si>
    <t xml:space="preserve">TERM - Fuel Position Summary - Dth/Day</t>
  </si>
  <si>
    <t xml:space="preserve">Speculative vs Hedge Books</t>
  </si>
  <si>
    <t xml:space="preserve">Valuation Date:  11/19/2001</t>
  </si>
  <si>
    <t xml:space="preserve">As of:                11/19/2001</t>
  </si>
  <si>
    <t xml:space="preserve">TOTAL</t>
  </si>
  <si>
    <t xml:space="preserve">Dec-01</t>
  </si>
  <si>
    <t xml:space="preserve">Jan-02</t>
  </si>
  <si>
    <t xml:space="preserve">Feb-02</t>
  </si>
  <si>
    <t xml:space="preserve">Mar-02</t>
  </si>
  <si>
    <t xml:space="preserve">Apr-02</t>
  </si>
  <si>
    <t xml:space="preserve">May-02</t>
  </si>
  <si>
    <t xml:space="preserve">Jun-02</t>
  </si>
  <si>
    <t xml:space="preserve">Jul-02</t>
  </si>
  <si>
    <t xml:space="preserve">Aug-02</t>
  </si>
  <si>
    <t xml:space="preserve">Sep-02</t>
  </si>
  <si>
    <t xml:space="preserve">Oct-02</t>
  </si>
  <si>
    <t xml:space="preserve">Nov-02</t>
  </si>
  <si>
    <t xml:space="preserve">Dec-02</t>
  </si>
  <si>
    <t xml:space="preserve">Jan-03</t>
  </si>
  <si>
    <t xml:space="preserve">Feb-03</t>
  </si>
  <si>
    <t xml:space="preserve">Mar-03</t>
  </si>
  <si>
    <t xml:space="preserve">Apr-03</t>
  </si>
  <si>
    <t xml:space="preserve">May-03</t>
  </si>
  <si>
    <t xml:space="preserve">Jun-03</t>
  </si>
  <si>
    <t xml:space="preserve">Jul-03</t>
  </si>
  <si>
    <t xml:space="preserve">Aug-03</t>
  </si>
  <si>
    <t xml:space="preserve">Sep-03</t>
  </si>
  <si>
    <t xml:space="preserve">Oct-03</t>
  </si>
  <si>
    <t xml:space="preserve">Nov-03</t>
  </si>
  <si>
    <t xml:space="preserve">Aeco</t>
  </si>
  <si>
    <t xml:space="preserve">Sumas</t>
  </si>
  <si>
    <t xml:space="preserve">Rockies</t>
  </si>
  <si>
    <t xml:space="preserve">Futures</t>
  </si>
  <si>
    <t xml:space="preserve">Total (Dth/Day)</t>
  </si>
  <si>
    <t xml:space="preserve">SPECULATIVE BOOK</t>
  </si>
  <si>
    <t xml:space="preserve">RMC Spec Limits</t>
  </si>
  <si>
    <t xml:space="preserve">Violations</t>
  </si>
  <si>
    <t xml:space="preserve">HEDGE BOOK</t>
  </si>
  <si>
    <t xml:space="preserve">RMC Hedge Limits</t>
  </si>
  <si>
    <t xml:space="preserve">.</t>
  </si>
  <si>
    <t xml:space="preserve">INDEX DEALS</t>
  </si>
  <si>
    <t xml:space="preserve">PLANT DELTAS</t>
  </si>
  <si>
    <t xml:space="preserve">Beaver</t>
  </si>
  <si>
    <t xml:space="preserve">  On-Peak</t>
  </si>
  <si>
    <t xml:space="preserve">  Off-Peak</t>
  </si>
  <si>
    <t xml:space="preserve">Coyote</t>
  </si>
  <si>
    <t xml:space="preserve">Comparison of Positions With and Without Plant Option Model</t>
  </si>
  <si>
    <t xml:space="preserve">WITH PLANT OPTION MODEL DELTAS</t>
  </si>
  <si>
    <t xml:space="preserve">PLANTS AT AVAILABLE CAPACITIES</t>
  </si>
  <si>
    <t xml:space="preserve">December</t>
  </si>
  <si>
    <t xml:space="preserve">January</t>
  </si>
  <si>
    <t xml:space="preserve">February</t>
  </si>
  <si>
    <t xml:space="preserve">Model</t>
  </si>
  <si>
    <t xml:space="preserve">Avail</t>
  </si>
  <si>
    <t xml:space="preserve">Diff</t>
  </si>
  <si>
    <t xml:space="preserve">On</t>
  </si>
  <si>
    <t xml:space="preserve">Off</t>
  </si>
  <si>
    <t xml:space="preserve">Flat</t>
  </si>
  <si>
    <t xml:space="preserve">Hr</t>
  </si>
  <si>
    <t xml:space="preserve">Hrs</t>
  </si>
  <si>
    <t xml:space="preserve">MMBtu</t>
  </si>
  <si>
    <t xml:space="preserve">Days</t>
  </si>
  <si>
    <t xml:space="preserve">Sumas Dly</t>
  </si>
  <si>
    <t xml:space="preserve">AECO Dly</t>
  </si>
  <si>
    <t xml:space="preserve">TERM - Fuel PLR Book Summary</t>
  </si>
  <si>
    <t xml:space="preserve">Prior Date:          11/16/2001</t>
  </si>
  <si>
    <t xml:space="preserve">As of:                  11/19/2001</t>
  </si>
  <si>
    <t xml:space="preserve">Dth</t>
  </si>
  <si>
    <t xml:space="preserve">Coyote Plant</t>
  </si>
  <si>
    <t xml:space="preserve">Total Aeco</t>
  </si>
  <si>
    <t xml:space="preserve">Beaver Plant</t>
  </si>
  <si>
    <t xml:space="preserve">Beaver II Plant</t>
  </si>
  <si>
    <t xml:space="preserve">Total Sumas</t>
  </si>
  <si>
    <t xml:space="preserve">Prior Dth/Day</t>
  </si>
  <si>
    <t xml:space="preserve">Delta</t>
  </si>
  <si>
    <t xml:space="preserve">Mark-to-Market</t>
  </si>
  <si>
    <t xml:space="preserve">MTM Deals</t>
  </si>
  <si>
    <t xml:space="preserve">MTM Plant Generation</t>
  </si>
  <si>
    <t xml:space="preserve">Total MTM</t>
  </si>
  <si>
    <t xml:space="preserve">Prior Day MTM</t>
  </si>
  <si>
    <t xml:space="preserve">TERM - Fuel SPEC Book Summary</t>
  </si>
  <si>
    <t xml:space="preserve">TERM - Fuel PLR Book Details</t>
  </si>
  <si>
    <t xml:space="preserve">NYMEX</t>
  </si>
  <si>
    <t xml:space="preserve">Prior Day</t>
  </si>
  <si>
    <t xml:space="preserve">Curve Comparison</t>
  </si>
  <si>
    <t xml:space="preserve">Mark-To-Market</t>
  </si>
  <si>
    <t xml:space="preserve">Today's MTM</t>
  </si>
  <si>
    <t xml:space="preserve">AECO</t>
  </si>
  <si>
    <t xml:space="preserve">Physical Transactions</t>
  </si>
  <si>
    <t xml:space="preserve">Physical</t>
  </si>
  <si>
    <t xml:space="preserve">Interbook</t>
  </si>
  <si>
    <t xml:space="preserve">Total Dth</t>
  </si>
  <si>
    <t xml:space="preserve">Swaps</t>
  </si>
  <si>
    <t xml:space="preserve">Average Deal Prices</t>
  </si>
  <si>
    <t xml:space="preserve">BUY</t>
  </si>
  <si>
    <t xml:space="preserve">SELL</t>
  </si>
  <si>
    <t xml:space="preserve">Interbook MTM</t>
  </si>
  <si>
    <t xml:space="preserve">ROCKIES</t>
  </si>
  <si>
    <t xml:space="preserve">SUMAS</t>
  </si>
  <si>
    <t xml:space="preserve">TERM - Fuel SPEC Book Details</t>
  </si>
  <si>
    <t xml:space="preserve">Speculative Book - Gas Summary</t>
  </si>
  <si>
    <t xml:space="preserve">Realized Settlement - January thru October</t>
  </si>
  <si>
    <t xml:space="preserve">Gas Book Limits</t>
  </si>
  <si>
    <t xml:space="preserve">Forecasted Realized Settlement - November</t>
  </si>
  <si>
    <t xml:space="preserve">Forward Mark-to-Market Value</t>
  </si>
  <si>
    <t xml:space="preserve">Less: Amounts Booked in 2000</t>
  </si>
  <si>
    <t xml:space="preserve">Total Mark-to-Market Value Booked in 2001</t>
  </si>
  <si>
    <t xml:space="preserve">Realized Settlement Values</t>
  </si>
  <si>
    <t xml:space="preserve">Total</t>
  </si>
  <si>
    <t xml:space="preserve">Monthly Settlement </t>
  </si>
  <si>
    <t xml:space="preserve"> </t>
  </si>
  <si>
    <t xml:space="preserve">Closed Positions - Mark-to-Market</t>
  </si>
  <si>
    <t xml:space="preserve">Open Positions - Mark-to-Market</t>
  </si>
  <si>
    <t xml:space="preserve">Basis Trades - Mark-to-Market</t>
  </si>
  <si>
    <t xml:space="preserve">Forward Position Detail</t>
  </si>
  <si>
    <t xml:space="preserve">Net Open Position (Mmbtu/day)</t>
  </si>
  <si>
    <t xml:space="preserve">Prior Day Net Open Position</t>
  </si>
  <si>
    <t xml:space="preserve">  Closed</t>
  </si>
  <si>
    <t xml:space="preserve">  Open</t>
  </si>
  <si>
    <t xml:space="preserve">  Basis Trades</t>
  </si>
  <si>
    <t xml:space="preserve">Total Mark-to-Market </t>
  </si>
  <si>
    <t xml:space="preserve">Speculative Book - Gas Details</t>
  </si>
  <si>
    <t xml:space="preserve"> Mark-to-Market</t>
  </si>
  <si>
    <t xml:space="preserve">    Closed</t>
  </si>
  <si>
    <t xml:space="preserve">    Open</t>
  </si>
  <si>
    <t xml:space="preserve"> Total Mark-to-Market - AECO</t>
  </si>
  <si>
    <t xml:space="preserve">  Total Mark-to-Market - ROCKIES</t>
  </si>
  <si>
    <t xml:space="preserve">  Total Mark-to-Market - SUMAS</t>
  </si>
  <si>
    <t xml:space="preserve">  Total Mark-to-Market - NYMEX</t>
  </si>
  <si>
    <t xml:space="preserve">LAST 5-DAY RETAIL</t>
  </si>
  <si>
    <t xml:space="preserve">MTD SPEC</t>
  </si>
  <si>
    <t xml:space="preserve">LAST 5-DAY SPEC</t>
  </si>
  <si>
    <t xml:space="preserve"> -  NOVEMBER</t>
  </si>
  <si>
    <t xml:space="preserve">Date </t>
  </si>
  <si>
    <t xml:space="preserve">RETAIL</t>
  </si>
  <si>
    <t xml:space="preserve">SPEC</t>
  </si>
  <si>
    <t xml:space="preserve">Value at Risk</t>
  </si>
  <si>
    <t xml:space="preserve">Sum of NET</t>
  </si>
  <si>
    <t xml:space="preserve">MONTH</t>
  </si>
  <si>
    <t xml:space="preserve">(blank)</t>
  </si>
  <si>
    <t xml:space="preserve">Grand Total</t>
  </si>
  <si>
    <t xml:space="preserve">TRANSNO</t>
  </si>
  <si>
    <t xml:space="preserve">TRANS_STATUS</t>
  </si>
  <si>
    <t xml:space="preserve">DIVISION</t>
  </si>
  <si>
    <t xml:space="preserve">B/S</t>
  </si>
  <si>
    <t xml:space="preserve">FASB</t>
  </si>
  <si>
    <t xml:space="preserve">EXEC DATE</t>
  </si>
  <si>
    <t xml:space="preserve">TRANS TYPE</t>
  </si>
  <si>
    <t xml:space="preserve">TRADER</t>
  </si>
  <si>
    <t xml:space="preserve">COUNTERPARTY</t>
  </si>
  <si>
    <t xml:space="preserve">DAILY VOLUME</t>
  </si>
  <si>
    <t xml:space="preserve">EXT QTY</t>
  </si>
  <si>
    <t xml:space="preserve">CONTRACTS</t>
  </si>
  <si>
    <t xml:space="preserve">FEE</t>
  </si>
  <si>
    <t xml:space="preserve">PGE_PAYS</t>
  </si>
  <si>
    <t xml:space="preserve">PGE_REC</t>
  </si>
  <si>
    <t xml:space="preserve">CURR</t>
  </si>
  <si>
    <t xml:space="preserve">PRICE</t>
  </si>
  <si>
    <t xml:space="preserve">CP PAYS</t>
  </si>
  <si>
    <t xml:space="preserve">NET</t>
  </si>
  <si>
    <t xml:space="preserve">SETTLE CURR</t>
  </si>
  <si>
    <t xml:space="preserve">Spec</t>
  </si>
  <si>
    <t xml:space="preserve">    MMBtu</t>
  </si>
  <si>
    <t xml:space="preserve">Maturity/Gap</t>
  </si>
  <si>
    <t xml:space="preserve">Hedge</t>
  </si>
  <si>
    <t xml:space="preserve">  MMBtu</t>
  </si>
  <si>
    <t xml:space="preserve">Rolling 1-12</t>
  </si>
  <si>
    <t xml:space="preserve">Rolling 13-24</t>
  </si>
  <si>
    <t xml:space="preserve">  Total NOP</t>
  </si>
  <si>
    <t xml:space="preserve"> Rolling 24 NOP</t>
  </si>
  <si>
    <t xml:space="preserve">REFRESH TABLE AFTER UPDATE</t>
  </si>
  <si>
    <t xml:space="preserve">MTM CURR</t>
  </si>
  <si>
    <t xml:space="preserve">L</t>
  </si>
  <si>
    <t xml:space="preserve">S</t>
  </si>
  <si>
    <t xml:space="preserve">BASISSWAP</t>
  </si>
  <si>
    <t xml:space="preserve">Owen</t>
  </si>
  <si>
    <t xml:space="preserve">Entergy-Koch Trading, LP</t>
  </si>
  <si>
    <t xml:space="preserve">MMBTU</t>
  </si>
  <si>
    <t xml:space="preserve">USD</t>
  </si>
  <si>
    <t xml:space="preserve">Morgan Stanley Capital Group, Inc</t>
  </si>
  <si>
    <t xml:space="preserve">Yildirok</t>
  </si>
  <si>
    <t xml:space="preserve">Sempra Energy Trading Corp.</t>
  </si>
  <si>
    <t xml:space="preserve">Utilicorp United Inc.</t>
  </si>
</sst>
</file>

<file path=xl/styles.xml><?xml version="1.0" encoding="utf-8"?>
<styleSheet xmlns="http://schemas.openxmlformats.org/spreadsheetml/2006/main">
  <numFmts count="17">
    <numFmt numFmtId="164" formatCode="General"/>
    <numFmt numFmtId="165" formatCode="_(\$* #,##0_);_(\$* \(#,##0\);_(\$* \-_);_(@_)"/>
    <numFmt numFmtId="166" formatCode="_(* #,##0_);_(* \(#,##0\);_(* \-_);_(@_)"/>
    <numFmt numFmtId="167" formatCode="#,##0"/>
    <numFmt numFmtId="168" formatCode="0"/>
    <numFmt numFmtId="169" formatCode="mmmm\ d&quot;, &quot;yyyy"/>
    <numFmt numFmtId="170" formatCode="0%"/>
    <numFmt numFmtId="171" formatCode="#,##0.000"/>
    <numFmt numFmtId="172" formatCode="[$-409]#,##0_);\(#,##0\)"/>
    <numFmt numFmtId="173" formatCode="\$#,##0.00"/>
    <numFmt numFmtId="174" formatCode="# ??/??"/>
    <numFmt numFmtId="175" formatCode="[$-409]mmm\-yy"/>
    <numFmt numFmtId="176" formatCode="\$#,##0.00_);&quot;($&quot;#,##0.00\)"/>
    <numFmt numFmtId="177" formatCode="[$-409]#,##0_);[RED]\(#,##0\)"/>
    <numFmt numFmtId="178" formatCode="\$#,##0"/>
    <numFmt numFmtId="179" formatCode="[$-409]m/d/yyyy"/>
    <numFmt numFmtId="180" formatCode="0.000"/>
  </numFmts>
  <fonts count="44">
    <font>
      <sz val="8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.25"/>
      <name val="MS Sans Serif"/>
      <family val="0"/>
    </font>
    <font>
      <sz val="8"/>
      <name val="MS Sans Serif"/>
      <family val="0"/>
    </font>
    <font>
      <b val="true"/>
      <sz val="8.25"/>
      <color rgb="FF000000"/>
      <name val="MS Sans Serif"/>
      <family val="0"/>
    </font>
    <font>
      <b val="true"/>
      <u val="single"/>
      <sz val="8.25"/>
      <color rgb="FF000000"/>
      <name val="MS Sans Serif"/>
      <family val="0"/>
    </font>
    <font>
      <b val="true"/>
      <sz val="8"/>
      <color rgb="FF000000"/>
      <name val="MS Sans Serif"/>
      <family val="0"/>
    </font>
    <font>
      <sz val="8"/>
      <name val="MS Sans Serif"/>
      <family val="2"/>
    </font>
    <font>
      <b val="true"/>
      <sz val="10"/>
      <name val="MS Sans Serif"/>
      <family val="2"/>
    </font>
    <font>
      <b val="true"/>
      <u val="single"/>
      <sz val="8"/>
      <name val="MS Sans Serif"/>
      <family val="2"/>
    </font>
    <font>
      <u val="single"/>
      <sz val="8"/>
      <name val="MS Sans Serif"/>
      <family val="2"/>
    </font>
    <font>
      <b val="true"/>
      <sz val="8"/>
      <name val="MS Sans Serif"/>
      <family val="2"/>
    </font>
    <font>
      <sz val="7"/>
      <name val="Times New Roman"/>
      <family val="1"/>
    </font>
    <font>
      <b val="true"/>
      <sz val="8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7"/>
      <color rgb="FF000000"/>
      <name val="Times New Roman"/>
      <family val="2"/>
    </font>
    <font>
      <sz val="4.25"/>
      <color rgb="FF000000"/>
      <name val="Times New Roman"/>
      <family val="2"/>
    </font>
    <font>
      <b val="true"/>
      <sz val="7.5"/>
      <color rgb="FF000000"/>
      <name val="Times New Roman"/>
      <family val="2"/>
    </font>
    <font>
      <sz val="4.75"/>
      <color rgb="FF000000"/>
      <name val="Times New Roman"/>
      <family val="2"/>
    </font>
    <font>
      <b val="true"/>
      <sz val="6.75"/>
      <color rgb="FF000000"/>
      <name val="Times New Roman"/>
      <family val="2"/>
    </font>
    <font>
      <b val="true"/>
      <sz val="7"/>
      <color rgb="FF000000"/>
      <name val="MS Sans Serif"/>
      <family val="0"/>
    </font>
    <font>
      <sz val="7"/>
      <name val="Times New Roman"/>
      <family val="0"/>
    </font>
    <font>
      <b val="true"/>
      <u val="single"/>
      <sz val="7"/>
      <color rgb="FF000000"/>
      <name val="MS Sans Serif"/>
      <family val="0"/>
    </font>
    <font>
      <sz val="7"/>
      <color rgb="FF000000"/>
      <name val="MS Sans Serif"/>
      <family val="0"/>
    </font>
    <font>
      <b val="true"/>
      <sz val="7"/>
      <color rgb="FF000000"/>
      <name val="Times New Roman"/>
      <family val="1"/>
    </font>
    <font>
      <sz val="7"/>
      <color rgb="FF000000"/>
      <name val="Times New Roman"/>
      <family val="1"/>
    </font>
    <font>
      <b val="true"/>
      <sz val="8"/>
      <color rgb="FF000000"/>
      <name val="MS Sans Serif"/>
      <family val="2"/>
    </font>
    <font>
      <b val="true"/>
      <u val="single"/>
      <sz val="8"/>
      <color rgb="FF000000"/>
      <name val="MS Sans Serif"/>
      <family val="2"/>
    </font>
    <font>
      <sz val="8"/>
      <color rgb="FF000000"/>
      <name val="MS Sans Serif"/>
      <family val="2"/>
    </font>
    <font>
      <b val="true"/>
      <u val="single"/>
      <sz val="8"/>
      <color rgb="FF000000"/>
      <name val="MS Sans Serif"/>
      <family val="0"/>
    </font>
    <font>
      <sz val="8"/>
      <color rgb="FF000000"/>
      <name val="MS Sans Serif"/>
      <family val="0"/>
    </font>
    <font>
      <sz val="7"/>
      <name val="MS Sans Serif"/>
      <family val="2"/>
    </font>
    <font>
      <b val="true"/>
      <sz val="7"/>
      <name val="MS Sans Serif"/>
      <family val="2"/>
    </font>
    <font>
      <b val="true"/>
      <u val="single"/>
      <sz val="7"/>
      <name val="MS Sans Serif"/>
      <family val="2"/>
    </font>
    <font>
      <b val="true"/>
      <u val="single"/>
      <sz val="7"/>
      <color rgb="FF000000"/>
      <name val="MS Sans Serif"/>
      <family val="2"/>
    </font>
    <font>
      <sz val="7"/>
      <color rgb="FF000000"/>
      <name val="MS Sans Serif"/>
      <family val="2"/>
    </font>
    <font>
      <sz val="6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 val="true"/>
      <sz val="12"/>
      <name val="Times New Roman"/>
      <family val="1"/>
    </font>
    <font>
      <b val="true"/>
      <sz val="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ck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/>
      <diagonal/>
    </border>
  </borders>
  <cellStyleXfs count="7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5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5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7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8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7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</cellStyleXfs>
  <cellXfs count="2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3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3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3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3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7" fillId="2" borderId="1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7" fontId="14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7" fontId="14" fillId="0" borderId="0" xfId="0" applyFont="true" applyBorder="false" applyAlignment="true" applyProtection="true">
      <alignment horizontal="right" vertical="top" textRotation="0" wrapText="true" indent="0" shrinkToFit="false"/>
      <protection locked="false" hidden="false"/>
    </xf>
    <xf numFmtId="167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8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7" fontId="27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7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7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29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3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9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9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9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3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3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33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64" fontId="8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8" fillId="2" borderId="1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8" fillId="0" borderId="1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32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4" fontId="32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33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7" fontId="33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7" fontId="33" fillId="0" borderId="14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73" fontId="33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73" fontId="33" fillId="0" borderId="14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8" fillId="2" borderId="10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8" fillId="2" borderId="11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7" fontId="8" fillId="2" borderId="11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7" fontId="8" fillId="2" borderId="12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7" fontId="5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7" fontId="33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3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3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38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76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3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3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2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dth day" xfId="20"/>
    <cellStyle name="Comma [0]_mwa" xfId="21"/>
    <cellStyle name="Comma [0]_mwh" xfId="22"/>
    <cellStyle name="Comma [0]_plr det" xfId="23"/>
    <cellStyle name="Comma [0]_plr sum" xfId="24"/>
    <cellStyle name="Comma [0]_plrdet" xfId="25"/>
    <cellStyle name="Comma [0]_spec det" xfId="26"/>
    <cellStyle name="Comma [0]_spec sum" xfId="27"/>
    <cellStyle name="Comma_dth day" xfId="28"/>
    <cellStyle name="Comma_mwa" xfId="29"/>
    <cellStyle name="Comma_mwh" xfId="30"/>
    <cellStyle name="Comma_plr det" xfId="31"/>
    <cellStyle name="Comma_plr sum" xfId="32"/>
    <cellStyle name="Comma_plrdet" xfId="33"/>
    <cellStyle name="Comma_spec det" xfId="34"/>
    <cellStyle name="Comma_spec sum" xfId="35"/>
    <cellStyle name="Currency [0]_dth day" xfId="36"/>
    <cellStyle name="Currency [0]_mwa" xfId="37"/>
    <cellStyle name="Currency [0]_mwh" xfId="38"/>
    <cellStyle name="Currency [0]_plr det" xfId="39"/>
    <cellStyle name="Currency [0]_plr sum" xfId="40"/>
    <cellStyle name="Currency [0]_plrdet" xfId="41"/>
    <cellStyle name="Currency [0]_spec det" xfId="42"/>
    <cellStyle name="Currency [0]_spec sum" xfId="43"/>
    <cellStyle name="Currency_dth day" xfId="44"/>
    <cellStyle name="Currency_mwa" xfId="45"/>
    <cellStyle name="Currency_mwh" xfId="46"/>
    <cellStyle name="Currency_plr det" xfId="47"/>
    <cellStyle name="Currency_plr sum" xfId="48"/>
    <cellStyle name="Currency_plrdet" xfId="49"/>
    <cellStyle name="Currency_spec det" xfId="50"/>
    <cellStyle name="Currency_spec sum" xfId="51"/>
    <cellStyle name="Normal_Daily Gas Report File.xls Chart 2" xfId="52"/>
    <cellStyle name="Normal_Daily Gas Report File.xls Chart 3" xfId="53"/>
    <cellStyle name="Normal_Daily Gas Report File.xls Chart 4" xfId="54"/>
    <cellStyle name="Normal_Daily Gas Report File.xls Chart 5" xfId="55"/>
    <cellStyle name="Normal_Daily Gas Report File.xls Chart 6" xfId="56"/>
    <cellStyle name="Normal_DPR Daily File" xfId="57"/>
    <cellStyle name="Normal_dth day" xfId="58"/>
    <cellStyle name="Normal_mwa" xfId="59"/>
    <cellStyle name="Normal_mwh" xfId="60"/>
    <cellStyle name="Normal_New Summary" xfId="61"/>
    <cellStyle name="Normal_plr det" xfId="62"/>
    <cellStyle name="Normal_plr sum" xfId="63"/>
    <cellStyle name="Normal_plrdet" xfId="64"/>
    <cellStyle name="Normal_spec det" xfId="65"/>
    <cellStyle name="Normal_spec sum" xfId="66"/>
    <cellStyle name="Percent_dth day" xfId="67"/>
    <cellStyle name="Percent_mwa" xfId="68"/>
    <cellStyle name="Percent_mwh" xfId="69"/>
    <cellStyle name="Percent_plr det" xfId="70"/>
    <cellStyle name="Percent_plr sum" xfId="71"/>
    <cellStyle name="Percent_plrdet" xfId="72"/>
    <cellStyle name="Percent_spec det" xfId="73"/>
    <cellStyle name="Percent_spec sum" xfId="74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externalLink" Target="externalLinks/externalLink1.xml"/><Relationship Id="rId20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22" Type="http://schemas.openxmlformats.org/officeDocument/2006/relationships/pivotCacheDefinition" Target="pivotCache/pivotCacheDefinition1.xml"/><Relationship Id="rId23" Type="http://schemas.openxmlformats.org/officeDocument/2006/relationships/pivotCacheDefinition" Target="pivotCache/pivotCacheDefinition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Daily MTM Change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REG!$N$8:$N$84</c:f>
              <c:strCache>
                <c:ptCount val="77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  <c:pt idx="76">
                  <c:v>37214</c:v>
                </c:pt>
              </c:strCache>
            </c:strRef>
          </c:cat>
          <c:val>
            <c:numRef>
              <c:f>REG!$O$8:$O$84</c:f>
              <c:numCache>
                <c:formatCode>#,##0</c:formatCode>
                <c:ptCount val="77"/>
                <c:pt idx="0">
                  <c:v>3258.408</c:v>
                </c:pt>
                <c:pt idx="1">
                  <c:v>-1196.089</c:v>
                </c:pt>
                <c:pt idx="2">
                  <c:v>1275.855</c:v>
                </c:pt>
                <c:pt idx="3">
                  <c:v>-2323.857</c:v>
                </c:pt>
                <c:pt idx="4">
                  <c:v>308.448</c:v>
                </c:pt>
                <c:pt idx="5">
                  <c:v>1183.435</c:v>
                </c:pt>
                <c:pt idx="6">
                  <c:v>1159.535</c:v>
                </c:pt>
                <c:pt idx="7">
                  <c:v>-595.706</c:v>
                </c:pt>
                <c:pt idx="8">
                  <c:v>-6281.869</c:v>
                </c:pt>
                <c:pt idx="9">
                  <c:v>-44.611</c:v>
                </c:pt>
                <c:pt idx="10">
                  <c:v>-1707.207</c:v>
                </c:pt>
                <c:pt idx="11">
                  <c:v>27.549</c:v>
                </c:pt>
                <c:pt idx="12">
                  <c:v>634.746</c:v>
                </c:pt>
                <c:pt idx="13">
                  <c:v>1044.671</c:v>
                </c:pt>
                <c:pt idx="14">
                  <c:v>-546.792</c:v>
                </c:pt>
                <c:pt idx="15">
                  <c:v>1777.844</c:v>
                </c:pt>
                <c:pt idx="16">
                  <c:v>-343.241</c:v>
                </c:pt>
                <c:pt idx="17">
                  <c:v>918.192</c:v>
                </c:pt>
                <c:pt idx="18">
                  <c:v>1529.049</c:v>
                </c:pt>
                <c:pt idx="19">
                  <c:v>198.209</c:v>
                </c:pt>
                <c:pt idx="20">
                  <c:v>1578.88</c:v>
                </c:pt>
                <c:pt idx="21">
                  <c:v>-262.4</c:v>
                </c:pt>
                <c:pt idx="22">
                  <c:v>404.653</c:v>
                </c:pt>
                <c:pt idx="23">
                  <c:v>2030.401</c:v>
                </c:pt>
                <c:pt idx="24">
                  <c:v>-267.932</c:v>
                </c:pt>
                <c:pt idx="25">
                  <c:v>-174.272</c:v>
                </c:pt>
                <c:pt idx="26">
                  <c:v>-259.29</c:v>
                </c:pt>
                <c:pt idx="27">
                  <c:v>155.904</c:v>
                </c:pt>
                <c:pt idx="28">
                  <c:v>10.329</c:v>
                </c:pt>
                <c:pt idx="29">
                  <c:v>-1035.151</c:v>
                </c:pt>
                <c:pt idx="30">
                  <c:v>131.955</c:v>
                </c:pt>
                <c:pt idx="31">
                  <c:v>-519.455</c:v>
                </c:pt>
                <c:pt idx="32">
                  <c:v>927.493</c:v>
                </c:pt>
                <c:pt idx="33">
                  <c:v>278.897</c:v>
                </c:pt>
                <c:pt idx="34">
                  <c:v>-324.249</c:v>
                </c:pt>
                <c:pt idx="35">
                  <c:v>131.147</c:v>
                </c:pt>
                <c:pt idx="36">
                  <c:v>649.428</c:v>
                </c:pt>
                <c:pt idx="37">
                  <c:v>-1177.383</c:v>
                </c:pt>
                <c:pt idx="38">
                  <c:v>330.499</c:v>
                </c:pt>
                <c:pt idx="39">
                  <c:v>237.216</c:v>
                </c:pt>
                <c:pt idx="40">
                  <c:v>-413.713</c:v>
                </c:pt>
                <c:pt idx="41">
                  <c:v>-398.024</c:v>
                </c:pt>
                <c:pt idx="42">
                  <c:v>-39.333</c:v>
                </c:pt>
                <c:pt idx="43">
                  <c:v>312.679</c:v>
                </c:pt>
                <c:pt idx="44">
                  <c:v>209.436</c:v>
                </c:pt>
                <c:pt idx="45">
                  <c:v>-301.617</c:v>
                </c:pt>
                <c:pt idx="46">
                  <c:v>111.378</c:v>
                </c:pt>
                <c:pt idx="47">
                  <c:v>349.385</c:v>
                </c:pt>
                <c:pt idx="48">
                  <c:v>51.354</c:v>
                </c:pt>
                <c:pt idx="49">
                  <c:v>32.035</c:v>
                </c:pt>
                <c:pt idx="50">
                  <c:v>-49.485</c:v>
                </c:pt>
                <c:pt idx="51">
                  <c:v>34.54</c:v>
                </c:pt>
                <c:pt idx="52">
                  <c:v>-444.586</c:v>
                </c:pt>
                <c:pt idx="53">
                  <c:v>-269.704</c:v>
                </c:pt>
                <c:pt idx="54">
                  <c:v>-416.871</c:v>
                </c:pt>
                <c:pt idx="55">
                  <c:v>-1174.327</c:v>
                </c:pt>
                <c:pt idx="56">
                  <c:v>393.687</c:v>
                </c:pt>
                <c:pt idx="57">
                  <c:v>-166.299</c:v>
                </c:pt>
                <c:pt idx="58">
                  <c:v>181.651</c:v>
                </c:pt>
                <c:pt idx="59">
                  <c:v>-140.019</c:v>
                </c:pt>
                <c:pt idx="60">
                  <c:v>277.883</c:v>
                </c:pt>
                <c:pt idx="61">
                  <c:v>-313.999</c:v>
                </c:pt>
                <c:pt idx="62">
                  <c:v>-276.743</c:v>
                </c:pt>
                <c:pt idx="63">
                  <c:v>-419.461</c:v>
                </c:pt>
                <c:pt idx="64">
                  <c:v>245.388</c:v>
                </c:pt>
                <c:pt idx="65">
                  <c:v>-152.12</c:v>
                </c:pt>
                <c:pt idx="66">
                  <c:v>-265.527</c:v>
                </c:pt>
                <c:pt idx="67">
                  <c:v>-492.586</c:v>
                </c:pt>
                <c:pt idx="68">
                  <c:v>19.552</c:v>
                </c:pt>
                <c:pt idx="69">
                  <c:v>-402.571</c:v>
                </c:pt>
                <c:pt idx="70">
                  <c:v>-217.343</c:v>
                </c:pt>
                <c:pt idx="71">
                  <c:v>151.613</c:v>
                </c:pt>
                <c:pt idx="72">
                  <c:v>170.042</c:v>
                </c:pt>
                <c:pt idx="73">
                  <c:v>176.655</c:v>
                </c:pt>
                <c:pt idx="74">
                  <c:v>450.645</c:v>
                </c:pt>
                <c:pt idx="75">
                  <c:v>-414.707</c:v>
                </c:pt>
                <c:pt idx="76">
                  <c:v>-493.7</c:v>
                </c:pt>
              </c:numCache>
            </c:numRef>
          </c:val>
        </c:ser>
        <c:gapWidth val="150"/>
        <c:overlap val="0"/>
        <c:axId val="54837311"/>
        <c:axId val="9635686"/>
      </c:barChart>
      <c:catAx>
        <c:axId val="54837311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9635686"/>
        <c:crossesAt val="0"/>
        <c:auto val="1"/>
        <c:lblAlgn val="ctr"/>
        <c:lblOffset val="100"/>
        <c:noMultiLvlLbl val="0"/>
      </c:catAx>
      <c:valAx>
        <c:axId val="9635686"/>
        <c:scaling>
          <c:orientation val="minMax"/>
          <c:max val="4000"/>
          <c:min val="-8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54837311"/>
        <c:crossesAt val="1"/>
        <c:crossBetween val="midCat"/>
        <c:majorUnit val="2000"/>
        <c:minorUnit val="20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5-Day MTM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"Reg 5day"</c:f>
              <c:strCache>
                <c:ptCount val="1"/>
                <c:pt idx="0">
                  <c:v>Reg 5day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REG!$N$8:$N$84</c:f>
              <c:strCache>
                <c:ptCount val="77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  <c:pt idx="76">
                  <c:v>37214</c:v>
                </c:pt>
              </c:strCache>
            </c:strRef>
          </c:cat>
          <c:val>
            <c:numRef>
              <c:f>REG!$P$8:$P$84</c:f>
              <c:numCache>
                <c:formatCode>#,##0</c:formatCode>
                <c:ptCount val="77"/>
                <c:pt idx="0">
                  <c:v>3894</c:v>
                </c:pt>
                <c:pt idx="1">
                  <c:v>1865</c:v>
                </c:pt>
                <c:pt idx="2">
                  <c:v>2117</c:v>
                </c:pt>
                <c:pt idx="3">
                  <c:v>922</c:v>
                </c:pt>
                <c:pt idx="4">
                  <c:v>1322.765</c:v>
                </c:pt>
                <c:pt idx="5">
                  <c:v>-752.208</c:v>
                </c:pt>
                <c:pt idx="6">
                  <c:v>1603.416</c:v>
                </c:pt>
                <c:pt idx="7">
                  <c:v>-268.145</c:v>
                </c:pt>
                <c:pt idx="8">
                  <c:v>-4226.157</c:v>
                </c:pt>
                <c:pt idx="9">
                  <c:v>-4579.216</c:v>
                </c:pt>
                <c:pt idx="10">
                  <c:v>-7469.858</c:v>
                </c:pt>
                <c:pt idx="11">
                  <c:v>-8601.844</c:v>
                </c:pt>
                <c:pt idx="12">
                  <c:v>-7371.392</c:v>
                </c:pt>
                <c:pt idx="13">
                  <c:v>-44.8520000000001</c:v>
                </c:pt>
                <c:pt idx="14">
                  <c:v>-547.033</c:v>
                </c:pt>
                <c:pt idx="15">
                  <c:v>2938.018</c:v>
                </c:pt>
                <c:pt idx="16">
                  <c:v>2567.228</c:v>
                </c:pt>
                <c:pt idx="17">
                  <c:v>2850.674</c:v>
                </c:pt>
                <c:pt idx="18">
                  <c:v>3335.052</c:v>
                </c:pt>
                <c:pt idx="19">
                  <c:v>4080.053</c:v>
                </c:pt>
                <c:pt idx="20">
                  <c:v>3881.089</c:v>
                </c:pt>
                <c:pt idx="21">
                  <c:v>3961.93</c:v>
                </c:pt>
                <c:pt idx="22">
                  <c:v>3448.391</c:v>
                </c:pt>
                <c:pt idx="23">
                  <c:v>3949.743</c:v>
                </c:pt>
                <c:pt idx="24">
                  <c:v>3483.602</c:v>
                </c:pt>
                <c:pt idx="25">
                  <c:v>1730.45</c:v>
                </c:pt>
                <c:pt idx="26">
                  <c:v>1733.56</c:v>
                </c:pt>
                <c:pt idx="27">
                  <c:v>1484.811</c:v>
                </c:pt>
                <c:pt idx="28">
                  <c:v>-535.261</c:v>
                </c:pt>
                <c:pt idx="29">
                  <c:v>-1302.48</c:v>
                </c:pt>
                <c:pt idx="30">
                  <c:v>-996.253</c:v>
                </c:pt>
                <c:pt idx="31">
                  <c:v>-1256.418</c:v>
                </c:pt>
                <c:pt idx="32">
                  <c:v>-484.829</c:v>
                </c:pt>
                <c:pt idx="33">
                  <c:v>-216.261</c:v>
                </c:pt>
                <c:pt idx="34">
                  <c:v>494.641</c:v>
                </c:pt>
                <c:pt idx="35">
                  <c:v>493.833</c:v>
                </c:pt>
                <c:pt idx="36">
                  <c:v>1662.716</c:v>
                </c:pt>
                <c:pt idx="37">
                  <c:v>-442.16</c:v>
                </c:pt>
                <c:pt idx="38">
                  <c:v>-390.558</c:v>
                </c:pt>
                <c:pt idx="39">
                  <c:v>170.907</c:v>
                </c:pt>
                <c:pt idx="40">
                  <c:v>-373.953</c:v>
                </c:pt>
                <c:pt idx="41">
                  <c:v>-1421.405</c:v>
                </c:pt>
                <c:pt idx="42">
                  <c:v>-283.355</c:v>
                </c:pt>
                <c:pt idx="43">
                  <c:v>-301.175</c:v>
                </c:pt>
                <c:pt idx="44">
                  <c:v>-328.955</c:v>
                </c:pt>
                <c:pt idx="45">
                  <c:v>-216.859</c:v>
                </c:pt>
                <c:pt idx="46">
                  <c:v>292.543</c:v>
                </c:pt>
                <c:pt idx="47">
                  <c:v>681.261</c:v>
                </c:pt>
                <c:pt idx="48">
                  <c:v>419.936</c:v>
                </c:pt>
                <c:pt idx="49">
                  <c:v>242.535</c:v>
                </c:pt>
                <c:pt idx="50">
                  <c:v>494.667</c:v>
                </c:pt>
                <c:pt idx="51">
                  <c:v>417.829</c:v>
                </c:pt>
                <c:pt idx="52">
                  <c:v>-376.142</c:v>
                </c:pt>
                <c:pt idx="53">
                  <c:v>-697.2</c:v>
                </c:pt>
                <c:pt idx="54">
                  <c:v>-1146.106</c:v>
                </c:pt>
                <c:pt idx="55">
                  <c:v>-2270.948</c:v>
                </c:pt>
                <c:pt idx="56">
                  <c:v>-1911.801</c:v>
                </c:pt>
                <c:pt idx="57">
                  <c:v>-1633.514</c:v>
                </c:pt>
                <c:pt idx="58">
                  <c:v>-1182.159</c:v>
                </c:pt>
                <c:pt idx="59">
                  <c:v>-905.307</c:v>
                </c:pt>
                <c:pt idx="60">
                  <c:v>546.903</c:v>
                </c:pt>
                <c:pt idx="61">
                  <c:v>-160.783</c:v>
                </c:pt>
                <c:pt idx="62">
                  <c:v>-271.227</c:v>
                </c:pt>
                <c:pt idx="63">
                  <c:v>-872.339</c:v>
                </c:pt>
                <c:pt idx="64">
                  <c:v>-486.932</c:v>
                </c:pt>
                <c:pt idx="65">
                  <c:v>-916.935</c:v>
                </c:pt>
                <c:pt idx="66">
                  <c:v>-868.463</c:v>
                </c:pt>
                <c:pt idx="67">
                  <c:v>-1084.306</c:v>
                </c:pt>
                <c:pt idx="68">
                  <c:v>-645.293</c:v>
                </c:pt>
                <c:pt idx="69">
                  <c:v>-1293.252</c:v>
                </c:pt>
                <c:pt idx="70">
                  <c:v>-1358.475</c:v>
                </c:pt>
                <c:pt idx="71">
                  <c:v>-941.335</c:v>
                </c:pt>
                <c:pt idx="72">
                  <c:v>-278.707</c:v>
                </c:pt>
                <c:pt idx="73">
                  <c:v>-121.604</c:v>
                </c:pt>
                <c:pt idx="74">
                  <c:v>731.612</c:v>
                </c:pt>
                <c:pt idx="75">
                  <c:v>534.248</c:v>
                </c:pt>
                <c:pt idx="76">
                  <c:v>-111.065</c:v>
                </c:pt>
              </c:numCache>
            </c:numRef>
          </c:val>
        </c:ser>
        <c:gapWidth val="150"/>
        <c:overlap val="0"/>
        <c:axId val="70996711"/>
        <c:axId val="44349746"/>
      </c:barChart>
      <c:catAx>
        <c:axId val="70996711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44349746"/>
        <c:crossesAt val="0"/>
        <c:auto val="1"/>
        <c:lblAlgn val="ctr"/>
        <c:lblOffset val="100"/>
        <c:noMultiLvlLbl val="0"/>
      </c:catAx>
      <c:valAx>
        <c:axId val="44349746"/>
        <c:scaling>
          <c:orientation val="minMax"/>
          <c:max val="6000"/>
          <c:min val="-10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70996711"/>
        <c:crossesAt val="1"/>
        <c:crossBetween val="midCat"/>
        <c:majorUnit val="2000"/>
        <c:minorUnit val="20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50" strike="noStrike" u="none">
                <a:solidFill>
                  <a:srgbClr val="000000"/>
                </a:solidFill>
                <a:uFillTx/>
                <a:latin typeface="Times New Roman"/>
              </a:rPr>
              <a:t>Value at Risk (w/o PCA)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"Reg Var"</c:f>
              <c:strCache>
                <c:ptCount val="1"/>
                <c:pt idx="0">
                  <c:v>Reg Var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REG!$N$9:$N$84</c:f>
              <c:strCache>
                <c:ptCount val="76"/>
                <c:pt idx="0">
                  <c:v>37105</c:v>
                </c:pt>
                <c:pt idx="1">
                  <c:v>37106</c:v>
                </c:pt>
                <c:pt idx="2">
                  <c:v>37109</c:v>
                </c:pt>
                <c:pt idx="3">
                  <c:v>37110</c:v>
                </c:pt>
                <c:pt idx="4">
                  <c:v>37111</c:v>
                </c:pt>
                <c:pt idx="5">
                  <c:v>37112</c:v>
                </c:pt>
                <c:pt idx="6">
                  <c:v>37113</c:v>
                </c:pt>
                <c:pt idx="7">
                  <c:v>37116</c:v>
                </c:pt>
                <c:pt idx="8">
                  <c:v>37117</c:v>
                </c:pt>
                <c:pt idx="9">
                  <c:v>37118</c:v>
                </c:pt>
                <c:pt idx="10">
                  <c:v>37119</c:v>
                </c:pt>
                <c:pt idx="11">
                  <c:v>37120</c:v>
                </c:pt>
                <c:pt idx="12">
                  <c:v>37123</c:v>
                </c:pt>
                <c:pt idx="13">
                  <c:v>37124</c:v>
                </c:pt>
                <c:pt idx="14">
                  <c:v>37125</c:v>
                </c:pt>
                <c:pt idx="15">
                  <c:v>37126</c:v>
                </c:pt>
                <c:pt idx="16">
                  <c:v>37127</c:v>
                </c:pt>
                <c:pt idx="17">
                  <c:v>37130</c:v>
                </c:pt>
                <c:pt idx="18">
                  <c:v>37131</c:v>
                </c:pt>
                <c:pt idx="19">
                  <c:v>37132</c:v>
                </c:pt>
                <c:pt idx="20">
                  <c:v>37133</c:v>
                </c:pt>
                <c:pt idx="21">
                  <c:v>37134</c:v>
                </c:pt>
                <c:pt idx="22">
                  <c:v>37138</c:v>
                </c:pt>
                <c:pt idx="23">
                  <c:v>37139</c:v>
                </c:pt>
                <c:pt idx="24">
                  <c:v>37140</c:v>
                </c:pt>
                <c:pt idx="25">
                  <c:v>37141</c:v>
                </c:pt>
                <c:pt idx="26">
                  <c:v>37144</c:v>
                </c:pt>
                <c:pt idx="27">
                  <c:v>37146</c:v>
                </c:pt>
                <c:pt idx="28">
                  <c:v>37147</c:v>
                </c:pt>
                <c:pt idx="29">
                  <c:v>37148</c:v>
                </c:pt>
                <c:pt idx="30">
                  <c:v>37151</c:v>
                </c:pt>
                <c:pt idx="31">
                  <c:v>37152</c:v>
                </c:pt>
                <c:pt idx="32">
                  <c:v>37153</c:v>
                </c:pt>
                <c:pt idx="33">
                  <c:v>37154</c:v>
                </c:pt>
                <c:pt idx="34">
                  <c:v>37155</c:v>
                </c:pt>
                <c:pt idx="35">
                  <c:v>37158</c:v>
                </c:pt>
                <c:pt idx="36">
                  <c:v>37159</c:v>
                </c:pt>
                <c:pt idx="37">
                  <c:v>37160</c:v>
                </c:pt>
                <c:pt idx="38">
                  <c:v>37161</c:v>
                </c:pt>
                <c:pt idx="39">
                  <c:v>37162</c:v>
                </c:pt>
                <c:pt idx="40">
                  <c:v>37165</c:v>
                </c:pt>
                <c:pt idx="41">
                  <c:v>37166</c:v>
                </c:pt>
                <c:pt idx="42">
                  <c:v>37167</c:v>
                </c:pt>
                <c:pt idx="43">
                  <c:v>37168</c:v>
                </c:pt>
                <c:pt idx="44">
                  <c:v>37169</c:v>
                </c:pt>
                <c:pt idx="45">
                  <c:v>37172</c:v>
                </c:pt>
                <c:pt idx="46">
                  <c:v>37173</c:v>
                </c:pt>
                <c:pt idx="47">
                  <c:v>37174</c:v>
                </c:pt>
                <c:pt idx="48">
                  <c:v>37175</c:v>
                </c:pt>
                <c:pt idx="49">
                  <c:v>37176</c:v>
                </c:pt>
                <c:pt idx="50">
                  <c:v>37179</c:v>
                </c:pt>
                <c:pt idx="51">
                  <c:v>37180</c:v>
                </c:pt>
                <c:pt idx="52">
                  <c:v>37181</c:v>
                </c:pt>
                <c:pt idx="53">
                  <c:v>37182</c:v>
                </c:pt>
                <c:pt idx="54">
                  <c:v>37183</c:v>
                </c:pt>
                <c:pt idx="55">
                  <c:v>37186</c:v>
                </c:pt>
                <c:pt idx="56">
                  <c:v>37187</c:v>
                </c:pt>
                <c:pt idx="57">
                  <c:v>37188</c:v>
                </c:pt>
                <c:pt idx="58">
                  <c:v>37189</c:v>
                </c:pt>
                <c:pt idx="59">
                  <c:v>37190</c:v>
                </c:pt>
                <c:pt idx="60">
                  <c:v>37193</c:v>
                </c:pt>
                <c:pt idx="61">
                  <c:v>37194</c:v>
                </c:pt>
                <c:pt idx="62">
                  <c:v>37195</c:v>
                </c:pt>
                <c:pt idx="63">
                  <c:v>37196</c:v>
                </c:pt>
                <c:pt idx="64">
                  <c:v>37197</c:v>
                </c:pt>
                <c:pt idx="65">
                  <c:v>37200</c:v>
                </c:pt>
                <c:pt idx="66">
                  <c:v>37201</c:v>
                </c:pt>
                <c:pt idx="67">
                  <c:v>37202</c:v>
                </c:pt>
                <c:pt idx="68">
                  <c:v>37203</c:v>
                </c:pt>
                <c:pt idx="69">
                  <c:v>37204</c:v>
                </c:pt>
                <c:pt idx="70">
                  <c:v>37207</c:v>
                </c:pt>
                <c:pt idx="71">
                  <c:v>37208</c:v>
                </c:pt>
                <c:pt idx="72">
                  <c:v>37209</c:v>
                </c:pt>
                <c:pt idx="73">
                  <c:v>37210</c:v>
                </c:pt>
                <c:pt idx="74">
                  <c:v>37211</c:v>
                </c:pt>
                <c:pt idx="75">
                  <c:v>37214</c:v>
                </c:pt>
              </c:strCache>
            </c:strRef>
          </c:cat>
          <c:val>
            <c:numRef>
              <c:f>REG!$Q$9:$Q$84</c:f>
              <c:numCache>
                <c:formatCode>#,##0</c:formatCode>
                <c:ptCount val="76"/>
                <c:pt idx="0">
                  <c:v>2346.369</c:v>
                </c:pt>
                <c:pt idx="1">
                  <c:v>2188.87</c:v>
                </c:pt>
                <c:pt idx="2">
                  <c:v>2225.325</c:v>
                </c:pt>
                <c:pt idx="3">
                  <c:v>2124.985</c:v>
                </c:pt>
                <c:pt idx="4">
                  <c:v>2145.674</c:v>
                </c:pt>
                <c:pt idx="5">
                  <c:v>2094.985</c:v>
                </c:pt>
                <c:pt idx="6">
                  <c:v>2079.287</c:v>
                </c:pt>
                <c:pt idx="7">
                  <c:v>1611.819</c:v>
                </c:pt>
                <c:pt idx="8">
                  <c:v>1644.596</c:v>
                </c:pt>
                <c:pt idx="9">
                  <c:v>1777.097</c:v>
                </c:pt>
                <c:pt idx="10">
                  <c:v>1743.795</c:v>
                </c:pt>
                <c:pt idx="11">
                  <c:v>1716.027</c:v>
                </c:pt>
                <c:pt idx="12">
                  <c:v>1664.305</c:v>
                </c:pt>
                <c:pt idx="13">
                  <c:v>1874.522</c:v>
                </c:pt>
                <c:pt idx="14">
                  <c:v>1748.801</c:v>
                </c:pt>
                <c:pt idx="15">
                  <c:v>1821.611</c:v>
                </c:pt>
                <c:pt idx="16">
                  <c:v>1776.291</c:v>
                </c:pt>
                <c:pt idx="17">
                  <c:v>1688.411</c:v>
                </c:pt>
                <c:pt idx="18">
                  <c:v>1648.123</c:v>
                </c:pt>
                <c:pt idx="19">
                  <c:v>1788.488</c:v>
                </c:pt>
                <c:pt idx="20">
                  <c:v>1894.682</c:v>
                </c:pt>
                <c:pt idx="21">
                  <c:v>1955.089</c:v>
                </c:pt>
                <c:pt idx="22">
                  <c:v>1973.918</c:v>
                </c:pt>
                <c:pt idx="23">
                  <c:v>1973.918</c:v>
                </c:pt>
                <c:pt idx="24">
                  <c:v>850.299</c:v>
                </c:pt>
                <c:pt idx="25">
                  <c:v>995.491</c:v>
                </c:pt>
                <c:pt idx="26">
                  <c:v>1216.305</c:v>
                </c:pt>
                <c:pt idx="27">
                  <c:v>1255.926</c:v>
                </c:pt>
                <c:pt idx="28">
                  <c:v>1323.775</c:v>
                </c:pt>
                <c:pt idx="29">
                  <c:v>1378.447</c:v>
                </c:pt>
                <c:pt idx="30">
                  <c:v>1308.291</c:v>
                </c:pt>
                <c:pt idx="31">
                  <c:v>1524.084</c:v>
                </c:pt>
                <c:pt idx="32">
                  <c:v>1336.349</c:v>
                </c:pt>
                <c:pt idx="33">
                  <c:v>1268.363</c:v>
                </c:pt>
                <c:pt idx="34">
                  <c:v>1211.328</c:v>
                </c:pt>
                <c:pt idx="35">
                  <c:v>1507.055</c:v>
                </c:pt>
                <c:pt idx="36">
                  <c:v>1350.778</c:v>
                </c:pt>
                <c:pt idx="37">
                  <c:v>1365.565</c:v>
                </c:pt>
                <c:pt idx="38">
                  <c:v>1406.354</c:v>
                </c:pt>
                <c:pt idx="39">
                  <c:v>1483.992</c:v>
                </c:pt>
                <c:pt idx="40">
                  <c:v>1438.638</c:v>
                </c:pt>
                <c:pt idx="41">
                  <c:v>1284.451</c:v>
                </c:pt>
                <c:pt idx="42">
                  <c:v>554.984</c:v>
                </c:pt>
                <c:pt idx="43">
                  <c:v>632.764</c:v>
                </c:pt>
                <c:pt idx="44">
                  <c:v>490.476</c:v>
                </c:pt>
                <c:pt idx="45">
                  <c:v>559.63</c:v>
                </c:pt>
                <c:pt idx="46">
                  <c:v>515.339</c:v>
                </c:pt>
                <c:pt idx="47">
                  <c:v>495.302</c:v>
                </c:pt>
                <c:pt idx="48">
                  <c:v>538.061</c:v>
                </c:pt>
                <c:pt idx="49">
                  <c:v>602.751</c:v>
                </c:pt>
                <c:pt idx="50">
                  <c:v>580.128</c:v>
                </c:pt>
                <c:pt idx="51">
                  <c:v>513.093</c:v>
                </c:pt>
                <c:pt idx="52">
                  <c:v>580.584</c:v>
                </c:pt>
                <c:pt idx="53">
                  <c:v>548.558</c:v>
                </c:pt>
                <c:pt idx="54">
                  <c:v>534.12</c:v>
                </c:pt>
                <c:pt idx="55">
                  <c:v>596.225</c:v>
                </c:pt>
                <c:pt idx="56">
                  <c:v>555.53</c:v>
                </c:pt>
                <c:pt idx="57">
                  <c:v>578.453</c:v>
                </c:pt>
                <c:pt idx="58">
                  <c:v>566.703</c:v>
                </c:pt>
                <c:pt idx="59">
                  <c:v>580.917</c:v>
                </c:pt>
                <c:pt idx="60">
                  <c:v>595.709</c:v>
                </c:pt>
                <c:pt idx="61">
                  <c:v>625.084</c:v>
                </c:pt>
                <c:pt idx="62">
                  <c:v>625.364</c:v>
                </c:pt>
                <c:pt idx="63">
                  <c:v>407.821</c:v>
                </c:pt>
                <c:pt idx="64">
                  <c:v>409.054</c:v>
                </c:pt>
                <c:pt idx="65">
                  <c:v>546.87</c:v>
                </c:pt>
                <c:pt idx="66">
                  <c:v>618.4</c:v>
                </c:pt>
                <c:pt idx="67">
                  <c:v>559.293</c:v>
                </c:pt>
                <c:pt idx="68">
                  <c:v>566.614</c:v>
                </c:pt>
                <c:pt idx="69">
                  <c:v>582.274</c:v>
                </c:pt>
                <c:pt idx="70">
                  <c:v>728.022</c:v>
                </c:pt>
                <c:pt idx="71">
                  <c:v>618.94</c:v>
                </c:pt>
                <c:pt idx="72">
                  <c:v>690.967</c:v>
                </c:pt>
                <c:pt idx="73">
                  <c:v>728.217</c:v>
                </c:pt>
                <c:pt idx="74">
                  <c:v>629.777</c:v>
                </c:pt>
                <c:pt idx="75">
                  <c:v>450.432</c:v>
                </c:pt>
              </c:numCache>
            </c:numRef>
          </c:val>
        </c:ser>
        <c:gapWidth val="150"/>
        <c:overlap val="0"/>
        <c:axId val="13616632"/>
        <c:axId val="67279834"/>
      </c:barChart>
      <c:catAx>
        <c:axId val="13616632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67279834"/>
        <c:crossesAt val="0"/>
        <c:auto val="1"/>
        <c:lblAlgn val="ctr"/>
        <c:lblOffset val="100"/>
        <c:noMultiLvlLbl val="0"/>
      </c:catAx>
      <c:valAx>
        <c:axId val="67279834"/>
        <c:scaling>
          <c:orientation val="minMax"/>
          <c:max val="25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13616632"/>
        <c:crossesAt val="1"/>
        <c:crossBetween val="midCat"/>
        <c:majorUnit val="500"/>
        <c:minorUnit val="5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Daily MTM Change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1Day"</c:f>
              <c:strCache>
                <c:ptCount val="1"/>
                <c:pt idx="0">
                  <c:v>Spec 1Day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SPEC!$N$8:$N$84</c:f>
              <c:strCache>
                <c:ptCount val="77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  <c:pt idx="76">
                  <c:v>37214</c:v>
                </c:pt>
              </c:strCache>
            </c:strRef>
          </c:cat>
          <c:val>
            <c:numRef>
              <c:f>SPEC!$O$8:$O$84</c:f>
              <c:numCache>
                <c:formatCode>#,##0</c:formatCode>
                <c:ptCount val="77"/>
                <c:pt idx="0">
                  <c:v>238.295</c:v>
                </c:pt>
                <c:pt idx="1">
                  <c:v>-6.03</c:v>
                </c:pt>
                <c:pt idx="2">
                  <c:v>-13.673</c:v>
                </c:pt>
                <c:pt idx="3">
                  <c:v>-15.105</c:v>
                </c:pt>
                <c:pt idx="4">
                  <c:v>0.021</c:v>
                </c:pt>
                <c:pt idx="5">
                  <c:v>-3.037</c:v>
                </c:pt>
                <c:pt idx="6">
                  <c:v>36.281</c:v>
                </c:pt>
                <c:pt idx="7">
                  <c:v>-67.795</c:v>
                </c:pt>
                <c:pt idx="8">
                  <c:v>-31.454</c:v>
                </c:pt>
                <c:pt idx="9">
                  <c:v>-141.926</c:v>
                </c:pt>
                <c:pt idx="10">
                  <c:v>-581.874</c:v>
                </c:pt>
                <c:pt idx="11">
                  <c:v>180.452</c:v>
                </c:pt>
                <c:pt idx="12">
                  <c:v>61.751</c:v>
                </c:pt>
                <c:pt idx="13">
                  <c:v>195.339</c:v>
                </c:pt>
                <c:pt idx="14">
                  <c:v>131.992</c:v>
                </c:pt>
                <c:pt idx="15">
                  <c:v>325.935</c:v>
                </c:pt>
                <c:pt idx="16">
                  <c:v>-55.436</c:v>
                </c:pt>
                <c:pt idx="17">
                  <c:v>106.781</c:v>
                </c:pt>
                <c:pt idx="18">
                  <c:v>118.184</c:v>
                </c:pt>
                <c:pt idx="19">
                  <c:v>-38.815</c:v>
                </c:pt>
                <c:pt idx="20">
                  <c:v>-15.565</c:v>
                </c:pt>
                <c:pt idx="21">
                  <c:v>79.444</c:v>
                </c:pt>
                <c:pt idx="22">
                  <c:v>46.715</c:v>
                </c:pt>
                <c:pt idx="23">
                  <c:v>112.705</c:v>
                </c:pt>
                <c:pt idx="24">
                  <c:v>-34.426</c:v>
                </c:pt>
                <c:pt idx="25">
                  <c:v>-52.637</c:v>
                </c:pt>
                <c:pt idx="26">
                  <c:v>-24.8</c:v>
                </c:pt>
                <c:pt idx="27">
                  <c:v>130.658</c:v>
                </c:pt>
                <c:pt idx="28">
                  <c:v>0.184</c:v>
                </c:pt>
                <c:pt idx="29">
                  <c:v>-237.553</c:v>
                </c:pt>
                <c:pt idx="30">
                  <c:v>-83.968</c:v>
                </c:pt>
                <c:pt idx="31">
                  <c:v>208.462</c:v>
                </c:pt>
                <c:pt idx="32">
                  <c:v>186.962</c:v>
                </c:pt>
                <c:pt idx="33">
                  <c:v>24.355</c:v>
                </c:pt>
                <c:pt idx="34">
                  <c:v>-41.376</c:v>
                </c:pt>
                <c:pt idx="35">
                  <c:v>23.229</c:v>
                </c:pt>
                <c:pt idx="36">
                  <c:v>432.388</c:v>
                </c:pt>
                <c:pt idx="37">
                  <c:v>-320.385</c:v>
                </c:pt>
                <c:pt idx="38">
                  <c:v>1.003</c:v>
                </c:pt>
                <c:pt idx="39">
                  <c:v>65.472</c:v>
                </c:pt>
                <c:pt idx="40">
                  <c:v>49.796</c:v>
                </c:pt>
                <c:pt idx="41">
                  <c:v>126.107</c:v>
                </c:pt>
                <c:pt idx="42">
                  <c:v>-11.017</c:v>
                </c:pt>
                <c:pt idx="43">
                  <c:v>11.605</c:v>
                </c:pt>
                <c:pt idx="44">
                  <c:v>-150.906</c:v>
                </c:pt>
                <c:pt idx="45">
                  <c:v>192.637</c:v>
                </c:pt>
                <c:pt idx="46">
                  <c:v>88.301</c:v>
                </c:pt>
                <c:pt idx="47">
                  <c:v>-65.303</c:v>
                </c:pt>
                <c:pt idx="48">
                  <c:v>-242.299</c:v>
                </c:pt>
                <c:pt idx="49">
                  <c:v>-43.187</c:v>
                </c:pt>
                <c:pt idx="50">
                  <c:v>136.891</c:v>
                </c:pt>
                <c:pt idx="51">
                  <c:v>36.038</c:v>
                </c:pt>
                <c:pt idx="52">
                  <c:v>-141.051</c:v>
                </c:pt>
                <c:pt idx="53">
                  <c:v>110.306</c:v>
                </c:pt>
                <c:pt idx="54">
                  <c:v>-179.355</c:v>
                </c:pt>
                <c:pt idx="55">
                  <c:v>-283.033</c:v>
                </c:pt>
                <c:pt idx="56">
                  <c:v>-217.384</c:v>
                </c:pt>
                <c:pt idx="57">
                  <c:v>202.661</c:v>
                </c:pt>
                <c:pt idx="58">
                  <c:v>-256.952</c:v>
                </c:pt>
                <c:pt idx="59">
                  <c:v>-42.208</c:v>
                </c:pt>
                <c:pt idx="60">
                  <c:v>-30.893</c:v>
                </c:pt>
                <c:pt idx="61">
                  <c:v>37.55</c:v>
                </c:pt>
                <c:pt idx="62">
                  <c:v>-105.916</c:v>
                </c:pt>
                <c:pt idx="63">
                  <c:v>94.742</c:v>
                </c:pt>
                <c:pt idx="64">
                  <c:v>0.267</c:v>
                </c:pt>
                <c:pt idx="65">
                  <c:v>12.2359399999999</c:v>
                </c:pt>
                <c:pt idx="66">
                  <c:v>-110.696</c:v>
                </c:pt>
                <c:pt idx="67">
                  <c:v>9.411</c:v>
                </c:pt>
                <c:pt idx="68">
                  <c:v>-10.531</c:v>
                </c:pt>
                <c:pt idx="69">
                  <c:v>-185.055</c:v>
                </c:pt>
                <c:pt idx="70">
                  <c:v>48.972</c:v>
                </c:pt>
                <c:pt idx="71">
                  <c:v>93.607</c:v>
                </c:pt>
                <c:pt idx="72">
                  <c:v>-99.569</c:v>
                </c:pt>
                <c:pt idx="73">
                  <c:v>121.148</c:v>
                </c:pt>
                <c:pt idx="74">
                  <c:v>181.968</c:v>
                </c:pt>
                <c:pt idx="75">
                  <c:v>-44.698</c:v>
                </c:pt>
                <c:pt idx="76">
                  <c:v>9.821</c:v>
                </c:pt>
              </c:numCache>
            </c:numRef>
          </c:val>
        </c:ser>
        <c:gapWidth val="150"/>
        <c:overlap val="0"/>
        <c:axId val="98121372"/>
        <c:axId val="68817517"/>
      </c:barChart>
      <c:catAx>
        <c:axId val="98121372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68817517"/>
        <c:crossesAt val="0"/>
        <c:auto val="1"/>
        <c:lblAlgn val="ctr"/>
        <c:lblOffset val="100"/>
        <c:noMultiLvlLbl val="0"/>
      </c:catAx>
      <c:valAx>
        <c:axId val="68817517"/>
        <c:scaling>
          <c:orientation val="minMax"/>
          <c:max val="600"/>
          <c:min val="-6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98121372"/>
        <c:crossesAt val="1"/>
        <c:crossBetween val="midCat"/>
        <c:majorUnit val="200"/>
        <c:minorUnit val="2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5-Day MTM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5-Day"</c:f>
              <c:strCache>
                <c:ptCount val="1"/>
                <c:pt idx="0">
                  <c:v>Spec 5-Day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SPEC!$N$8:$N$84</c:f>
              <c:strCache>
                <c:ptCount val="77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  <c:pt idx="76">
                  <c:v>37214</c:v>
                </c:pt>
              </c:strCache>
            </c:strRef>
          </c:cat>
          <c:val>
            <c:numRef>
              <c:f>SPEC!$P$8:$P$84</c:f>
              <c:numCache>
                <c:formatCode>#,##0</c:formatCode>
                <c:ptCount val="77"/>
                <c:pt idx="0">
                  <c:v>58</c:v>
                </c:pt>
                <c:pt idx="1">
                  <c:v>66</c:v>
                </c:pt>
                <c:pt idx="2">
                  <c:v>100</c:v>
                </c:pt>
                <c:pt idx="3">
                  <c:v>260</c:v>
                </c:pt>
                <c:pt idx="4">
                  <c:v>203.508</c:v>
                </c:pt>
                <c:pt idx="5">
                  <c:v>-37.824</c:v>
                </c:pt>
                <c:pt idx="6">
                  <c:v>4.487</c:v>
                </c:pt>
                <c:pt idx="7">
                  <c:v>-49.635</c:v>
                </c:pt>
                <c:pt idx="8">
                  <c:v>-65.984</c:v>
                </c:pt>
                <c:pt idx="9">
                  <c:v>-207.931</c:v>
                </c:pt>
                <c:pt idx="10">
                  <c:v>-786.768</c:v>
                </c:pt>
                <c:pt idx="11">
                  <c:v>-642.597</c:v>
                </c:pt>
                <c:pt idx="12">
                  <c:v>-513.051</c:v>
                </c:pt>
                <c:pt idx="13">
                  <c:v>-286.258</c:v>
                </c:pt>
                <c:pt idx="14">
                  <c:v>-12.34</c:v>
                </c:pt>
                <c:pt idx="15">
                  <c:v>895.469</c:v>
                </c:pt>
                <c:pt idx="16">
                  <c:v>659.581</c:v>
                </c:pt>
                <c:pt idx="17">
                  <c:v>704.611</c:v>
                </c:pt>
                <c:pt idx="18">
                  <c:v>627.456</c:v>
                </c:pt>
                <c:pt idx="19">
                  <c:v>456.649</c:v>
                </c:pt>
                <c:pt idx="20">
                  <c:v>115.149</c:v>
                </c:pt>
                <c:pt idx="21">
                  <c:v>250.029</c:v>
                </c:pt>
                <c:pt idx="22">
                  <c:v>189.963</c:v>
                </c:pt>
                <c:pt idx="23">
                  <c:v>184.484</c:v>
                </c:pt>
                <c:pt idx="24">
                  <c:v>188.873</c:v>
                </c:pt>
                <c:pt idx="25">
                  <c:v>151.801</c:v>
                </c:pt>
                <c:pt idx="26">
                  <c:v>47.557</c:v>
                </c:pt>
                <c:pt idx="27">
                  <c:v>131.5</c:v>
                </c:pt>
                <c:pt idx="28">
                  <c:v>18.979</c:v>
                </c:pt>
                <c:pt idx="29">
                  <c:v>-184.148</c:v>
                </c:pt>
                <c:pt idx="30">
                  <c:v>-215.479</c:v>
                </c:pt>
                <c:pt idx="31">
                  <c:v>17.783</c:v>
                </c:pt>
                <c:pt idx="32">
                  <c:v>74.087</c:v>
                </c:pt>
                <c:pt idx="33">
                  <c:v>98.258</c:v>
                </c:pt>
                <c:pt idx="34">
                  <c:v>294.435</c:v>
                </c:pt>
                <c:pt idx="35">
                  <c:v>401.632</c:v>
                </c:pt>
                <c:pt idx="36">
                  <c:v>625.558</c:v>
                </c:pt>
                <c:pt idx="37">
                  <c:v>118.211</c:v>
                </c:pt>
                <c:pt idx="38">
                  <c:v>94.859</c:v>
                </c:pt>
                <c:pt idx="39">
                  <c:v>201.707</c:v>
                </c:pt>
                <c:pt idx="40">
                  <c:v>228.274</c:v>
                </c:pt>
                <c:pt idx="41">
                  <c:v>-78.007</c:v>
                </c:pt>
                <c:pt idx="42">
                  <c:v>231.361</c:v>
                </c:pt>
                <c:pt idx="43">
                  <c:v>241.963</c:v>
                </c:pt>
                <c:pt idx="44">
                  <c:v>25.585</c:v>
                </c:pt>
                <c:pt idx="45">
                  <c:v>168.426</c:v>
                </c:pt>
                <c:pt idx="46">
                  <c:v>130.62</c:v>
                </c:pt>
                <c:pt idx="47">
                  <c:v>76.334</c:v>
                </c:pt>
                <c:pt idx="48">
                  <c:v>-177.57</c:v>
                </c:pt>
                <c:pt idx="49">
                  <c:v>-69.851</c:v>
                </c:pt>
                <c:pt idx="50">
                  <c:v>-125.597</c:v>
                </c:pt>
                <c:pt idx="51">
                  <c:v>-177.86</c:v>
                </c:pt>
                <c:pt idx="52">
                  <c:v>-253.608</c:v>
                </c:pt>
                <c:pt idx="53">
                  <c:v>98.997</c:v>
                </c:pt>
                <c:pt idx="54">
                  <c:v>-37.171</c:v>
                </c:pt>
                <c:pt idx="55">
                  <c:v>-457.095</c:v>
                </c:pt>
                <c:pt idx="56">
                  <c:v>-710.517</c:v>
                </c:pt>
                <c:pt idx="57">
                  <c:v>-366.805</c:v>
                </c:pt>
                <c:pt idx="58">
                  <c:v>-734.063</c:v>
                </c:pt>
                <c:pt idx="59">
                  <c:v>-596.916</c:v>
                </c:pt>
                <c:pt idx="60">
                  <c:v>-344.776</c:v>
                </c:pt>
                <c:pt idx="61">
                  <c:v>-89.842</c:v>
                </c:pt>
                <c:pt idx="62">
                  <c:v>-398.419</c:v>
                </c:pt>
                <c:pt idx="63">
                  <c:v>-46.725</c:v>
                </c:pt>
                <c:pt idx="64">
                  <c:v>-4.25</c:v>
                </c:pt>
                <c:pt idx="65">
                  <c:v>38.87894</c:v>
                </c:pt>
                <c:pt idx="66">
                  <c:v>-109.36706</c:v>
                </c:pt>
                <c:pt idx="67">
                  <c:v>5.95993999999995</c:v>
                </c:pt>
                <c:pt idx="68">
                  <c:v>-99.3130600000001</c:v>
                </c:pt>
                <c:pt idx="69">
                  <c:v>-284.63506</c:v>
                </c:pt>
                <c:pt idx="70">
                  <c:v>-247.899</c:v>
                </c:pt>
                <c:pt idx="71">
                  <c:v>-43.596</c:v>
                </c:pt>
                <c:pt idx="72">
                  <c:v>-152.576</c:v>
                </c:pt>
                <c:pt idx="73">
                  <c:v>-20.897</c:v>
                </c:pt>
                <c:pt idx="74">
                  <c:v>346.126</c:v>
                </c:pt>
                <c:pt idx="75">
                  <c:v>252.456</c:v>
                </c:pt>
                <c:pt idx="76">
                  <c:v>168.67</c:v>
                </c:pt>
              </c:numCache>
            </c:numRef>
          </c:val>
        </c:ser>
        <c:gapWidth val="150"/>
        <c:overlap val="0"/>
        <c:axId val="63803208"/>
        <c:axId val="86270506"/>
      </c:barChart>
      <c:catAx>
        <c:axId val="63803208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86270506"/>
        <c:crossesAt val="0"/>
        <c:auto val="1"/>
        <c:lblAlgn val="ctr"/>
        <c:lblOffset val="100"/>
        <c:noMultiLvlLbl val="0"/>
      </c:catAx>
      <c:valAx>
        <c:axId val="86270506"/>
        <c:scaling>
          <c:orientation val="minMax"/>
          <c:max val="1000"/>
          <c:min val="-1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63803208"/>
        <c:crossesAt val="1"/>
        <c:crossBetween val="midCat"/>
        <c:majorUnit val="200"/>
        <c:minorUnit val="2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Month to Date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MTD"</c:f>
              <c:strCache>
                <c:ptCount val="1"/>
                <c:pt idx="0">
                  <c:v>Spec MTD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SPEC!$N$72:$N$91</c:f>
              <c:strCache>
                <c:ptCount val="20"/>
                <c:pt idx="0">
                  <c:v>37196</c:v>
                </c:pt>
                <c:pt idx="1">
                  <c:v>37197</c:v>
                </c:pt>
                <c:pt idx="2">
                  <c:v>37200</c:v>
                </c:pt>
                <c:pt idx="3">
                  <c:v>37201</c:v>
                </c:pt>
                <c:pt idx="4">
                  <c:v>37202</c:v>
                </c:pt>
                <c:pt idx="5">
                  <c:v>37203</c:v>
                </c:pt>
                <c:pt idx="6">
                  <c:v>37204</c:v>
                </c:pt>
                <c:pt idx="7">
                  <c:v>37207</c:v>
                </c:pt>
                <c:pt idx="8">
                  <c:v>37208</c:v>
                </c:pt>
                <c:pt idx="9">
                  <c:v>37209</c:v>
                </c:pt>
                <c:pt idx="10">
                  <c:v>37210</c:v>
                </c:pt>
                <c:pt idx="11">
                  <c:v>37211</c:v>
                </c:pt>
                <c:pt idx="12">
                  <c:v>37214</c:v>
                </c:pt>
                <c:pt idx="13">
                  <c:v>37215</c:v>
                </c:pt>
                <c:pt idx="14">
                  <c:v>37216</c:v>
                </c:pt>
                <c:pt idx="15">
                  <c:v>37221</c:v>
                </c:pt>
                <c:pt idx="16">
                  <c:v>37222</c:v>
                </c:pt>
                <c:pt idx="17">
                  <c:v>37223</c:v>
                </c:pt>
                <c:pt idx="18">
                  <c:v>37224</c:v>
                </c:pt>
                <c:pt idx="19">
                  <c:v>37225</c:v>
                </c:pt>
              </c:strCache>
            </c:strRef>
          </c:cat>
          <c:val>
            <c:numRef>
              <c:f>SPEC!$Q$72:$Q$91</c:f>
              <c:numCache>
                <c:formatCode>#,##0</c:formatCode>
                <c:ptCount val="20"/>
                <c:pt idx="0">
                  <c:v>0.267</c:v>
                </c:pt>
                <c:pt idx="1">
                  <c:v>12.5029399999999</c:v>
                </c:pt>
                <c:pt idx="2">
                  <c:v>-98.1930600000001</c:v>
                </c:pt>
                <c:pt idx="3">
                  <c:v>-88.7820600000001</c:v>
                </c:pt>
                <c:pt idx="4">
                  <c:v>-99.3130600000001</c:v>
                </c:pt>
                <c:pt idx="5">
                  <c:v>-284.36806</c:v>
                </c:pt>
                <c:pt idx="6">
                  <c:v>-235.39606</c:v>
                </c:pt>
                <c:pt idx="7">
                  <c:v>-141.78906</c:v>
                </c:pt>
                <c:pt idx="8">
                  <c:v>-241.35806</c:v>
                </c:pt>
                <c:pt idx="9">
                  <c:v>-120.21006</c:v>
                </c:pt>
                <c:pt idx="10">
                  <c:v>61.7579399999999</c:v>
                </c:pt>
                <c:pt idx="11">
                  <c:v>17.0599399999999</c:v>
                </c:pt>
                <c:pt idx="12">
                  <c:v>26.8809399999999</c:v>
                </c:pt>
              </c:numCache>
            </c:numRef>
          </c:val>
        </c:ser>
        <c:gapWidth val="150"/>
        <c:overlap val="0"/>
        <c:axId val="27177376"/>
        <c:axId val="66459759"/>
      </c:barChart>
      <c:catAx>
        <c:axId val="27177376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66459759"/>
        <c:crossesAt val="0"/>
        <c:auto val="1"/>
        <c:lblAlgn val="ctr"/>
        <c:lblOffset val="100"/>
        <c:noMultiLvlLbl val="0"/>
      </c:catAx>
      <c:valAx>
        <c:axId val="66459759"/>
        <c:scaling>
          <c:orientation val="minMax"/>
          <c:max val="100"/>
          <c:min val="-3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27177376"/>
        <c:crossesAt val="1"/>
        <c:crossBetween val="midCat"/>
        <c:majorUnit val="50"/>
        <c:minorUnit val="5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Quarter to Date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QTD"</c:f>
              <c:strCache>
                <c:ptCount val="1"/>
                <c:pt idx="0">
                  <c:v>Spec QTD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SPEC!$N$49:$N$84</c:f>
              <c:strCache>
                <c:ptCount val="36"/>
                <c:pt idx="0">
                  <c:v>37165</c:v>
                </c:pt>
                <c:pt idx="1">
                  <c:v>37166</c:v>
                </c:pt>
                <c:pt idx="2">
                  <c:v>37167</c:v>
                </c:pt>
                <c:pt idx="3">
                  <c:v>37168</c:v>
                </c:pt>
                <c:pt idx="4">
                  <c:v>37169</c:v>
                </c:pt>
                <c:pt idx="5">
                  <c:v>37172</c:v>
                </c:pt>
                <c:pt idx="6">
                  <c:v>37173</c:v>
                </c:pt>
                <c:pt idx="7">
                  <c:v>37174</c:v>
                </c:pt>
                <c:pt idx="8">
                  <c:v>37175</c:v>
                </c:pt>
                <c:pt idx="9">
                  <c:v>37176</c:v>
                </c:pt>
                <c:pt idx="10">
                  <c:v>37179</c:v>
                </c:pt>
                <c:pt idx="11">
                  <c:v>37180</c:v>
                </c:pt>
                <c:pt idx="12">
                  <c:v>37181</c:v>
                </c:pt>
                <c:pt idx="13">
                  <c:v>37182</c:v>
                </c:pt>
                <c:pt idx="14">
                  <c:v>37183</c:v>
                </c:pt>
                <c:pt idx="15">
                  <c:v>37186</c:v>
                </c:pt>
                <c:pt idx="16">
                  <c:v>37187</c:v>
                </c:pt>
                <c:pt idx="17">
                  <c:v>37188</c:v>
                </c:pt>
                <c:pt idx="18">
                  <c:v>37189</c:v>
                </c:pt>
                <c:pt idx="19">
                  <c:v>37190</c:v>
                </c:pt>
                <c:pt idx="20">
                  <c:v>37193</c:v>
                </c:pt>
                <c:pt idx="21">
                  <c:v>37194</c:v>
                </c:pt>
                <c:pt idx="22">
                  <c:v>37195</c:v>
                </c:pt>
                <c:pt idx="23">
                  <c:v>37196</c:v>
                </c:pt>
                <c:pt idx="24">
                  <c:v>37197</c:v>
                </c:pt>
                <c:pt idx="25">
                  <c:v>37200</c:v>
                </c:pt>
                <c:pt idx="26">
                  <c:v>37201</c:v>
                </c:pt>
                <c:pt idx="27">
                  <c:v>37202</c:v>
                </c:pt>
                <c:pt idx="28">
                  <c:v>37203</c:v>
                </c:pt>
                <c:pt idx="29">
                  <c:v>37204</c:v>
                </c:pt>
                <c:pt idx="30">
                  <c:v>37207</c:v>
                </c:pt>
                <c:pt idx="31">
                  <c:v>37208</c:v>
                </c:pt>
                <c:pt idx="32">
                  <c:v>37209</c:v>
                </c:pt>
                <c:pt idx="33">
                  <c:v>37210</c:v>
                </c:pt>
                <c:pt idx="34">
                  <c:v>37211</c:v>
                </c:pt>
                <c:pt idx="35">
                  <c:v>37214</c:v>
                </c:pt>
              </c:strCache>
            </c:strRef>
          </c:cat>
          <c:val>
            <c:numRef>
              <c:f>SPEC!$R$49:$R$84</c:f>
              <c:numCache>
                <c:formatCode>#,##0</c:formatCode>
                <c:ptCount val="36"/>
                <c:pt idx="0">
                  <c:v>126.107</c:v>
                </c:pt>
                <c:pt idx="1">
                  <c:v>115.09</c:v>
                </c:pt>
                <c:pt idx="2">
                  <c:v>126.695</c:v>
                </c:pt>
                <c:pt idx="3">
                  <c:v>-24.211</c:v>
                </c:pt>
                <c:pt idx="4">
                  <c:v>168.426</c:v>
                </c:pt>
                <c:pt idx="5">
                  <c:v>256.727</c:v>
                </c:pt>
                <c:pt idx="6">
                  <c:v>191.424</c:v>
                </c:pt>
                <c:pt idx="7">
                  <c:v>-50.875</c:v>
                </c:pt>
                <c:pt idx="8">
                  <c:v>-94.062</c:v>
                </c:pt>
                <c:pt idx="9">
                  <c:v>42.829</c:v>
                </c:pt>
                <c:pt idx="10">
                  <c:v>78.867</c:v>
                </c:pt>
                <c:pt idx="11">
                  <c:v>-62.184</c:v>
                </c:pt>
                <c:pt idx="12">
                  <c:v>48.122</c:v>
                </c:pt>
                <c:pt idx="13">
                  <c:v>-131.233</c:v>
                </c:pt>
                <c:pt idx="14">
                  <c:v>-414.266</c:v>
                </c:pt>
                <c:pt idx="15">
                  <c:v>-631.65</c:v>
                </c:pt>
                <c:pt idx="16">
                  <c:v>-428.989</c:v>
                </c:pt>
                <c:pt idx="17">
                  <c:v>-685.941</c:v>
                </c:pt>
                <c:pt idx="18">
                  <c:v>-728.149</c:v>
                </c:pt>
                <c:pt idx="19">
                  <c:v>-759.042</c:v>
                </c:pt>
                <c:pt idx="20">
                  <c:v>-721.492</c:v>
                </c:pt>
                <c:pt idx="21">
                  <c:v>-827.408</c:v>
                </c:pt>
                <c:pt idx="22">
                  <c:v>-732.666</c:v>
                </c:pt>
                <c:pt idx="23">
                  <c:v>-732.399</c:v>
                </c:pt>
                <c:pt idx="24">
                  <c:v>-720.16306</c:v>
                </c:pt>
                <c:pt idx="25">
                  <c:v>-830.85906</c:v>
                </c:pt>
                <c:pt idx="26">
                  <c:v>-821.44806</c:v>
                </c:pt>
                <c:pt idx="27">
                  <c:v>-831.97906</c:v>
                </c:pt>
                <c:pt idx="28">
                  <c:v>-1017.03406</c:v>
                </c:pt>
                <c:pt idx="29">
                  <c:v>-968.06206</c:v>
                </c:pt>
                <c:pt idx="30">
                  <c:v>-874.45506</c:v>
                </c:pt>
                <c:pt idx="31">
                  <c:v>-974.02406</c:v>
                </c:pt>
                <c:pt idx="32">
                  <c:v>-852.87606</c:v>
                </c:pt>
                <c:pt idx="33">
                  <c:v>-670.90806</c:v>
                </c:pt>
                <c:pt idx="34">
                  <c:v>-715.60606</c:v>
                </c:pt>
                <c:pt idx="35">
                  <c:v>-705.78506</c:v>
                </c:pt>
              </c:numCache>
            </c:numRef>
          </c:val>
        </c:ser>
        <c:gapWidth val="150"/>
        <c:overlap val="0"/>
        <c:axId val="89411790"/>
        <c:axId val="90317225"/>
      </c:barChart>
      <c:catAx>
        <c:axId val="89411790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90317225"/>
        <c:crossesAt val="0"/>
        <c:auto val="1"/>
        <c:lblAlgn val="ctr"/>
        <c:lblOffset val="100"/>
        <c:noMultiLvlLbl val="0"/>
      </c:catAx>
      <c:valAx>
        <c:axId val="90317225"/>
        <c:scaling>
          <c:orientation val="minMax"/>
          <c:max val="800"/>
          <c:min val="-12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89411790"/>
        <c:crossesAt val="1"/>
        <c:crossBetween val="midCat"/>
        <c:majorUnit val="200"/>
        <c:minorUnit val="2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675" strike="noStrike" u="none">
                <a:solidFill>
                  <a:srgbClr val="000000"/>
                </a:solidFill>
                <a:uFillTx/>
                <a:latin typeface="Times New Roman"/>
              </a:rPr>
              <a:t>Year to Date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YTD"</c:f>
              <c:strCache>
                <c:ptCount val="1"/>
                <c:pt idx="0">
                  <c:v>Spec YTD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SPEC!$N$8:$N$84</c:f>
              <c:strCache>
                <c:ptCount val="77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  <c:pt idx="76">
                  <c:v>37214</c:v>
                </c:pt>
              </c:strCache>
            </c:strRef>
          </c:cat>
          <c:val>
            <c:numRef>
              <c:f>SPEC!$S$8:$S$84</c:f>
              <c:numCache>
                <c:formatCode>#,##0</c:formatCode>
                <c:ptCount val="77"/>
                <c:pt idx="0">
                  <c:v>4169.295</c:v>
                </c:pt>
                <c:pt idx="1">
                  <c:v>4163.265</c:v>
                </c:pt>
                <c:pt idx="2">
                  <c:v>4149.592</c:v>
                </c:pt>
                <c:pt idx="3">
                  <c:v>4134.487</c:v>
                </c:pt>
                <c:pt idx="4">
                  <c:v>4134.508</c:v>
                </c:pt>
                <c:pt idx="5">
                  <c:v>4131.471</c:v>
                </c:pt>
                <c:pt idx="6">
                  <c:v>4167.752</c:v>
                </c:pt>
                <c:pt idx="7">
                  <c:v>4099.957</c:v>
                </c:pt>
                <c:pt idx="8">
                  <c:v>4068.503</c:v>
                </c:pt>
                <c:pt idx="9">
                  <c:v>3926.577</c:v>
                </c:pt>
                <c:pt idx="10">
                  <c:v>3344.703</c:v>
                </c:pt>
                <c:pt idx="11">
                  <c:v>3525.155</c:v>
                </c:pt>
                <c:pt idx="12">
                  <c:v>3586.906</c:v>
                </c:pt>
                <c:pt idx="13">
                  <c:v>3782.245</c:v>
                </c:pt>
                <c:pt idx="14">
                  <c:v>3914.237</c:v>
                </c:pt>
                <c:pt idx="15">
                  <c:v>4240.172</c:v>
                </c:pt>
                <c:pt idx="16">
                  <c:v>4184.736</c:v>
                </c:pt>
                <c:pt idx="17">
                  <c:v>4291.517</c:v>
                </c:pt>
                <c:pt idx="18">
                  <c:v>4409.701</c:v>
                </c:pt>
                <c:pt idx="19">
                  <c:v>4370.886</c:v>
                </c:pt>
                <c:pt idx="20">
                  <c:v>4355.321</c:v>
                </c:pt>
                <c:pt idx="21">
                  <c:v>4434.765</c:v>
                </c:pt>
                <c:pt idx="22">
                  <c:v>4481.48</c:v>
                </c:pt>
                <c:pt idx="23">
                  <c:v>4594.185</c:v>
                </c:pt>
                <c:pt idx="24">
                  <c:v>4559.759</c:v>
                </c:pt>
                <c:pt idx="25">
                  <c:v>4507.122</c:v>
                </c:pt>
                <c:pt idx="26">
                  <c:v>4482.322</c:v>
                </c:pt>
                <c:pt idx="27">
                  <c:v>4612.98</c:v>
                </c:pt>
                <c:pt idx="28">
                  <c:v>4613.164</c:v>
                </c:pt>
                <c:pt idx="29">
                  <c:v>4375.611</c:v>
                </c:pt>
                <c:pt idx="30">
                  <c:v>4291.643</c:v>
                </c:pt>
                <c:pt idx="31">
                  <c:v>4500.105</c:v>
                </c:pt>
                <c:pt idx="32">
                  <c:v>4687.067</c:v>
                </c:pt>
                <c:pt idx="33">
                  <c:v>4711.422</c:v>
                </c:pt>
                <c:pt idx="34">
                  <c:v>4670.046</c:v>
                </c:pt>
                <c:pt idx="35">
                  <c:v>4693.275</c:v>
                </c:pt>
                <c:pt idx="36">
                  <c:v>5125.663</c:v>
                </c:pt>
                <c:pt idx="37">
                  <c:v>4805.278</c:v>
                </c:pt>
                <c:pt idx="38">
                  <c:v>4806.281</c:v>
                </c:pt>
                <c:pt idx="39">
                  <c:v>4871.753</c:v>
                </c:pt>
                <c:pt idx="40">
                  <c:v>4921.549</c:v>
                </c:pt>
                <c:pt idx="41">
                  <c:v>5047.656</c:v>
                </c:pt>
                <c:pt idx="42">
                  <c:v>5036.639</c:v>
                </c:pt>
                <c:pt idx="43">
                  <c:v>5048.244</c:v>
                </c:pt>
                <c:pt idx="44">
                  <c:v>4897.338</c:v>
                </c:pt>
                <c:pt idx="45">
                  <c:v>5089.975</c:v>
                </c:pt>
                <c:pt idx="46">
                  <c:v>5178.276</c:v>
                </c:pt>
                <c:pt idx="47">
                  <c:v>5112.973</c:v>
                </c:pt>
                <c:pt idx="48">
                  <c:v>4870.674</c:v>
                </c:pt>
                <c:pt idx="49">
                  <c:v>4827.487</c:v>
                </c:pt>
                <c:pt idx="50">
                  <c:v>4964.378</c:v>
                </c:pt>
                <c:pt idx="51">
                  <c:v>5000.416</c:v>
                </c:pt>
                <c:pt idx="52">
                  <c:v>4859.365</c:v>
                </c:pt>
                <c:pt idx="53">
                  <c:v>4969.671</c:v>
                </c:pt>
                <c:pt idx="54">
                  <c:v>4790.316</c:v>
                </c:pt>
                <c:pt idx="55">
                  <c:v>4507.283</c:v>
                </c:pt>
                <c:pt idx="56">
                  <c:v>4289.899</c:v>
                </c:pt>
                <c:pt idx="57">
                  <c:v>4492.56</c:v>
                </c:pt>
                <c:pt idx="58">
                  <c:v>4235.608</c:v>
                </c:pt>
                <c:pt idx="59">
                  <c:v>4193.4</c:v>
                </c:pt>
                <c:pt idx="60">
                  <c:v>4162.507</c:v>
                </c:pt>
                <c:pt idx="61">
                  <c:v>4200.057</c:v>
                </c:pt>
                <c:pt idx="62">
                  <c:v>4094.141</c:v>
                </c:pt>
                <c:pt idx="63">
                  <c:v>4188.883</c:v>
                </c:pt>
                <c:pt idx="64">
                  <c:v>4189.15</c:v>
                </c:pt>
                <c:pt idx="65">
                  <c:v>4201.38594</c:v>
                </c:pt>
                <c:pt idx="66">
                  <c:v>4090.68994</c:v>
                </c:pt>
                <c:pt idx="67">
                  <c:v>4100.10094</c:v>
                </c:pt>
                <c:pt idx="68">
                  <c:v>4089.56994</c:v>
                </c:pt>
                <c:pt idx="69">
                  <c:v>3904.51494</c:v>
                </c:pt>
                <c:pt idx="70">
                  <c:v>3953.48694</c:v>
                </c:pt>
                <c:pt idx="71">
                  <c:v>4047.09394</c:v>
                </c:pt>
                <c:pt idx="72">
                  <c:v>3947.52494</c:v>
                </c:pt>
                <c:pt idx="73">
                  <c:v>4068.67294</c:v>
                </c:pt>
                <c:pt idx="74">
                  <c:v>4250.64094</c:v>
                </c:pt>
                <c:pt idx="75">
                  <c:v>4205.94294</c:v>
                </c:pt>
                <c:pt idx="76">
                  <c:v>4215.76394</c:v>
                </c:pt>
              </c:numCache>
            </c:numRef>
          </c:val>
        </c:ser>
        <c:gapWidth val="150"/>
        <c:overlap val="0"/>
        <c:axId val="40287921"/>
        <c:axId val="83126330"/>
      </c:barChart>
      <c:catAx>
        <c:axId val="40287921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83126330"/>
        <c:crossesAt val="0"/>
        <c:auto val="1"/>
        <c:lblAlgn val="ctr"/>
        <c:lblOffset val="100"/>
        <c:noMultiLvlLbl val="0"/>
      </c:catAx>
      <c:valAx>
        <c:axId val="83126330"/>
        <c:scaling>
          <c:orientation val="minMax"/>
          <c:max val="60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40287921"/>
        <c:crossesAt val="1"/>
        <c:crossBetween val="midCat"/>
        <c:majorUnit val="1000"/>
        <c:minorUnit val="10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Value at Risk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YTD"</c:f>
              <c:strCache>
                <c:ptCount val="1"/>
                <c:pt idx="0">
                  <c:v>Spec YTD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SPEC!$N$9:$N$84</c:f>
              <c:strCache>
                <c:ptCount val="76"/>
                <c:pt idx="0">
                  <c:v>37105</c:v>
                </c:pt>
                <c:pt idx="1">
                  <c:v>37106</c:v>
                </c:pt>
                <c:pt idx="2">
                  <c:v>37109</c:v>
                </c:pt>
                <c:pt idx="3">
                  <c:v>37110</c:v>
                </c:pt>
                <c:pt idx="4">
                  <c:v>37111</c:v>
                </c:pt>
                <c:pt idx="5">
                  <c:v>37112</c:v>
                </c:pt>
                <c:pt idx="6">
                  <c:v>37113</c:v>
                </c:pt>
                <c:pt idx="7">
                  <c:v>37116</c:v>
                </c:pt>
                <c:pt idx="8">
                  <c:v>37117</c:v>
                </c:pt>
                <c:pt idx="9">
                  <c:v>37118</c:v>
                </c:pt>
                <c:pt idx="10">
                  <c:v>37119</c:v>
                </c:pt>
                <c:pt idx="11">
                  <c:v>37120</c:v>
                </c:pt>
                <c:pt idx="12">
                  <c:v>37123</c:v>
                </c:pt>
                <c:pt idx="13">
                  <c:v>37124</c:v>
                </c:pt>
                <c:pt idx="14">
                  <c:v>37125</c:v>
                </c:pt>
                <c:pt idx="15">
                  <c:v>37126</c:v>
                </c:pt>
                <c:pt idx="16">
                  <c:v>37127</c:v>
                </c:pt>
                <c:pt idx="17">
                  <c:v>37130</c:v>
                </c:pt>
                <c:pt idx="18">
                  <c:v>37131</c:v>
                </c:pt>
                <c:pt idx="19">
                  <c:v>37132</c:v>
                </c:pt>
                <c:pt idx="20">
                  <c:v>37133</c:v>
                </c:pt>
                <c:pt idx="21">
                  <c:v>37134</c:v>
                </c:pt>
                <c:pt idx="22">
                  <c:v>37138</c:v>
                </c:pt>
                <c:pt idx="23">
                  <c:v>37139</c:v>
                </c:pt>
                <c:pt idx="24">
                  <c:v>37140</c:v>
                </c:pt>
                <c:pt idx="25">
                  <c:v>37141</c:v>
                </c:pt>
                <c:pt idx="26">
                  <c:v>37144</c:v>
                </c:pt>
                <c:pt idx="27">
                  <c:v>37146</c:v>
                </c:pt>
                <c:pt idx="28">
                  <c:v>37147</c:v>
                </c:pt>
                <c:pt idx="29">
                  <c:v>37148</c:v>
                </c:pt>
                <c:pt idx="30">
                  <c:v>37151</c:v>
                </c:pt>
                <c:pt idx="31">
                  <c:v>37152</c:v>
                </c:pt>
                <c:pt idx="32">
                  <c:v>37153</c:v>
                </c:pt>
                <c:pt idx="33">
                  <c:v>37154</c:v>
                </c:pt>
                <c:pt idx="34">
                  <c:v>37155</c:v>
                </c:pt>
                <c:pt idx="35">
                  <c:v>37158</c:v>
                </c:pt>
                <c:pt idx="36">
                  <c:v>37159</c:v>
                </c:pt>
                <c:pt idx="37">
                  <c:v>37160</c:v>
                </c:pt>
                <c:pt idx="38">
                  <c:v>37161</c:v>
                </c:pt>
                <c:pt idx="39">
                  <c:v>37162</c:v>
                </c:pt>
                <c:pt idx="40">
                  <c:v>37165</c:v>
                </c:pt>
                <c:pt idx="41">
                  <c:v>37166</c:v>
                </c:pt>
                <c:pt idx="42">
                  <c:v>37167</c:v>
                </c:pt>
                <c:pt idx="43">
                  <c:v>37168</c:v>
                </c:pt>
                <c:pt idx="44">
                  <c:v>37169</c:v>
                </c:pt>
                <c:pt idx="45">
                  <c:v>37172</c:v>
                </c:pt>
                <c:pt idx="46">
                  <c:v>37173</c:v>
                </c:pt>
                <c:pt idx="47">
                  <c:v>37174</c:v>
                </c:pt>
                <c:pt idx="48">
                  <c:v>37175</c:v>
                </c:pt>
                <c:pt idx="49">
                  <c:v>37176</c:v>
                </c:pt>
                <c:pt idx="50">
                  <c:v>37179</c:v>
                </c:pt>
                <c:pt idx="51">
                  <c:v>37180</c:v>
                </c:pt>
                <c:pt idx="52">
                  <c:v>37181</c:v>
                </c:pt>
                <c:pt idx="53">
                  <c:v>37182</c:v>
                </c:pt>
                <c:pt idx="54">
                  <c:v>37183</c:v>
                </c:pt>
                <c:pt idx="55">
                  <c:v>37186</c:v>
                </c:pt>
                <c:pt idx="56">
                  <c:v>37187</c:v>
                </c:pt>
                <c:pt idx="57">
                  <c:v>37188</c:v>
                </c:pt>
                <c:pt idx="58">
                  <c:v>37189</c:v>
                </c:pt>
                <c:pt idx="59">
                  <c:v>37190</c:v>
                </c:pt>
                <c:pt idx="60">
                  <c:v>37193</c:v>
                </c:pt>
                <c:pt idx="61">
                  <c:v>37194</c:v>
                </c:pt>
                <c:pt idx="62">
                  <c:v>37195</c:v>
                </c:pt>
                <c:pt idx="63">
                  <c:v>37196</c:v>
                </c:pt>
                <c:pt idx="64">
                  <c:v>37197</c:v>
                </c:pt>
                <c:pt idx="65">
                  <c:v>37200</c:v>
                </c:pt>
                <c:pt idx="66">
                  <c:v>37201</c:v>
                </c:pt>
                <c:pt idx="67">
                  <c:v>37202</c:v>
                </c:pt>
                <c:pt idx="68">
                  <c:v>37203</c:v>
                </c:pt>
                <c:pt idx="69">
                  <c:v>37204</c:v>
                </c:pt>
                <c:pt idx="70">
                  <c:v>37207</c:v>
                </c:pt>
                <c:pt idx="71">
                  <c:v>37208</c:v>
                </c:pt>
                <c:pt idx="72">
                  <c:v>37209</c:v>
                </c:pt>
                <c:pt idx="73">
                  <c:v>37210</c:v>
                </c:pt>
                <c:pt idx="74">
                  <c:v>37211</c:v>
                </c:pt>
                <c:pt idx="75">
                  <c:v>37214</c:v>
                </c:pt>
              </c:strCache>
            </c:strRef>
          </c:cat>
          <c:val>
            <c:numRef>
              <c:f>SPEC!$T$9:$T$84</c:f>
              <c:numCache>
                <c:formatCode>#,##0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89.125</c:v>
                </c:pt>
                <c:pt idx="6">
                  <c:v>93.406</c:v>
                </c:pt>
                <c:pt idx="7">
                  <c:v>91.114</c:v>
                </c:pt>
                <c:pt idx="8">
                  <c:v>199.856</c:v>
                </c:pt>
                <c:pt idx="9">
                  <c:v>235.752</c:v>
                </c:pt>
                <c:pt idx="10">
                  <c:v>230.38</c:v>
                </c:pt>
                <c:pt idx="11">
                  <c:v>227.2</c:v>
                </c:pt>
                <c:pt idx="12">
                  <c:v>218.625</c:v>
                </c:pt>
                <c:pt idx="13">
                  <c:v>217.562</c:v>
                </c:pt>
                <c:pt idx="14">
                  <c:v>15.436</c:v>
                </c:pt>
                <c:pt idx="15">
                  <c:v>181.116</c:v>
                </c:pt>
                <c:pt idx="16">
                  <c:v>175.056</c:v>
                </c:pt>
                <c:pt idx="17">
                  <c:v>18.47</c:v>
                </c:pt>
                <c:pt idx="18">
                  <c:v>0</c:v>
                </c:pt>
                <c:pt idx="19">
                  <c:v>11.501</c:v>
                </c:pt>
                <c:pt idx="20">
                  <c:v>208.792</c:v>
                </c:pt>
                <c:pt idx="21">
                  <c:v>11.215</c:v>
                </c:pt>
                <c:pt idx="22">
                  <c:v>87.818</c:v>
                </c:pt>
                <c:pt idx="23">
                  <c:v>175.766</c:v>
                </c:pt>
                <c:pt idx="24">
                  <c:v>178.332</c:v>
                </c:pt>
                <c:pt idx="25">
                  <c:v>184.335</c:v>
                </c:pt>
                <c:pt idx="26">
                  <c:v>178.635</c:v>
                </c:pt>
                <c:pt idx="27">
                  <c:v>178.635</c:v>
                </c:pt>
                <c:pt idx="28">
                  <c:v>188.977</c:v>
                </c:pt>
                <c:pt idx="29">
                  <c:v>195.228</c:v>
                </c:pt>
                <c:pt idx="30">
                  <c:v>162.123</c:v>
                </c:pt>
                <c:pt idx="31">
                  <c:v>76.34</c:v>
                </c:pt>
                <c:pt idx="32">
                  <c:v>177.127</c:v>
                </c:pt>
                <c:pt idx="33">
                  <c:v>171.181</c:v>
                </c:pt>
                <c:pt idx="34">
                  <c:v>171.048</c:v>
                </c:pt>
                <c:pt idx="35">
                  <c:v>292.917</c:v>
                </c:pt>
                <c:pt idx="36">
                  <c:v>66.536</c:v>
                </c:pt>
                <c:pt idx="37">
                  <c:v>249.445</c:v>
                </c:pt>
                <c:pt idx="38">
                  <c:v>256.233</c:v>
                </c:pt>
                <c:pt idx="39">
                  <c:v>256.028</c:v>
                </c:pt>
                <c:pt idx="40">
                  <c:v>13.047</c:v>
                </c:pt>
                <c:pt idx="41">
                  <c:v>168.294</c:v>
                </c:pt>
                <c:pt idx="42">
                  <c:v>200.018</c:v>
                </c:pt>
                <c:pt idx="43">
                  <c:v>207.064</c:v>
                </c:pt>
                <c:pt idx="44">
                  <c:v>26.644</c:v>
                </c:pt>
                <c:pt idx="45">
                  <c:v>84.475</c:v>
                </c:pt>
                <c:pt idx="46">
                  <c:v>66.89</c:v>
                </c:pt>
                <c:pt idx="47">
                  <c:v>206.736</c:v>
                </c:pt>
                <c:pt idx="48">
                  <c:v>184.786</c:v>
                </c:pt>
                <c:pt idx="49">
                  <c:v>169.216</c:v>
                </c:pt>
                <c:pt idx="50">
                  <c:v>89.178</c:v>
                </c:pt>
                <c:pt idx="51">
                  <c:v>118.142</c:v>
                </c:pt>
                <c:pt idx="52">
                  <c:v>116.719</c:v>
                </c:pt>
                <c:pt idx="53">
                  <c:v>193.706</c:v>
                </c:pt>
                <c:pt idx="54">
                  <c:v>229.094</c:v>
                </c:pt>
                <c:pt idx="55">
                  <c:v>250.266</c:v>
                </c:pt>
                <c:pt idx="56">
                  <c:v>167.13</c:v>
                </c:pt>
                <c:pt idx="57">
                  <c:v>109.855</c:v>
                </c:pt>
                <c:pt idx="58">
                  <c:v>105.129</c:v>
                </c:pt>
                <c:pt idx="59">
                  <c:v>0</c:v>
                </c:pt>
                <c:pt idx="60">
                  <c:v>161.855</c:v>
                </c:pt>
                <c:pt idx="61">
                  <c:v>160.9</c:v>
                </c:pt>
                <c:pt idx="62">
                  <c:v>21.529</c:v>
                </c:pt>
                <c:pt idx="63">
                  <c:v>105.873</c:v>
                </c:pt>
                <c:pt idx="64">
                  <c:v>49.989</c:v>
                </c:pt>
                <c:pt idx="65">
                  <c:v>261.305</c:v>
                </c:pt>
                <c:pt idx="66">
                  <c:v>283.409</c:v>
                </c:pt>
                <c:pt idx="67">
                  <c:v>241.141</c:v>
                </c:pt>
                <c:pt idx="68">
                  <c:v>248.951</c:v>
                </c:pt>
                <c:pt idx="69">
                  <c:v>112.543</c:v>
                </c:pt>
                <c:pt idx="70">
                  <c:v>238.102</c:v>
                </c:pt>
                <c:pt idx="71">
                  <c:v>242.383</c:v>
                </c:pt>
                <c:pt idx="72">
                  <c:v>371.495</c:v>
                </c:pt>
                <c:pt idx="73">
                  <c:v>89.16</c:v>
                </c:pt>
                <c:pt idx="74">
                  <c:v>91.761</c:v>
                </c:pt>
                <c:pt idx="75">
                  <c:v>73.633</c:v>
                </c:pt>
              </c:numCache>
            </c:numRef>
          </c:val>
        </c:ser>
        <c:gapWidth val="150"/>
        <c:overlap val="0"/>
        <c:axId val="48827759"/>
        <c:axId val="83164122"/>
      </c:barChart>
      <c:catAx>
        <c:axId val="48827759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83164122"/>
        <c:crossesAt val="0"/>
        <c:auto val="1"/>
        <c:lblAlgn val="ctr"/>
        <c:lblOffset val="100"/>
        <c:noMultiLvlLbl val="0"/>
      </c:catAx>
      <c:valAx>
        <c:axId val="83164122"/>
        <c:scaling>
          <c:orientation val="minMax"/>
          <c:max val="4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48827759"/>
        <c:crossesAt val="1"/>
        <c:crossBetween val="midCat"/>
        <c:majorUnit val="100"/>
        <c:minorUnit val="1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trlProps/ctrlProps2.xml><?xml version="1.0" encoding="utf-8"?>
<formControlPr xmlns="http://schemas.microsoft.com/office/spreadsheetml/2009/9/main" objectType="Button" lockText="1"/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<Relationship Id="rId3" Type="http://schemas.openxmlformats.org/officeDocument/2006/relationships/chart" Target="../charts/chart6.xml"/><Relationship Id="rId4" Type="http://schemas.openxmlformats.org/officeDocument/2006/relationships/chart" Target="../charts/chart7.xml"/><Relationship Id="rId5" Type="http://schemas.openxmlformats.org/officeDocument/2006/relationships/chart" Target="../charts/chart8.xml"/><Relationship Id="rId6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161280</xdr:colOff>
          <xdr:row>32</xdr:row>
          <xdr:rowOff>9360</xdr:rowOff>
        </xdr:from>
        <xdr:to>
          <xdr:col>1</xdr:col>
          <xdr:colOff>-1232640</xdr:colOff>
          <xdr:row>35</xdr:row>
          <xdr:rowOff>9360</xdr:rowOff>
        </xdr:to>
        <xdr:sp>
          <xdr:nvSpPr>
            <xdr:cNvPr id="1001" name="Button 1" descr="PREPARE FI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PREPARE FILE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59400</xdr:colOff>
      <xdr:row>3</xdr:row>
      <xdr:rowOff>105120</xdr:rowOff>
    </xdr:from>
    <xdr:to>
      <xdr:col>5</xdr:col>
      <xdr:colOff>626760</xdr:colOff>
      <xdr:row>20</xdr:row>
      <xdr:rowOff>9360</xdr:rowOff>
    </xdr:to>
    <xdr:graphicFrame>
      <xdr:nvGraphicFramePr>
        <xdr:cNvPr id="0" name="Chart 2"/>
        <xdr:cNvGraphicFramePr/>
      </xdr:nvGraphicFramePr>
      <xdr:xfrm>
        <a:off x="59400" y="486000"/>
        <a:ext cx="5095080" cy="1847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25560</xdr:colOff>
      <xdr:row>4</xdr:row>
      <xdr:rowOff>0</xdr:rowOff>
    </xdr:from>
    <xdr:to>
      <xdr:col>11</xdr:col>
      <xdr:colOff>627120</xdr:colOff>
      <xdr:row>19</xdr:row>
      <xdr:rowOff>114480</xdr:rowOff>
    </xdr:to>
    <xdr:graphicFrame>
      <xdr:nvGraphicFramePr>
        <xdr:cNvPr id="1" name="Chart 3"/>
        <xdr:cNvGraphicFramePr/>
      </xdr:nvGraphicFramePr>
      <xdr:xfrm>
        <a:off x="5458680" y="495360"/>
        <a:ext cx="5128920" cy="1828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0</xdr:colOff>
      <xdr:row>21</xdr:row>
      <xdr:rowOff>0</xdr:rowOff>
    </xdr:from>
    <xdr:to>
      <xdr:col>9</xdr:col>
      <xdr:colOff>153000</xdr:colOff>
      <xdr:row>38</xdr:row>
      <xdr:rowOff>9360</xdr:rowOff>
    </xdr:to>
    <xdr:graphicFrame>
      <xdr:nvGraphicFramePr>
        <xdr:cNvPr id="2" name="Chart 4"/>
        <xdr:cNvGraphicFramePr/>
      </xdr:nvGraphicFramePr>
      <xdr:xfrm>
        <a:off x="2716560" y="2438280"/>
        <a:ext cx="5586120" cy="1952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59400</xdr:colOff>
      <xdr:row>3</xdr:row>
      <xdr:rowOff>105120</xdr:rowOff>
    </xdr:from>
    <xdr:to>
      <xdr:col>5</xdr:col>
      <xdr:colOff>626760</xdr:colOff>
      <xdr:row>20</xdr:row>
      <xdr:rowOff>9360</xdr:rowOff>
    </xdr:to>
    <xdr:graphicFrame>
      <xdr:nvGraphicFramePr>
        <xdr:cNvPr id="3" name="Chart 2"/>
        <xdr:cNvGraphicFramePr/>
      </xdr:nvGraphicFramePr>
      <xdr:xfrm>
        <a:off x="59400" y="486000"/>
        <a:ext cx="5095080" cy="1847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25560</xdr:colOff>
      <xdr:row>4</xdr:row>
      <xdr:rowOff>0</xdr:rowOff>
    </xdr:from>
    <xdr:to>
      <xdr:col>11</xdr:col>
      <xdr:colOff>627120</xdr:colOff>
      <xdr:row>19</xdr:row>
      <xdr:rowOff>114480</xdr:rowOff>
    </xdr:to>
    <xdr:graphicFrame>
      <xdr:nvGraphicFramePr>
        <xdr:cNvPr id="4" name="Chart 3"/>
        <xdr:cNvGraphicFramePr/>
      </xdr:nvGraphicFramePr>
      <xdr:xfrm>
        <a:off x="5458680" y="495360"/>
        <a:ext cx="5128920" cy="1828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33480</xdr:colOff>
      <xdr:row>20</xdr:row>
      <xdr:rowOff>104760</xdr:rowOff>
    </xdr:from>
    <xdr:to>
      <xdr:col>5</xdr:col>
      <xdr:colOff>618840</xdr:colOff>
      <xdr:row>37</xdr:row>
      <xdr:rowOff>19440</xdr:rowOff>
    </xdr:to>
    <xdr:graphicFrame>
      <xdr:nvGraphicFramePr>
        <xdr:cNvPr id="5" name="Chart 4"/>
        <xdr:cNvGraphicFramePr/>
      </xdr:nvGraphicFramePr>
      <xdr:xfrm>
        <a:off x="33480" y="2428920"/>
        <a:ext cx="5113080" cy="1857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6</xdr:col>
      <xdr:colOff>33480</xdr:colOff>
      <xdr:row>21</xdr:row>
      <xdr:rowOff>9360</xdr:rowOff>
    </xdr:from>
    <xdr:to>
      <xdr:col>11</xdr:col>
      <xdr:colOff>627120</xdr:colOff>
      <xdr:row>36</xdr:row>
      <xdr:rowOff>114120</xdr:rowOff>
    </xdr:to>
    <xdr:graphicFrame>
      <xdr:nvGraphicFramePr>
        <xdr:cNvPr id="6" name="Chart 5"/>
        <xdr:cNvGraphicFramePr/>
      </xdr:nvGraphicFramePr>
      <xdr:xfrm>
        <a:off x="5466600" y="2447640"/>
        <a:ext cx="5121000" cy="1819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42480</xdr:colOff>
      <xdr:row>38</xdr:row>
      <xdr:rowOff>0</xdr:rowOff>
    </xdr:from>
    <xdr:to>
      <xdr:col>5</xdr:col>
      <xdr:colOff>618840</xdr:colOff>
      <xdr:row>55</xdr:row>
      <xdr:rowOff>85680</xdr:rowOff>
    </xdr:to>
    <xdr:graphicFrame>
      <xdr:nvGraphicFramePr>
        <xdr:cNvPr id="7" name="Chart 6"/>
        <xdr:cNvGraphicFramePr/>
      </xdr:nvGraphicFramePr>
      <xdr:xfrm>
        <a:off x="42480" y="4381560"/>
        <a:ext cx="5104080" cy="2028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6</xdr:col>
      <xdr:colOff>0</xdr:colOff>
      <xdr:row>38</xdr:row>
      <xdr:rowOff>0</xdr:rowOff>
    </xdr:from>
    <xdr:to>
      <xdr:col>11</xdr:col>
      <xdr:colOff>627120</xdr:colOff>
      <xdr:row>55</xdr:row>
      <xdr:rowOff>105120</xdr:rowOff>
    </xdr:to>
    <xdr:graphicFrame>
      <xdr:nvGraphicFramePr>
        <xdr:cNvPr id="8" name="Chart 7"/>
        <xdr:cNvGraphicFramePr/>
      </xdr:nvGraphicFramePr>
      <xdr:xfrm>
        <a:off x="5433120" y="4381560"/>
        <a:ext cx="5154480" cy="2048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RPTG/Term%20Books/OptModel/Upload%20File/Daily%20Delta%20Source%20Fil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RPTG/Term%20Books/Power/Daily%20Power%20Report%20Fil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Output Page"/>
      <sheetName val="Power"/>
      <sheetName val="Gas"/>
    </sheetNames>
    <sheetDataSet>
      <sheetData sheetId="0">
        <row r="59">
          <cell r="E59">
            <v>0.889462631161191</v>
          </cell>
          <cell r="F59">
            <v>0.686201407863795</v>
          </cell>
          <cell r="G59">
            <v>0.632419290706691</v>
          </cell>
          <cell r="H59">
            <v>0.270418898165928</v>
          </cell>
          <cell r="I59">
            <v>0.226970505108841</v>
          </cell>
          <cell r="J59">
            <v>0.477312004187999</v>
          </cell>
          <cell r="K59">
            <v>0.606413836416999</v>
          </cell>
          <cell r="L59">
            <v>0.91713204075555</v>
          </cell>
          <cell r="M59">
            <v>0.964022013655945</v>
          </cell>
          <cell r="N59">
            <v>0.867885995393266</v>
          </cell>
          <cell r="O59">
            <v>0.734689744938232</v>
          </cell>
          <cell r="P59">
            <v>0.646678062638033</v>
          </cell>
          <cell r="Q59">
            <v>0.662003810370495</v>
          </cell>
          <cell r="R59">
            <v>0.671651330473452</v>
          </cell>
          <cell r="S59">
            <v>0.61625906278146</v>
          </cell>
          <cell r="T59">
            <v>0.528513997253736</v>
          </cell>
          <cell r="U59">
            <v>0.578383049470214</v>
          </cell>
          <cell r="V59">
            <v>0.500138593852621</v>
          </cell>
          <cell r="W59">
            <v>0.550448275704881</v>
          </cell>
          <cell r="X59">
            <v>0.822299494628248</v>
          </cell>
          <cell r="Y59">
            <v>0.867624586102189</v>
          </cell>
          <cell r="Z59">
            <v>0.804157685936112</v>
          </cell>
          <cell r="AA59">
            <v>0.676647395578574</v>
          </cell>
          <cell r="AB59">
            <v>0.626439913163661</v>
          </cell>
        </row>
        <row r="60">
          <cell r="E60">
            <v>0.0618832862614522</v>
          </cell>
          <cell r="F60">
            <v>0.188913001806978</v>
          </cell>
          <cell r="G60">
            <v>0.28547239078806</v>
          </cell>
          <cell r="H60">
            <v>0.0472124004607843</v>
          </cell>
          <cell r="I60">
            <v>0.0292914211038533</v>
          </cell>
          <cell r="J60">
            <v>0.147471350345133</v>
          </cell>
          <cell r="K60">
            <v>0.263620369518411</v>
          </cell>
          <cell r="L60">
            <v>0.416415705943619</v>
          </cell>
          <cell r="M60">
            <v>0.55705182889262</v>
          </cell>
          <cell r="N60">
            <v>0.443288179786575</v>
          </cell>
          <cell r="O60">
            <v>0.284056906097981</v>
          </cell>
          <cell r="P60">
            <v>0.162674806227755</v>
          </cell>
          <cell r="Q60">
            <v>0.490766674766761</v>
          </cell>
          <cell r="R60">
            <v>0.239317698870863</v>
          </cell>
          <cell r="S60">
            <v>0.164856536138799</v>
          </cell>
          <cell r="T60">
            <v>0.409688837082507</v>
          </cell>
          <cell r="U60">
            <v>0.297380856769542</v>
          </cell>
          <cell r="V60">
            <v>0.284018160094678</v>
          </cell>
          <cell r="W60">
            <v>0.192597199409428</v>
          </cell>
          <cell r="X60">
            <v>0.507076858388443</v>
          </cell>
          <cell r="Y60">
            <v>0.539233802303257</v>
          </cell>
          <cell r="Z60">
            <v>0.514623610355512</v>
          </cell>
          <cell r="AA60">
            <v>0.403458624057556</v>
          </cell>
          <cell r="AB60">
            <v>0.22195029585766</v>
          </cell>
        </row>
        <row r="62">
          <cell r="E62">
            <v>0.99772203727136</v>
          </cell>
          <cell r="F62">
            <v>0.976027346070951</v>
          </cell>
          <cell r="G62">
            <v>0.897543358878734</v>
          </cell>
          <cell r="H62">
            <v>0.905951009934924</v>
          </cell>
          <cell r="I62">
            <v>0.782854833041226</v>
          </cell>
          <cell r="J62">
            <v>0.776071006605017</v>
          </cell>
          <cell r="K62">
            <v>0.747153683430829</v>
          </cell>
          <cell r="L62">
            <v>0.975796825979954</v>
          </cell>
          <cell r="M62">
            <v>0.990745494676065</v>
          </cell>
          <cell r="N62">
            <v>0.94747292076608</v>
          </cell>
          <cell r="O62">
            <v>0.85961512547147</v>
          </cell>
          <cell r="P62">
            <v>0.868102714428783</v>
          </cell>
          <cell r="Q62">
            <v>0.878770043559818</v>
          </cell>
          <cell r="R62">
            <v>0.897797570687366</v>
          </cell>
          <cell r="S62">
            <v>0.861580739037564</v>
          </cell>
          <cell r="T62">
            <v>0.80336181907649</v>
          </cell>
          <cell r="U62">
            <v>0.771850762424966</v>
          </cell>
          <cell r="V62">
            <v>0.697241611055164</v>
          </cell>
          <cell r="W62">
            <v>0.738173006455142</v>
          </cell>
          <cell r="X62">
            <v>0.904149963411617</v>
          </cell>
          <cell r="Y62">
            <v>0.94219489128711</v>
          </cell>
          <cell r="Z62">
            <v>0.901381056838178</v>
          </cell>
          <cell r="AA62">
            <v>0.831169093107881</v>
          </cell>
          <cell r="AB62">
            <v>0.84812161064035</v>
          </cell>
        </row>
        <row r="63">
          <cell r="E63">
            <v>0.645795326921894</v>
          </cell>
          <cell r="F63">
            <v>0.734561847746147</v>
          </cell>
          <cell r="G63">
            <v>0.645061143528908</v>
          </cell>
          <cell r="H63">
            <v>0.526003207424085</v>
          </cell>
          <cell r="I63">
            <v>0.335536625607951</v>
          </cell>
          <cell r="J63">
            <v>0.320497025766698</v>
          </cell>
          <cell r="K63">
            <v>0.406282703354965</v>
          </cell>
          <cell r="L63">
            <v>0.664868262637206</v>
          </cell>
          <cell r="M63">
            <v>0.77736840774245</v>
          </cell>
          <cell r="N63">
            <v>0.648222506162871</v>
          </cell>
          <cell r="O63">
            <v>0.496968733404958</v>
          </cell>
          <cell r="P63">
            <v>0.491246235876299</v>
          </cell>
          <cell r="Q63">
            <v>0.648358482207847</v>
          </cell>
          <cell r="R63">
            <v>0.543048047551259</v>
          </cell>
          <cell r="S63">
            <v>0.453661200194467</v>
          </cell>
          <cell r="T63">
            <v>0.57490891957414</v>
          </cell>
          <cell r="U63">
            <v>0.464558233381491</v>
          </cell>
          <cell r="V63">
            <v>0.439122859219952</v>
          </cell>
          <cell r="W63">
            <v>0.345183747381889</v>
          </cell>
          <cell r="X63">
            <v>0.703288829222504</v>
          </cell>
          <cell r="Y63">
            <v>0.771089273855047</v>
          </cell>
          <cell r="Z63">
            <v>0.71684030335506</v>
          </cell>
          <cell r="AA63">
            <v>0.569724916716637</v>
          </cell>
          <cell r="AB63">
            <v>0.530607719815885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OWER SUM"/>
      <sheetName val="REG"/>
      <sheetName val="SPEC"/>
      <sheetName val="MWA"/>
      <sheetName val="MWA Prompt"/>
      <sheetName val="MWH"/>
      <sheetName val="PLR SUM"/>
      <sheetName val="SPEC SUM"/>
      <sheetName val="PLR DETAILS"/>
      <sheetName val="SPEC DETAILS"/>
      <sheetName val="SPEC REPORT"/>
      <sheetName val="SPEC REPORT DETAILS"/>
      <sheetName val="PLR OPTIONS"/>
      <sheetName val="SPEC OPTIONS"/>
      <sheetName val="OPEN SPEC"/>
      <sheetName val="5-DAY"/>
      <sheetName val="Enron Exporter"/>
      <sheetName val="VAR"/>
      <sheetName val="Gap Risk"/>
    </sheetNames>
    <sheetDataSet>
      <sheetData sheetId="0"/>
      <sheetData sheetId="1"/>
      <sheetData sheetId="2"/>
      <sheetData sheetId="3"/>
      <sheetData sheetId="4">
        <row r="29">
          <cell r="H29">
            <v>445.722167315179</v>
          </cell>
          <cell r="I29">
            <v>456</v>
          </cell>
        </row>
        <row r="29">
          <cell r="L29">
            <v>354.038337599012</v>
          </cell>
          <cell r="M29">
            <v>446</v>
          </cell>
        </row>
        <row r="29">
          <cell r="P29">
            <v>343.911122398129</v>
          </cell>
          <cell r="Q29">
            <v>410</v>
          </cell>
        </row>
        <row r="30">
          <cell r="H30">
            <v>90.2361423247125</v>
          </cell>
          <cell r="I30">
            <v>456</v>
          </cell>
        </row>
        <row r="30">
          <cell r="L30">
            <v>85.5601573185835</v>
          </cell>
          <cell r="M30">
            <v>446</v>
          </cell>
        </row>
        <row r="30">
          <cell r="P30">
            <v>137.891719696077</v>
          </cell>
          <cell r="Q30">
            <v>410</v>
          </cell>
        </row>
        <row r="33">
          <cell r="H33">
            <v>230.999413683605</v>
          </cell>
          <cell r="I33">
            <v>231</v>
          </cell>
        </row>
        <row r="33">
          <cell r="L33">
            <v>231.234003338657</v>
          </cell>
          <cell r="M33">
            <v>233</v>
          </cell>
        </row>
        <row r="33">
          <cell r="P33">
            <v>222.375068939453</v>
          </cell>
          <cell r="Q33">
            <v>228</v>
          </cell>
        </row>
        <row r="34">
          <cell r="H34">
            <v>213.374133294495</v>
          </cell>
          <cell r="I34">
            <v>231</v>
          </cell>
        </row>
        <row r="34">
          <cell r="L34">
            <v>174.310420411837</v>
          </cell>
          <cell r="M34">
            <v>233</v>
          </cell>
        </row>
        <row r="34">
          <cell r="P34">
            <v>157.434116483355</v>
          </cell>
          <cell r="Q34">
            <v>228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0" createdVersion="3">
  <cacheSource type="worksheet">
    <worksheetSource ref="A8:U65536" sheet="OPEN SPEC"/>
  </cacheSource>
  <cacheFields count="0"/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30" createdVersion="3">
  <cacheSource type="worksheet">
    <worksheetSource ref="A8:U524" sheet="BASIS"/>
  </cacheSource>
  <cacheFields count="21">
    <cacheField name="TRANSNO" numFmtId="0">
      <sharedItems containsString="0" containsBlank="1" containsNumber="1" containsInteger="1" minValue="2858" maxValue="5216" count="7">
        <n v="2858"/>
        <n v="3519"/>
        <n v="3682"/>
        <n v="4415"/>
        <n v="4559"/>
        <n v="5216"/>
        <m/>
      </sharedItems>
    </cacheField>
    <cacheField name="TRANS_STATUS" numFmtId="0">
      <sharedItems containsBlank="1" count="2">
        <s v="L"/>
        <m/>
      </sharedItems>
    </cacheField>
    <cacheField name="DIVISION" numFmtId="0">
      <sharedItems containsBlank="1" count="2">
        <s v="SPEC"/>
        <m/>
      </sharedItems>
    </cacheField>
    <cacheField name="B/S" numFmtId="0">
      <sharedItems containsBlank="1" count="3">
        <s v="BUY"/>
        <s v="SELL"/>
        <m/>
      </sharedItems>
    </cacheField>
    <cacheField name="FASB" numFmtId="0">
      <sharedItems containsBlank="1" count="2">
        <s v="S"/>
        <m/>
      </sharedItems>
    </cacheField>
    <cacheField name="EXEC DATE" numFmtId="0">
      <sharedItems containsNonDate="0" containsDate="1" containsString="0" containsBlank="1" minDate="2001-06-20T00:00:00" maxDate="2001-10-24T00:00:00" count="7">
        <d v="2001-06-20T00:00:00"/>
        <d v="2001-08-09T00:00:00"/>
        <d v="2001-08-21T00:00:00"/>
        <d v="2001-10-03T00:00:00"/>
        <d v="2001-10-10T00:00:00"/>
        <d v="2001-10-24T00:00:00"/>
        <m/>
      </sharedItems>
    </cacheField>
    <cacheField name="TRANS TYPE" numFmtId="0">
      <sharedItems containsBlank="1" count="2">
        <s v="BASISSWAP"/>
        <m/>
      </sharedItems>
    </cacheField>
    <cacheField name="TRADER" numFmtId="0">
      <sharedItems containsBlank="1" count="3">
        <s v="Owen"/>
        <s v="Yildirok"/>
        <m/>
      </sharedItems>
    </cacheField>
    <cacheField name="COUNTERPARTY" numFmtId="0">
      <sharedItems containsBlank="1" count="5">
        <s v="Entergy-Koch Trading, LP"/>
        <s v="Morgan Stanley Capital Group, Inc"/>
        <s v="Sempra Energy Trading Corp."/>
        <s v="Utilicorp United Inc."/>
        <m/>
      </sharedItems>
    </cacheField>
    <cacheField name="MONTH" numFmtId="0">
      <sharedItems containsNonDate="0" containsDate="1" containsString="0" containsBlank="1" minDate="2001-12-01T00:00:00" maxDate="2002-10-01T00:00:00" count="12">
        <d v="2001-12-01T00:00:00"/>
        <d v="2002-01-01T00:00:00"/>
        <d v="2002-02-01T00:00:00"/>
        <d v="2002-03-01T00:00:00"/>
        <d v="2002-04-01T00:00:00"/>
        <d v="2002-05-01T00:00:00"/>
        <d v="2002-06-01T00:00:00"/>
        <d v="2002-07-01T00:00:00"/>
        <d v="2002-08-01T00:00:00"/>
        <d v="2002-09-01T00:00:00"/>
        <d v="2002-10-01T00:00:00"/>
        <m/>
      </sharedItems>
    </cacheField>
    <cacheField name="DAILY VOLUME" numFmtId="0">
      <sharedItems containsString="0" containsBlank="1" containsNumber="1" containsInteger="1" minValue="5000" maxValue="5000" count="2">
        <n v="5000"/>
        <m/>
      </sharedItems>
    </cacheField>
    <cacheField name="EXT QTY" numFmtId="0">
      <sharedItems containsString="0" containsBlank="1" containsNumber="1" containsInteger="1" minValue="140000" maxValue="155000" count="4">
        <n v="140000"/>
        <n v="150000"/>
        <n v="155000"/>
        <m/>
      </sharedItems>
    </cacheField>
    <cacheField name="CONTRACTS" numFmtId="0">
      <sharedItems containsBlank="1" count="2">
        <s v="MMBTU"/>
        <m/>
      </sharedItems>
    </cacheField>
    <cacheField name="FEE" numFmtId="0">
      <sharedItems containsString="0" containsBlank="1" containsNumber="1" minValue="0" maxValue="0.01" count="4">
        <n v="0"/>
        <n v="0.001"/>
        <n v="0.01"/>
        <m/>
      </sharedItems>
    </cacheField>
    <cacheField name="PGE_PAYS" numFmtId="0">
      <sharedItems containsBlank="1" count="2">
        <s v="SUMAS"/>
        <m/>
      </sharedItems>
    </cacheField>
    <cacheField name="PGE_REC" numFmtId="0">
      <sharedItems containsBlank="1" count="2">
        <s v="NYMEX"/>
        <m/>
      </sharedItems>
    </cacheField>
    <cacheField name="CURR" numFmtId="0">
      <sharedItems containsBlank="1" count="2">
        <s v="USD"/>
        <m/>
      </sharedItems>
    </cacheField>
    <cacheField name="PRICE" numFmtId="0">
      <sharedItems containsString="0" containsBlank="1" containsNumber="1" minValue="2.621" maxValue="3.415" count="25">
        <n v="2.621"/>
        <n v="2.625"/>
        <n v="2.66"/>
        <n v="2.668"/>
        <n v="2.7"/>
        <n v="2.71"/>
        <n v="2.738"/>
        <n v="2.75"/>
        <n v="2.766"/>
        <n v="2.79"/>
        <n v="2.802"/>
        <n v="2.83"/>
        <n v="2.84"/>
        <n v="2.842"/>
        <n v="2.86"/>
        <n v="2.88"/>
        <n v="2.926"/>
        <n v="3.07"/>
        <n v="3.1"/>
        <n v="3.11"/>
        <n v="3.165"/>
        <n v="3.375"/>
        <n v="3.405"/>
        <n v="3.415"/>
        <m/>
      </sharedItems>
    </cacheField>
    <cacheField name="CP PAYS" numFmtId="0">
      <sharedItems containsString="0" containsBlank="1" containsNumber="1" minValue="2.621" maxValue="3.46" count="27">
        <n v="2.621"/>
        <n v="2.625"/>
        <n v="2.668"/>
        <n v="2.71"/>
        <n v="2.715"/>
        <n v="2.725"/>
        <n v="2.738"/>
        <n v="2.75"/>
        <n v="2.765"/>
        <n v="2.766"/>
        <n v="2.79"/>
        <n v="2.802"/>
        <n v="2.815"/>
        <n v="2.842"/>
        <n v="2.855"/>
        <n v="2.895"/>
        <n v="2.905"/>
        <n v="2.925"/>
        <n v="2.926"/>
        <n v="2.945"/>
        <n v="2.955"/>
        <n v="2.965"/>
        <n v="3.21"/>
        <n v="3.42"/>
        <n v="3.45"/>
        <n v="3.46"/>
        <m/>
      </sharedItems>
    </cacheField>
    <cacheField name="NET" numFmtId="0">
      <sharedItems containsString="0" containsBlank="1" containsNumber="1" containsInteger="1" minValue="-103385" maxValue="110360" count="29">
        <n v="-103385"/>
        <n v="-90860"/>
        <n v="-84320"/>
        <n v="-69595"/>
        <n v="-56110"/>
        <n v="-48160"/>
        <n v="-37045"/>
        <n v="-22320"/>
        <n v="-6200"/>
        <n v="-6000"/>
        <n v="-5890"/>
        <n v="-5700"/>
        <n v="-5250"/>
        <n v="-4960"/>
        <n v="-155"/>
        <n v="14570"/>
        <n v="15000"/>
        <n v="15035"/>
        <n v="15450"/>
        <n v="15750"/>
        <n v="15965"/>
        <n v="16275"/>
        <n v="27860"/>
        <n v="33635"/>
        <n v="76570"/>
        <n v="91295"/>
        <n v="97160"/>
        <n v="110360"/>
        <m/>
      </sharedItems>
    </cacheField>
    <cacheField name="MTM CURR" numFmtId="0">
      <sharedItems containsBlank="1" count="2">
        <s v="USD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0"/>
</file>

<file path=xl/pivotCache/pivotCacheRecords2.xml><?xml version="1.0" encoding="utf-8"?>
<pivotCacheRecords xmlns="http://schemas.openxmlformats.org/spreadsheetml/2006/main" xmlns:r="http://schemas.openxmlformats.org/officeDocument/2006/relationships" count="30">
  <r>
    <x v="3"/>
    <x v="0"/>
    <x v="0"/>
    <x v="0"/>
    <x v="0"/>
    <x v="3"/>
    <x v="0"/>
    <x v="0"/>
    <x v="0"/>
    <x v="4"/>
    <x v="0"/>
    <x v="1"/>
    <x v="0"/>
    <x v="0"/>
    <x v="0"/>
    <x v="0"/>
    <x v="0"/>
    <x v="2"/>
    <x v="1"/>
    <x v="12"/>
    <x v="0"/>
  </r>
  <r>
    <x v="3"/>
    <x v="0"/>
    <x v="0"/>
    <x v="0"/>
    <x v="0"/>
    <x v="3"/>
    <x v="0"/>
    <x v="0"/>
    <x v="0"/>
    <x v="7"/>
    <x v="0"/>
    <x v="2"/>
    <x v="0"/>
    <x v="0"/>
    <x v="0"/>
    <x v="0"/>
    <x v="0"/>
    <x v="9"/>
    <x v="7"/>
    <x v="8"/>
    <x v="0"/>
  </r>
  <r>
    <x v="3"/>
    <x v="0"/>
    <x v="0"/>
    <x v="0"/>
    <x v="0"/>
    <x v="3"/>
    <x v="0"/>
    <x v="0"/>
    <x v="0"/>
    <x v="9"/>
    <x v="0"/>
    <x v="1"/>
    <x v="0"/>
    <x v="0"/>
    <x v="0"/>
    <x v="0"/>
    <x v="0"/>
    <x v="12"/>
    <x v="11"/>
    <x v="11"/>
    <x v="0"/>
  </r>
  <r>
    <x v="3"/>
    <x v="0"/>
    <x v="0"/>
    <x v="0"/>
    <x v="0"/>
    <x v="3"/>
    <x v="0"/>
    <x v="0"/>
    <x v="0"/>
    <x v="10"/>
    <x v="0"/>
    <x v="2"/>
    <x v="0"/>
    <x v="0"/>
    <x v="0"/>
    <x v="0"/>
    <x v="0"/>
    <x v="15"/>
    <x v="13"/>
    <x v="10"/>
    <x v="0"/>
  </r>
  <r>
    <x v="3"/>
    <x v="0"/>
    <x v="0"/>
    <x v="0"/>
    <x v="0"/>
    <x v="3"/>
    <x v="0"/>
    <x v="0"/>
    <x v="0"/>
    <x v="8"/>
    <x v="0"/>
    <x v="2"/>
    <x v="0"/>
    <x v="0"/>
    <x v="0"/>
    <x v="0"/>
    <x v="0"/>
    <x v="11"/>
    <x v="10"/>
    <x v="8"/>
    <x v="0"/>
  </r>
  <r>
    <x v="3"/>
    <x v="0"/>
    <x v="0"/>
    <x v="0"/>
    <x v="0"/>
    <x v="3"/>
    <x v="0"/>
    <x v="0"/>
    <x v="0"/>
    <x v="6"/>
    <x v="0"/>
    <x v="1"/>
    <x v="0"/>
    <x v="0"/>
    <x v="0"/>
    <x v="0"/>
    <x v="0"/>
    <x v="7"/>
    <x v="3"/>
    <x v="9"/>
    <x v="0"/>
  </r>
  <r>
    <x v="3"/>
    <x v="0"/>
    <x v="0"/>
    <x v="0"/>
    <x v="0"/>
    <x v="3"/>
    <x v="0"/>
    <x v="0"/>
    <x v="0"/>
    <x v="5"/>
    <x v="0"/>
    <x v="2"/>
    <x v="0"/>
    <x v="0"/>
    <x v="0"/>
    <x v="0"/>
    <x v="0"/>
    <x v="4"/>
    <x v="2"/>
    <x v="13"/>
    <x v="0"/>
  </r>
  <r>
    <x v="1"/>
    <x v="0"/>
    <x v="0"/>
    <x v="0"/>
    <x v="0"/>
    <x v="1"/>
    <x v="0"/>
    <x v="0"/>
    <x v="1"/>
    <x v="0"/>
    <x v="0"/>
    <x v="2"/>
    <x v="0"/>
    <x v="0"/>
    <x v="0"/>
    <x v="0"/>
    <x v="0"/>
    <x v="20"/>
    <x v="0"/>
    <x v="2"/>
    <x v="0"/>
  </r>
  <r>
    <x v="1"/>
    <x v="0"/>
    <x v="0"/>
    <x v="0"/>
    <x v="0"/>
    <x v="1"/>
    <x v="0"/>
    <x v="0"/>
    <x v="1"/>
    <x v="3"/>
    <x v="0"/>
    <x v="2"/>
    <x v="0"/>
    <x v="0"/>
    <x v="0"/>
    <x v="0"/>
    <x v="0"/>
    <x v="22"/>
    <x v="6"/>
    <x v="0"/>
    <x v="0"/>
  </r>
  <r>
    <x v="1"/>
    <x v="0"/>
    <x v="0"/>
    <x v="0"/>
    <x v="0"/>
    <x v="1"/>
    <x v="0"/>
    <x v="0"/>
    <x v="1"/>
    <x v="2"/>
    <x v="0"/>
    <x v="0"/>
    <x v="0"/>
    <x v="0"/>
    <x v="0"/>
    <x v="0"/>
    <x v="0"/>
    <x v="23"/>
    <x v="9"/>
    <x v="1"/>
    <x v="0"/>
  </r>
  <r>
    <x v="1"/>
    <x v="0"/>
    <x v="0"/>
    <x v="0"/>
    <x v="0"/>
    <x v="1"/>
    <x v="0"/>
    <x v="0"/>
    <x v="1"/>
    <x v="1"/>
    <x v="0"/>
    <x v="2"/>
    <x v="0"/>
    <x v="0"/>
    <x v="0"/>
    <x v="0"/>
    <x v="0"/>
    <x v="21"/>
    <x v="18"/>
    <x v="3"/>
    <x v="0"/>
  </r>
  <r>
    <x v="4"/>
    <x v="0"/>
    <x v="0"/>
    <x v="1"/>
    <x v="0"/>
    <x v="4"/>
    <x v="0"/>
    <x v="1"/>
    <x v="2"/>
    <x v="0"/>
    <x v="0"/>
    <x v="2"/>
    <x v="0"/>
    <x v="2"/>
    <x v="0"/>
    <x v="0"/>
    <x v="0"/>
    <x v="0"/>
    <x v="4"/>
    <x v="15"/>
    <x v="0"/>
  </r>
  <r>
    <x v="4"/>
    <x v="0"/>
    <x v="0"/>
    <x v="1"/>
    <x v="0"/>
    <x v="4"/>
    <x v="0"/>
    <x v="1"/>
    <x v="2"/>
    <x v="2"/>
    <x v="0"/>
    <x v="0"/>
    <x v="0"/>
    <x v="2"/>
    <x v="0"/>
    <x v="0"/>
    <x v="0"/>
    <x v="8"/>
    <x v="21"/>
    <x v="22"/>
    <x v="0"/>
  </r>
  <r>
    <x v="4"/>
    <x v="0"/>
    <x v="0"/>
    <x v="1"/>
    <x v="0"/>
    <x v="4"/>
    <x v="0"/>
    <x v="1"/>
    <x v="2"/>
    <x v="3"/>
    <x v="0"/>
    <x v="2"/>
    <x v="0"/>
    <x v="2"/>
    <x v="0"/>
    <x v="0"/>
    <x v="0"/>
    <x v="6"/>
    <x v="20"/>
    <x v="23"/>
    <x v="0"/>
  </r>
  <r>
    <x v="4"/>
    <x v="0"/>
    <x v="0"/>
    <x v="1"/>
    <x v="0"/>
    <x v="4"/>
    <x v="0"/>
    <x v="1"/>
    <x v="2"/>
    <x v="1"/>
    <x v="0"/>
    <x v="2"/>
    <x v="0"/>
    <x v="2"/>
    <x v="0"/>
    <x v="0"/>
    <x v="0"/>
    <x v="16"/>
    <x v="17"/>
    <x v="14"/>
    <x v="0"/>
  </r>
  <r>
    <x v="0"/>
    <x v="0"/>
    <x v="0"/>
    <x v="1"/>
    <x v="0"/>
    <x v="0"/>
    <x v="0"/>
    <x v="0"/>
    <x v="3"/>
    <x v="4"/>
    <x v="0"/>
    <x v="1"/>
    <x v="0"/>
    <x v="0"/>
    <x v="0"/>
    <x v="0"/>
    <x v="0"/>
    <x v="1"/>
    <x v="5"/>
    <x v="16"/>
    <x v="0"/>
  </r>
  <r>
    <x v="0"/>
    <x v="0"/>
    <x v="0"/>
    <x v="1"/>
    <x v="0"/>
    <x v="0"/>
    <x v="0"/>
    <x v="0"/>
    <x v="3"/>
    <x v="5"/>
    <x v="0"/>
    <x v="2"/>
    <x v="0"/>
    <x v="0"/>
    <x v="0"/>
    <x v="0"/>
    <x v="0"/>
    <x v="3"/>
    <x v="8"/>
    <x v="17"/>
    <x v="0"/>
  </r>
  <r>
    <x v="0"/>
    <x v="0"/>
    <x v="0"/>
    <x v="1"/>
    <x v="0"/>
    <x v="0"/>
    <x v="0"/>
    <x v="0"/>
    <x v="3"/>
    <x v="6"/>
    <x v="0"/>
    <x v="1"/>
    <x v="0"/>
    <x v="0"/>
    <x v="0"/>
    <x v="0"/>
    <x v="0"/>
    <x v="5"/>
    <x v="12"/>
    <x v="19"/>
    <x v="0"/>
  </r>
  <r>
    <x v="0"/>
    <x v="0"/>
    <x v="0"/>
    <x v="1"/>
    <x v="0"/>
    <x v="0"/>
    <x v="0"/>
    <x v="0"/>
    <x v="3"/>
    <x v="7"/>
    <x v="0"/>
    <x v="2"/>
    <x v="0"/>
    <x v="0"/>
    <x v="0"/>
    <x v="0"/>
    <x v="0"/>
    <x v="7"/>
    <x v="14"/>
    <x v="21"/>
    <x v="0"/>
  </r>
  <r>
    <x v="0"/>
    <x v="0"/>
    <x v="0"/>
    <x v="1"/>
    <x v="0"/>
    <x v="0"/>
    <x v="0"/>
    <x v="0"/>
    <x v="3"/>
    <x v="8"/>
    <x v="0"/>
    <x v="2"/>
    <x v="0"/>
    <x v="0"/>
    <x v="0"/>
    <x v="0"/>
    <x v="0"/>
    <x v="9"/>
    <x v="15"/>
    <x v="21"/>
    <x v="0"/>
  </r>
  <r>
    <x v="0"/>
    <x v="0"/>
    <x v="0"/>
    <x v="1"/>
    <x v="0"/>
    <x v="0"/>
    <x v="0"/>
    <x v="0"/>
    <x v="3"/>
    <x v="9"/>
    <x v="0"/>
    <x v="1"/>
    <x v="0"/>
    <x v="0"/>
    <x v="0"/>
    <x v="0"/>
    <x v="0"/>
    <x v="10"/>
    <x v="16"/>
    <x v="18"/>
    <x v="0"/>
  </r>
  <r>
    <x v="0"/>
    <x v="0"/>
    <x v="0"/>
    <x v="1"/>
    <x v="0"/>
    <x v="0"/>
    <x v="0"/>
    <x v="0"/>
    <x v="3"/>
    <x v="10"/>
    <x v="0"/>
    <x v="2"/>
    <x v="0"/>
    <x v="0"/>
    <x v="0"/>
    <x v="0"/>
    <x v="0"/>
    <x v="13"/>
    <x v="19"/>
    <x v="20"/>
    <x v="0"/>
  </r>
  <r>
    <x v="2"/>
    <x v="0"/>
    <x v="0"/>
    <x v="1"/>
    <x v="0"/>
    <x v="2"/>
    <x v="0"/>
    <x v="0"/>
    <x v="3"/>
    <x v="0"/>
    <x v="0"/>
    <x v="2"/>
    <x v="0"/>
    <x v="1"/>
    <x v="0"/>
    <x v="0"/>
    <x v="0"/>
    <x v="0"/>
    <x v="22"/>
    <x v="25"/>
    <x v="0"/>
  </r>
  <r>
    <x v="2"/>
    <x v="0"/>
    <x v="0"/>
    <x v="1"/>
    <x v="0"/>
    <x v="2"/>
    <x v="0"/>
    <x v="0"/>
    <x v="3"/>
    <x v="1"/>
    <x v="0"/>
    <x v="2"/>
    <x v="0"/>
    <x v="1"/>
    <x v="0"/>
    <x v="0"/>
    <x v="0"/>
    <x v="16"/>
    <x v="23"/>
    <x v="24"/>
    <x v="0"/>
  </r>
  <r>
    <x v="2"/>
    <x v="0"/>
    <x v="0"/>
    <x v="1"/>
    <x v="0"/>
    <x v="2"/>
    <x v="0"/>
    <x v="0"/>
    <x v="3"/>
    <x v="2"/>
    <x v="0"/>
    <x v="0"/>
    <x v="0"/>
    <x v="1"/>
    <x v="0"/>
    <x v="0"/>
    <x v="0"/>
    <x v="8"/>
    <x v="25"/>
    <x v="26"/>
    <x v="0"/>
  </r>
  <r>
    <x v="2"/>
    <x v="0"/>
    <x v="0"/>
    <x v="1"/>
    <x v="0"/>
    <x v="2"/>
    <x v="0"/>
    <x v="0"/>
    <x v="3"/>
    <x v="3"/>
    <x v="0"/>
    <x v="2"/>
    <x v="0"/>
    <x v="1"/>
    <x v="0"/>
    <x v="0"/>
    <x v="0"/>
    <x v="6"/>
    <x v="24"/>
    <x v="27"/>
    <x v="0"/>
  </r>
  <r>
    <x v="5"/>
    <x v="0"/>
    <x v="0"/>
    <x v="0"/>
    <x v="0"/>
    <x v="5"/>
    <x v="0"/>
    <x v="0"/>
    <x v="3"/>
    <x v="3"/>
    <x v="0"/>
    <x v="2"/>
    <x v="0"/>
    <x v="0"/>
    <x v="0"/>
    <x v="0"/>
    <x v="0"/>
    <x v="18"/>
    <x v="6"/>
    <x v="4"/>
    <x v="0"/>
  </r>
  <r>
    <x v="5"/>
    <x v="0"/>
    <x v="0"/>
    <x v="0"/>
    <x v="0"/>
    <x v="5"/>
    <x v="0"/>
    <x v="0"/>
    <x v="3"/>
    <x v="2"/>
    <x v="0"/>
    <x v="0"/>
    <x v="0"/>
    <x v="0"/>
    <x v="0"/>
    <x v="0"/>
    <x v="0"/>
    <x v="19"/>
    <x v="9"/>
    <x v="5"/>
    <x v="0"/>
  </r>
  <r>
    <x v="5"/>
    <x v="0"/>
    <x v="0"/>
    <x v="0"/>
    <x v="0"/>
    <x v="5"/>
    <x v="0"/>
    <x v="0"/>
    <x v="3"/>
    <x v="1"/>
    <x v="0"/>
    <x v="2"/>
    <x v="0"/>
    <x v="0"/>
    <x v="0"/>
    <x v="0"/>
    <x v="0"/>
    <x v="17"/>
    <x v="18"/>
    <x v="7"/>
    <x v="0"/>
  </r>
  <r>
    <x v="5"/>
    <x v="0"/>
    <x v="0"/>
    <x v="0"/>
    <x v="0"/>
    <x v="5"/>
    <x v="0"/>
    <x v="0"/>
    <x v="3"/>
    <x v="0"/>
    <x v="0"/>
    <x v="2"/>
    <x v="0"/>
    <x v="0"/>
    <x v="0"/>
    <x v="0"/>
    <x v="0"/>
    <x v="14"/>
    <x v="0"/>
    <x v="6"/>
    <x v="0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1" outlineData="1" compact="1" compactData="1">
  <location ref="A2:A3" firstHeaderRow="1" firstDataRow="1" firstDataCol="0"/>
  <pivotFields count="0"/>
  <rowItems count="1">
    <i t="grand">
      <x v="0"/>
    </i>
  </rowItems>
  <colItems count="1">
    <i t="grand">
      <x v="0"/>
    </i>
  </colItem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4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M5" firstHeaderRow="1" firstDataRow="2" firstDataCol="0"/>
  <pivotFields count="21"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compact="0" showAll="0" outline="0"/>
  </pivotFields>
  <rowItems count="1">
    <i t="grand">
      <x v="0"/>
    </i>
  </rowItems>
  <colFields count="1">
    <field x="9"/>
  </colFields>
  <colItems count="13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 v="12"/>
    </i>
  </colItems>
  <dataFields count="1">
    <dataField name="Sum of NET" fld="19" subtotal="sum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comments" Target="../comments10.xml"/><Relationship Id="rId2" Type="http://schemas.openxmlformats.org/officeDocument/2006/relationships/vmlDrawing" Target="../drawings/vmlDrawing4.v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pivotTable" Target="../pivotTables/pivotTable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10.5" customHeight="true" zeroHeight="false" outlineLevelRow="0" outlineLevelCol="0"/>
  <cols>
    <col collapsed="false" customWidth="true" hidden="false" outlineLevel="0" max="1" min="1" style="1" width="47.15"/>
    <col collapsed="false" customWidth="false" hidden="false" outlineLevel="0" max="2" min="2" style="1" width="9.33"/>
    <col collapsed="false" customWidth="true" hidden="false" outlineLevel="0" max="3" min="3" style="1" width="15.15"/>
    <col collapsed="false" customWidth="true" hidden="false" outlineLevel="0" max="4" min="4" style="1" width="15.48"/>
    <col collapsed="false" customWidth="true" hidden="false" outlineLevel="0" max="5" min="5" style="1" width="16.33"/>
    <col collapsed="false" customWidth="false" hidden="false" outlineLevel="0" max="257" min="6" style="1" width="9.33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2" t="s">
        <v>2</v>
      </c>
    </row>
    <row r="4" customFormat="false" ht="12.75" hidden="false" customHeight="false" outlineLevel="0" collapsed="false">
      <c r="A4" s="2" t="s">
        <v>3</v>
      </c>
    </row>
    <row r="7" customFormat="false" ht="10.5" hidden="false" customHeight="false" outlineLevel="0" collapsed="false">
      <c r="A7" s="3"/>
      <c r="C7" s="4" t="s">
        <v>4</v>
      </c>
      <c r="D7" s="5"/>
      <c r="E7" s="5"/>
    </row>
    <row r="8" customFormat="false" ht="10.5" hidden="false" customHeight="false" outlineLevel="0" collapsed="false">
      <c r="A8" s="1" t="s">
        <v>5</v>
      </c>
      <c r="C8" s="6" t="n">
        <v>463600</v>
      </c>
      <c r="D8" s="7"/>
      <c r="E8" s="7"/>
    </row>
    <row r="9" customFormat="false" ht="10.5" hidden="false" customHeight="false" outlineLevel="0" collapsed="false">
      <c r="A9" s="1" t="s">
        <v>6</v>
      </c>
      <c r="C9" s="8" t="n">
        <f aca="false">C16+C26</f>
        <v>-483879</v>
      </c>
      <c r="D9" s="9"/>
      <c r="E9" s="9"/>
    </row>
    <row r="10" customFormat="false" ht="10.5" hidden="false" customHeight="false" outlineLevel="0" collapsed="false">
      <c r="A10" s="1" t="s">
        <v>7</v>
      </c>
      <c r="C10" s="8" t="n">
        <f aca="false">C17+C27</f>
        <v>57605</v>
      </c>
      <c r="D10" s="9"/>
      <c r="E10" s="9"/>
    </row>
    <row r="14" customFormat="false" ht="10.5" hidden="false" customHeight="false" outlineLevel="0" collapsed="false">
      <c r="A14" s="3" t="s">
        <v>8</v>
      </c>
      <c r="C14" s="4" t="s">
        <v>4</v>
      </c>
      <c r="D14" s="4" t="s">
        <v>9</v>
      </c>
      <c r="E14" s="4" t="s">
        <v>10</v>
      </c>
    </row>
    <row r="15" customFormat="false" ht="10.5" hidden="false" customHeight="false" outlineLevel="0" collapsed="false">
      <c r="A15" s="1" t="s">
        <v>5</v>
      </c>
      <c r="B15" s="9"/>
      <c r="C15" s="10" t="n">
        <v>450432</v>
      </c>
      <c r="D15" s="11" t="n">
        <v>2500000</v>
      </c>
      <c r="E15" s="12" t="n">
        <f aca="false">IF(ABS(C15)&gt;D15,ABS(C15)-D15,0)</f>
        <v>0</v>
      </c>
    </row>
    <row r="16" customFormat="false" ht="10.5" hidden="false" customHeight="false" outlineLevel="0" collapsed="false">
      <c r="A16" s="1" t="s">
        <v>11</v>
      </c>
      <c r="C16" s="8" t="n">
        <f aca="false">'PLR SUM'!AA29</f>
        <v>-493700</v>
      </c>
      <c r="D16" s="8" t="n">
        <v>-2500000</v>
      </c>
      <c r="E16" s="13" t="n">
        <f aca="false">IF(C16&lt;D16,ABS(C16)-D16,0)</f>
        <v>0</v>
      </c>
    </row>
    <row r="17" customFormat="false" ht="10.5" hidden="false" customHeight="false" outlineLevel="0" collapsed="false">
      <c r="A17" s="1" t="s">
        <v>12</v>
      </c>
      <c r="C17" s="8" t="n">
        <f aca="false">'5-DAY'!C1</f>
        <v>-111065</v>
      </c>
      <c r="D17" s="8" t="n">
        <v>-5625000</v>
      </c>
      <c r="E17" s="13" t="n">
        <f aca="false">IF(C17&lt;D17,C17-D17,0)</f>
        <v>0</v>
      </c>
    </row>
    <row r="18" customFormat="false" ht="10.5" hidden="false" customHeight="false" outlineLevel="0" collapsed="false">
      <c r="A18" s="1" t="s">
        <v>13</v>
      </c>
      <c r="C18" s="14" t="n">
        <f aca="false">'Gap Risk'!B26</f>
        <v>-3285376.6928</v>
      </c>
      <c r="D18" s="15" t="n">
        <v>17000000</v>
      </c>
      <c r="E18" s="16" t="n">
        <f aca="false">IF(ABS(C18)&gt;D18,ABS(C18)-D18,0)</f>
        <v>0</v>
      </c>
    </row>
    <row r="19" customFormat="false" ht="10.5" hidden="false" customHeight="false" outlineLevel="0" collapsed="false">
      <c r="A19" s="1" t="s">
        <v>14</v>
      </c>
      <c r="C19" s="14" t="n">
        <f aca="false">'Gap Risk'!B17</f>
        <v>-8072039.5377</v>
      </c>
      <c r="D19" s="15" t="n">
        <v>17000000</v>
      </c>
      <c r="E19" s="16" t="n">
        <f aca="false">IF(ABS(C19)&gt;D19,ABS(C19)-D19,0)</f>
        <v>0</v>
      </c>
    </row>
    <row r="22" customFormat="false" ht="10.5" hidden="false" customHeight="false" outlineLevel="0" collapsed="false">
      <c r="A22" s="3" t="s">
        <v>15</v>
      </c>
      <c r="C22" s="4" t="s">
        <v>4</v>
      </c>
      <c r="D22" s="4" t="s">
        <v>9</v>
      </c>
      <c r="E22" s="4" t="s">
        <v>10</v>
      </c>
    </row>
    <row r="23" customFormat="false" ht="10.5" hidden="false" customHeight="false" outlineLevel="0" collapsed="false">
      <c r="A23" s="1" t="s">
        <v>5</v>
      </c>
      <c r="B23" s="9"/>
      <c r="C23" s="10" t="n">
        <v>73633</v>
      </c>
      <c r="D23" s="11" t="n">
        <v>1000000</v>
      </c>
      <c r="E23" s="12" t="n">
        <f aca="false">'SPEC REPORT'!K8</f>
        <v>0</v>
      </c>
    </row>
    <row r="24" customFormat="false" ht="10.5" hidden="false" customHeight="false" outlineLevel="0" collapsed="false">
      <c r="A24" s="1" t="s">
        <v>13</v>
      </c>
      <c r="C24" s="14" t="n">
        <f aca="false">'SPEC REPORT'!I11</f>
        <v>-399999.9998</v>
      </c>
      <c r="D24" s="15" t="n">
        <v>5000000</v>
      </c>
      <c r="E24" s="16" t="n">
        <f aca="false">'SPEC REPORT'!K11</f>
        <v>0</v>
      </c>
    </row>
    <row r="25" customFormat="false" ht="10.5" hidden="false" customHeight="false" outlineLevel="0" collapsed="false">
      <c r="A25" s="1" t="s">
        <v>14</v>
      </c>
      <c r="C25" s="14" t="n">
        <f aca="false">'SPEC REPORT'!I12</f>
        <v>-399999.9998</v>
      </c>
      <c r="D25" s="15" t="n">
        <v>5000000</v>
      </c>
      <c r="E25" s="16"/>
    </row>
    <row r="26" customFormat="false" ht="10.5" hidden="false" customHeight="false" outlineLevel="0" collapsed="false">
      <c r="A26" s="1" t="s">
        <v>11</v>
      </c>
      <c r="C26" s="8" t="n">
        <f aca="false">'SPEC REPORT'!I9</f>
        <v>9821</v>
      </c>
      <c r="D26" s="8" t="n">
        <v>-1000000</v>
      </c>
      <c r="E26" s="13" t="n">
        <f aca="false">IF(C26&lt;D26,ABS(C26)-D26,0)</f>
        <v>0</v>
      </c>
    </row>
    <row r="27" customFormat="false" ht="10.5" hidden="false" customHeight="false" outlineLevel="0" collapsed="false">
      <c r="A27" s="1" t="s">
        <v>12</v>
      </c>
      <c r="C27" s="8" t="n">
        <f aca="false">'SPEC REPORT'!I10</f>
        <v>168670</v>
      </c>
      <c r="D27" s="8" t="n">
        <v>-2250000</v>
      </c>
      <c r="E27" s="13" t="n">
        <f aca="false">IF(C27&lt;D27,C27-D27,0)</f>
        <v>0</v>
      </c>
    </row>
    <row r="28" customFormat="false" ht="10.5" hidden="false" customHeight="false" outlineLevel="0" collapsed="false">
      <c r="A28" s="1" t="s">
        <v>16</v>
      </c>
      <c r="C28" s="17" t="n">
        <f aca="false">'5-DAY'!F2</f>
        <v>26880.9399999999</v>
      </c>
    </row>
    <row r="29" customFormat="false" ht="10.5" hidden="false" customHeight="false" outlineLevel="0" collapsed="false">
      <c r="A29" s="1" t="s">
        <v>17</v>
      </c>
      <c r="C29" s="17" t="n">
        <f aca="false">SUM('5-DAY'!C80:C217)</f>
        <v>-705785.06</v>
      </c>
    </row>
    <row r="30" customFormat="false" ht="10.5" hidden="false" customHeight="false" outlineLevel="0" collapsed="false">
      <c r="A30" s="1" t="s">
        <v>18</v>
      </c>
      <c r="C30" s="8" t="n">
        <f aca="false">'SPEC REPORT'!D12</f>
        <v>4216240.54326649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  &amp;A&amp;R&amp;D  &amp;T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3.Macro3">
                <anchor moveWithCells="true" sizeWithCells="false">
                  <from>
                    <xdr:col>0</xdr:col>
                    <xdr:colOff>161280</xdr:colOff>
                    <xdr:row>32</xdr:row>
                    <xdr:rowOff>9360</xdr:rowOff>
                  </from>
                  <to>
                    <xdr:col>1</xdr:col>
                    <xdr:colOff>-1232640</xdr:colOff>
                    <xdr:row>35</xdr:row>
                    <xdr:rowOff>9360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10.5" customHeight="true" zeroHeight="false" outlineLevelRow="0" outlineLevelCol="0"/>
  <cols>
    <col collapsed="false" customWidth="true" hidden="false" outlineLevel="0" max="1" min="1" style="1" width="50.15"/>
    <col collapsed="false" customWidth="true" hidden="false" outlineLevel="0" max="2" min="2" style="1" width="4.32"/>
    <col collapsed="false" customWidth="true" hidden="false" outlineLevel="0" max="31" min="3" style="1" width="14.83"/>
    <col collapsed="false" customWidth="false" hidden="false" outlineLevel="0" max="257" min="32" style="1" width="9.33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131</v>
      </c>
    </row>
    <row r="3" customFormat="false" ht="12.75" hidden="false" customHeight="false" outlineLevel="0" collapsed="false">
      <c r="A3" s="2" t="str">
        <f aca="false">'GAS SUM'!A3</f>
        <v>As of November 19, 2001</v>
      </c>
    </row>
    <row r="4" customFormat="false" ht="12.75" hidden="false" customHeight="false" outlineLevel="0" collapsed="false">
      <c r="A4" s="2" t="s">
        <v>3</v>
      </c>
      <c r="F4" s="116"/>
    </row>
    <row r="5" customFormat="false" ht="10.5" hidden="false" customHeight="false" outlineLevel="0" collapsed="false">
      <c r="I5" s="117"/>
    </row>
    <row r="6" customFormat="false" ht="12.75" hidden="false" customHeight="false" outlineLevel="0" collapsed="false">
      <c r="A6" s="2" t="s">
        <v>15</v>
      </c>
    </row>
    <row r="7" customFormat="false" ht="10.5" hidden="false" customHeight="false" outlineLevel="0" collapsed="false">
      <c r="A7" s="1" t="s">
        <v>132</v>
      </c>
      <c r="D7" s="8" t="n">
        <f aca="false">SUM(C17:L17)</f>
        <v>1281152.94</v>
      </c>
      <c r="F7" s="118" t="s">
        <v>133</v>
      </c>
      <c r="I7" s="4" t="s">
        <v>4</v>
      </c>
      <c r="J7" s="4" t="s">
        <v>9</v>
      </c>
      <c r="K7" s="4" t="s">
        <v>10</v>
      </c>
    </row>
    <row r="8" customFormat="false" ht="10.5" hidden="false" customHeight="false" outlineLevel="0" collapsed="false">
      <c r="A8" s="1" t="s">
        <v>134</v>
      </c>
      <c r="D8" s="8" t="n">
        <f aca="false">SUM(M17)</f>
        <v>66703</v>
      </c>
      <c r="E8" s="8"/>
      <c r="F8" s="1" t="s">
        <v>5</v>
      </c>
      <c r="G8" s="9"/>
      <c r="I8" s="119" t="n">
        <f aca="false">'GAS SUM'!C23</f>
        <v>73633</v>
      </c>
      <c r="J8" s="11" t="n">
        <v>1000000</v>
      </c>
      <c r="K8" s="12" t="n">
        <f aca="false">IF(I8&gt;J8,I8-J8,0)</f>
        <v>0</v>
      </c>
    </row>
    <row r="9" customFormat="false" ht="10.5" hidden="false" customHeight="false" outlineLevel="0" collapsed="false">
      <c r="A9" s="1" t="s">
        <v>135</v>
      </c>
      <c r="B9" s="120"/>
      <c r="C9" s="8" t="n">
        <f aca="false">C25</f>
        <v>327029</v>
      </c>
      <c r="F9" s="1" t="s">
        <v>6</v>
      </c>
      <c r="I9" s="17" t="n">
        <f aca="false">O54</f>
        <v>9821</v>
      </c>
      <c r="J9" s="8" t="n">
        <v>-1000000</v>
      </c>
      <c r="K9" s="13" t="n">
        <f aca="false">IF(I9&lt;J9,I9-J9,0)</f>
        <v>0</v>
      </c>
    </row>
    <row r="10" customFormat="false" ht="10.5" hidden="false" customHeight="false" outlineLevel="0" collapsed="false">
      <c r="A10" s="1" t="s">
        <v>136</v>
      </c>
      <c r="B10" s="120"/>
      <c r="C10" s="121" t="n">
        <v>2541355.60326649</v>
      </c>
      <c r="F10" s="1" t="s">
        <v>7</v>
      </c>
      <c r="I10" s="8" t="n">
        <f aca="false">'5-DAY'!C2</f>
        <v>168670</v>
      </c>
      <c r="J10" s="8" t="n">
        <v>-2250000</v>
      </c>
      <c r="K10" s="13" t="n">
        <f aca="false">IF(I10&lt;J10,I10-J10,0)</f>
        <v>0</v>
      </c>
    </row>
    <row r="11" customFormat="false" ht="10.5" hidden="false" customHeight="false" outlineLevel="0" collapsed="false">
      <c r="A11" s="1" t="s">
        <v>137</v>
      </c>
      <c r="B11" s="120"/>
      <c r="C11" s="122"/>
      <c r="D11" s="8" t="n">
        <f aca="false">SUM(C9:C10)</f>
        <v>2868384.60326649</v>
      </c>
      <c r="F11" s="1" t="s">
        <v>13</v>
      </c>
      <c r="H11" s="122"/>
      <c r="I11" s="123" t="n">
        <f aca="false">'Gap Risk'!B29</f>
        <v>-399999.9998</v>
      </c>
      <c r="J11" s="15" t="n">
        <v>5000000</v>
      </c>
      <c r="K11" s="16" t="n">
        <f aca="false">IF(ABS(I11)&gt;J11,ABS(I11)-J11,0)</f>
        <v>0</v>
      </c>
    </row>
    <row r="12" customFormat="false" ht="10.5" hidden="false" customHeight="false" outlineLevel="0" collapsed="false">
      <c r="A12" s="124" t="s">
        <v>18</v>
      </c>
      <c r="B12" s="125"/>
      <c r="C12" s="125"/>
      <c r="D12" s="126" t="n">
        <f aca="false">SUM(D7:D11)</f>
        <v>4216240.54326649</v>
      </c>
      <c r="F12" s="1" t="s">
        <v>14</v>
      </c>
      <c r="I12" s="123" t="n">
        <f aca="false">'Gap Risk'!B8</f>
        <v>-399999.9998</v>
      </c>
      <c r="J12" s="15" t="n">
        <v>5000000</v>
      </c>
      <c r="K12" s="16" t="n">
        <f aca="false">IF(ABS(I12)&gt;J12,ABS(I12)-J12,0)</f>
        <v>0</v>
      </c>
    </row>
    <row r="13" customFormat="false" ht="10.5" hidden="false" customHeight="false" outlineLevel="0" collapsed="false">
      <c r="D13" s="8"/>
      <c r="E13" s="127"/>
    </row>
    <row r="14" customFormat="false" ht="10.5" hidden="false" customHeight="false" outlineLevel="0" collapsed="false">
      <c r="C14" s="128"/>
      <c r="D14" s="8"/>
    </row>
    <row r="15" customFormat="false" ht="10.5" hidden="false" customHeight="false" outlineLevel="0" collapsed="false">
      <c r="D15" s="8"/>
    </row>
    <row r="16" customFormat="false" ht="12.75" hidden="false" customHeight="false" outlineLevel="0" collapsed="false">
      <c r="A16" s="2" t="s">
        <v>138</v>
      </c>
      <c r="B16" s="3"/>
      <c r="C16" s="129" t="n">
        <v>36892</v>
      </c>
      <c r="D16" s="129" t="n">
        <v>36923</v>
      </c>
      <c r="E16" s="129" t="n">
        <v>36951</v>
      </c>
      <c r="F16" s="129" t="n">
        <v>36982</v>
      </c>
      <c r="G16" s="129" t="n">
        <v>37012</v>
      </c>
      <c r="H16" s="129" t="n">
        <v>37043</v>
      </c>
      <c r="I16" s="129" t="n">
        <v>37073</v>
      </c>
      <c r="J16" s="129" t="n">
        <v>37104</v>
      </c>
      <c r="K16" s="129" t="n">
        <v>37135</v>
      </c>
      <c r="L16" s="129" t="n">
        <v>37165</v>
      </c>
      <c r="M16" s="129" t="n">
        <v>37196</v>
      </c>
      <c r="N16" s="130" t="s">
        <v>139</v>
      </c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  <c r="IW16" s="3"/>
    </row>
    <row r="17" customFormat="false" ht="10.5" hidden="false" customHeight="false" outlineLevel="0" collapsed="false">
      <c r="A17" s="131" t="s">
        <v>140</v>
      </c>
      <c r="B17" s="131"/>
      <c r="C17" s="132" t="n">
        <v>0</v>
      </c>
      <c r="D17" s="132" t="n">
        <f aca="false">-73083</f>
        <v>-73083</v>
      </c>
      <c r="E17" s="132" t="n">
        <v>268221</v>
      </c>
      <c r="F17" s="132" t="n">
        <v>194767</v>
      </c>
      <c r="G17" s="132" t="n">
        <v>96424</v>
      </c>
      <c r="H17" s="132" t="n">
        <v>99479</v>
      </c>
      <c r="I17" s="132" t="n">
        <f aca="false">132235+17000</f>
        <v>149235</v>
      </c>
      <c r="J17" s="132" t="n">
        <f aca="false">135570+40000</f>
        <v>175570</v>
      </c>
      <c r="K17" s="132" t="n">
        <f aca="false">132471+38900</f>
        <v>171371</v>
      </c>
      <c r="L17" s="132" t="n">
        <f aca="false">207918.94-8750</f>
        <v>199168.94</v>
      </c>
      <c r="M17" s="132" t="n">
        <v>66703</v>
      </c>
      <c r="N17" s="132" t="n">
        <f aca="false">SUM(C17:M17)</f>
        <v>1347855.94</v>
      </c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</row>
    <row r="18" customFormat="false" ht="10.5" hidden="false" customHeight="false" outlineLevel="0" collapsed="false">
      <c r="C18" s="8"/>
      <c r="D18" s="8"/>
      <c r="E18" s="8"/>
      <c r="F18" s="8"/>
      <c r="G18" s="8"/>
      <c r="H18" s="8"/>
      <c r="I18" s="14"/>
      <c r="J18" s="14"/>
      <c r="K18" s="133"/>
      <c r="L18" s="133"/>
      <c r="M18" s="116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</row>
    <row r="19" customFormat="false" ht="10.5" hidden="false" customHeight="false" outlineLevel="0" collapsed="false">
      <c r="C19" s="8"/>
      <c r="D19" s="8" t="s">
        <v>141</v>
      </c>
      <c r="E19" s="8"/>
      <c r="F19" s="8"/>
      <c r="G19" s="8"/>
      <c r="H19" s="8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</row>
    <row r="20" customFormat="false" ht="10.5" hidden="false" customHeight="false" outlineLevel="0" collapsed="false">
      <c r="AF20" s="14"/>
      <c r="AG20" s="14"/>
      <c r="AH20" s="14"/>
      <c r="AI20" s="14"/>
      <c r="AJ20" s="14"/>
      <c r="AK20" s="14"/>
    </row>
    <row r="21" customFormat="false" ht="12.75" hidden="false" customHeight="false" outlineLevel="0" collapsed="false">
      <c r="A21" s="2" t="s">
        <v>135</v>
      </c>
      <c r="J21" s="8"/>
      <c r="AF21" s="14"/>
      <c r="AG21" s="14"/>
      <c r="AH21" s="14"/>
      <c r="AI21" s="14"/>
      <c r="AJ21" s="14"/>
      <c r="AK21" s="14"/>
    </row>
    <row r="22" customFormat="false" ht="10.5" hidden="false" customHeight="false" outlineLevel="0" collapsed="false">
      <c r="A22" s="1" t="s">
        <v>142</v>
      </c>
      <c r="C22" s="8" t="n">
        <f aca="false">O49</f>
        <v>351979</v>
      </c>
      <c r="AF22" s="14"/>
      <c r="AG22" s="14"/>
      <c r="AH22" s="14"/>
      <c r="AI22" s="14"/>
      <c r="AJ22" s="14"/>
      <c r="AK22" s="14"/>
    </row>
    <row r="23" customFormat="false" ht="10.5" hidden="false" customHeight="false" outlineLevel="0" collapsed="false">
      <c r="A23" s="1" t="s">
        <v>143</v>
      </c>
      <c r="C23" s="8" t="n">
        <f aca="false">O50</f>
        <v>-34000</v>
      </c>
      <c r="AF23" s="14"/>
      <c r="AG23" s="14"/>
      <c r="AH23" s="14"/>
      <c r="AI23" s="14"/>
      <c r="AJ23" s="14"/>
      <c r="AK23" s="14"/>
    </row>
    <row r="24" customFormat="false" ht="10.5" hidden="false" customHeight="false" outlineLevel="0" collapsed="false">
      <c r="A24" s="1" t="s">
        <v>144</v>
      </c>
      <c r="C24" s="8" t="n">
        <f aca="false">O51</f>
        <v>9050</v>
      </c>
      <c r="AF24" s="14"/>
      <c r="AG24" s="14"/>
      <c r="AH24" s="14"/>
      <c r="AI24" s="14"/>
      <c r="AJ24" s="14"/>
      <c r="AK24" s="14"/>
    </row>
    <row r="25" customFormat="false" ht="10.5" hidden="false" customHeight="false" outlineLevel="0" collapsed="false">
      <c r="A25" s="131" t="s">
        <v>135</v>
      </c>
      <c r="B25" s="134"/>
      <c r="C25" s="132" t="n">
        <f aca="false">SUM(C22:C24)</f>
        <v>327029</v>
      </c>
      <c r="AF25" s="14"/>
      <c r="AG25" s="14"/>
      <c r="AH25" s="14"/>
      <c r="AI25" s="14"/>
      <c r="AJ25" s="14"/>
      <c r="AK25" s="14"/>
    </row>
    <row r="26" customFormat="false" ht="10.5" hidden="false" customHeight="false" outlineLevel="0" collapsed="false">
      <c r="AF26" s="14"/>
      <c r="AG26" s="14"/>
      <c r="AH26" s="14"/>
      <c r="AI26" s="14"/>
      <c r="AJ26" s="14"/>
      <c r="AK26" s="14"/>
    </row>
    <row r="27" customFormat="false" ht="10.5" hidden="false" customHeight="false" outlineLevel="0" collapsed="false">
      <c r="AF27" s="14"/>
      <c r="AG27" s="14"/>
      <c r="AH27" s="14"/>
      <c r="AI27" s="14"/>
      <c r="AJ27" s="14"/>
      <c r="AK27" s="14"/>
    </row>
    <row r="28" customFormat="false" ht="10.5" hidden="false" customHeight="false" outlineLevel="0" collapsed="false">
      <c r="A28" s="116" t="s">
        <v>145</v>
      </c>
      <c r="C28" s="130" t="n">
        <v>37226</v>
      </c>
      <c r="D28" s="130" t="n">
        <v>37257</v>
      </c>
      <c r="E28" s="130" t="n">
        <v>37288</v>
      </c>
      <c r="F28" s="130" t="n">
        <v>37316</v>
      </c>
      <c r="G28" s="130" t="n">
        <v>37347</v>
      </c>
      <c r="H28" s="130" t="n">
        <v>37377</v>
      </c>
      <c r="I28" s="130" t="n">
        <v>37408</v>
      </c>
      <c r="J28" s="130" t="n">
        <v>37438</v>
      </c>
      <c r="K28" s="130" t="n">
        <v>37469</v>
      </c>
      <c r="L28" s="130" t="n">
        <v>37500</v>
      </c>
      <c r="M28" s="130" t="n">
        <v>37530</v>
      </c>
      <c r="N28" s="130" t="n">
        <v>37561</v>
      </c>
      <c r="O28" s="135"/>
      <c r="AF28" s="14"/>
      <c r="AG28" s="14"/>
      <c r="AH28" s="14"/>
      <c r="AI28" s="14"/>
      <c r="AJ28" s="14"/>
      <c r="AK28" s="14"/>
    </row>
    <row r="29" customFormat="false" ht="10.5" hidden="false" customHeight="false" outlineLevel="0" collapsed="false"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9"/>
      <c r="AF29" s="14"/>
      <c r="AG29" s="14"/>
      <c r="AH29" s="14"/>
      <c r="AI29" s="14"/>
      <c r="AJ29" s="14"/>
      <c r="AK29" s="14"/>
    </row>
    <row r="30" customFormat="false" ht="10.5" hidden="false" customHeight="false" outlineLevel="0" collapsed="false">
      <c r="A30" s="131" t="s">
        <v>146</v>
      </c>
      <c r="B30" s="136"/>
      <c r="C30" s="136" t="n">
        <f aca="false">'SPEC REPORT DETAILS'!J8+'SPEC REPORT DETAILS'!J20+'SPEC REPORT DETAILS'!J32+'SPEC REPORT DETAILS'!J44</f>
        <v>-6451.6129</v>
      </c>
      <c r="D30" s="136" t="n">
        <f aca="false">'SPEC REPORT DETAILS'!K8+'SPEC REPORT DETAILS'!K20+'SPEC REPORT DETAILS'!K32+'SPEC REPORT DETAILS'!K44</f>
        <v>-6451.6129</v>
      </c>
      <c r="E30" s="136" t="n">
        <f aca="false">'SPEC REPORT DETAILS'!L8+'SPEC REPORT DETAILS'!L20+'SPEC REPORT DETAILS'!L32+'SPEC REPORT DETAILS'!L44</f>
        <v>0</v>
      </c>
      <c r="F30" s="136" t="n">
        <f aca="false">'SPEC REPORT DETAILS'!M8+'SPEC REPORT DETAILS'!M20+'SPEC REPORT DETAILS'!M32+'SPEC REPORT DETAILS'!M44</f>
        <v>0</v>
      </c>
      <c r="G30" s="136" t="n">
        <f aca="false">'SPEC REPORT DETAILS'!N8+'SPEC REPORT DETAILS'!N20+'SPEC REPORT DETAILS'!N32+'SPEC REPORT DETAILS'!N44</f>
        <v>0</v>
      </c>
      <c r="H30" s="136" t="n">
        <f aca="false">'SPEC REPORT DETAILS'!O8+'SPEC REPORT DETAILS'!O20+'SPEC REPORT DETAILS'!O32+'SPEC REPORT DETAILS'!O44</f>
        <v>0</v>
      </c>
      <c r="I30" s="136" t="n">
        <f aca="false">'SPEC REPORT DETAILS'!P8+'SPEC REPORT DETAILS'!P20+'SPEC REPORT DETAILS'!P32+'SPEC REPORT DETAILS'!P44</f>
        <v>0</v>
      </c>
      <c r="J30" s="136" t="n">
        <f aca="false">'SPEC REPORT DETAILS'!Q8+'SPEC REPORT DETAILS'!Q20+'SPEC REPORT DETAILS'!Q32+'SPEC REPORT DETAILS'!Q44</f>
        <v>0</v>
      </c>
      <c r="K30" s="136" t="n">
        <f aca="false">'SPEC REPORT DETAILS'!R8+'SPEC REPORT DETAILS'!R20+'SPEC REPORT DETAILS'!R32+'SPEC REPORT DETAILS'!R44</f>
        <v>0</v>
      </c>
      <c r="L30" s="136" t="n">
        <f aca="false">'SPEC REPORT DETAILS'!S8+'SPEC REPORT DETAILS'!S20+'SPEC REPORT DETAILS'!S32+'SPEC REPORT DETAILS'!S44</f>
        <v>0</v>
      </c>
      <c r="M30" s="136" t="n">
        <f aca="false">'SPEC REPORT DETAILS'!T8+'SPEC REPORT DETAILS'!T20+'SPEC REPORT DETAILS'!T32+'SPEC REPORT DETAILS'!T44</f>
        <v>0</v>
      </c>
      <c r="N30" s="136" t="n">
        <f aca="false">'SPEC REPORT DETAILS'!U8+'SPEC REPORT DETAILS'!U20+'SPEC REPORT DETAILS'!U32+'SPEC REPORT DETAILS'!U44</f>
        <v>0</v>
      </c>
      <c r="O30" s="137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  <c r="AF30" s="137"/>
      <c r="AG30" s="137"/>
      <c r="AH30" s="137"/>
      <c r="AI30" s="137"/>
      <c r="AJ30" s="137"/>
      <c r="AK30" s="137"/>
      <c r="AL30" s="137"/>
      <c r="AM30" s="137"/>
      <c r="AN30" s="137"/>
      <c r="AO30" s="137"/>
      <c r="AP30" s="137"/>
      <c r="AQ30" s="137"/>
      <c r="AR30" s="137"/>
      <c r="AS30" s="137"/>
      <c r="AT30" s="137"/>
      <c r="AU30" s="137"/>
      <c r="AV30" s="137"/>
      <c r="AW30" s="137"/>
      <c r="AX30" s="137"/>
      <c r="AY30" s="137"/>
      <c r="AZ30" s="137"/>
      <c r="BA30" s="137"/>
      <c r="BB30" s="137"/>
      <c r="BC30" s="137"/>
      <c r="BD30" s="137"/>
      <c r="BE30" s="137"/>
      <c r="BF30" s="137"/>
      <c r="BG30" s="137"/>
      <c r="BH30" s="137"/>
      <c r="BI30" s="137"/>
      <c r="BJ30" s="137"/>
      <c r="BK30" s="137"/>
      <c r="BL30" s="137"/>
      <c r="BM30" s="137"/>
      <c r="BN30" s="137"/>
      <c r="BO30" s="137"/>
      <c r="BP30" s="137"/>
      <c r="BQ30" s="137"/>
      <c r="BR30" s="137"/>
      <c r="BS30" s="137"/>
      <c r="BT30" s="137"/>
      <c r="BU30" s="137"/>
      <c r="BV30" s="137"/>
      <c r="BW30" s="137"/>
      <c r="BX30" s="137"/>
      <c r="BY30" s="137"/>
      <c r="BZ30" s="137"/>
      <c r="CA30" s="137"/>
      <c r="CB30" s="137"/>
      <c r="CC30" s="137"/>
      <c r="CD30" s="137"/>
      <c r="CE30" s="137"/>
      <c r="CF30" s="137"/>
      <c r="CG30" s="137"/>
      <c r="CH30" s="137"/>
      <c r="CI30" s="137"/>
      <c r="CJ30" s="137"/>
      <c r="CK30" s="137"/>
      <c r="CL30" s="137"/>
      <c r="CM30" s="137"/>
      <c r="CN30" s="137"/>
      <c r="CO30" s="137"/>
      <c r="CP30" s="137"/>
      <c r="CQ30" s="137"/>
      <c r="CR30" s="137"/>
      <c r="CS30" s="137"/>
      <c r="CT30" s="137"/>
      <c r="CU30" s="137"/>
      <c r="CV30" s="137"/>
      <c r="CW30" s="137"/>
      <c r="CX30" s="137"/>
      <c r="CY30" s="137"/>
      <c r="CZ30" s="137"/>
      <c r="DA30" s="137"/>
      <c r="DB30" s="137"/>
      <c r="DC30" s="137"/>
      <c r="DD30" s="137"/>
      <c r="DE30" s="137"/>
      <c r="DF30" s="137"/>
      <c r="DG30" s="137"/>
      <c r="DH30" s="137"/>
      <c r="DI30" s="137"/>
      <c r="DJ30" s="137"/>
      <c r="DK30" s="137"/>
      <c r="DL30" s="137"/>
      <c r="DM30" s="137"/>
      <c r="DN30" s="137"/>
      <c r="DO30" s="137"/>
      <c r="DP30" s="137"/>
      <c r="DQ30" s="137"/>
      <c r="DR30" s="137"/>
      <c r="DS30" s="137"/>
      <c r="DT30" s="137"/>
      <c r="DU30" s="137"/>
      <c r="DV30" s="137"/>
      <c r="DW30" s="137"/>
      <c r="DX30" s="137"/>
      <c r="DY30" s="137"/>
      <c r="DZ30" s="137"/>
      <c r="EA30" s="137"/>
      <c r="EB30" s="137"/>
      <c r="EC30" s="137"/>
      <c r="ED30" s="137"/>
      <c r="EE30" s="137"/>
      <c r="EF30" s="137"/>
      <c r="EG30" s="137"/>
      <c r="EH30" s="137"/>
      <c r="EI30" s="137"/>
      <c r="EJ30" s="137"/>
      <c r="EK30" s="137"/>
      <c r="EL30" s="137"/>
      <c r="EM30" s="137"/>
      <c r="EN30" s="137"/>
      <c r="EO30" s="137"/>
      <c r="EP30" s="137"/>
      <c r="EQ30" s="137"/>
      <c r="ER30" s="137"/>
      <c r="ES30" s="137"/>
      <c r="ET30" s="137"/>
      <c r="EU30" s="137"/>
      <c r="EV30" s="137"/>
      <c r="EW30" s="137"/>
      <c r="EX30" s="137"/>
      <c r="EY30" s="137"/>
      <c r="EZ30" s="137"/>
      <c r="FA30" s="137"/>
      <c r="FB30" s="137"/>
      <c r="FC30" s="137"/>
      <c r="FD30" s="137"/>
      <c r="FE30" s="137"/>
      <c r="FF30" s="137"/>
      <c r="FG30" s="137"/>
      <c r="FH30" s="137"/>
      <c r="FI30" s="137"/>
      <c r="FJ30" s="137"/>
      <c r="FK30" s="137"/>
      <c r="FL30" s="137"/>
      <c r="FM30" s="137"/>
      <c r="FN30" s="137"/>
      <c r="FO30" s="137"/>
      <c r="FP30" s="137"/>
      <c r="FQ30" s="137"/>
      <c r="FR30" s="137"/>
      <c r="FS30" s="137"/>
      <c r="FT30" s="137"/>
      <c r="FU30" s="137"/>
      <c r="FV30" s="137"/>
      <c r="FW30" s="137"/>
      <c r="FX30" s="137"/>
      <c r="FY30" s="137"/>
      <c r="FZ30" s="137"/>
      <c r="GA30" s="137"/>
      <c r="GB30" s="137"/>
      <c r="GC30" s="137"/>
      <c r="GD30" s="137"/>
      <c r="GE30" s="137"/>
      <c r="GF30" s="137"/>
      <c r="GG30" s="137"/>
      <c r="GH30" s="137"/>
      <c r="GI30" s="137"/>
      <c r="GJ30" s="137"/>
      <c r="GK30" s="137"/>
      <c r="GL30" s="137"/>
      <c r="GM30" s="137"/>
      <c r="GN30" s="137"/>
      <c r="GO30" s="137"/>
      <c r="GP30" s="137"/>
      <c r="GQ30" s="137"/>
      <c r="GR30" s="137"/>
      <c r="GS30" s="137"/>
      <c r="GT30" s="137"/>
      <c r="GU30" s="137"/>
      <c r="GV30" s="137"/>
      <c r="GW30" s="137"/>
      <c r="GX30" s="137"/>
      <c r="GY30" s="137"/>
      <c r="GZ30" s="137"/>
      <c r="HA30" s="137"/>
      <c r="HB30" s="137"/>
      <c r="HC30" s="137"/>
      <c r="HD30" s="137"/>
      <c r="HE30" s="137"/>
      <c r="HF30" s="137"/>
      <c r="HG30" s="137"/>
      <c r="HH30" s="137"/>
      <c r="HI30" s="137"/>
      <c r="HJ30" s="137"/>
      <c r="HK30" s="137"/>
      <c r="HL30" s="137"/>
      <c r="HM30" s="137"/>
      <c r="HN30" s="137"/>
      <c r="HO30" s="137"/>
      <c r="HP30" s="137"/>
      <c r="HQ30" s="137"/>
      <c r="HR30" s="137"/>
      <c r="HS30" s="137"/>
      <c r="HT30" s="137"/>
      <c r="HU30" s="137"/>
      <c r="HV30" s="137"/>
      <c r="HW30" s="137"/>
      <c r="HX30" s="137"/>
      <c r="HY30" s="137"/>
      <c r="HZ30" s="137"/>
      <c r="IA30" s="137"/>
      <c r="IB30" s="137"/>
      <c r="IC30" s="137"/>
      <c r="ID30" s="137"/>
      <c r="IE30" s="137"/>
      <c r="IF30" s="137"/>
      <c r="IG30" s="137"/>
      <c r="IH30" s="137"/>
      <c r="II30" s="137"/>
      <c r="IJ30" s="137"/>
      <c r="IK30" s="137"/>
      <c r="IL30" s="137"/>
      <c r="IM30" s="137"/>
      <c r="IN30" s="137"/>
      <c r="IO30" s="137"/>
      <c r="IP30" s="137"/>
      <c r="IQ30" s="137"/>
      <c r="IR30" s="137"/>
      <c r="IS30" s="137"/>
      <c r="IT30" s="137"/>
      <c r="IU30" s="137"/>
      <c r="IV30" s="137"/>
      <c r="IW30" s="137"/>
    </row>
    <row r="31" customFormat="false" ht="10.5" hidden="false" customHeight="false" outlineLevel="0" collapsed="false">
      <c r="A31" s="7" t="s">
        <v>147</v>
      </c>
      <c r="B31" s="137"/>
      <c r="C31" s="138" t="n">
        <f aca="false">'SPEC SUM'!C21</f>
        <v>-5000</v>
      </c>
      <c r="D31" s="138" t="n">
        <f aca="false">'SPEC SUM'!D21</f>
        <v>-5000</v>
      </c>
      <c r="E31" s="138" t="n">
        <f aca="false">'SPEC SUM'!E21</f>
        <v>-5000</v>
      </c>
      <c r="F31" s="138" t="n">
        <f aca="false">'SPEC SUM'!F21</f>
        <v>-5000</v>
      </c>
      <c r="G31" s="138" t="n">
        <f aca="false">'SPEC SUM'!G21</f>
        <v>0</v>
      </c>
      <c r="H31" s="138" t="n">
        <f aca="false">'SPEC SUM'!H21</f>
        <v>0</v>
      </c>
      <c r="I31" s="138" t="n">
        <f aca="false">'SPEC SUM'!I21</f>
        <v>0</v>
      </c>
      <c r="J31" s="138" t="n">
        <f aca="false">'SPEC SUM'!J21</f>
        <v>0</v>
      </c>
      <c r="K31" s="138" t="n">
        <f aca="false">'SPEC SUM'!K21</f>
        <v>0</v>
      </c>
      <c r="L31" s="138" t="n">
        <f aca="false">'SPEC SUM'!L21</f>
        <v>0</v>
      </c>
      <c r="M31" s="138" t="n">
        <f aca="false">'SPEC SUM'!M21</f>
        <v>0</v>
      </c>
      <c r="N31" s="138" t="n">
        <f aca="false">'SPEC SUM'!N21</f>
        <v>0</v>
      </c>
      <c r="O31" s="137"/>
      <c r="P31" s="137"/>
      <c r="Q31" s="137"/>
      <c r="R31" s="137"/>
      <c r="S31" s="137"/>
      <c r="T31" s="137"/>
      <c r="U31" s="137"/>
      <c r="V31" s="137"/>
      <c r="W31" s="137"/>
      <c r="X31" s="137"/>
      <c r="Y31" s="137"/>
      <c r="Z31" s="137"/>
      <c r="AA31" s="137"/>
      <c r="AB31" s="137"/>
      <c r="AC31" s="137"/>
      <c r="AD31" s="137"/>
      <c r="AE31" s="137"/>
      <c r="AF31" s="137"/>
      <c r="AG31" s="137"/>
      <c r="AH31" s="137"/>
      <c r="AI31" s="137"/>
      <c r="AJ31" s="137"/>
      <c r="AK31" s="137"/>
      <c r="AL31" s="137"/>
      <c r="AM31" s="137"/>
      <c r="AN31" s="137"/>
      <c r="AO31" s="137"/>
      <c r="AP31" s="137"/>
      <c r="AQ31" s="137"/>
      <c r="AR31" s="137"/>
      <c r="AS31" s="137"/>
      <c r="AT31" s="137"/>
      <c r="AU31" s="137"/>
      <c r="AV31" s="137"/>
      <c r="AW31" s="137"/>
      <c r="AX31" s="137"/>
      <c r="AY31" s="137"/>
      <c r="AZ31" s="137"/>
      <c r="BA31" s="137"/>
      <c r="BB31" s="137"/>
      <c r="BC31" s="137"/>
      <c r="BD31" s="137"/>
      <c r="BE31" s="137"/>
      <c r="BF31" s="137"/>
      <c r="BG31" s="137"/>
      <c r="BH31" s="137"/>
      <c r="BI31" s="137"/>
      <c r="BJ31" s="137"/>
      <c r="BK31" s="137"/>
      <c r="BL31" s="137"/>
      <c r="BM31" s="137"/>
      <c r="BN31" s="137"/>
      <c r="BO31" s="137"/>
      <c r="BP31" s="137"/>
      <c r="BQ31" s="137"/>
      <c r="BR31" s="137"/>
      <c r="BS31" s="137"/>
      <c r="BT31" s="137"/>
      <c r="BU31" s="137"/>
      <c r="BV31" s="137"/>
      <c r="BW31" s="137"/>
      <c r="BX31" s="137"/>
      <c r="BY31" s="137"/>
      <c r="BZ31" s="137"/>
      <c r="CA31" s="137"/>
      <c r="CB31" s="137"/>
      <c r="CC31" s="137"/>
      <c r="CD31" s="137"/>
      <c r="CE31" s="137"/>
      <c r="CF31" s="137"/>
      <c r="CG31" s="137"/>
      <c r="CH31" s="137"/>
      <c r="CI31" s="137"/>
      <c r="CJ31" s="137"/>
      <c r="CK31" s="137"/>
      <c r="CL31" s="137"/>
      <c r="CM31" s="137"/>
      <c r="CN31" s="137"/>
      <c r="CO31" s="137"/>
      <c r="CP31" s="137"/>
      <c r="CQ31" s="137"/>
      <c r="CR31" s="137"/>
      <c r="CS31" s="137"/>
      <c r="CT31" s="137"/>
      <c r="CU31" s="137"/>
      <c r="CV31" s="137"/>
      <c r="CW31" s="137"/>
      <c r="CX31" s="137"/>
      <c r="CY31" s="137"/>
      <c r="CZ31" s="137"/>
      <c r="DA31" s="137"/>
      <c r="DB31" s="137"/>
      <c r="DC31" s="137"/>
      <c r="DD31" s="137"/>
      <c r="DE31" s="137"/>
      <c r="DF31" s="137"/>
      <c r="DG31" s="137"/>
      <c r="DH31" s="137"/>
      <c r="DI31" s="137"/>
      <c r="DJ31" s="137"/>
      <c r="DK31" s="137"/>
      <c r="DL31" s="137"/>
      <c r="DM31" s="137"/>
      <c r="DN31" s="137"/>
      <c r="DO31" s="137"/>
      <c r="DP31" s="137"/>
      <c r="DQ31" s="137"/>
      <c r="DR31" s="137"/>
      <c r="DS31" s="137"/>
      <c r="DT31" s="137"/>
      <c r="DU31" s="137"/>
      <c r="DV31" s="137"/>
      <c r="DW31" s="137"/>
      <c r="DX31" s="137"/>
      <c r="DY31" s="137"/>
      <c r="DZ31" s="137"/>
      <c r="EA31" s="137"/>
      <c r="EB31" s="137"/>
      <c r="EC31" s="137"/>
      <c r="ED31" s="137"/>
      <c r="EE31" s="137"/>
      <c r="EF31" s="137"/>
      <c r="EG31" s="137"/>
      <c r="EH31" s="137"/>
      <c r="EI31" s="137"/>
      <c r="EJ31" s="137"/>
      <c r="EK31" s="137"/>
      <c r="EL31" s="137"/>
      <c r="EM31" s="137"/>
      <c r="EN31" s="137"/>
      <c r="EO31" s="137"/>
      <c r="EP31" s="137"/>
      <c r="EQ31" s="137"/>
      <c r="ER31" s="137"/>
      <c r="ES31" s="137"/>
      <c r="ET31" s="137"/>
      <c r="EU31" s="137"/>
      <c r="EV31" s="137"/>
      <c r="EW31" s="137"/>
      <c r="EX31" s="137"/>
      <c r="EY31" s="137"/>
      <c r="EZ31" s="137"/>
      <c r="FA31" s="137"/>
      <c r="FB31" s="137"/>
      <c r="FC31" s="137"/>
      <c r="FD31" s="137"/>
      <c r="FE31" s="137"/>
      <c r="FF31" s="137"/>
      <c r="FG31" s="137"/>
      <c r="FH31" s="137"/>
      <c r="FI31" s="137"/>
      <c r="FJ31" s="137"/>
      <c r="FK31" s="137"/>
      <c r="FL31" s="137"/>
      <c r="FM31" s="137"/>
      <c r="FN31" s="137"/>
      <c r="FO31" s="137"/>
      <c r="FP31" s="137"/>
      <c r="FQ31" s="137"/>
      <c r="FR31" s="137"/>
      <c r="FS31" s="137"/>
      <c r="FT31" s="137"/>
      <c r="FU31" s="137"/>
      <c r="FV31" s="137"/>
      <c r="FW31" s="137"/>
      <c r="FX31" s="137"/>
      <c r="FY31" s="137"/>
      <c r="FZ31" s="137"/>
      <c r="GA31" s="137"/>
      <c r="GB31" s="137"/>
      <c r="GC31" s="137"/>
      <c r="GD31" s="137"/>
      <c r="GE31" s="137"/>
      <c r="GF31" s="137"/>
      <c r="GG31" s="137"/>
      <c r="GH31" s="137"/>
      <c r="GI31" s="137"/>
      <c r="GJ31" s="137"/>
      <c r="GK31" s="137"/>
      <c r="GL31" s="137"/>
      <c r="GM31" s="137"/>
      <c r="GN31" s="137"/>
      <c r="GO31" s="137"/>
      <c r="GP31" s="137"/>
      <c r="GQ31" s="137"/>
      <c r="GR31" s="137"/>
      <c r="GS31" s="137"/>
      <c r="GT31" s="137"/>
      <c r="GU31" s="137"/>
      <c r="GV31" s="137"/>
      <c r="GW31" s="137"/>
      <c r="GX31" s="137"/>
      <c r="GY31" s="137"/>
      <c r="GZ31" s="137"/>
      <c r="HA31" s="137"/>
      <c r="HB31" s="137"/>
      <c r="HC31" s="137"/>
      <c r="HD31" s="137"/>
      <c r="HE31" s="137"/>
      <c r="HF31" s="137"/>
      <c r="HG31" s="137"/>
      <c r="HH31" s="137"/>
      <c r="HI31" s="137"/>
      <c r="HJ31" s="137"/>
      <c r="HK31" s="137"/>
      <c r="HL31" s="137"/>
      <c r="HM31" s="137"/>
      <c r="HN31" s="137"/>
      <c r="HO31" s="137"/>
      <c r="HP31" s="137"/>
      <c r="HQ31" s="137"/>
      <c r="HR31" s="137"/>
      <c r="HS31" s="137"/>
      <c r="HT31" s="137"/>
      <c r="HU31" s="137"/>
      <c r="HV31" s="137"/>
      <c r="HW31" s="137"/>
      <c r="HX31" s="137"/>
      <c r="HY31" s="137"/>
      <c r="HZ31" s="137"/>
      <c r="IA31" s="137"/>
      <c r="IB31" s="137"/>
      <c r="IC31" s="137"/>
      <c r="ID31" s="137"/>
      <c r="IE31" s="137"/>
      <c r="IF31" s="137"/>
      <c r="IG31" s="137"/>
      <c r="IH31" s="137"/>
      <c r="II31" s="137"/>
      <c r="IJ31" s="137"/>
      <c r="IK31" s="137"/>
      <c r="IL31" s="137"/>
      <c r="IM31" s="137"/>
      <c r="IN31" s="137"/>
      <c r="IO31" s="137"/>
      <c r="IP31" s="137"/>
      <c r="IQ31" s="137"/>
      <c r="IR31" s="137"/>
      <c r="IS31" s="137"/>
      <c r="IT31" s="137"/>
      <c r="IU31" s="137"/>
      <c r="IV31" s="137"/>
      <c r="IW31" s="137"/>
    </row>
    <row r="32" customFormat="false" ht="10.5" hidden="false" customHeight="false" outlineLevel="0" collapsed="false">
      <c r="A32" s="1" t="s">
        <v>105</v>
      </c>
      <c r="B32" s="137"/>
      <c r="C32" s="139" t="n">
        <f aca="false">ROUND((C30-C31),0)</f>
        <v>-1452</v>
      </c>
      <c r="D32" s="139" t="n">
        <f aca="false">D30-D31</f>
        <v>-1451.6129</v>
      </c>
      <c r="E32" s="139" t="n">
        <f aca="false">E30-E31</f>
        <v>5000</v>
      </c>
      <c r="F32" s="139" t="n">
        <f aca="false">F30-F31</f>
        <v>5000</v>
      </c>
      <c r="G32" s="139" t="n">
        <f aca="false">G30-G31</f>
        <v>0</v>
      </c>
      <c r="H32" s="139" t="n">
        <f aca="false">H30-H31</f>
        <v>0</v>
      </c>
      <c r="I32" s="139" t="n">
        <f aca="false">I30-I31</f>
        <v>0</v>
      </c>
      <c r="J32" s="139" t="n">
        <f aca="false">J30-J31</f>
        <v>0</v>
      </c>
      <c r="K32" s="139" t="n">
        <f aca="false">K30-K31</f>
        <v>0</v>
      </c>
      <c r="L32" s="139" t="n">
        <f aca="false">L30-L31</f>
        <v>0</v>
      </c>
      <c r="M32" s="139" t="n">
        <f aca="false">M30-M31</f>
        <v>0</v>
      </c>
      <c r="N32" s="139" t="n">
        <f aca="false">N30-N31</f>
        <v>0</v>
      </c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  <c r="AG32" s="137"/>
      <c r="AH32" s="137"/>
      <c r="AI32" s="137"/>
      <c r="AJ32" s="137"/>
      <c r="AK32" s="137"/>
      <c r="AL32" s="137"/>
      <c r="AM32" s="137"/>
      <c r="AN32" s="137"/>
      <c r="AO32" s="137"/>
      <c r="AP32" s="137"/>
      <c r="AQ32" s="137"/>
      <c r="AR32" s="137"/>
      <c r="AS32" s="137"/>
      <c r="AT32" s="137"/>
      <c r="AU32" s="137"/>
      <c r="AV32" s="137"/>
      <c r="AW32" s="137"/>
      <c r="AX32" s="137"/>
      <c r="AY32" s="137"/>
      <c r="AZ32" s="137"/>
      <c r="BA32" s="137"/>
      <c r="BB32" s="137"/>
      <c r="BC32" s="137"/>
      <c r="BD32" s="137"/>
      <c r="BE32" s="137"/>
      <c r="BF32" s="137"/>
      <c r="BG32" s="137"/>
      <c r="BH32" s="137"/>
      <c r="BI32" s="137"/>
      <c r="BJ32" s="137"/>
      <c r="BK32" s="137"/>
      <c r="BL32" s="137"/>
      <c r="BM32" s="137"/>
      <c r="BN32" s="137"/>
      <c r="BO32" s="137"/>
      <c r="BP32" s="137"/>
      <c r="BQ32" s="137"/>
      <c r="BR32" s="137"/>
      <c r="BS32" s="137"/>
      <c r="BT32" s="137"/>
      <c r="BU32" s="137"/>
      <c r="BV32" s="137"/>
      <c r="BW32" s="137"/>
      <c r="BX32" s="137"/>
      <c r="BY32" s="137"/>
      <c r="BZ32" s="137"/>
      <c r="CA32" s="137"/>
      <c r="CB32" s="137"/>
      <c r="CC32" s="137"/>
      <c r="CD32" s="137"/>
      <c r="CE32" s="137"/>
      <c r="CF32" s="137"/>
      <c r="CG32" s="137"/>
      <c r="CH32" s="137"/>
      <c r="CI32" s="137"/>
      <c r="CJ32" s="137"/>
      <c r="CK32" s="137"/>
      <c r="CL32" s="137"/>
      <c r="CM32" s="137"/>
      <c r="CN32" s="137"/>
      <c r="CO32" s="137"/>
      <c r="CP32" s="137"/>
      <c r="CQ32" s="137"/>
      <c r="CR32" s="137"/>
      <c r="CS32" s="137"/>
      <c r="CT32" s="137"/>
      <c r="CU32" s="137"/>
      <c r="CV32" s="137"/>
      <c r="CW32" s="137"/>
      <c r="CX32" s="137"/>
      <c r="CY32" s="137"/>
      <c r="CZ32" s="137"/>
      <c r="DA32" s="137"/>
      <c r="DB32" s="137"/>
      <c r="DC32" s="137"/>
      <c r="DD32" s="137"/>
      <c r="DE32" s="137"/>
      <c r="DF32" s="137"/>
      <c r="DG32" s="137"/>
      <c r="DH32" s="137"/>
      <c r="DI32" s="137"/>
      <c r="DJ32" s="137"/>
      <c r="DK32" s="137"/>
      <c r="DL32" s="137"/>
      <c r="DM32" s="137"/>
      <c r="DN32" s="137"/>
      <c r="DO32" s="137"/>
      <c r="DP32" s="137"/>
      <c r="DQ32" s="137"/>
      <c r="DR32" s="137"/>
      <c r="DS32" s="137"/>
      <c r="DT32" s="137"/>
      <c r="DU32" s="137"/>
      <c r="DV32" s="137"/>
      <c r="DW32" s="137"/>
      <c r="DX32" s="137"/>
      <c r="DY32" s="137"/>
      <c r="DZ32" s="137"/>
      <c r="EA32" s="137"/>
      <c r="EB32" s="137"/>
      <c r="EC32" s="137"/>
      <c r="ED32" s="137"/>
      <c r="EE32" s="137"/>
      <c r="EF32" s="137"/>
      <c r="EG32" s="137"/>
      <c r="EH32" s="137"/>
      <c r="EI32" s="137"/>
      <c r="EJ32" s="137"/>
      <c r="EK32" s="137"/>
      <c r="EL32" s="137"/>
      <c r="EM32" s="137"/>
      <c r="EN32" s="137"/>
      <c r="EO32" s="137"/>
      <c r="EP32" s="137"/>
      <c r="EQ32" s="137"/>
      <c r="ER32" s="137"/>
      <c r="ES32" s="137"/>
      <c r="ET32" s="137"/>
      <c r="EU32" s="137"/>
      <c r="EV32" s="137"/>
      <c r="EW32" s="137"/>
      <c r="EX32" s="137"/>
      <c r="EY32" s="137"/>
      <c r="EZ32" s="137"/>
      <c r="FA32" s="137"/>
      <c r="FB32" s="137"/>
      <c r="FC32" s="137"/>
      <c r="FD32" s="137"/>
      <c r="FE32" s="137"/>
      <c r="FF32" s="137"/>
      <c r="FG32" s="137"/>
      <c r="FH32" s="137"/>
      <c r="FI32" s="137"/>
      <c r="FJ32" s="137"/>
      <c r="FK32" s="137"/>
      <c r="FL32" s="137"/>
      <c r="FM32" s="137"/>
      <c r="FN32" s="137"/>
      <c r="FO32" s="137"/>
      <c r="FP32" s="137"/>
      <c r="FQ32" s="137"/>
      <c r="FR32" s="137"/>
      <c r="FS32" s="137"/>
      <c r="FT32" s="137"/>
      <c r="FU32" s="137"/>
      <c r="FV32" s="137"/>
      <c r="FW32" s="137"/>
      <c r="FX32" s="137"/>
      <c r="FY32" s="137"/>
      <c r="FZ32" s="137"/>
      <c r="GA32" s="137"/>
      <c r="GB32" s="137"/>
      <c r="GC32" s="137"/>
      <c r="GD32" s="137"/>
      <c r="GE32" s="137"/>
      <c r="GF32" s="137"/>
      <c r="GG32" s="137"/>
      <c r="GH32" s="137"/>
      <c r="GI32" s="137"/>
      <c r="GJ32" s="137"/>
      <c r="GK32" s="137"/>
      <c r="GL32" s="137"/>
      <c r="GM32" s="137"/>
      <c r="GN32" s="137"/>
      <c r="GO32" s="137"/>
      <c r="GP32" s="137"/>
      <c r="GQ32" s="137"/>
      <c r="GR32" s="137"/>
      <c r="GS32" s="137"/>
      <c r="GT32" s="137"/>
      <c r="GU32" s="137"/>
      <c r="GV32" s="137"/>
      <c r="GW32" s="137"/>
      <c r="GX32" s="137"/>
      <c r="GY32" s="137"/>
      <c r="GZ32" s="137"/>
      <c r="HA32" s="137"/>
      <c r="HB32" s="137"/>
      <c r="HC32" s="137"/>
      <c r="HD32" s="137"/>
      <c r="HE32" s="137"/>
      <c r="HF32" s="137"/>
      <c r="HG32" s="137"/>
      <c r="HH32" s="137"/>
      <c r="HI32" s="137"/>
      <c r="HJ32" s="137"/>
      <c r="HK32" s="137"/>
      <c r="HL32" s="137"/>
      <c r="HM32" s="137"/>
      <c r="HN32" s="137"/>
      <c r="HO32" s="137"/>
      <c r="HP32" s="137"/>
      <c r="HQ32" s="137"/>
      <c r="HR32" s="137"/>
      <c r="HS32" s="137"/>
      <c r="HT32" s="137"/>
      <c r="HU32" s="137"/>
      <c r="HV32" s="137"/>
      <c r="HW32" s="137"/>
      <c r="HX32" s="137"/>
      <c r="HY32" s="137"/>
      <c r="HZ32" s="137"/>
      <c r="IA32" s="137"/>
      <c r="IB32" s="137"/>
      <c r="IC32" s="137"/>
      <c r="ID32" s="137"/>
      <c r="IE32" s="137"/>
      <c r="IF32" s="137"/>
      <c r="IG32" s="137"/>
      <c r="IH32" s="137"/>
      <c r="II32" s="137"/>
      <c r="IJ32" s="137"/>
      <c r="IK32" s="137"/>
      <c r="IL32" s="137"/>
      <c r="IM32" s="137"/>
      <c r="IN32" s="137"/>
      <c r="IO32" s="137"/>
      <c r="IP32" s="137"/>
      <c r="IQ32" s="137"/>
      <c r="IR32" s="137"/>
      <c r="IS32" s="137"/>
      <c r="IT32" s="137"/>
      <c r="IU32" s="137"/>
      <c r="IV32" s="137"/>
      <c r="IW32" s="137"/>
    </row>
    <row r="33" customFormat="false" ht="10.5" hidden="false" customHeight="false" outlineLevel="0" collapsed="false">
      <c r="A33" s="137"/>
      <c r="B33" s="137"/>
      <c r="C33" s="137"/>
      <c r="D33" s="137"/>
      <c r="E33" s="137"/>
      <c r="F33" s="137"/>
      <c r="G33" s="137"/>
      <c r="H33" s="137"/>
      <c r="I33" s="137"/>
      <c r="J33" s="137"/>
      <c r="K33" s="137"/>
      <c r="L33" s="137"/>
      <c r="M33" s="137"/>
      <c r="N33" s="14"/>
      <c r="O33" s="137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  <c r="AG33" s="137"/>
      <c r="AH33" s="137"/>
      <c r="AI33" s="137"/>
      <c r="AJ33" s="137"/>
      <c r="AK33" s="137"/>
      <c r="AL33" s="137"/>
      <c r="AM33" s="137"/>
      <c r="AN33" s="137"/>
      <c r="AO33" s="137"/>
      <c r="AP33" s="137"/>
      <c r="AQ33" s="137"/>
      <c r="AR33" s="137"/>
      <c r="AS33" s="137"/>
      <c r="AT33" s="137"/>
      <c r="AU33" s="137"/>
      <c r="AV33" s="137"/>
      <c r="AW33" s="137"/>
      <c r="AX33" s="137"/>
      <c r="AY33" s="137"/>
      <c r="AZ33" s="137"/>
      <c r="BA33" s="137"/>
      <c r="BB33" s="137"/>
      <c r="BC33" s="137"/>
      <c r="BD33" s="137"/>
      <c r="BE33" s="137"/>
      <c r="BF33" s="137"/>
      <c r="BG33" s="137"/>
      <c r="BH33" s="137"/>
      <c r="BI33" s="137"/>
      <c r="BJ33" s="137"/>
      <c r="BK33" s="137"/>
      <c r="BL33" s="137"/>
      <c r="BM33" s="137"/>
      <c r="BN33" s="137"/>
      <c r="BO33" s="137"/>
      <c r="BP33" s="137"/>
      <c r="BQ33" s="137"/>
      <c r="BR33" s="137"/>
      <c r="BS33" s="137"/>
      <c r="BT33" s="137"/>
      <c r="BU33" s="137"/>
      <c r="BV33" s="137"/>
      <c r="BW33" s="137"/>
      <c r="BX33" s="137"/>
      <c r="BY33" s="137"/>
      <c r="BZ33" s="137"/>
      <c r="CA33" s="137"/>
      <c r="CB33" s="137"/>
      <c r="CC33" s="137"/>
      <c r="CD33" s="137"/>
      <c r="CE33" s="137"/>
      <c r="CF33" s="137"/>
      <c r="CG33" s="137"/>
      <c r="CH33" s="137"/>
      <c r="CI33" s="137"/>
      <c r="CJ33" s="137"/>
      <c r="CK33" s="137"/>
      <c r="CL33" s="137"/>
      <c r="CM33" s="137"/>
      <c r="CN33" s="137"/>
      <c r="CO33" s="137"/>
      <c r="CP33" s="137"/>
      <c r="CQ33" s="137"/>
      <c r="CR33" s="137"/>
      <c r="CS33" s="137"/>
      <c r="CT33" s="137"/>
      <c r="CU33" s="137"/>
      <c r="CV33" s="137"/>
      <c r="CW33" s="137"/>
      <c r="CX33" s="137"/>
      <c r="CY33" s="137"/>
      <c r="CZ33" s="137"/>
      <c r="DA33" s="137"/>
      <c r="DB33" s="137"/>
      <c r="DC33" s="137"/>
      <c r="DD33" s="137"/>
      <c r="DE33" s="137"/>
      <c r="DF33" s="137"/>
      <c r="DG33" s="137"/>
      <c r="DH33" s="137"/>
      <c r="DI33" s="137"/>
      <c r="DJ33" s="137"/>
      <c r="DK33" s="137"/>
      <c r="DL33" s="137"/>
      <c r="DM33" s="137"/>
      <c r="DN33" s="137"/>
      <c r="DO33" s="137"/>
      <c r="DP33" s="137"/>
      <c r="DQ33" s="137"/>
      <c r="DR33" s="137"/>
      <c r="DS33" s="137"/>
      <c r="DT33" s="137"/>
      <c r="DU33" s="137"/>
      <c r="DV33" s="137"/>
      <c r="DW33" s="137"/>
      <c r="DX33" s="137"/>
      <c r="DY33" s="137"/>
      <c r="DZ33" s="137"/>
      <c r="EA33" s="137"/>
      <c r="EB33" s="137"/>
      <c r="EC33" s="137"/>
      <c r="ED33" s="137"/>
      <c r="EE33" s="137"/>
      <c r="EF33" s="137"/>
      <c r="EG33" s="137"/>
      <c r="EH33" s="137"/>
      <c r="EI33" s="137"/>
      <c r="EJ33" s="137"/>
      <c r="EK33" s="137"/>
      <c r="EL33" s="137"/>
      <c r="EM33" s="137"/>
      <c r="EN33" s="137"/>
      <c r="EO33" s="137"/>
      <c r="EP33" s="137"/>
      <c r="EQ33" s="137"/>
      <c r="ER33" s="137"/>
      <c r="ES33" s="137"/>
      <c r="ET33" s="137"/>
      <c r="EU33" s="137"/>
      <c r="EV33" s="137"/>
      <c r="EW33" s="137"/>
      <c r="EX33" s="137"/>
      <c r="EY33" s="137"/>
      <c r="EZ33" s="137"/>
      <c r="FA33" s="137"/>
      <c r="FB33" s="137"/>
      <c r="FC33" s="137"/>
      <c r="FD33" s="137"/>
      <c r="FE33" s="137"/>
      <c r="FF33" s="137"/>
      <c r="FG33" s="137"/>
      <c r="FH33" s="137"/>
      <c r="FI33" s="137"/>
      <c r="FJ33" s="137"/>
      <c r="FK33" s="137"/>
      <c r="FL33" s="137"/>
      <c r="FM33" s="137"/>
      <c r="FN33" s="137"/>
      <c r="FO33" s="137"/>
      <c r="FP33" s="137"/>
      <c r="FQ33" s="137"/>
      <c r="FR33" s="137"/>
      <c r="FS33" s="137"/>
      <c r="FT33" s="137"/>
      <c r="FU33" s="137"/>
      <c r="FV33" s="137"/>
      <c r="FW33" s="137"/>
      <c r="FX33" s="137"/>
      <c r="FY33" s="137"/>
      <c r="FZ33" s="137"/>
      <c r="GA33" s="137"/>
      <c r="GB33" s="137"/>
      <c r="GC33" s="137"/>
      <c r="GD33" s="137"/>
      <c r="GE33" s="137"/>
      <c r="GF33" s="137"/>
      <c r="GG33" s="137"/>
      <c r="GH33" s="137"/>
      <c r="GI33" s="137"/>
      <c r="GJ33" s="137"/>
      <c r="GK33" s="137"/>
      <c r="GL33" s="137"/>
      <c r="GM33" s="137"/>
      <c r="GN33" s="137"/>
      <c r="GO33" s="137"/>
      <c r="GP33" s="137"/>
      <c r="GQ33" s="137"/>
      <c r="GR33" s="137"/>
      <c r="GS33" s="137"/>
      <c r="GT33" s="137"/>
      <c r="GU33" s="137"/>
      <c r="GV33" s="137"/>
      <c r="GW33" s="137"/>
      <c r="GX33" s="137"/>
      <c r="GY33" s="137"/>
      <c r="GZ33" s="137"/>
      <c r="HA33" s="137"/>
      <c r="HB33" s="137"/>
      <c r="HC33" s="137"/>
      <c r="HD33" s="137"/>
      <c r="HE33" s="137"/>
      <c r="HF33" s="137"/>
      <c r="HG33" s="137"/>
      <c r="HH33" s="137"/>
      <c r="HI33" s="137"/>
      <c r="HJ33" s="137"/>
      <c r="HK33" s="137"/>
      <c r="HL33" s="137"/>
      <c r="HM33" s="137"/>
      <c r="HN33" s="137"/>
      <c r="HO33" s="137"/>
      <c r="HP33" s="137"/>
      <c r="HQ33" s="137"/>
      <c r="HR33" s="137"/>
      <c r="HS33" s="137"/>
      <c r="HT33" s="137"/>
      <c r="HU33" s="137"/>
      <c r="HV33" s="137"/>
      <c r="HW33" s="137"/>
      <c r="HX33" s="137"/>
      <c r="HY33" s="137"/>
      <c r="HZ33" s="137"/>
      <c r="IA33" s="137"/>
      <c r="IB33" s="137"/>
      <c r="IC33" s="137"/>
      <c r="ID33" s="137"/>
      <c r="IE33" s="137"/>
      <c r="IF33" s="137"/>
      <c r="IG33" s="137"/>
      <c r="IH33" s="137"/>
      <c r="II33" s="137"/>
      <c r="IJ33" s="137"/>
      <c r="IK33" s="137"/>
      <c r="IL33" s="137"/>
      <c r="IM33" s="137"/>
      <c r="IN33" s="137"/>
      <c r="IO33" s="137"/>
      <c r="IP33" s="137"/>
      <c r="IQ33" s="137"/>
      <c r="IR33" s="137"/>
      <c r="IS33" s="137"/>
      <c r="IT33" s="137"/>
      <c r="IU33" s="137"/>
      <c r="IV33" s="137"/>
      <c r="IW33" s="137"/>
    </row>
    <row r="34" customFormat="false" ht="10.5" hidden="false" customHeight="false" outlineLevel="0" collapsed="false">
      <c r="A34" s="118" t="s">
        <v>106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9"/>
      <c r="AF34" s="14"/>
      <c r="AG34" s="14"/>
      <c r="AH34" s="14"/>
      <c r="AI34" s="14"/>
      <c r="AJ34" s="14"/>
      <c r="AK34" s="14"/>
    </row>
    <row r="35" customFormat="false" ht="10.5" hidden="false" customHeight="false" outlineLevel="0" collapsed="false">
      <c r="A35" s="8" t="s">
        <v>148</v>
      </c>
      <c r="C35" s="8" t="n">
        <f aca="false">'SPEC REPORT DETAILS'!J10+'SPEC REPORT DETAILS'!J22+'SPEC REPORT DETAILS'!J34+'SPEC REPORT DETAILS'!J46</f>
        <v>93994</v>
      </c>
      <c r="D35" s="8" t="n">
        <f aca="false">'SPEC REPORT DETAILS'!K10+'SPEC REPORT DETAILS'!K22+'SPEC REPORT DETAILS'!K34+'SPEC REPORT DETAILS'!K46</f>
        <v>164997</v>
      </c>
      <c r="E35" s="8" t="n">
        <f aca="false">'SPEC REPORT DETAILS'!L10+'SPEC REPORT DETAILS'!L22+'SPEC REPORT DETAILS'!L34+'SPEC REPORT DETAILS'!L46</f>
        <v>137150</v>
      </c>
      <c r="F35" s="8" t="n">
        <f aca="false">'SPEC REPORT DETAILS'!M10+'SPEC REPORT DETAILS'!M22+'SPEC REPORT DETAILS'!M34+'SPEC REPORT DETAILS'!M46</f>
        <v>145384</v>
      </c>
      <c r="G35" s="8" t="n">
        <f aca="false">'SPEC REPORT DETAILS'!N10+'SPEC REPORT DETAILS'!N22+'SPEC REPORT DETAILS'!N34+'SPEC REPORT DETAILS'!N46</f>
        <v>-26836</v>
      </c>
      <c r="H35" s="8" t="n">
        <f aca="false">'SPEC REPORT DETAILS'!O10+'SPEC REPORT DETAILS'!O22+'SPEC REPORT DETAILS'!O34+'SPEC REPORT DETAILS'!O46</f>
        <v>-27642</v>
      </c>
      <c r="I35" s="8" t="n">
        <f aca="false">'SPEC REPORT DETAILS'!P10+'SPEC REPORT DETAILS'!P22+'SPEC REPORT DETAILS'!P34+'SPEC REPORT DETAILS'!P46</f>
        <v>-26663</v>
      </c>
      <c r="J35" s="8" t="n">
        <f aca="false">'SPEC REPORT DETAILS'!Q10+'SPEC REPORT DETAILS'!Q22+'SPEC REPORT DETAILS'!Q34+'SPEC REPORT DETAILS'!Q46</f>
        <v>-27455</v>
      </c>
      <c r="K35" s="8" t="n">
        <f aca="false">'SPEC REPORT DETAILS'!R10+'SPEC REPORT DETAILS'!R22+'SPEC REPORT DETAILS'!R34+'SPEC REPORT DETAILS'!R46</f>
        <v>-27363</v>
      </c>
      <c r="L35" s="8" t="n">
        <f aca="false">'SPEC REPORT DETAILS'!S10+'SPEC REPORT DETAILS'!S22+'SPEC REPORT DETAILS'!S34+'SPEC REPORT DETAILS'!S46</f>
        <v>-26400</v>
      </c>
      <c r="M35" s="8" t="n">
        <f aca="false">'SPEC REPORT DETAILS'!T10+'SPEC REPORT DETAILS'!T22+'SPEC REPORT DETAILS'!T34+'SPEC REPORT DETAILS'!T46</f>
        <v>-27187</v>
      </c>
      <c r="N35" s="8" t="n">
        <f aca="false">'SPEC REPORT DETAILS'!U10+'SPEC REPORT DETAILS'!U22+'SPEC REPORT DETAILS'!U34+'SPEC REPORT DETAILS'!U46</f>
        <v>0</v>
      </c>
      <c r="O35" s="140"/>
      <c r="AF35" s="14"/>
      <c r="AG35" s="14"/>
      <c r="AH35" s="14"/>
      <c r="AI35" s="14"/>
      <c r="AJ35" s="14"/>
      <c r="AK35" s="14"/>
    </row>
    <row r="36" customFormat="false" ht="10.5" hidden="false" customHeight="false" outlineLevel="0" collapsed="false">
      <c r="A36" s="8" t="s">
        <v>149</v>
      </c>
      <c r="C36" s="8" t="n">
        <f aca="false">'SPEC REPORT DETAILS'!J11+'SPEC REPORT DETAILS'!J23+'SPEC REPORT DETAILS'!J35+'SPEC REPORT DETAILS'!J47</f>
        <v>-16000</v>
      </c>
      <c r="D36" s="8" t="n">
        <f aca="false">'SPEC REPORT DETAILS'!K11+'SPEC REPORT DETAILS'!K23+'SPEC REPORT DETAILS'!K35+'SPEC REPORT DETAILS'!K47</f>
        <v>-18000</v>
      </c>
      <c r="E36" s="8" t="n">
        <f aca="false">'SPEC REPORT DETAILS'!L11+'SPEC REPORT DETAILS'!L23+'SPEC REPORT DETAILS'!L35+'SPEC REPORT DETAILS'!L47</f>
        <v>0</v>
      </c>
      <c r="F36" s="8" t="n">
        <f aca="false">'SPEC REPORT DETAILS'!M11+'SPEC REPORT DETAILS'!M23+'SPEC REPORT DETAILS'!M35+'SPEC REPORT DETAILS'!M47</f>
        <v>0</v>
      </c>
      <c r="G36" s="8" t="n">
        <f aca="false">'SPEC REPORT DETAILS'!N11+'SPEC REPORT DETAILS'!N23+'SPEC REPORT DETAILS'!N35+'SPEC REPORT DETAILS'!N47</f>
        <v>0</v>
      </c>
      <c r="H36" s="8" t="n">
        <f aca="false">'SPEC REPORT DETAILS'!O11+'SPEC REPORT DETAILS'!O23+'SPEC REPORT DETAILS'!O35+'SPEC REPORT DETAILS'!O47</f>
        <v>0</v>
      </c>
      <c r="I36" s="8" t="n">
        <f aca="false">'SPEC REPORT DETAILS'!P11+'SPEC REPORT DETAILS'!P23+'SPEC REPORT DETAILS'!P35+'SPEC REPORT DETAILS'!P47</f>
        <v>0</v>
      </c>
      <c r="J36" s="8" t="n">
        <f aca="false">'SPEC REPORT DETAILS'!Q11+'SPEC REPORT DETAILS'!Q23+'SPEC REPORT DETAILS'!Q35+'SPEC REPORT DETAILS'!Q47</f>
        <v>0</v>
      </c>
      <c r="K36" s="8" t="n">
        <f aca="false">'SPEC REPORT DETAILS'!R11+'SPEC REPORT DETAILS'!R23+'SPEC REPORT DETAILS'!R35+'SPEC REPORT DETAILS'!R47</f>
        <v>0</v>
      </c>
      <c r="L36" s="8" t="n">
        <f aca="false">'SPEC REPORT DETAILS'!S11+'SPEC REPORT DETAILS'!S23+'SPEC REPORT DETAILS'!S35+'SPEC REPORT DETAILS'!S47</f>
        <v>0</v>
      </c>
      <c r="M36" s="8" t="n">
        <f aca="false">'SPEC REPORT DETAILS'!T11+'SPEC REPORT DETAILS'!T23+'SPEC REPORT DETAILS'!T35+'SPEC REPORT DETAILS'!T47</f>
        <v>0</v>
      </c>
      <c r="N36" s="8" t="n">
        <f aca="false">'SPEC REPORT DETAILS'!U11+'SPEC REPORT DETAILS'!U23+'SPEC REPORT DETAILS'!U35+'SPEC REPORT DETAILS'!U47</f>
        <v>0</v>
      </c>
      <c r="O36" s="140"/>
    </row>
    <row r="37" customFormat="false" ht="10.5" hidden="false" customHeight="false" outlineLevel="0" collapsed="false">
      <c r="A37" s="8" t="s">
        <v>150</v>
      </c>
      <c r="B37" s="141"/>
      <c r="C37" s="8" t="n">
        <v>-15500</v>
      </c>
      <c r="D37" s="8" t="n">
        <v>-15500</v>
      </c>
      <c r="E37" s="8" t="n">
        <v>-14000</v>
      </c>
      <c r="F37" s="8" t="n">
        <v>-15500</v>
      </c>
      <c r="G37" s="8" t="n">
        <v>9750</v>
      </c>
      <c r="H37" s="8" t="n">
        <v>10075</v>
      </c>
      <c r="I37" s="8" t="n">
        <v>9750</v>
      </c>
      <c r="J37" s="8" t="n">
        <v>10075</v>
      </c>
      <c r="K37" s="8" t="n">
        <v>10075</v>
      </c>
      <c r="L37" s="8" t="n">
        <v>9750</v>
      </c>
      <c r="M37" s="8" t="n">
        <v>10075</v>
      </c>
      <c r="N37" s="8"/>
    </row>
    <row r="38" customFormat="false" ht="10.5" hidden="false" customHeight="false" outlineLevel="0" collapsed="false">
      <c r="A38" s="131" t="s">
        <v>151</v>
      </c>
      <c r="B38" s="142"/>
      <c r="C38" s="132" t="n">
        <f aca="false">SUM(C35:C37)</f>
        <v>62494</v>
      </c>
      <c r="D38" s="132" t="n">
        <f aca="false">SUM(D35:D37)</f>
        <v>131497</v>
      </c>
      <c r="E38" s="132" t="n">
        <f aca="false">SUM(E35:E37)</f>
        <v>123150</v>
      </c>
      <c r="F38" s="132" t="n">
        <f aca="false">SUM(F35:F37)</f>
        <v>129884</v>
      </c>
      <c r="G38" s="132" t="n">
        <f aca="false">SUM(G35:G37)</f>
        <v>-17086</v>
      </c>
      <c r="H38" s="132" t="n">
        <f aca="false">SUM(H35:H37)</f>
        <v>-17567</v>
      </c>
      <c r="I38" s="132" t="n">
        <f aca="false">SUM(I35:I37)</f>
        <v>-16913</v>
      </c>
      <c r="J38" s="132" t="n">
        <f aca="false">SUM(J35:J37)</f>
        <v>-17380</v>
      </c>
      <c r="K38" s="132" t="n">
        <f aca="false">SUM(K35:K37)</f>
        <v>-17288</v>
      </c>
      <c r="L38" s="132" t="n">
        <f aca="false">SUM(L35:L37)</f>
        <v>-16650</v>
      </c>
      <c r="M38" s="132" t="n">
        <f aca="false">SUM(M35:M37)</f>
        <v>-17112</v>
      </c>
      <c r="N38" s="132" t="n">
        <f aca="false">SUM(N35:N37)</f>
        <v>0</v>
      </c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128"/>
      <c r="Z38" s="128"/>
      <c r="AA38" s="128"/>
      <c r="AB38" s="128"/>
      <c r="AC38" s="128"/>
      <c r="AD38" s="128"/>
      <c r="AE38" s="128"/>
      <c r="AF38" s="128"/>
      <c r="AG38" s="128"/>
      <c r="AH38" s="128"/>
      <c r="AI38" s="128"/>
      <c r="AJ38" s="128"/>
      <c r="AK38" s="128"/>
      <c r="AL38" s="128"/>
      <c r="AM38" s="128"/>
      <c r="AN38" s="128"/>
      <c r="AO38" s="128"/>
      <c r="AP38" s="128"/>
      <c r="AQ38" s="128"/>
      <c r="AR38" s="128"/>
      <c r="AS38" s="128"/>
      <c r="AT38" s="128"/>
      <c r="AU38" s="128"/>
      <c r="AV38" s="128"/>
      <c r="AW38" s="128"/>
      <c r="AX38" s="128"/>
      <c r="AY38" s="128"/>
      <c r="AZ38" s="128"/>
      <c r="BA38" s="128"/>
      <c r="BB38" s="128"/>
      <c r="BC38" s="128"/>
      <c r="BD38" s="128"/>
      <c r="BE38" s="128"/>
      <c r="BF38" s="128"/>
      <c r="BG38" s="128"/>
      <c r="BH38" s="128"/>
      <c r="BI38" s="128"/>
      <c r="BJ38" s="128"/>
      <c r="BK38" s="128"/>
      <c r="BL38" s="128"/>
      <c r="BM38" s="128"/>
      <c r="BN38" s="128"/>
      <c r="BO38" s="128"/>
      <c r="BP38" s="128"/>
      <c r="BQ38" s="128"/>
      <c r="BR38" s="128"/>
      <c r="BS38" s="128"/>
      <c r="BT38" s="128"/>
      <c r="BU38" s="128"/>
      <c r="BV38" s="128"/>
      <c r="BW38" s="128"/>
      <c r="BX38" s="128"/>
      <c r="BY38" s="128"/>
      <c r="BZ38" s="128"/>
      <c r="CA38" s="128"/>
      <c r="CB38" s="128"/>
      <c r="CC38" s="128"/>
      <c r="CD38" s="128"/>
      <c r="CE38" s="128"/>
      <c r="CF38" s="128"/>
      <c r="CG38" s="128"/>
      <c r="CH38" s="128"/>
      <c r="CI38" s="128"/>
      <c r="CJ38" s="128"/>
      <c r="CK38" s="128"/>
      <c r="CL38" s="128"/>
      <c r="CM38" s="128"/>
      <c r="CN38" s="128"/>
      <c r="CO38" s="128"/>
      <c r="CP38" s="128"/>
      <c r="CQ38" s="128"/>
      <c r="CR38" s="128"/>
      <c r="CS38" s="128"/>
      <c r="CT38" s="128"/>
      <c r="CU38" s="128"/>
      <c r="CV38" s="128"/>
      <c r="CW38" s="128"/>
      <c r="CX38" s="128"/>
      <c r="CY38" s="128"/>
      <c r="CZ38" s="128"/>
      <c r="DA38" s="128"/>
      <c r="DB38" s="128"/>
      <c r="DC38" s="128"/>
      <c r="DD38" s="128"/>
      <c r="DE38" s="128"/>
      <c r="DF38" s="128"/>
      <c r="DG38" s="128"/>
      <c r="DH38" s="128"/>
      <c r="DI38" s="128"/>
      <c r="DJ38" s="128"/>
      <c r="DK38" s="128"/>
      <c r="DL38" s="128"/>
      <c r="DM38" s="128"/>
      <c r="DN38" s="128"/>
      <c r="DO38" s="128"/>
      <c r="DP38" s="128"/>
      <c r="DQ38" s="128"/>
      <c r="DR38" s="128"/>
      <c r="DS38" s="128"/>
      <c r="DT38" s="128"/>
      <c r="DU38" s="128"/>
      <c r="DV38" s="128"/>
      <c r="DW38" s="128"/>
      <c r="DX38" s="128"/>
      <c r="DY38" s="128"/>
      <c r="DZ38" s="128"/>
      <c r="EA38" s="128"/>
      <c r="EB38" s="128"/>
      <c r="EC38" s="128"/>
      <c r="ED38" s="128"/>
      <c r="EE38" s="128"/>
      <c r="EF38" s="128"/>
      <c r="EG38" s="128"/>
      <c r="EH38" s="128"/>
      <c r="EI38" s="128"/>
      <c r="EJ38" s="128"/>
      <c r="EK38" s="128"/>
      <c r="EL38" s="128"/>
      <c r="EM38" s="128"/>
      <c r="EN38" s="128"/>
      <c r="EO38" s="128"/>
      <c r="EP38" s="128"/>
      <c r="EQ38" s="128"/>
      <c r="ER38" s="128"/>
      <c r="ES38" s="128"/>
      <c r="ET38" s="128"/>
      <c r="EU38" s="128"/>
      <c r="EV38" s="128"/>
      <c r="EW38" s="128"/>
      <c r="EX38" s="128"/>
      <c r="EY38" s="128"/>
      <c r="EZ38" s="128"/>
      <c r="FA38" s="128"/>
      <c r="FB38" s="128"/>
      <c r="FC38" s="128"/>
      <c r="FD38" s="128"/>
      <c r="FE38" s="128"/>
      <c r="FF38" s="128"/>
      <c r="FG38" s="128"/>
      <c r="FH38" s="128"/>
      <c r="FI38" s="128"/>
      <c r="FJ38" s="128"/>
      <c r="FK38" s="128"/>
      <c r="FL38" s="128"/>
      <c r="FM38" s="128"/>
      <c r="FN38" s="128"/>
      <c r="FO38" s="128"/>
      <c r="FP38" s="128"/>
      <c r="FQ38" s="128"/>
      <c r="FR38" s="128"/>
      <c r="FS38" s="128"/>
      <c r="FT38" s="128"/>
      <c r="FU38" s="128"/>
      <c r="FV38" s="128"/>
      <c r="FW38" s="128"/>
      <c r="FX38" s="128"/>
      <c r="FY38" s="128"/>
      <c r="FZ38" s="128"/>
      <c r="GA38" s="128"/>
      <c r="GB38" s="128"/>
      <c r="GC38" s="128"/>
      <c r="GD38" s="128"/>
      <c r="GE38" s="128"/>
      <c r="GF38" s="128"/>
      <c r="GG38" s="128"/>
      <c r="GH38" s="128"/>
      <c r="GI38" s="128"/>
      <c r="GJ38" s="128"/>
      <c r="GK38" s="128"/>
      <c r="GL38" s="128"/>
      <c r="GM38" s="128"/>
      <c r="GN38" s="128"/>
      <c r="GO38" s="128"/>
      <c r="GP38" s="128"/>
      <c r="GQ38" s="128"/>
      <c r="GR38" s="128"/>
      <c r="GS38" s="128"/>
      <c r="GT38" s="128"/>
      <c r="GU38" s="128"/>
      <c r="GV38" s="128"/>
      <c r="GW38" s="128"/>
      <c r="GX38" s="128"/>
      <c r="GY38" s="128"/>
      <c r="GZ38" s="128"/>
      <c r="HA38" s="128"/>
      <c r="HB38" s="128"/>
      <c r="HC38" s="128"/>
      <c r="HD38" s="128"/>
      <c r="HE38" s="128"/>
      <c r="HF38" s="128"/>
      <c r="HG38" s="128"/>
      <c r="HH38" s="128"/>
      <c r="HI38" s="128"/>
      <c r="HJ38" s="128"/>
      <c r="HK38" s="128"/>
      <c r="HL38" s="128"/>
      <c r="HM38" s="128"/>
      <c r="HN38" s="128"/>
      <c r="HO38" s="128"/>
      <c r="HP38" s="128"/>
      <c r="HQ38" s="128"/>
      <c r="HR38" s="128"/>
      <c r="HS38" s="128"/>
      <c r="HT38" s="128"/>
      <c r="HU38" s="128"/>
      <c r="HV38" s="128"/>
      <c r="HW38" s="128"/>
      <c r="HX38" s="128"/>
      <c r="HY38" s="128"/>
      <c r="HZ38" s="128"/>
      <c r="IA38" s="128"/>
      <c r="IB38" s="128"/>
      <c r="IC38" s="128"/>
      <c r="ID38" s="128"/>
      <c r="IE38" s="128"/>
      <c r="IF38" s="128"/>
      <c r="IG38" s="128"/>
      <c r="IH38" s="128"/>
      <c r="II38" s="128"/>
      <c r="IJ38" s="128"/>
      <c r="IK38" s="128"/>
      <c r="IL38" s="128"/>
      <c r="IM38" s="128"/>
      <c r="IN38" s="128"/>
      <c r="IO38" s="128"/>
      <c r="IP38" s="128"/>
      <c r="IQ38" s="128"/>
      <c r="IR38" s="128"/>
      <c r="IS38" s="128"/>
      <c r="IT38" s="128"/>
      <c r="IU38" s="128"/>
      <c r="IV38" s="128"/>
      <c r="IW38" s="128"/>
    </row>
    <row r="39" customFormat="false" ht="10.5" hidden="false" customHeight="false" outlineLevel="0" collapsed="false">
      <c r="A39" s="116" t="s">
        <v>110</v>
      </c>
      <c r="C39" s="143" t="n">
        <v>92920</v>
      </c>
      <c r="D39" s="143" t="n">
        <v>108638</v>
      </c>
      <c r="E39" s="143" t="n">
        <v>113797</v>
      </c>
      <c r="F39" s="143" t="n">
        <v>118791</v>
      </c>
      <c r="G39" s="143" t="n">
        <v>-16651</v>
      </c>
      <c r="H39" s="143" t="n">
        <v>-17119</v>
      </c>
      <c r="I39" s="143" t="n">
        <v>-16480</v>
      </c>
      <c r="J39" s="143" t="n">
        <v>-16943</v>
      </c>
      <c r="K39" s="143" t="n">
        <v>-16852</v>
      </c>
      <c r="L39" s="143" t="n">
        <v>-16222</v>
      </c>
      <c r="M39" s="143" t="n">
        <v>-16671</v>
      </c>
      <c r="N39" s="143" t="n">
        <v>0</v>
      </c>
    </row>
    <row r="40" customFormat="false" ht="10.5" hidden="false" customHeight="false" outlineLevel="0" collapsed="false">
      <c r="A40" s="1" t="s">
        <v>105</v>
      </c>
      <c r="C40" s="8" t="n">
        <f aca="false">C38-C39</f>
        <v>-30426</v>
      </c>
      <c r="D40" s="8" t="n">
        <f aca="false">D38-D39</f>
        <v>22859</v>
      </c>
      <c r="E40" s="8" t="n">
        <f aca="false">E38-E39</f>
        <v>9353</v>
      </c>
      <c r="F40" s="8" t="n">
        <f aca="false">F38-F39</f>
        <v>11093</v>
      </c>
      <c r="G40" s="8" t="n">
        <f aca="false">G38-G39</f>
        <v>-435</v>
      </c>
      <c r="H40" s="8" t="n">
        <f aca="false">H38-H39</f>
        <v>-448</v>
      </c>
      <c r="I40" s="8" t="n">
        <f aca="false">I38-I39</f>
        <v>-433</v>
      </c>
      <c r="J40" s="8" t="n">
        <f aca="false">J38-J39</f>
        <v>-437</v>
      </c>
      <c r="K40" s="8" t="n">
        <f aca="false">K38-K39</f>
        <v>-436</v>
      </c>
      <c r="L40" s="8" t="n">
        <f aca="false">L38-L39</f>
        <v>-428</v>
      </c>
      <c r="M40" s="8" t="n">
        <f aca="false">M38-M39</f>
        <v>-441</v>
      </c>
      <c r="N40" s="8" t="n">
        <f aca="false">N38-N39</f>
        <v>0</v>
      </c>
    </row>
    <row r="42" customFormat="false" ht="10.5" hidden="false" customHeight="false" outlineLevel="0" collapsed="false">
      <c r="A42" s="116" t="s">
        <v>145</v>
      </c>
      <c r="C42" s="130" t="n">
        <v>37591</v>
      </c>
      <c r="D42" s="130" t="n">
        <v>37622</v>
      </c>
      <c r="E42" s="130" t="n">
        <v>37653</v>
      </c>
      <c r="F42" s="130" t="n">
        <v>37681</v>
      </c>
      <c r="G42" s="130" t="n">
        <v>37712</v>
      </c>
      <c r="H42" s="130" t="n">
        <v>37742</v>
      </c>
      <c r="I42" s="130" t="n">
        <v>37773</v>
      </c>
      <c r="J42" s="130" t="n">
        <v>37803</v>
      </c>
      <c r="K42" s="130" t="n">
        <v>37834</v>
      </c>
      <c r="L42" s="130" t="n">
        <v>37865</v>
      </c>
      <c r="M42" s="130" t="n">
        <v>37895</v>
      </c>
      <c r="N42" s="130" t="n">
        <v>37926</v>
      </c>
      <c r="O42" s="130" t="s">
        <v>139</v>
      </c>
    </row>
    <row r="43" customFormat="false" ht="10.5" hidden="false" customHeight="false" outlineLevel="0" collapsed="false"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O43" s="144"/>
    </row>
    <row r="44" customFormat="false" ht="10.5" hidden="false" customHeight="false" outlineLevel="0" collapsed="false">
      <c r="A44" s="131" t="s">
        <v>146</v>
      </c>
      <c r="B44" s="136"/>
      <c r="C44" s="136" t="n">
        <f aca="false">'SPEC REPORT DETAILS'!V8+'SPEC REPORT DETAILS'!V20+'SPEC REPORT DETAILS'!V32+'SPEC REPORT DETAILS'!V44</f>
        <v>0</v>
      </c>
      <c r="D44" s="136" t="n">
        <f aca="false">'SPEC REPORT DETAILS'!W8+'SPEC REPORT DETAILS'!W20+'SPEC REPORT DETAILS'!W32+'SPEC REPORT DETAILS'!W44</f>
        <v>0</v>
      </c>
      <c r="E44" s="136" t="n">
        <f aca="false">'SPEC REPORT DETAILS'!X8+'SPEC REPORT DETAILS'!X20+'SPEC REPORT DETAILS'!X32+'SPEC REPORT DETAILS'!X44</f>
        <v>0</v>
      </c>
      <c r="F44" s="136" t="n">
        <f aca="false">'SPEC REPORT DETAILS'!Y8+'SPEC REPORT DETAILS'!Y20+'SPEC REPORT DETAILS'!Y32+'SPEC REPORT DETAILS'!Y44</f>
        <v>0</v>
      </c>
      <c r="G44" s="136" t="n">
        <f aca="false">'SPEC REPORT DETAILS'!Z8+'SPEC REPORT DETAILS'!Z20+'SPEC REPORT DETAILS'!Z32+'SPEC REPORT DETAILS'!Z44</f>
        <v>0</v>
      </c>
      <c r="H44" s="136" t="n">
        <f aca="false">'SPEC REPORT DETAILS'!AA8+'SPEC REPORT DETAILS'!AA20+'SPEC REPORT DETAILS'!AA32+'SPEC REPORT DETAILS'!AA44</f>
        <v>0</v>
      </c>
      <c r="I44" s="136" t="n">
        <f aca="false">'SPEC REPORT DETAILS'!AB8+'SPEC REPORT DETAILS'!AB20+'SPEC REPORT DETAILS'!AB32+'SPEC REPORT DETAILS'!AB44</f>
        <v>0</v>
      </c>
      <c r="J44" s="136" t="n">
        <f aca="false">'SPEC REPORT DETAILS'!AC8+'SPEC REPORT DETAILS'!AC20+'SPEC REPORT DETAILS'!AC32+'SPEC REPORT DETAILS'!AC44</f>
        <v>0</v>
      </c>
      <c r="K44" s="136" t="n">
        <f aca="false">'SPEC REPORT DETAILS'!AD8+'SPEC REPORT DETAILS'!AD20+'SPEC REPORT DETAILS'!AD32+'SPEC REPORT DETAILS'!AD44</f>
        <v>0</v>
      </c>
      <c r="L44" s="136" t="n">
        <f aca="false">'SPEC REPORT DETAILS'!AE8+'SPEC REPORT DETAILS'!AE20+'SPEC REPORT DETAILS'!AE32+'SPEC REPORT DETAILS'!AE44</f>
        <v>0</v>
      </c>
      <c r="M44" s="136" t="n">
        <f aca="false">'SPEC REPORT DETAILS'!AF8+'SPEC REPORT DETAILS'!AF20+'SPEC REPORT DETAILS'!AF32+'SPEC REPORT DETAILS'!AF44</f>
        <v>0</v>
      </c>
      <c r="N44" s="136" t="n">
        <f aca="false">'SPEC REPORT DETAILS'!AG8+'SPEC REPORT DETAILS'!AG20+'SPEC REPORT DETAILS'!AG32+'SPEC REPORT DETAILS'!AG44</f>
        <v>0</v>
      </c>
      <c r="O44" s="137"/>
    </row>
    <row r="45" customFormat="false" ht="10.5" hidden="false" customHeight="false" outlineLevel="0" collapsed="false">
      <c r="A45" s="7" t="s">
        <v>147</v>
      </c>
      <c r="B45" s="137"/>
      <c r="C45" s="138" t="n">
        <f aca="false">'SPEC SUM'!O21</f>
        <v>0</v>
      </c>
      <c r="D45" s="138" t="n">
        <f aca="false">'SPEC SUM'!P21</f>
        <v>0</v>
      </c>
      <c r="E45" s="138" t="n">
        <f aca="false">'SPEC SUM'!Q21</f>
        <v>0</v>
      </c>
      <c r="F45" s="138" t="n">
        <f aca="false">'SPEC SUM'!R21</f>
        <v>0</v>
      </c>
      <c r="G45" s="138" t="n">
        <f aca="false">'SPEC SUM'!S21</f>
        <v>0</v>
      </c>
      <c r="H45" s="138" t="n">
        <f aca="false">'SPEC SUM'!T21</f>
        <v>0</v>
      </c>
      <c r="I45" s="138" t="n">
        <f aca="false">'SPEC SUM'!U21</f>
        <v>0</v>
      </c>
      <c r="J45" s="138" t="n">
        <f aca="false">'SPEC SUM'!V21</f>
        <v>0</v>
      </c>
      <c r="K45" s="138" t="n">
        <f aca="false">'SPEC SUM'!W21</f>
        <v>0</v>
      </c>
      <c r="L45" s="138" t="n">
        <f aca="false">'SPEC SUM'!X21</f>
        <v>0</v>
      </c>
      <c r="M45" s="138" t="n">
        <f aca="false">'SPEC SUM'!Y21</f>
        <v>0</v>
      </c>
      <c r="N45" s="138" t="n">
        <f aca="false">'SPEC SUM'!Z21</f>
        <v>0</v>
      </c>
      <c r="O45" s="139"/>
      <c r="P45" s="137"/>
      <c r="Q45" s="137"/>
      <c r="R45" s="137"/>
      <c r="S45" s="137"/>
      <c r="T45" s="137"/>
      <c r="U45" s="137"/>
      <c r="V45" s="137"/>
      <c r="W45" s="137"/>
      <c r="X45" s="137"/>
      <c r="Y45" s="137"/>
      <c r="Z45" s="137"/>
      <c r="AA45" s="137"/>
      <c r="AB45" s="137"/>
      <c r="AC45" s="137"/>
      <c r="AD45" s="137"/>
      <c r="AE45" s="137"/>
      <c r="AF45" s="137"/>
      <c r="AG45" s="137"/>
      <c r="AH45" s="137"/>
      <c r="AI45" s="137"/>
      <c r="AJ45" s="137"/>
      <c r="AK45" s="137"/>
      <c r="AL45" s="137"/>
      <c r="AM45" s="137"/>
      <c r="AN45" s="137"/>
      <c r="AO45" s="137"/>
      <c r="AP45" s="137"/>
      <c r="AQ45" s="137"/>
      <c r="AR45" s="137"/>
      <c r="AS45" s="137"/>
      <c r="AT45" s="137"/>
      <c r="AU45" s="137"/>
      <c r="AV45" s="137"/>
      <c r="AW45" s="137"/>
      <c r="AX45" s="137"/>
      <c r="AY45" s="137"/>
      <c r="AZ45" s="137"/>
      <c r="BA45" s="137"/>
      <c r="BB45" s="137"/>
      <c r="BC45" s="137"/>
      <c r="BD45" s="137"/>
      <c r="BE45" s="137"/>
      <c r="BF45" s="137"/>
      <c r="BG45" s="137"/>
      <c r="BH45" s="137"/>
      <c r="BI45" s="137"/>
      <c r="BJ45" s="137"/>
      <c r="BK45" s="137"/>
      <c r="BL45" s="137"/>
      <c r="BM45" s="137"/>
      <c r="BN45" s="137"/>
      <c r="BO45" s="137"/>
      <c r="BP45" s="137"/>
      <c r="BQ45" s="137"/>
      <c r="BR45" s="137"/>
      <c r="BS45" s="137"/>
      <c r="BT45" s="137"/>
      <c r="BU45" s="137"/>
      <c r="BV45" s="137"/>
      <c r="BW45" s="137"/>
      <c r="BX45" s="137"/>
      <c r="BY45" s="137"/>
      <c r="BZ45" s="137"/>
      <c r="CA45" s="137"/>
      <c r="CB45" s="137"/>
      <c r="CC45" s="137"/>
      <c r="CD45" s="137"/>
      <c r="CE45" s="137"/>
      <c r="CF45" s="137"/>
      <c r="CG45" s="137"/>
      <c r="CH45" s="137"/>
      <c r="CI45" s="137"/>
      <c r="CJ45" s="137"/>
      <c r="CK45" s="137"/>
      <c r="CL45" s="137"/>
      <c r="CM45" s="137"/>
      <c r="CN45" s="137"/>
      <c r="CO45" s="137"/>
      <c r="CP45" s="137"/>
      <c r="CQ45" s="137"/>
      <c r="CR45" s="137"/>
      <c r="CS45" s="137"/>
      <c r="CT45" s="137"/>
      <c r="CU45" s="137"/>
      <c r="CV45" s="137"/>
      <c r="CW45" s="137"/>
      <c r="CX45" s="137"/>
      <c r="CY45" s="137"/>
      <c r="CZ45" s="137"/>
      <c r="DA45" s="137"/>
      <c r="DB45" s="137"/>
      <c r="DC45" s="137"/>
      <c r="DD45" s="137"/>
      <c r="DE45" s="137"/>
      <c r="DF45" s="137"/>
      <c r="DG45" s="137"/>
      <c r="DH45" s="137"/>
      <c r="DI45" s="137"/>
      <c r="DJ45" s="137"/>
      <c r="DK45" s="137"/>
      <c r="DL45" s="137"/>
      <c r="DM45" s="137"/>
      <c r="DN45" s="137"/>
      <c r="DO45" s="137"/>
      <c r="DP45" s="137"/>
      <c r="DQ45" s="137"/>
      <c r="DR45" s="137"/>
      <c r="DS45" s="137"/>
      <c r="DT45" s="137"/>
      <c r="DU45" s="137"/>
      <c r="DV45" s="137"/>
      <c r="DW45" s="137"/>
      <c r="DX45" s="137"/>
      <c r="DY45" s="137"/>
      <c r="DZ45" s="137"/>
      <c r="EA45" s="137"/>
      <c r="EB45" s="137"/>
      <c r="EC45" s="137"/>
      <c r="ED45" s="137"/>
      <c r="EE45" s="137"/>
      <c r="EF45" s="137"/>
      <c r="EG45" s="137"/>
      <c r="EH45" s="137"/>
      <c r="EI45" s="137"/>
      <c r="EJ45" s="137"/>
      <c r="EK45" s="137"/>
      <c r="EL45" s="137"/>
      <c r="EM45" s="137"/>
      <c r="EN45" s="137"/>
      <c r="EO45" s="137"/>
      <c r="EP45" s="137"/>
      <c r="EQ45" s="137"/>
      <c r="ER45" s="137"/>
      <c r="ES45" s="137"/>
      <c r="ET45" s="137"/>
      <c r="EU45" s="137"/>
      <c r="EV45" s="137"/>
      <c r="EW45" s="137"/>
      <c r="EX45" s="137"/>
      <c r="EY45" s="137"/>
      <c r="EZ45" s="137"/>
      <c r="FA45" s="137"/>
      <c r="FB45" s="137"/>
      <c r="FC45" s="137"/>
      <c r="FD45" s="137"/>
      <c r="FE45" s="137"/>
      <c r="FF45" s="137"/>
      <c r="FG45" s="137"/>
      <c r="FH45" s="137"/>
      <c r="FI45" s="137"/>
      <c r="FJ45" s="137"/>
      <c r="FK45" s="137"/>
      <c r="FL45" s="137"/>
      <c r="FM45" s="137"/>
      <c r="FN45" s="137"/>
      <c r="FO45" s="137"/>
      <c r="FP45" s="137"/>
      <c r="FQ45" s="137"/>
      <c r="FR45" s="137"/>
      <c r="FS45" s="137"/>
      <c r="FT45" s="137"/>
      <c r="FU45" s="137"/>
      <c r="FV45" s="137"/>
      <c r="FW45" s="137"/>
      <c r="FX45" s="137"/>
      <c r="FY45" s="137"/>
      <c r="FZ45" s="137"/>
      <c r="GA45" s="137"/>
      <c r="GB45" s="137"/>
      <c r="GC45" s="137"/>
      <c r="GD45" s="137"/>
      <c r="GE45" s="137"/>
      <c r="GF45" s="137"/>
      <c r="GG45" s="137"/>
      <c r="GH45" s="137"/>
      <c r="GI45" s="137"/>
      <c r="GJ45" s="137"/>
      <c r="GK45" s="137"/>
      <c r="GL45" s="137"/>
      <c r="GM45" s="137"/>
      <c r="GN45" s="137"/>
      <c r="GO45" s="137"/>
      <c r="GP45" s="137"/>
      <c r="GQ45" s="137"/>
      <c r="GR45" s="137"/>
      <c r="GS45" s="137"/>
      <c r="GT45" s="137"/>
      <c r="GU45" s="137"/>
      <c r="GV45" s="137"/>
      <c r="GW45" s="137"/>
      <c r="GX45" s="137"/>
      <c r="GY45" s="137"/>
      <c r="GZ45" s="137"/>
      <c r="HA45" s="137"/>
      <c r="HB45" s="137"/>
      <c r="HC45" s="137"/>
      <c r="HD45" s="137"/>
      <c r="HE45" s="137"/>
      <c r="HF45" s="137"/>
      <c r="HG45" s="137"/>
      <c r="HH45" s="137"/>
      <c r="HI45" s="137"/>
      <c r="HJ45" s="137"/>
      <c r="HK45" s="137"/>
      <c r="HL45" s="137"/>
      <c r="HM45" s="137"/>
      <c r="HN45" s="137"/>
      <c r="HO45" s="137"/>
      <c r="HP45" s="137"/>
      <c r="HQ45" s="137"/>
      <c r="HR45" s="137"/>
      <c r="HS45" s="137"/>
      <c r="HT45" s="137"/>
      <c r="HU45" s="137"/>
      <c r="HV45" s="137"/>
      <c r="HW45" s="137"/>
      <c r="HX45" s="137"/>
      <c r="HY45" s="137"/>
      <c r="HZ45" s="137"/>
      <c r="IA45" s="137"/>
      <c r="IB45" s="137"/>
      <c r="IC45" s="137"/>
      <c r="ID45" s="137"/>
      <c r="IE45" s="137"/>
      <c r="IF45" s="137"/>
      <c r="IG45" s="137"/>
      <c r="IH45" s="137"/>
      <c r="II45" s="137"/>
      <c r="IJ45" s="137"/>
      <c r="IK45" s="137"/>
      <c r="IL45" s="137"/>
      <c r="IM45" s="137"/>
      <c r="IN45" s="137"/>
      <c r="IO45" s="137"/>
      <c r="IP45" s="137"/>
      <c r="IQ45" s="137"/>
      <c r="IR45" s="137"/>
      <c r="IS45" s="137"/>
      <c r="IT45" s="137"/>
      <c r="IU45" s="137"/>
      <c r="IV45" s="137"/>
      <c r="IW45" s="137"/>
    </row>
    <row r="46" customFormat="false" ht="10.5" hidden="false" customHeight="false" outlineLevel="0" collapsed="false">
      <c r="A46" s="1" t="s">
        <v>105</v>
      </c>
      <c r="B46" s="137"/>
      <c r="C46" s="139" t="n">
        <f aca="false">C44-C45</f>
        <v>0</v>
      </c>
      <c r="D46" s="139" t="n">
        <f aca="false">D44-D45</f>
        <v>0</v>
      </c>
      <c r="E46" s="139" t="n">
        <f aca="false">E44-E45</f>
        <v>0</v>
      </c>
      <c r="F46" s="139" t="n">
        <f aca="false">F44-F45</f>
        <v>0</v>
      </c>
      <c r="G46" s="139" t="n">
        <f aca="false">G44-G45</f>
        <v>0</v>
      </c>
      <c r="H46" s="139" t="n">
        <f aca="false">H44-H45</f>
        <v>0</v>
      </c>
      <c r="I46" s="139" t="n">
        <f aca="false">I44-I45</f>
        <v>0</v>
      </c>
      <c r="J46" s="139" t="n">
        <f aca="false">J44-J45</f>
        <v>0</v>
      </c>
      <c r="K46" s="139" t="n">
        <f aca="false">K44-K45</f>
        <v>0</v>
      </c>
      <c r="L46" s="139" t="n">
        <f aca="false">L44-L45</f>
        <v>0</v>
      </c>
      <c r="M46" s="139" t="n">
        <f aca="false">M44-M45</f>
        <v>0</v>
      </c>
      <c r="N46" s="139" t="n">
        <f aca="false">N44-N45</f>
        <v>0</v>
      </c>
      <c r="O46" s="139"/>
      <c r="P46" s="137"/>
      <c r="Q46" s="137"/>
      <c r="R46" s="137"/>
      <c r="S46" s="137"/>
      <c r="T46" s="137"/>
      <c r="U46" s="137"/>
      <c r="V46" s="137"/>
      <c r="W46" s="137"/>
      <c r="X46" s="137"/>
      <c r="Y46" s="137"/>
      <c r="Z46" s="137"/>
      <c r="AA46" s="137"/>
      <c r="AB46" s="137"/>
      <c r="AC46" s="137"/>
      <c r="AD46" s="137"/>
      <c r="AE46" s="137"/>
      <c r="AF46" s="137"/>
      <c r="AG46" s="137"/>
      <c r="AH46" s="137"/>
      <c r="AI46" s="137"/>
      <c r="AJ46" s="137"/>
      <c r="AK46" s="137"/>
      <c r="AL46" s="137"/>
      <c r="AM46" s="137"/>
      <c r="AN46" s="137"/>
      <c r="AO46" s="137"/>
      <c r="AP46" s="137"/>
      <c r="AQ46" s="137"/>
      <c r="AR46" s="137"/>
      <c r="AS46" s="137"/>
      <c r="AT46" s="137"/>
      <c r="AU46" s="137"/>
      <c r="AV46" s="137"/>
      <c r="AW46" s="137"/>
      <c r="AX46" s="137"/>
      <c r="AY46" s="137"/>
      <c r="AZ46" s="137"/>
      <c r="BA46" s="137"/>
      <c r="BB46" s="137"/>
      <c r="BC46" s="137"/>
      <c r="BD46" s="137"/>
      <c r="BE46" s="137"/>
      <c r="BF46" s="137"/>
      <c r="BG46" s="137"/>
      <c r="BH46" s="137"/>
      <c r="BI46" s="137"/>
      <c r="BJ46" s="137"/>
      <c r="BK46" s="137"/>
      <c r="BL46" s="137"/>
      <c r="BM46" s="137"/>
      <c r="BN46" s="137"/>
      <c r="BO46" s="137"/>
      <c r="BP46" s="137"/>
      <c r="BQ46" s="137"/>
      <c r="BR46" s="137"/>
      <c r="BS46" s="137"/>
      <c r="BT46" s="137"/>
      <c r="BU46" s="137"/>
      <c r="BV46" s="137"/>
      <c r="BW46" s="137"/>
      <c r="BX46" s="137"/>
      <c r="BY46" s="137"/>
      <c r="BZ46" s="137"/>
      <c r="CA46" s="137"/>
      <c r="CB46" s="137"/>
      <c r="CC46" s="137"/>
      <c r="CD46" s="137"/>
      <c r="CE46" s="137"/>
      <c r="CF46" s="137"/>
      <c r="CG46" s="137"/>
      <c r="CH46" s="137"/>
      <c r="CI46" s="137"/>
      <c r="CJ46" s="137"/>
      <c r="CK46" s="137"/>
      <c r="CL46" s="137"/>
      <c r="CM46" s="137"/>
      <c r="CN46" s="137"/>
      <c r="CO46" s="137"/>
      <c r="CP46" s="137"/>
      <c r="CQ46" s="137"/>
      <c r="CR46" s="137"/>
      <c r="CS46" s="137"/>
      <c r="CT46" s="137"/>
      <c r="CU46" s="137"/>
      <c r="CV46" s="137"/>
      <c r="CW46" s="137"/>
      <c r="CX46" s="137"/>
      <c r="CY46" s="137"/>
      <c r="CZ46" s="137"/>
      <c r="DA46" s="137"/>
      <c r="DB46" s="137"/>
      <c r="DC46" s="137"/>
      <c r="DD46" s="137"/>
      <c r="DE46" s="137"/>
      <c r="DF46" s="137"/>
      <c r="DG46" s="137"/>
      <c r="DH46" s="137"/>
      <c r="DI46" s="137"/>
      <c r="DJ46" s="137"/>
      <c r="DK46" s="137"/>
      <c r="DL46" s="137"/>
      <c r="DM46" s="137"/>
      <c r="DN46" s="137"/>
      <c r="DO46" s="137"/>
      <c r="DP46" s="137"/>
      <c r="DQ46" s="137"/>
      <c r="DR46" s="137"/>
      <c r="DS46" s="137"/>
      <c r="DT46" s="137"/>
      <c r="DU46" s="137"/>
      <c r="DV46" s="137"/>
      <c r="DW46" s="137"/>
      <c r="DX46" s="137"/>
      <c r="DY46" s="137"/>
      <c r="DZ46" s="137"/>
      <c r="EA46" s="137"/>
      <c r="EB46" s="137"/>
      <c r="EC46" s="137"/>
      <c r="ED46" s="137"/>
      <c r="EE46" s="137"/>
      <c r="EF46" s="137"/>
      <c r="EG46" s="137"/>
      <c r="EH46" s="137"/>
      <c r="EI46" s="137"/>
      <c r="EJ46" s="137"/>
      <c r="EK46" s="137"/>
      <c r="EL46" s="137"/>
      <c r="EM46" s="137"/>
      <c r="EN46" s="137"/>
      <c r="EO46" s="137"/>
      <c r="EP46" s="137"/>
      <c r="EQ46" s="137"/>
      <c r="ER46" s="137"/>
      <c r="ES46" s="137"/>
      <c r="ET46" s="137"/>
      <c r="EU46" s="137"/>
      <c r="EV46" s="137"/>
      <c r="EW46" s="137"/>
      <c r="EX46" s="137"/>
      <c r="EY46" s="137"/>
      <c r="EZ46" s="137"/>
      <c r="FA46" s="137"/>
      <c r="FB46" s="137"/>
      <c r="FC46" s="137"/>
      <c r="FD46" s="137"/>
      <c r="FE46" s="137"/>
      <c r="FF46" s="137"/>
      <c r="FG46" s="137"/>
      <c r="FH46" s="137"/>
      <c r="FI46" s="137"/>
      <c r="FJ46" s="137"/>
      <c r="FK46" s="137"/>
      <c r="FL46" s="137"/>
      <c r="FM46" s="137"/>
      <c r="FN46" s="137"/>
      <c r="FO46" s="137"/>
      <c r="FP46" s="137"/>
      <c r="FQ46" s="137"/>
      <c r="FR46" s="137"/>
      <c r="FS46" s="137"/>
      <c r="FT46" s="137"/>
      <c r="FU46" s="137"/>
      <c r="FV46" s="137"/>
      <c r="FW46" s="137"/>
      <c r="FX46" s="137"/>
      <c r="FY46" s="137"/>
      <c r="FZ46" s="137"/>
      <c r="GA46" s="137"/>
      <c r="GB46" s="137"/>
      <c r="GC46" s="137"/>
      <c r="GD46" s="137"/>
      <c r="GE46" s="137"/>
      <c r="GF46" s="137"/>
      <c r="GG46" s="137"/>
      <c r="GH46" s="137"/>
      <c r="GI46" s="137"/>
      <c r="GJ46" s="137"/>
      <c r="GK46" s="137"/>
      <c r="GL46" s="137"/>
      <c r="GM46" s="137"/>
      <c r="GN46" s="137"/>
      <c r="GO46" s="137"/>
      <c r="GP46" s="137"/>
      <c r="GQ46" s="137"/>
      <c r="GR46" s="137"/>
      <c r="GS46" s="137"/>
      <c r="GT46" s="137"/>
      <c r="GU46" s="137"/>
      <c r="GV46" s="137"/>
      <c r="GW46" s="137"/>
      <c r="GX46" s="137"/>
      <c r="GY46" s="137"/>
      <c r="GZ46" s="137"/>
      <c r="HA46" s="137"/>
      <c r="HB46" s="137"/>
      <c r="HC46" s="137"/>
      <c r="HD46" s="137"/>
      <c r="HE46" s="137"/>
      <c r="HF46" s="137"/>
      <c r="HG46" s="137"/>
      <c r="HH46" s="137"/>
      <c r="HI46" s="137"/>
      <c r="HJ46" s="137"/>
      <c r="HK46" s="137"/>
      <c r="HL46" s="137"/>
      <c r="HM46" s="137"/>
      <c r="HN46" s="137"/>
      <c r="HO46" s="137"/>
      <c r="HP46" s="137"/>
      <c r="HQ46" s="137"/>
      <c r="HR46" s="137"/>
      <c r="HS46" s="137"/>
      <c r="HT46" s="137"/>
      <c r="HU46" s="137"/>
      <c r="HV46" s="137"/>
      <c r="HW46" s="137"/>
      <c r="HX46" s="137"/>
      <c r="HY46" s="137"/>
      <c r="HZ46" s="137"/>
      <c r="IA46" s="137"/>
      <c r="IB46" s="137"/>
      <c r="IC46" s="137"/>
      <c r="ID46" s="137"/>
      <c r="IE46" s="137"/>
      <c r="IF46" s="137"/>
      <c r="IG46" s="137"/>
      <c r="IH46" s="137"/>
      <c r="II46" s="137"/>
      <c r="IJ46" s="137"/>
      <c r="IK46" s="137"/>
      <c r="IL46" s="137"/>
      <c r="IM46" s="137"/>
      <c r="IN46" s="137"/>
      <c r="IO46" s="137"/>
      <c r="IP46" s="137"/>
      <c r="IQ46" s="137"/>
      <c r="IR46" s="137"/>
      <c r="IS46" s="137"/>
      <c r="IT46" s="137"/>
      <c r="IU46" s="137"/>
      <c r="IV46" s="137"/>
      <c r="IW46" s="137"/>
    </row>
    <row r="47" customFormat="false" ht="10.5" hidden="false" customHeight="false" outlineLevel="0" collapsed="false"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O47" s="144"/>
    </row>
    <row r="48" customFormat="false" ht="10.5" hidden="false" customHeight="false" outlineLevel="0" collapsed="false">
      <c r="A48" s="118" t="s">
        <v>106</v>
      </c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O48" s="144"/>
    </row>
    <row r="49" customFormat="false" ht="10.5" hidden="false" customHeight="false" outlineLevel="0" collapsed="false">
      <c r="A49" s="8" t="s">
        <v>148</v>
      </c>
      <c r="C49" s="8" t="n">
        <f aca="false">'SPEC REPORT DETAILS'!V10+'SPEC REPORT DETAILS'!V22+'SPEC REPORT DETAILS'!V34+'SPEC REPORT DETAILS'!V46</f>
        <v>0</v>
      </c>
      <c r="D49" s="8" t="n">
        <f aca="false">'SPEC REPORT DETAILS'!W10+'SPEC REPORT DETAILS'!W22+'SPEC REPORT DETAILS'!W34+'SPEC REPORT DETAILS'!W46</f>
        <v>0</v>
      </c>
      <c r="E49" s="8" t="n">
        <f aca="false">'SPEC REPORT DETAILS'!X10+'SPEC REPORT DETAILS'!X22+'SPEC REPORT DETAILS'!X34+'SPEC REPORT DETAILS'!X46</f>
        <v>0</v>
      </c>
      <c r="F49" s="8" t="n">
        <f aca="false">'SPEC REPORT DETAILS'!Y10+'SPEC REPORT DETAILS'!Y22+'SPEC REPORT DETAILS'!Y34+'SPEC REPORT DETAILS'!Y46</f>
        <v>0</v>
      </c>
      <c r="G49" s="8" t="n">
        <f aca="false">'SPEC REPORT DETAILS'!Z10+'SPEC REPORT DETAILS'!Z22+'SPEC REPORT DETAILS'!Z34+'SPEC REPORT DETAILS'!Z46</f>
        <v>0</v>
      </c>
      <c r="H49" s="8" t="n">
        <f aca="false">'SPEC REPORT DETAILS'!AA10+'SPEC REPORT DETAILS'!AA22+'SPEC REPORT DETAILS'!AA34+'SPEC REPORT DETAILS'!AA46</f>
        <v>0</v>
      </c>
      <c r="I49" s="8" t="n">
        <f aca="false">'SPEC REPORT DETAILS'!AB10+'SPEC REPORT DETAILS'!AB22+'SPEC REPORT DETAILS'!AB34+'SPEC REPORT DETAILS'!AB46</f>
        <v>0</v>
      </c>
      <c r="J49" s="8" t="n">
        <f aca="false">'SPEC REPORT DETAILS'!AC10+'SPEC REPORT DETAILS'!AC22+'SPEC REPORT DETAILS'!AC34+'SPEC REPORT DETAILS'!AC46</f>
        <v>0</v>
      </c>
      <c r="K49" s="8" t="n">
        <f aca="false">'SPEC REPORT DETAILS'!AD10+'SPEC REPORT DETAILS'!AD22+'SPEC REPORT DETAILS'!AD34+'SPEC REPORT DETAILS'!AD46</f>
        <v>0</v>
      </c>
      <c r="L49" s="8" t="n">
        <f aca="false">'SPEC REPORT DETAILS'!AE10+'SPEC REPORT DETAILS'!AE22+'SPEC REPORT DETAILS'!AE34+'SPEC REPORT DETAILS'!AE46</f>
        <v>0</v>
      </c>
      <c r="M49" s="8" t="n">
        <f aca="false">'SPEC REPORT DETAILS'!AF10+'SPEC REPORT DETAILS'!AF22+'SPEC REPORT DETAILS'!AF34+'SPEC REPORT DETAILS'!AF46</f>
        <v>0</v>
      </c>
      <c r="N49" s="8" t="n">
        <f aca="false">'SPEC REPORT DETAILS'!AG10+'SPEC REPORT DETAILS'!AG22+'SPEC REPORT DETAILS'!AG34+'SPEC REPORT DETAILS'!AG46</f>
        <v>0</v>
      </c>
      <c r="O49" s="122" t="n">
        <f aca="false">SUM(C35:N35)+SUM(C49:N49)</f>
        <v>351979</v>
      </c>
    </row>
    <row r="50" customFormat="false" ht="11.25" hidden="false" customHeight="true" outlineLevel="0" collapsed="false">
      <c r="A50" s="8" t="s">
        <v>149</v>
      </c>
      <c r="C50" s="8" t="n">
        <f aca="false">'SPEC REPORT DETAILS'!V11+'SPEC REPORT DETAILS'!V23+'SPEC REPORT DETAILS'!V35+'SPEC REPORT DETAILS'!V47</f>
        <v>0</v>
      </c>
      <c r="D50" s="8" t="n">
        <f aca="false">'SPEC REPORT DETAILS'!W11+'SPEC REPORT DETAILS'!W23+'SPEC REPORT DETAILS'!W35+'SPEC REPORT DETAILS'!W47</f>
        <v>0</v>
      </c>
      <c r="E50" s="8" t="n">
        <f aca="false">'SPEC REPORT DETAILS'!X11+'SPEC REPORT DETAILS'!X23+'SPEC REPORT DETAILS'!X35+'SPEC REPORT DETAILS'!X47</f>
        <v>0</v>
      </c>
      <c r="F50" s="8" t="n">
        <f aca="false">'SPEC REPORT DETAILS'!Y11+'SPEC REPORT DETAILS'!Y23+'SPEC REPORT DETAILS'!Y35+'SPEC REPORT DETAILS'!Y47</f>
        <v>0</v>
      </c>
      <c r="G50" s="8" t="n">
        <f aca="false">'SPEC REPORT DETAILS'!Z11+'SPEC REPORT DETAILS'!Z23+'SPEC REPORT DETAILS'!Z35+'SPEC REPORT DETAILS'!Z47</f>
        <v>0</v>
      </c>
      <c r="H50" s="8" t="n">
        <f aca="false">'SPEC REPORT DETAILS'!AA11+'SPEC REPORT DETAILS'!AA23+'SPEC REPORT DETAILS'!AA35+'SPEC REPORT DETAILS'!AA47</f>
        <v>0</v>
      </c>
      <c r="I50" s="8" t="n">
        <f aca="false">'SPEC REPORT DETAILS'!AB11+'SPEC REPORT DETAILS'!AB23+'SPEC REPORT DETAILS'!AB35+'SPEC REPORT DETAILS'!AB47</f>
        <v>0</v>
      </c>
      <c r="J50" s="8" t="n">
        <f aca="false">'SPEC REPORT DETAILS'!AC11+'SPEC REPORT DETAILS'!AC23+'SPEC REPORT DETAILS'!AC35+'SPEC REPORT DETAILS'!AC47</f>
        <v>0</v>
      </c>
      <c r="K50" s="8" t="n">
        <f aca="false">'SPEC REPORT DETAILS'!AD11+'SPEC REPORT DETAILS'!AD23+'SPEC REPORT DETAILS'!AD35+'SPEC REPORT DETAILS'!AD47</f>
        <v>0</v>
      </c>
      <c r="L50" s="8" t="n">
        <f aca="false">'SPEC REPORT DETAILS'!AE11+'SPEC REPORT DETAILS'!AE23+'SPEC REPORT DETAILS'!AE35+'SPEC REPORT DETAILS'!AE47</f>
        <v>0</v>
      </c>
      <c r="M50" s="8" t="n">
        <f aca="false">'SPEC REPORT DETAILS'!AF11+'SPEC REPORT DETAILS'!AF23+'SPEC REPORT DETAILS'!AF35+'SPEC REPORT DETAILS'!AF47</f>
        <v>0</v>
      </c>
      <c r="N50" s="8" t="n">
        <f aca="false">'SPEC REPORT DETAILS'!AG11+'SPEC REPORT DETAILS'!AG23+'SPEC REPORT DETAILS'!AG35+'SPEC REPORT DETAILS'!AG47</f>
        <v>0</v>
      </c>
      <c r="O50" s="122" t="n">
        <f aca="false">SUM(C36:N36)+SUM(C50:N50)</f>
        <v>-34000</v>
      </c>
    </row>
    <row r="51" customFormat="false" ht="10.5" hidden="false" customHeight="false" outlineLevel="0" collapsed="false">
      <c r="A51" s="8" t="s">
        <v>150</v>
      </c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122" t="n">
        <f aca="false">SUM(C37:N37)+SUM(C51:N51)</f>
        <v>9050</v>
      </c>
    </row>
    <row r="52" customFormat="false" ht="10.5" hidden="false" customHeight="false" outlineLevel="0" collapsed="false">
      <c r="A52" s="131" t="s">
        <v>151</v>
      </c>
      <c r="B52" s="132"/>
      <c r="C52" s="145" t="n">
        <f aca="false">SUM(C49:C51)</f>
        <v>0</v>
      </c>
      <c r="D52" s="145" t="n">
        <f aca="false">SUM(D49:D51)</f>
        <v>0</v>
      </c>
      <c r="E52" s="145" t="n">
        <f aca="false">SUM(E49:E51)</f>
        <v>0</v>
      </c>
      <c r="F52" s="145" t="n">
        <f aca="false">SUM(F49:F51)</f>
        <v>0</v>
      </c>
      <c r="G52" s="145" t="n">
        <f aca="false">SUM(G49:G51)</f>
        <v>0</v>
      </c>
      <c r="H52" s="145" t="n">
        <f aca="false">SUM(H49:H51)</f>
        <v>0</v>
      </c>
      <c r="I52" s="145" t="n">
        <f aca="false">SUM(I49:I51)</f>
        <v>0</v>
      </c>
      <c r="J52" s="145" t="n">
        <f aca="false">SUM(J49:J51)</f>
        <v>0</v>
      </c>
      <c r="K52" s="145" t="n">
        <f aca="false">SUM(K49:K51)</f>
        <v>0</v>
      </c>
      <c r="L52" s="145" t="n">
        <f aca="false">SUM(L49:L51)</f>
        <v>0</v>
      </c>
      <c r="M52" s="145" t="n">
        <f aca="false">SUM(M49:M51)</f>
        <v>0</v>
      </c>
      <c r="N52" s="145" t="n">
        <f aca="false">SUM(N49:N51)</f>
        <v>0</v>
      </c>
      <c r="O52" s="145" t="n">
        <f aca="false">SUM(C38:N38)+SUM(C52:N52)</f>
        <v>327029</v>
      </c>
    </row>
    <row r="53" customFormat="false" ht="10.5" hidden="false" customHeight="false" outlineLevel="0" collapsed="false">
      <c r="A53" s="116" t="s">
        <v>110</v>
      </c>
      <c r="C53" s="143" t="n">
        <v>0</v>
      </c>
      <c r="D53" s="143" t="n">
        <v>0</v>
      </c>
      <c r="E53" s="143" t="n">
        <v>0</v>
      </c>
      <c r="F53" s="143" t="n">
        <v>0</v>
      </c>
      <c r="G53" s="143" t="n">
        <v>0</v>
      </c>
      <c r="H53" s="143" t="n">
        <v>0</v>
      </c>
      <c r="I53" s="143" t="n">
        <v>0</v>
      </c>
      <c r="J53" s="143" t="n">
        <v>0</v>
      </c>
      <c r="K53" s="143" t="n">
        <v>0</v>
      </c>
      <c r="L53" s="143" t="n">
        <v>0</v>
      </c>
      <c r="M53" s="143" t="n">
        <v>0</v>
      </c>
      <c r="N53" s="143" t="n">
        <v>0</v>
      </c>
      <c r="O53" s="143" t="n">
        <f aca="false">SUM(C53:N53)+SUM(C39:N39)</f>
        <v>317208</v>
      </c>
      <c r="P53" s="122"/>
      <c r="Q53" s="122"/>
      <c r="R53" s="122"/>
      <c r="S53" s="122"/>
      <c r="T53" s="122"/>
      <c r="U53" s="146"/>
    </row>
    <row r="54" customFormat="false" ht="10.5" hidden="false" customHeight="false" outlineLevel="0" collapsed="false">
      <c r="A54" s="1" t="s">
        <v>105</v>
      </c>
      <c r="C54" s="8" t="n">
        <f aca="false">C52-C53</f>
        <v>0</v>
      </c>
      <c r="D54" s="8" t="n">
        <f aca="false">D52-D53</f>
        <v>0</v>
      </c>
      <c r="E54" s="8" t="n">
        <f aca="false">E52-E53</f>
        <v>0</v>
      </c>
      <c r="F54" s="8" t="n">
        <f aca="false">F52-F53</f>
        <v>0</v>
      </c>
      <c r="G54" s="8" t="n">
        <f aca="false">G52-G53</f>
        <v>0</v>
      </c>
      <c r="H54" s="8" t="n">
        <f aca="false">H52-H53</f>
        <v>0</v>
      </c>
      <c r="I54" s="8" t="n">
        <f aca="false">I52-I53</f>
        <v>0</v>
      </c>
      <c r="J54" s="8" t="n">
        <f aca="false">J52-J53</f>
        <v>0</v>
      </c>
      <c r="K54" s="8" t="n">
        <f aca="false">K52-K53</f>
        <v>0</v>
      </c>
      <c r="L54" s="8" t="n">
        <f aca="false">L52-L53</f>
        <v>0</v>
      </c>
      <c r="M54" s="8" t="n">
        <f aca="false">M52-M53</f>
        <v>0</v>
      </c>
      <c r="N54" s="8" t="n">
        <f aca="false">N52-N53</f>
        <v>0</v>
      </c>
      <c r="O54" s="8" t="n">
        <f aca="false">O52-O53</f>
        <v>9821</v>
      </c>
    </row>
    <row r="71" customFormat="false" ht="10.5" hidden="false" customHeight="false" outlineLevel="0" collapsed="false"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</row>
    <row r="72" customFormat="false" ht="10.5" hidden="false" customHeight="false" outlineLevel="0" collapsed="false"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</row>
    <row r="73" customFormat="false" ht="10.5" hidden="false" customHeight="false" outlineLevel="0" collapsed="false"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</row>
    <row r="74" customFormat="false" ht="10.5" hidden="false" customHeight="false" outlineLevel="0" collapsed="false"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</row>
    <row r="75" customFormat="false" ht="10.5" hidden="false" customHeight="false" outlineLevel="0" collapsed="false"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</row>
    <row r="76" customFormat="false" ht="10.5" hidden="false" customHeight="false" outlineLevel="0" collapsed="false"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</row>
    <row r="77" customFormat="false" ht="10.5" hidden="false" customHeight="false" outlineLevel="0" collapsed="false"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</row>
    <row r="78" customFormat="false" ht="10.5" hidden="false" customHeight="false" outlineLevel="0" collapsed="false"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</row>
    <row r="79" customFormat="false" ht="10.5" hidden="false" customHeight="false" outlineLevel="0" collapsed="false"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</row>
    <row r="80" customFormat="false" ht="10.5" hidden="false" customHeight="false" outlineLevel="0" collapsed="false"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</row>
    <row r="81" customFormat="false" ht="10.5" hidden="false" customHeight="false" outlineLevel="0" collapsed="false"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</row>
    <row r="82" customFormat="false" ht="10.5" hidden="false" customHeight="false" outlineLevel="0" collapsed="false"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</row>
    <row r="83" customFormat="false" ht="10.5" hidden="false" customHeight="false" outlineLevel="0" collapsed="false"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</row>
    <row r="84" customFormat="false" ht="10.5" hidden="false" customHeight="false" outlineLevel="0" collapsed="false"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</row>
    <row r="85" customFormat="false" ht="10.5" hidden="false" customHeight="false" outlineLevel="0" collapsed="false"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</row>
    <row r="86" customFormat="false" ht="10.5" hidden="false" customHeight="false" outlineLevel="0" collapsed="false"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</row>
    <row r="87" customFormat="false" ht="10.5" hidden="false" customHeight="false" outlineLevel="0" collapsed="false"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</row>
    <row r="88" customFormat="false" ht="10.5" hidden="false" customHeight="false" outlineLevel="0" collapsed="false"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</row>
    <row r="89" customFormat="false" ht="10.5" hidden="false" customHeight="false" outlineLevel="0" collapsed="false"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</row>
    <row r="90" customFormat="false" ht="10.5" hidden="false" customHeight="false" outlineLevel="0" collapsed="false"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</row>
    <row r="91" customFormat="false" ht="10.5" hidden="false" customHeight="false" outlineLevel="0" collapsed="false"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</row>
    <row r="92" customFormat="false" ht="10.5" hidden="false" customHeight="false" outlineLevel="0" collapsed="false"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</row>
    <row r="93" customFormat="false" ht="10.5" hidden="false" customHeight="false" outlineLevel="0" collapsed="false"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</row>
    <row r="94" customFormat="false" ht="10.5" hidden="false" customHeight="false" outlineLevel="0" collapsed="false"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</row>
    <row r="95" customFormat="false" ht="10.5" hidden="false" customHeight="false" outlineLevel="0" collapsed="false"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</row>
    <row r="96" customFormat="false" ht="10.5" hidden="false" customHeight="false" outlineLevel="0" collapsed="false"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</row>
    <row r="97" customFormat="false" ht="10.5" hidden="false" customHeight="false" outlineLevel="0" collapsed="false"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</row>
    <row r="98" customFormat="false" ht="10.5" hidden="false" customHeight="false" outlineLevel="0" collapsed="false"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</row>
    <row r="99" customFormat="false" ht="10.5" hidden="false" customHeight="false" outlineLevel="0" collapsed="false"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</row>
    <row r="100" customFormat="false" ht="10.5" hidden="false" customHeight="false" outlineLevel="0" collapsed="false"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</row>
    <row r="101" customFormat="false" ht="10.5" hidden="false" customHeight="false" outlineLevel="0" collapsed="false"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</row>
    <row r="102" customFormat="false" ht="10.5" hidden="false" customHeight="false" outlineLevel="0" collapsed="false"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</row>
    <row r="103" customFormat="false" ht="10.5" hidden="false" customHeight="false" outlineLevel="0" collapsed="false"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</row>
    <row r="104" customFormat="false" ht="10.5" hidden="false" customHeight="false" outlineLevel="0" collapsed="false"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</row>
    <row r="105" customFormat="false" ht="10.5" hidden="false" customHeight="false" outlineLevel="0" collapsed="false"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</row>
    <row r="106" customFormat="false" ht="10.5" hidden="false" customHeight="false" outlineLevel="0" collapsed="false"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</row>
    <row r="107" customFormat="false" ht="10.5" hidden="false" customHeight="false" outlineLevel="0" collapsed="false"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</row>
    <row r="108" customFormat="false" ht="10.5" hidden="false" customHeight="false" outlineLevel="0" collapsed="false"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</row>
    <row r="109" customFormat="false" ht="10.5" hidden="false" customHeight="false" outlineLevel="0" collapsed="false"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</row>
    <row r="110" customFormat="false" ht="10.5" hidden="false" customHeight="false" outlineLevel="0" collapsed="false"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</row>
    <row r="111" customFormat="false" ht="10.5" hidden="false" customHeight="false" outlineLevel="0" collapsed="false"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</row>
    <row r="112" customFormat="false" ht="10.5" hidden="false" customHeight="false" outlineLevel="0" collapsed="false"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</row>
    <row r="113" customFormat="false" ht="10.5" hidden="false" customHeight="false" outlineLevel="0" collapsed="false"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</row>
    <row r="114" customFormat="false" ht="10.5" hidden="false" customHeight="false" outlineLevel="0" collapsed="false"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</row>
    <row r="115" customFormat="false" ht="10.5" hidden="false" customHeight="false" outlineLevel="0" collapsed="false"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</row>
    <row r="116" customFormat="false" ht="10.5" hidden="false" customHeight="false" outlineLevel="0" collapsed="false"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</row>
    <row r="117" customFormat="false" ht="10.5" hidden="false" customHeight="false" outlineLevel="0" collapsed="false"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</row>
    <row r="118" customFormat="false" ht="10.5" hidden="false" customHeight="false" outlineLevel="0" collapsed="false"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</row>
    <row r="119" customFormat="false" ht="10.5" hidden="false" customHeight="false" outlineLevel="0" collapsed="false"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</row>
    <row r="120" customFormat="false" ht="10.5" hidden="false" customHeight="false" outlineLevel="0" collapsed="false"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</row>
    <row r="121" customFormat="false" ht="10.5" hidden="false" customHeight="false" outlineLevel="0" collapsed="false"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</row>
    <row r="122" customFormat="false" ht="10.5" hidden="false" customHeight="false" outlineLevel="0" collapsed="false"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</row>
    <row r="123" customFormat="false" ht="10.5" hidden="false" customHeight="false" outlineLevel="0" collapsed="false"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</row>
    <row r="124" customFormat="false" ht="10.5" hidden="false" customHeight="false" outlineLevel="0" collapsed="false"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</row>
    <row r="125" customFormat="false" ht="10.5" hidden="false" customHeight="false" outlineLevel="0" collapsed="false"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</row>
    <row r="126" customFormat="false" ht="10.5" hidden="false" customHeight="false" outlineLevel="0" collapsed="false"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</row>
    <row r="127" customFormat="false" ht="10.5" hidden="false" customHeight="false" outlineLevel="0" collapsed="false"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</row>
    <row r="128" customFormat="false" ht="10.5" hidden="false" customHeight="false" outlineLevel="0" collapsed="false"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</row>
    <row r="129" customFormat="false" ht="10.5" hidden="false" customHeight="false" outlineLevel="0" collapsed="false"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</row>
    <row r="130" customFormat="false" ht="10.5" hidden="false" customHeight="false" outlineLevel="0" collapsed="false"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</row>
    <row r="131" customFormat="false" ht="10.5" hidden="false" customHeight="false" outlineLevel="0" collapsed="false"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</row>
    <row r="132" customFormat="false" ht="10.5" hidden="false" customHeight="false" outlineLevel="0" collapsed="false"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</row>
    <row r="133" customFormat="false" ht="10.5" hidden="false" customHeight="false" outlineLevel="0" collapsed="false"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</row>
    <row r="134" customFormat="false" ht="10.5" hidden="false" customHeight="false" outlineLevel="0" collapsed="false"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</row>
    <row r="135" customFormat="false" ht="10.5" hidden="false" customHeight="false" outlineLevel="0" collapsed="false"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</row>
    <row r="136" customFormat="false" ht="10.5" hidden="false" customHeight="false" outlineLevel="0" collapsed="false"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</row>
    <row r="137" customFormat="false" ht="10.5" hidden="false" customHeight="false" outlineLevel="0" collapsed="false"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</row>
    <row r="138" customFormat="false" ht="10.5" hidden="false" customHeight="false" outlineLevel="0" collapsed="false"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</row>
    <row r="139" customFormat="false" ht="10.5" hidden="false" customHeight="false" outlineLevel="0" collapsed="false"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</row>
    <row r="140" customFormat="false" ht="10.5" hidden="false" customHeight="false" outlineLevel="0" collapsed="false"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</row>
    <row r="141" customFormat="false" ht="10.5" hidden="false" customHeight="false" outlineLevel="0" collapsed="false"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</row>
    <row r="142" customFormat="false" ht="10.5" hidden="false" customHeight="false" outlineLevel="0" collapsed="false"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</row>
    <row r="143" customFormat="false" ht="10.5" hidden="false" customHeight="false" outlineLevel="0" collapsed="false"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</row>
    <row r="144" customFormat="false" ht="10.5" hidden="false" customHeight="false" outlineLevel="0" collapsed="false"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</row>
    <row r="145" customFormat="false" ht="10.5" hidden="false" customHeight="false" outlineLevel="0" collapsed="false"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</row>
    <row r="146" customFormat="false" ht="10.5" hidden="false" customHeight="false" outlineLevel="0" collapsed="false"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</row>
    <row r="147" customFormat="false" ht="10.5" hidden="false" customHeight="false" outlineLevel="0" collapsed="false"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</row>
    <row r="148" customFormat="false" ht="10.5" hidden="false" customHeight="false" outlineLevel="0" collapsed="false"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</row>
    <row r="149" customFormat="false" ht="10.5" hidden="false" customHeight="false" outlineLevel="0" collapsed="false"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</row>
    <row r="150" customFormat="false" ht="10.5" hidden="false" customHeight="false" outlineLevel="0" collapsed="false"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</row>
    <row r="151" customFormat="false" ht="10.5" hidden="false" customHeight="false" outlineLevel="0" collapsed="false"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</row>
    <row r="152" customFormat="false" ht="10.5" hidden="false" customHeight="false" outlineLevel="0" collapsed="false"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</row>
    <row r="153" customFormat="false" ht="10.5" hidden="false" customHeight="false" outlineLevel="0" collapsed="false"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</row>
    <row r="154" customFormat="false" ht="10.5" hidden="false" customHeight="false" outlineLevel="0" collapsed="false"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</row>
    <row r="155" customFormat="false" ht="10.5" hidden="false" customHeight="false" outlineLevel="0" collapsed="false"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</row>
    <row r="156" customFormat="false" ht="10.5" hidden="false" customHeight="false" outlineLevel="0" collapsed="false"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</row>
    <row r="157" customFormat="false" ht="10.5" hidden="false" customHeight="false" outlineLevel="0" collapsed="false"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</row>
    <row r="158" customFormat="false" ht="10.5" hidden="false" customHeight="false" outlineLevel="0" collapsed="false"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</row>
    <row r="159" customFormat="false" ht="10.5" hidden="false" customHeight="false" outlineLevel="0" collapsed="false"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</row>
    <row r="160" customFormat="false" ht="10.5" hidden="false" customHeight="false" outlineLevel="0" collapsed="false"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</row>
    <row r="161" customFormat="false" ht="10.5" hidden="false" customHeight="false" outlineLevel="0" collapsed="false"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</row>
    <row r="162" customFormat="false" ht="10.5" hidden="false" customHeight="false" outlineLevel="0" collapsed="false"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</row>
    <row r="163" customFormat="false" ht="10.5" hidden="false" customHeight="false" outlineLevel="0" collapsed="false"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</row>
    <row r="164" customFormat="false" ht="10.5" hidden="false" customHeight="false" outlineLevel="0" collapsed="false"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</row>
    <row r="165" customFormat="false" ht="10.5" hidden="false" customHeight="false" outlineLevel="0" collapsed="false"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</row>
    <row r="166" customFormat="false" ht="10.5" hidden="false" customHeight="false" outlineLevel="0" collapsed="false"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</row>
    <row r="167" customFormat="false" ht="10.5" hidden="false" customHeight="false" outlineLevel="0" collapsed="false"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</row>
    <row r="168" customFormat="false" ht="10.5" hidden="false" customHeight="false" outlineLevel="0" collapsed="false"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</row>
    <row r="169" customFormat="false" ht="10.5" hidden="false" customHeight="false" outlineLevel="0" collapsed="false"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</row>
    <row r="170" customFormat="false" ht="10.5" hidden="false" customHeight="false" outlineLevel="0" collapsed="false"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</row>
    <row r="171" customFormat="false" ht="10.5" hidden="false" customHeight="false" outlineLevel="0" collapsed="false"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</row>
    <row r="172" customFormat="false" ht="10.5" hidden="false" customHeight="false" outlineLevel="0" collapsed="false"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</row>
    <row r="173" customFormat="false" ht="10.5" hidden="false" customHeight="false" outlineLevel="0" collapsed="false"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</row>
    <row r="174" customFormat="false" ht="10.5" hidden="false" customHeight="false" outlineLevel="0" collapsed="false"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</row>
    <row r="175" customFormat="false" ht="10.5" hidden="false" customHeight="false" outlineLevel="0" collapsed="false"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</row>
    <row r="176" customFormat="false" ht="10.5" hidden="false" customHeight="false" outlineLevel="0" collapsed="false"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</row>
    <row r="177" customFormat="false" ht="10.5" hidden="false" customHeight="false" outlineLevel="0" collapsed="false"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</row>
    <row r="178" customFormat="false" ht="10.5" hidden="false" customHeight="false" outlineLevel="0" collapsed="false"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</row>
    <row r="179" customFormat="false" ht="10.5" hidden="false" customHeight="false" outlineLevel="0" collapsed="false"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</row>
    <row r="180" customFormat="false" ht="10.5" hidden="false" customHeight="false" outlineLevel="0" collapsed="false"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</row>
    <row r="181" customFormat="false" ht="10.5" hidden="false" customHeight="false" outlineLevel="0" collapsed="false"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</row>
    <row r="182" customFormat="false" ht="10.5" hidden="false" customHeight="false" outlineLevel="0" collapsed="false"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</row>
    <row r="183" customFormat="false" ht="10.5" hidden="false" customHeight="false" outlineLevel="0" collapsed="false"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</row>
    <row r="184" customFormat="false" ht="10.5" hidden="false" customHeight="false" outlineLevel="0" collapsed="false"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</row>
    <row r="185" customFormat="false" ht="10.5" hidden="false" customHeight="false" outlineLevel="0" collapsed="false"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</row>
    <row r="186" customFormat="false" ht="10.5" hidden="false" customHeight="false" outlineLevel="0" collapsed="false"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</row>
    <row r="187" customFormat="false" ht="10.5" hidden="false" customHeight="false" outlineLevel="0" collapsed="false"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</row>
    <row r="188" customFormat="false" ht="10.5" hidden="false" customHeight="false" outlineLevel="0" collapsed="false"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</row>
    <row r="189" customFormat="false" ht="10.5" hidden="false" customHeight="false" outlineLevel="0" collapsed="false"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</row>
    <row r="190" customFormat="false" ht="10.5" hidden="false" customHeight="false" outlineLevel="0" collapsed="false"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</row>
    <row r="191" customFormat="false" ht="10.5" hidden="false" customHeight="false" outlineLevel="0" collapsed="false"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</row>
    <row r="192" customFormat="false" ht="10.5" hidden="false" customHeight="false" outlineLevel="0" collapsed="false"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</row>
    <row r="193" customFormat="false" ht="10.5" hidden="false" customHeight="false" outlineLevel="0" collapsed="false"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</row>
    <row r="194" customFormat="false" ht="10.5" hidden="false" customHeight="false" outlineLevel="0" collapsed="false"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</row>
    <row r="195" customFormat="false" ht="10.5" hidden="false" customHeight="false" outlineLevel="0" collapsed="false"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</row>
    <row r="196" customFormat="false" ht="10.5" hidden="false" customHeight="false" outlineLevel="0" collapsed="false"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</row>
    <row r="197" customFormat="false" ht="10.5" hidden="false" customHeight="false" outlineLevel="0" collapsed="false"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</row>
    <row r="198" customFormat="false" ht="10.5" hidden="false" customHeight="false" outlineLevel="0" collapsed="false"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</row>
    <row r="199" customFormat="false" ht="10.5" hidden="false" customHeight="false" outlineLevel="0" collapsed="false"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</row>
    <row r="200" customFormat="false" ht="10.5" hidden="false" customHeight="false" outlineLevel="0" collapsed="false"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</row>
    <row r="201" customFormat="false" ht="10.5" hidden="false" customHeight="false" outlineLevel="0" collapsed="false"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</row>
    <row r="202" customFormat="false" ht="10.5" hidden="false" customHeight="false" outlineLevel="0" collapsed="false"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</row>
    <row r="203" customFormat="false" ht="10.5" hidden="false" customHeight="false" outlineLevel="0" collapsed="false"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</row>
    <row r="204" customFormat="false" ht="10.5" hidden="false" customHeight="false" outlineLevel="0" collapsed="false"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</row>
    <row r="205" customFormat="false" ht="10.5" hidden="false" customHeight="false" outlineLevel="0" collapsed="false"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</row>
    <row r="206" customFormat="false" ht="10.5" hidden="false" customHeight="false" outlineLevel="0" collapsed="false"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</row>
    <row r="207" customFormat="false" ht="10.5" hidden="false" customHeight="false" outlineLevel="0" collapsed="false"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</row>
    <row r="208" customFormat="false" ht="10.5" hidden="false" customHeight="false" outlineLevel="0" collapsed="false"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</row>
    <row r="209" customFormat="false" ht="10.5" hidden="false" customHeight="false" outlineLevel="0" collapsed="false"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</row>
    <row r="210" customFormat="false" ht="10.5" hidden="false" customHeight="false" outlineLevel="0" collapsed="false"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</row>
    <row r="211" customFormat="false" ht="10.5" hidden="false" customHeight="false" outlineLevel="0" collapsed="false"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</row>
    <row r="212" customFormat="false" ht="10.5" hidden="false" customHeight="false" outlineLevel="0" collapsed="false"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</row>
    <row r="213" customFormat="false" ht="10.5" hidden="false" customHeight="false" outlineLevel="0" collapsed="false"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</row>
    <row r="214" customFormat="false" ht="10.5" hidden="false" customHeight="false" outlineLevel="0" collapsed="false"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</row>
    <row r="215" customFormat="false" ht="10.5" hidden="false" customHeight="false" outlineLevel="0" collapsed="false"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</row>
    <row r="216" customFormat="false" ht="10.5" hidden="false" customHeight="false" outlineLevel="0" collapsed="false"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</row>
    <row r="217" customFormat="false" ht="10.5" hidden="false" customHeight="false" outlineLevel="0" collapsed="false"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</row>
    <row r="218" customFormat="false" ht="10.5" hidden="false" customHeight="false" outlineLevel="0" collapsed="false"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</row>
    <row r="219" customFormat="false" ht="10.5" hidden="false" customHeight="false" outlineLevel="0" collapsed="false"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</row>
    <row r="220" customFormat="false" ht="10.5" hidden="false" customHeight="false" outlineLevel="0" collapsed="false"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</row>
    <row r="221" customFormat="false" ht="10.5" hidden="false" customHeight="false" outlineLevel="0" collapsed="false"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</row>
    <row r="222" customFormat="false" ht="10.5" hidden="false" customHeight="false" outlineLevel="0" collapsed="false"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</row>
    <row r="223" customFormat="false" ht="10.5" hidden="false" customHeight="false" outlineLevel="0" collapsed="false"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</row>
    <row r="224" customFormat="false" ht="10.5" hidden="false" customHeight="false" outlineLevel="0" collapsed="false"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</row>
    <row r="225" customFormat="false" ht="10.5" hidden="false" customHeight="false" outlineLevel="0" collapsed="false"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</row>
    <row r="226" customFormat="false" ht="10.5" hidden="false" customHeight="false" outlineLevel="0" collapsed="false"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</row>
    <row r="227" customFormat="false" ht="10.5" hidden="false" customHeight="false" outlineLevel="0" collapsed="false"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</row>
    <row r="228" customFormat="false" ht="10.5" hidden="false" customHeight="false" outlineLevel="0" collapsed="false"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</row>
    <row r="229" customFormat="false" ht="10.5" hidden="false" customHeight="false" outlineLevel="0" collapsed="false"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</row>
    <row r="230" customFormat="false" ht="10.5" hidden="false" customHeight="false" outlineLevel="0" collapsed="false"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</row>
    <row r="231" customFormat="false" ht="10.5" hidden="false" customHeight="false" outlineLevel="0" collapsed="false"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</row>
    <row r="232" customFormat="false" ht="10.5" hidden="false" customHeight="false" outlineLevel="0" collapsed="false"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</row>
    <row r="233" customFormat="false" ht="10.5" hidden="false" customHeight="false" outlineLevel="0" collapsed="false"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</row>
    <row r="234" customFormat="false" ht="10.5" hidden="false" customHeight="false" outlineLevel="0" collapsed="false"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</row>
    <row r="235" customFormat="false" ht="10.5" hidden="false" customHeight="false" outlineLevel="0" collapsed="false"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</row>
    <row r="236" customFormat="false" ht="10.5" hidden="false" customHeight="false" outlineLevel="0" collapsed="false"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</row>
    <row r="237" customFormat="false" ht="10.5" hidden="false" customHeight="false" outlineLevel="0" collapsed="false"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</row>
    <row r="238" customFormat="false" ht="10.5" hidden="false" customHeight="false" outlineLevel="0" collapsed="false"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</row>
    <row r="239" customFormat="false" ht="10.5" hidden="false" customHeight="false" outlineLevel="0" collapsed="false"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</row>
    <row r="240" customFormat="false" ht="10.5" hidden="false" customHeight="false" outlineLevel="0" collapsed="false"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</row>
    <row r="241" customFormat="false" ht="10.5" hidden="false" customHeight="false" outlineLevel="0" collapsed="false"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</row>
    <row r="242" customFormat="false" ht="10.5" hidden="false" customHeight="false" outlineLevel="0" collapsed="false"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</row>
    <row r="243" customFormat="false" ht="10.5" hidden="false" customHeight="false" outlineLevel="0" collapsed="false"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</row>
    <row r="244" customFormat="false" ht="10.5" hidden="false" customHeight="false" outlineLevel="0" collapsed="false"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</row>
    <row r="245" customFormat="false" ht="10.5" hidden="false" customHeight="false" outlineLevel="0" collapsed="false"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</row>
    <row r="246" customFormat="false" ht="10.5" hidden="false" customHeight="false" outlineLevel="0" collapsed="false"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</row>
    <row r="247" customFormat="false" ht="10.5" hidden="false" customHeight="false" outlineLevel="0" collapsed="false"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</row>
    <row r="248" customFormat="false" ht="10.5" hidden="false" customHeight="false" outlineLevel="0" collapsed="false"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</row>
    <row r="249" customFormat="false" ht="10.5" hidden="false" customHeight="false" outlineLevel="0" collapsed="false"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</row>
    <row r="250" customFormat="false" ht="10.5" hidden="false" customHeight="false" outlineLevel="0" collapsed="false"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</row>
    <row r="251" customFormat="false" ht="10.5" hidden="false" customHeight="false" outlineLevel="0" collapsed="false"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</row>
    <row r="252" customFormat="false" ht="10.5" hidden="false" customHeight="false" outlineLevel="0" collapsed="false"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</row>
    <row r="253" customFormat="false" ht="10.5" hidden="false" customHeight="false" outlineLevel="0" collapsed="false"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</row>
    <row r="254" customFormat="false" ht="10.5" hidden="false" customHeight="false" outlineLevel="0" collapsed="false"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</row>
    <row r="255" customFormat="false" ht="10.5" hidden="false" customHeight="false" outlineLevel="0" collapsed="false"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</row>
    <row r="256" customFormat="false" ht="10.5" hidden="false" customHeight="false" outlineLevel="0" collapsed="false"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</row>
    <row r="257" customFormat="false" ht="10.5" hidden="false" customHeight="false" outlineLevel="0" collapsed="false"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</row>
    <row r="258" customFormat="false" ht="10.5" hidden="false" customHeight="false" outlineLevel="0" collapsed="false"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</row>
    <row r="259" customFormat="false" ht="10.5" hidden="false" customHeight="false" outlineLevel="0" collapsed="false"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</row>
    <row r="260" customFormat="false" ht="10.5" hidden="false" customHeight="false" outlineLevel="0" collapsed="false"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</row>
    <row r="261" customFormat="false" ht="10.5" hidden="false" customHeight="false" outlineLevel="0" collapsed="false"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</row>
    <row r="262" customFormat="false" ht="10.5" hidden="false" customHeight="false" outlineLevel="0" collapsed="false"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</row>
    <row r="263" customFormat="false" ht="10.5" hidden="false" customHeight="false" outlineLevel="0" collapsed="false"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</row>
    <row r="264" customFormat="false" ht="10.5" hidden="false" customHeight="false" outlineLevel="0" collapsed="false"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</row>
    <row r="265" customFormat="false" ht="10.5" hidden="false" customHeight="false" outlineLevel="0" collapsed="false"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</row>
    <row r="266" customFormat="false" ht="10.5" hidden="false" customHeight="false" outlineLevel="0" collapsed="false"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</row>
    <row r="267" customFormat="false" ht="10.5" hidden="false" customHeight="false" outlineLevel="0" collapsed="false"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</row>
    <row r="268" customFormat="false" ht="10.5" hidden="false" customHeight="false" outlineLevel="0" collapsed="false"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</row>
    <row r="269" customFormat="false" ht="10.5" hidden="false" customHeight="false" outlineLevel="0" collapsed="false"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</row>
    <row r="270" customFormat="false" ht="10.5" hidden="false" customHeight="false" outlineLevel="0" collapsed="false"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</row>
    <row r="271" customFormat="false" ht="10.5" hidden="false" customHeight="false" outlineLevel="0" collapsed="false"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</row>
    <row r="272" customFormat="false" ht="10.5" hidden="false" customHeight="false" outlineLevel="0" collapsed="false"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</row>
    <row r="273" customFormat="false" ht="10.5" hidden="false" customHeight="false" outlineLevel="0" collapsed="false"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</row>
    <row r="274" customFormat="false" ht="10.5" hidden="false" customHeight="false" outlineLevel="0" collapsed="false"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</row>
    <row r="275" customFormat="false" ht="10.5" hidden="false" customHeight="false" outlineLevel="0" collapsed="false"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</row>
    <row r="276" customFormat="false" ht="10.5" hidden="false" customHeight="false" outlineLevel="0" collapsed="false"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</row>
    <row r="277" customFormat="false" ht="10.5" hidden="false" customHeight="false" outlineLevel="0" collapsed="false"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</row>
    <row r="278" customFormat="false" ht="10.5" hidden="false" customHeight="false" outlineLevel="0" collapsed="false"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</row>
    <row r="279" customFormat="false" ht="10.5" hidden="false" customHeight="false" outlineLevel="0" collapsed="false"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</row>
    <row r="280" customFormat="false" ht="10.5" hidden="false" customHeight="false" outlineLevel="0" collapsed="false"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</row>
    <row r="281" customFormat="false" ht="10.5" hidden="false" customHeight="false" outlineLevel="0" collapsed="false"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</row>
    <row r="282" customFormat="false" ht="10.5" hidden="false" customHeight="false" outlineLevel="0" collapsed="false"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</row>
    <row r="283" customFormat="false" ht="10.5" hidden="false" customHeight="false" outlineLevel="0" collapsed="false"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</row>
    <row r="284" customFormat="false" ht="10.5" hidden="false" customHeight="false" outlineLevel="0" collapsed="false"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</row>
    <row r="285" customFormat="false" ht="10.5" hidden="false" customHeight="false" outlineLevel="0" collapsed="false"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</row>
    <row r="286" customFormat="false" ht="10.5" hidden="false" customHeight="false" outlineLevel="0" collapsed="false"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</row>
    <row r="287" customFormat="false" ht="10.5" hidden="false" customHeight="false" outlineLevel="0" collapsed="false"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</row>
    <row r="288" customFormat="false" ht="10.5" hidden="false" customHeight="false" outlineLevel="0" collapsed="false"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</row>
    <row r="289" customFormat="false" ht="10.5" hidden="false" customHeight="false" outlineLevel="0" collapsed="false"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</row>
    <row r="290" customFormat="false" ht="10.5" hidden="false" customHeight="false" outlineLevel="0" collapsed="false"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</row>
    <row r="291" customFormat="false" ht="10.5" hidden="false" customHeight="false" outlineLevel="0" collapsed="false"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</row>
    <row r="292" customFormat="false" ht="10.5" hidden="false" customHeight="false" outlineLevel="0" collapsed="false"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</row>
    <row r="293" customFormat="false" ht="10.5" hidden="false" customHeight="false" outlineLevel="0" collapsed="false"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</row>
    <row r="294" customFormat="false" ht="10.5" hidden="false" customHeight="false" outlineLevel="0" collapsed="false"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</row>
    <row r="295" customFormat="false" ht="10.5" hidden="false" customHeight="false" outlineLevel="0" collapsed="false"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</row>
    <row r="296" customFormat="false" ht="10.5" hidden="false" customHeight="false" outlineLevel="0" collapsed="false"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</row>
    <row r="297" customFormat="false" ht="10.5" hidden="false" customHeight="false" outlineLevel="0" collapsed="false"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</row>
    <row r="298" customFormat="false" ht="10.5" hidden="false" customHeight="false" outlineLevel="0" collapsed="false"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</row>
    <row r="299" customFormat="false" ht="10.5" hidden="false" customHeight="false" outlineLevel="0" collapsed="false"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</row>
    <row r="300" customFormat="false" ht="10.5" hidden="false" customHeight="false" outlineLevel="0" collapsed="false"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</row>
    <row r="301" customFormat="false" ht="10.5" hidden="false" customHeight="false" outlineLevel="0" collapsed="false"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</row>
    <row r="302" customFormat="false" ht="10.5" hidden="false" customHeight="false" outlineLevel="0" collapsed="false"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</row>
    <row r="303" customFormat="false" ht="10.5" hidden="false" customHeight="false" outlineLevel="0" collapsed="false"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</row>
    <row r="304" customFormat="false" ht="10.5" hidden="false" customHeight="false" outlineLevel="0" collapsed="false"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</row>
    <row r="305" customFormat="false" ht="10.5" hidden="false" customHeight="false" outlineLevel="0" collapsed="false"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</row>
    <row r="306" customFormat="false" ht="10.5" hidden="false" customHeight="false" outlineLevel="0" collapsed="false"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</row>
    <row r="307" customFormat="false" ht="10.5" hidden="false" customHeight="false" outlineLevel="0" collapsed="false"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</row>
    <row r="308" customFormat="false" ht="10.5" hidden="false" customHeight="false" outlineLevel="0" collapsed="false"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</row>
    <row r="309" customFormat="false" ht="10.5" hidden="false" customHeight="false" outlineLevel="0" collapsed="false"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</row>
    <row r="310" customFormat="false" ht="10.5" hidden="false" customHeight="false" outlineLevel="0" collapsed="false"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</row>
    <row r="311" customFormat="false" ht="10.5" hidden="false" customHeight="false" outlineLevel="0" collapsed="false"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</row>
    <row r="312" customFormat="false" ht="10.5" hidden="false" customHeight="false" outlineLevel="0" collapsed="false"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</row>
    <row r="313" customFormat="false" ht="10.5" hidden="false" customHeight="false" outlineLevel="0" collapsed="false"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</row>
    <row r="314" customFormat="false" ht="10.5" hidden="false" customHeight="false" outlineLevel="0" collapsed="false"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</row>
    <row r="315" customFormat="false" ht="10.5" hidden="false" customHeight="false" outlineLevel="0" collapsed="false"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</row>
    <row r="316" customFormat="false" ht="10.5" hidden="false" customHeight="false" outlineLevel="0" collapsed="false"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</row>
    <row r="317" customFormat="false" ht="10.5" hidden="false" customHeight="false" outlineLevel="0" collapsed="false"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</row>
    <row r="318" customFormat="false" ht="10.5" hidden="false" customHeight="false" outlineLevel="0" collapsed="false"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</row>
    <row r="319" customFormat="false" ht="10.5" hidden="false" customHeight="false" outlineLevel="0" collapsed="false"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</row>
    <row r="320" customFormat="false" ht="10.5" hidden="false" customHeight="false" outlineLevel="0" collapsed="false"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</row>
    <row r="321" customFormat="false" ht="10.5" hidden="false" customHeight="false" outlineLevel="0" collapsed="false"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</row>
    <row r="322" customFormat="false" ht="10.5" hidden="false" customHeight="false" outlineLevel="0" collapsed="false"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</row>
    <row r="323" customFormat="false" ht="10.5" hidden="false" customHeight="false" outlineLevel="0" collapsed="false"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</row>
    <row r="324" customFormat="false" ht="10.5" hidden="false" customHeight="false" outlineLevel="0" collapsed="false"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</row>
    <row r="325" customFormat="false" ht="10.5" hidden="false" customHeight="false" outlineLevel="0" collapsed="false"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</row>
    <row r="326" customFormat="false" ht="10.5" hidden="false" customHeight="false" outlineLevel="0" collapsed="false"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</row>
    <row r="327" customFormat="false" ht="10.5" hidden="false" customHeight="false" outlineLevel="0" collapsed="false"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</row>
    <row r="328" customFormat="false" ht="10.5" hidden="false" customHeight="false" outlineLevel="0" collapsed="false"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</row>
    <row r="329" customFormat="false" ht="10.5" hidden="false" customHeight="false" outlineLevel="0" collapsed="false"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</row>
    <row r="330" customFormat="false" ht="10.5" hidden="false" customHeight="false" outlineLevel="0" collapsed="false"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</row>
    <row r="331" customFormat="false" ht="10.5" hidden="false" customHeight="false" outlineLevel="0" collapsed="false"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</row>
    <row r="332" customFormat="false" ht="10.5" hidden="false" customHeight="false" outlineLevel="0" collapsed="false"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</row>
    <row r="333" customFormat="false" ht="10.5" hidden="false" customHeight="false" outlineLevel="0" collapsed="false"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</row>
    <row r="334" customFormat="false" ht="10.5" hidden="false" customHeight="false" outlineLevel="0" collapsed="false"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</row>
    <row r="335" customFormat="false" ht="10.5" hidden="false" customHeight="false" outlineLevel="0" collapsed="false"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</row>
    <row r="336" customFormat="false" ht="10.5" hidden="false" customHeight="false" outlineLevel="0" collapsed="false"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</row>
    <row r="337" customFormat="false" ht="10.5" hidden="false" customHeight="false" outlineLevel="0" collapsed="false"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</row>
    <row r="338" customFormat="false" ht="10.5" hidden="false" customHeight="false" outlineLevel="0" collapsed="false"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</row>
    <row r="339" customFormat="false" ht="10.5" hidden="false" customHeight="false" outlineLevel="0" collapsed="false"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</row>
    <row r="340" customFormat="false" ht="10.5" hidden="false" customHeight="false" outlineLevel="0" collapsed="false"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</row>
    <row r="341" customFormat="false" ht="10.5" hidden="false" customHeight="false" outlineLevel="0" collapsed="false"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</row>
    <row r="342" customFormat="false" ht="10.5" hidden="false" customHeight="false" outlineLevel="0" collapsed="false"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</row>
    <row r="343" customFormat="false" ht="10.5" hidden="false" customHeight="false" outlineLevel="0" collapsed="false"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</row>
    <row r="344" customFormat="false" ht="10.5" hidden="false" customHeight="false" outlineLevel="0" collapsed="false"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</row>
    <row r="345" customFormat="false" ht="10.5" hidden="false" customHeight="false" outlineLevel="0" collapsed="false"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</row>
    <row r="346" customFormat="false" ht="10.5" hidden="false" customHeight="false" outlineLevel="0" collapsed="false"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</row>
    <row r="347" customFormat="false" ht="10.5" hidden="false" customHeight="false" outlineLevel="0" collapsed="false"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</row>
    <row r="348" customFormat="false" ht="10.5" hidden="false" customHeight="false" outlineLevel="0" collapsed="false"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</row>
    <row r="349" customFormat="false" ht="10.5" hidden="false" customHeight="false" outlineLevel="0" collapsed="false"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</row>
    <row r="350" customFormat="false" ht="10.5" hidden="false" customHeight="false" outlineLevel="0" collapsed="false"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</row>
    <row r="351" customFormat="false" ht="10.5" hidden="false" customHeight="false" outlineLevel="0" collapsed="false"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</row>
    <row r="352" customFormat="false" ht="10.5" hidden="false" customHeight="false" outlineLevel="0" collapsed="false"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</row>
    <row r="353" customFormat="false" ht="10.5" hidden="false" customHeight="false" outlineLevel="0" collapsed="false"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</row>
    <row r="354" customFormat="false" ht="10.5" hidden="false" customHeight="false" outlineLevel="0" collapsed="false"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</row>
    <row r="355" customFormat="false" ht="10.5" hidden="false" customHeight="false" outlineLevel="0" collapsed="false"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</row>
    <row r="356" customFormat="false" ht="10.5" hidden="false" customHeight="false" outlineLevel="0" collapsed="false"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</row>
    <row r="357" customFormat="false" ht="10.5" hidden="false" customHeight="false" outlineLevel="0" collapsed="false"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</row>
    <row r="358" customFormat="false" ht="10.5" hidden="false" customHeight="false" outlineLevel="0" collapsed="false"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</row>
    <row r="359" customFormat="false" ht="10.5" hidden="false" customHeight="false" outlineLevel="0" collapsed="false"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</row>
    <row r="360" customFormat="false" ht="10.5" hidden="false" customHeight="false" outlineLevel="0" collapsed="false"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</row>
    <row r="361" customFormat="false" ht="10.5" hidden="false" customHeight="false" outlineLevel="0" collapsed="false"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</row>
    <row r="362" customFormat="false" ht="10.5" hidden="false" customHeight="false" outlineLevel="0" collapsed="false"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</row>
    <row r="363" customFormat="false" ht="10.5" hidden="false" customHeight="false" outlineLevel="0" collapsed="false"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</row>
    <row r="364" customFormat="false" ht="10.5" hidden="false" customHeight="false" outlineLevel="0" collapsed="false"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</row>
    <row r="365" customFormat="false" ht="10.5" hidden="false" customHeight="false" outlineLevel="0" collapsed="false"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</row>
    <row r="366" customFormat="false" ht="10.5" hidden="false" customHeight="false" outlineLevel="0" collapsed="false"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</row>
    <row r="367" customFormat="false" ht="10.5" hidden="false" customHeight="false" outlineLevel="0" collapsed="false"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</row>
    <row r="368" customFormat="false" ht="10.5" hidden="false" customHeight="false" outlineLevel="0" collapsed="false"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</row>
    <row r="369" customFormat="false" ht="10.5" hidden="false" customHeight="false" outlineLevel="0" collapsed="false"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</row>
    <row r="370" customFormat="false" ht="10.5" hidden="false" customHeight="false" outlineLevel="0" collapsed="false"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</row>
    <row r="371" customFormat="false" ht="10.5" hidden="false" customHeight="false" outlineLevel="0" collapsed="false"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</row>
    <row r="372" customFormat="false" ht="10.5" hidden="false" customHeight="false" outlineLevel="0" collapsed="false"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</row>
    <row r="373" customFormat="false" ht="10.5" hidden="false" customHeight="false" outlineLevel="0" collapsed="false"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</row>
    <row r="374" customFormat="false" ht="10.5" hidden="false" customHeight="false" outlineLevel="0" collapsed="false"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</row>
    <row r="375" customFormat="false" ht="10.5" hidden="false" customHeight="false" outlineLevel="0" collapsed="false"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</row>
    <row r="376" customFormat="false" ht="10.5" hidden="false" customHeight="false" outlineLevel="0" collapsed="false"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</row>
    <row r="377" customFormat="false" ht="10.5" hidden="false" customHeight="false" outlineLevel="0" collapsed="false"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</row>
    <row r="378" customFormat="false" ht="10.5" hidden="false" customHeight="false" outlineLevel="0" collapsed="false"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</row>
    <row r="379" customFormat="false" ht="10.5" hidden="false" customHeight="false" outlineLevel="0" collapsed="false"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</row>
    <row r="380" customFormat="false" ht="10.5" hidden="false" customHeight="false" outlineLevel="0" collapsed="false"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</row>
    <row r="381" customFormat="false" ht="10.5" hidden="false" customHeight="false" outlineLevel="0" collapsed="false"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</row>
    <row r="382" customFormat="false" ht="10.5" hidden="false" customHeight="false" outlineLevel="0" collapsed="false"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</row>
    <row r="383" customFormat="false" ht="10.5" hidden="false" customHeight="false" outlineLevel="0" collapsed="false"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</row>
    <row r="384" customFormat="false" ht="10.5" hidden="false" customHeight="false" outlineLevel="0" collapsed="false"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</row>
    <row r="385" customFormat="false" ht="10.5" hidden="false" customHeight="false" outlineLevel="0" collapsed="false"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</row>
    <row r="386" customFormat="false" ht="10.5" hidden="false" customHeight="false" outlineLevel="0" collapsed="false"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</row>
    <row r="387" customFormat="false" ht="10.5" hidden="false" customHeight="false" outlineLevel="0" collapsed="false"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</row>
    <row r="388" customFormat="false" ht="10.5" hidden="false" customHeight="false" outlineLevel="0" collapsed="false"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</row>
    <row r="389" customFormat="false" ht="10.5" hidden="false" customHeight="false" outlineLevel="0" collapsed="false"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</row>
    <row r="390" customFormat="false" ht="10.5" hidden="false" customHeight="false" outlineLevel="0" collapsed="false"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</row>
    <row r="391" customFormat="false" ht="10.5" hidden="false" customHeight="false" outlineLevel="0" collapsed="false"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</row>
    <row r="392" customFormat="false" ht="10.5" hidden="false" customHeight="false" outlineLevel="0" collapsed="false"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</row>
    <row r="393" customFormat="false" ht="10.5" hidden="false" customHeight="false" outlineLevel="0" collapsed="false"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</row>
    <row r="394" customFormat="false" ht="10.5" hidden="false" customHeight="false" outlineLevel="0" collapsed="false"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</row>
    <row r="395" customFormat="false" ht="10.5" hidden="false" customHeight="false" outlineLevel="0" collapsed="false"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</row>
    <row r="396" customFormat="false" ht="10.5" hidden="false" customHeight="false" outlineLevel="0" collapsed="false"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</row>
    <row r="397" customFormat="false" ht="10.5" hidden="false" customHeight="false" outlineLevel="0" collapsed="false"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</row>
    <row r="398" customFormat="false" ht="10.5" hidden="false" customHeight="false" outlineLevel="0" collapsed="false"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</row>
    <row r="399" customFormat="false" ht="10.5" hidden="false" customHeight="false" outlineLevel="0" collapsed="false"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</row>
    <row r="400" customFormat="false" ht="10.5" hidden="false" customHeight="false" outlineLevel="0" collapsed="false"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</row>
    <row r="401" customFormat="false" ht="10.5" hidden="false" customHeight="false" outlineLevel="0" collapsed="false"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</row>
    <row r="402" customFormat="false" ht="10.5" hidden="false" customHeight="false" outlineLevel="0" collapsed="false"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</row>
    <row r="403" customFormat="false" ht="10.5" hidden="false" customHeight="false" outlineLevel="0" collapsed="false"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</row>
    <row r="404" customFormat="false" ht="10.5" hidden="false" customHeight="false" outlineLevel="0" collapsed="false"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</row>
    <row r="405" customFormat="false" ht="10.5" hidden="false" customHeight="false" outlineLevel="0" collapsed="false"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</row>
    <row r="406" customFormat="false" ht="10.5" hidden="false" customHeight="false" outlineLevel="0" collapsed="false"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</row>
    <row r="407" customFormat="false" ht="10.5" hidden="false" customHeight="false" outlineLevel="0" collapsed="false"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</row>
    <row r="408" customFormat="false" ht="10.5" hidden="false" customHeight="false" outlineLevel="0" collapsed="false"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</row>
    <row r="409" customFormat="false" ht="10.5" hidden="false" customHeight="false" outlineLevel="0" collapsed="false"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</row>
    <row r="410" customFormat="false" ht="10.5" hidden="false" customHeight="false" outlineLevel="0" collapsed="false"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</row>
    <row r="411" customFormat="false" ht="10.5" hidden="false" customHeight="false" outlineLevel="0" collapsed="false"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</row>
    <row r="412" customFormat="false" ht="10.5" hidden="false" customHeight="false" outlineLevel="0" collapsed="false"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</row>
    <row r="413" customFormat="false" ht="10.5" hidden="false" customHeight="false" outlineLevel="0" collapsed="false"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</row>
    <row r="414" customFormat="false" ht="10.5" hidden="false" customHeight="false" outlineLevel="0" collapsed="false"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</row>
    <row r="415" customFormat="false" ht="10.5" hidden="false" customHeight="false" outlineLevel="0" collapsed="false"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</row>
    <row r="416" customFormat="false" ht="10.5" hidden="false" customHeight="false" outlineLevel="0" collapsed="false"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</row>
    <row r="417" customFormat="false" ht="10.5" hidden="false" customHeight="false" outlineLevel="0" collapsed="false"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</row>
    <row r="418" customFormat="false" ht="10.5" hidden="false" customHeight="false" outlineLevel="0" collapsed="false"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</row>
    <row r="419" customFormat="false" ht="10.5" hidden="false" customHeight="false" outlineLevel="0" collapsed="false"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</row>
    <row r="420" customFormat="false" ht="10.5" hidden="false" customHeight="false" outlineLevel="0" collapsed="false"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</row>
    <row r="421" customFormat="false" ht="10.5" hidden="false" customHeight="false" outlineLevel="0" collapsed="false"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</row>
    <row r="422" customFormat="false" ht="10.5" hidden="false" customHeight="false" outlineLevel="0" collapsed="false"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</row>
    <row r="423" customFormat="false" ht="10.5" hidden="false" customHeight="false" outlineLevel="0" collapsed="false"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</row>
    <row r="424" customFormat="false" ht="10.5" hidden="false" customHeight="false" outlineLevel="0" collapsed="false"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</row>
    <row r="425" customFormat="false" ht="10.5" hidden="false" customHeight="false" outlineLevel="0" collapsed="false"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</row>
    <row r="426" customFormat="false" ht="10.5" hidden="false" customHeight="false" outlineLevel="0" collapsed="false"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</row>
    <row r="427" customFormat="false" ht="10.5" hidden="false" customHeight="false" outlineLevel="0" collapsed="false"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</row>
    <row r="428" customFormat="false" ht="10.5" hidden="false" customHeight="false" outlineLevel="0" collapsed="false"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</row>
    <row r="429" customFormat="false" ht="10.5" hidden="false" customHeight="false" outlineLevel="0" collapsed="false"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</row>
    <row r="430" customFormat="false" ht="10.5" hidden="false" customHeight="false" outlineLevel="0" collapsed="false"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</row>
    <row r="431" customFormat="false" ht="10.5" hidden="false" customHeight="false" outlineLevel="0" collapsed="false"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</row>
    <row r="432" customFormat="false" ht="10.5" hidden="false" customHeight="false" outlineLevel="0" collapsed="false"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</row>
    <row r="433" customFormat="false" ht="10.5" hidden="false" customHeight="false" outlineLevel="0" collapsed="false"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</row>
    <row r="434" customFormat="false" ht="10.5" hidden="false" customHeight="false" outlineLevel="0" collapsed="false"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</row>
    <row r="435" customFormat="false" ht="10.5" hidden="false" customHeight="false" outlineLevel="0" collapsed="false"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</row>
    <row r="436" customFormat="false" ht="10.5" hidden="false" customHeight="false" outlineLevel="0" collapsed="false"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</row>
    <row r="437" customFormat="false" ht="10.5" hidden="false" customHeight="false" outlineLevel="0" collapsed="false"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</row>
    <row r="438" customFormat="false" ht="10.5" hidden="false" customHeight="false" outlineLevel="0" collapsed="false"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</row>
    <row r="439" customFormat="false" ht="10.5" hidden="false" customHeight="false" outlineLevel="0" collapsed="false"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</row>
    <row r="440" customFormat="false" ht="10.5" hidden="false" customHeight="false" outlineLevel="0" collapsed="false"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</row>
    <row r="441" customFormat="false" ht="10.5" hidden="false" customHeight="false" outlineLevel="0" collapsed="false"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</row>
    <row r="442" customFormat="false" ht="10.5" hidden="false" customHeight="false" outlineLevel="0" collapsed="false"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</row>
    <row r="443" customFormat="false" ht="10.5" hidden="false" customHeight="false" outlineLevel="0" collapsed="false"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</row>
    <row r="444" customFormat="false" ht="10.5" hidden="false" customHeight="false" outlineLevel="0" collapsed="false"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</row>
    <row r="445" customFormat="false" ht="10.5" hidden="false" customHeight="false" outlineLevel="0" collapsed="false"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</row>
    <row r="446" customFormat="false" ht="10.5" hidden="false" customHeight="false" outlineLevel="0" collapsed="false"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</row>
    <row r="447" customFormat="false" ht="10.5" hidden="false" customHeight="false" outlineLevel="0" collapsed="false"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</row>
    <row r="448" customFormat="false" ht="10.5" hidden="false" customHeight="false" outlineLevel="0" collapsed="false"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</row>
    <row r="449" customFormat="false" ht="10.5" hidden="false" customHeight="false" outlineLevel="0" collapsed="false"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</row>
    <row r="450" customFormat="false" ht="10.5" hidden="false" customHeight="false" outlineLevel="0" collapsed="false"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</row>
    <row r="451" customFormat="false" ht="10.5" hidden="false" customHeight="false" outlineLevel="0" collapsed="false"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</row>
    <row r="452" customFormat="false" ht="10.5" hidden="false" customHeight="false" outlineLevel="0" collapsed="false"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</row>
    <row r="453" customFormat="false" ht="10.5" hidden="false" customHeight="false" outlineLevel="0" collapsed="false"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</row>
    <row r="454" customFormat="false" ht="10.5" hidden="false" customHeight="false" outlineLevel="0" collapsed="false"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</row>
    <row r="455" customFormat="false" ht="10.5" hidden="false" customHeight="false" outlineLevel="0" collapsed="false"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</row>
    <row r="456" customFormat="false" ht="10.5" hidden="false" customHeight="false" outlineLevel="0" collapsed="false"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</row>
    <row r="457" customFormat="false" ht="10.5" hidden="false" customHeight="false" outlineLevel="0" collapsed="false"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</row>
    <row r="458" customFormat="false" ht="10.5" hidden="false" customHeight="false" outlineLevel="0" collapsed="false"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</row>
    <row r="459" customFormat="false" ht="10.5" hidden="false" customHeight="false" outlineLevel="0" collapsed="false"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</row>
    <row r="460" customFormat="false" ht="10.5" hidden="false" customHeight="false" outlineLevel="0" collapsed="false"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</row>
    <row r="461" customFormat="false" ht="10.5" hidden="false" customHeight="false" outlineLevel="0" collapsed="false"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</row>
    <row r="462" customFormat="false" ht="10.5" hidden="false" customHeight="false" outlineLevel="0" collapsed="false"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</row>
    <row r="463" customFormat="false" ht="10.5" hidden="false" customHeight="false" outlineLevel="0" collapsed="false"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</row>
    <row r="464" customFormat="false" ht="10.5" hidden="false" customHeight="false" outlineLevel="0" collapsed="false"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</row>
    <row r="465" customFormat="false" ht="10.5" hidden="false" customHeight="false" outlineLevel="0" collapsed="false"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</row>
    <row r="466" customFormat="false" ht="10.5" hidden="false" customHeight="false" outlineLevel="0" collapsed="false"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0" topLeftCell="B1" activePane="topRight" state="frozen"/>
      <selection pane="topLeft" activeCell="A1" activeCellId="0" sqref="A1"/>
      <selection pane="topRight" activeCell="B1" activeCellId="0" sqref="B1"/>
    </sheetView>
  </sheetViews>
  <sheetFormatPr defaultColWidth="9.328125" defaultRowHeight="9" customHeight="true" zeroHeight="false" outlineLevelRow="0" outlineLevelCol="0"/>
  <cols>
    <col collapsed="false" customWidth="true" hidden="false" outlineLevel="0" max="1" min="1" style="147" width="16.82"/>
    <col collapsed="false" customWidth="true" hidden="false" outlineLevel="0" max="2" min="2" style="147" width="21.83"/>
    <col collapsed="false" customWidth="true" hidden="false" outlineLevel="0" max="3" min="3" style="147" width="4.99"/>
    <col collapsed="false" customWidth="true" hidden="true" outlineLevel="0" max="7" min="4" style="147" width="13.83"/>
    <col collapsed="false" customWidth="true" hidden="true" outlineLevel="0" max="8" min="8" style="147" width="0.15"/>
    <col collapsed="false" customWidth="true" hidden="true" outlineLevel="0" max="9" min="9" style="147" width="13.83"/>
    <col collapsed="false" customWidth="true" hidden="false" outlineLevel="0" max="11" min="10" style="147" width="14.99"/>
    <col collapsed="false" customWidth="true" hidden="false" outlineLevel="0" max="12" min="12" style="147" width="15.15"/>
    <col collapsed="false" customWidth="true" hidden="false" outlineLevel="0" max="33" min="13" style="147" width="13.83"/>
    <col collapsed="false" customWidth="true" hidden="false" outlineLevel="0" max="34" min="34" style="147" width="14.65"/>
    <col collapsed="false" customWidth="false" hidden="false" outlineLevel="0" max="257" min="35" style="148" width="9.33"/>
  </cols>
  <sheetData>
    <row r="1" customFormat="false" ht="10.5" hidden="false" customHeight="false" outlineLevel="0" collapsed="false">
      <c r="A1" s="116" t="s">
        <v>0</v>
      </c>
      <c r="B1" s="149"/>
    </row>
    <row r="2" customFormat="false" ht="10.5" hidden="false" customHeight="false" outlineLevel="0" collapsed="false">
      <c r="A2" s="116" t="s">
        <v>152</v>
      </c>
      <c r="B2" s="149"/>
    </row>
    <row r="3" customFormat="false" ht="10.5" hidden="false" customHeight="false" outlineLevel="0" collapsed="false">
      <c r="A3" s="116" t="str">
        <f aca="false">'SPEC REPORT'!A3</f>
        <v>As of November 19, 2001</v>
      </c>
      <c r="B3" s="149"/>
    </row>
    <row r="4" customFormat="false" ht="10.5" hidden="false" customHeight="false" outlineLevel="0" collapsed="false">
      <c r="A4" s="116" t="s">
        <v>3</v>
      </c>
      <c r="B4" s="149"/>
    </row>
    <row r="5" customFormat="false" ht="9" hidden="false" customHeight="false" outlineLevel="0" collapsed="false">
      <c r="A5" s="150"/>
      <c r="B5" s="150"/>
      <c r="D5" s="151" t="n">
        <v>36892</v>
      </c>
      <c r="E5" s="151" t="n">
        <v>36923</v>
      </c>
      <c r="F5" s="151" t="n">
        <v>36951</v>
      </c>
      <c r="G5" s="151" t="n">
        <v>36982</v>
      </c>
      <c r="H5" s="151" t="n">
        <v>37012</v>
      </c>
    </row>
    <row r="7" customFormat="false" ht="9" hidden="false" customHeight="false" outlineLevel="0" collapsed="false">
      <c r="A7" s="152" t="s">
        <v>118</v>
      </c>
      <c r="B7" s="153"/>
      <c r="D7" s="154"/>
      <c r="E7" s="154"/>
      <c r="F7" s="154"/>
      <c r="G7" s="154"/>
      <c r="H7" s="154"/>
      <c r="I7" s="151"/>
      <c r="J7" s="151" t="n">
        <v>37226</v>
      </c>
      <c r="K7" s="151" t="n">
        <v>37257</v>
      </c>
      <c r="L7" s="151" t="n">
        <v>37288</v>
      </c>
      <c r="M7" s="151" t="n">
        <v>37316</v>
      </c>
      <c r="N7" s="151" t="n">
        <v>37347</v>
      </c>
      <c r="O7" s="151" t="n">
        <v>37377</v>
      </c>
      <c r="P7" s="151" t="n">
        <v>37408</v>
      </c>
      <c r="Q7" s="151" t="n">
        <v>37438</v>
      </c>
      <c r="R7" s="151" t="n">
        <v>37469</v>
      </c>
      <c r="S7" s="151" t="n">
        <v>37500</v>
      </c>
      <c r="T7" s="151" t="n">
        <v>37530</v>
      </c>
      <c r="U7" s="151" t="n">
        <v>37561</v>
      </c>
      <c r="V7" s="151" t="n">
        <v>37591</v>
      </c>
      <c r="W7" s="151" t="n">
        <v>37622</v>
      </c>
      <c r="X7" s="151" t="n">
        <v>37653</v>
      </c>
      <c r="Y7" s="151" t="n">
        <v>37681</v>
      </c>
      <c r="Z7" s="151" t="n">
        <v>37712</v>
      </c>
      <c r="AA7" s="151" t="n">
        <v>37742</v>
      </c>
      <c r="AB7" s="151" t="n">
        <v>37773</v>
      </c>
      <c r="AC7" s="151" t="n">
        <v>37803</v>
      </c>
      <c r="AD7" s="151" t="n">
        <v>37834</v>
      </c>
      <c r="AE7" s="151" t="n">
        <v>37865</v>
      </c>
      <c r="AF7" s="151" t="n">
        <v>37895</v>
      </c>
      <c r="AG7" s="151" t="n">
        <v>37926</v>
      </c>
      <c r="AH7" s="155" t="s">
        <v>139</v>
      </c>
      <c r="AI7" s="156"/>
      <c r="AJ7" s="156"/>
      <c r="AK7" s="156"/>
      <c r="AL7" s="156"/>
      <c r="AM7" s="156"/>
    </row>
    <row r="8" customFormat="false" ht="9" hidden="false" customHeight="false" outlineLevel="0" collapsed="false">
      <c r="A8" s="157" t="s">
        <v>146</v>
      </c>
      <c r="B8" s="157"/>
      <c r="C8" s="157"/>
      <c r="D8" s="158"/>
      <c r="E8" s="158"/>
      <c r="F8" s="158"/>
      <c r="G8" s="158"/>
      <c r="H8" s="158"/>
      <c r="I8" s="158"/>
      <c r="J8" s="158" t="n">
        <f aca="false">'SPEC DETAILS'!C34</f>
        <v>0</v>
      </c>
      <c r="K8" s="158" t="n">
        <f aca="false">'SPEC DETAILS'!D34</f>
        <v>0</v>
      </c>
      <c r="L8" s="158" t="n">
        <f aca="false">'SPEC DETAILS'!E34</f>
        <v>0</v>
      </c>
      <c r="M8" s="158" t="n">
        <f aca="false">'SPEC DETAILS'!F34</f>
        <v>0</v>
      </c>
      <c r="N8" s="158" t="n">
        <f aca="false">'SPEC DETAILS'!G34</f>
        <v>0</v>
      </c>
      <c r="O8" s="158" t="n">
        <f aca="false">'SPEC DETAILS'!H34</f>
        <v>0</v>
      </c>
      <c r="P8" s="158" t="n">
        <f aca="false">'SPEC DETAILS'!I34</f>
        <v>0</v>
      </c>
      <c r="Q8" s="158" t="n">
        <f aca="false">'SPEC DETAILS'!J34</f>
        <v>0</v>
      </c>
      <c r="R8" s="158" t="n">
        <f aca="false">'SPEC DETAILS'!K34</f>
        <v>0</v>
      </c>
      <c r="S8" s="158" t="n">
        <f aca="false">'SPEC DETAILS'!L34</f>
        <v>0</v>
      </c>
      <c r="T8" s="158" t="n">
        <f aca="false">'SPEC DETAILS'!M34</f>
        <v>0</v>
      </c>
      <c r="U8" s="158" t="n">
        <f aca="false">'SPEC DETAILS'!N34</f>
        <v>0</v>
      </c>
      <c r="V8" s="158" t="n">
        <f aca="false">'SPEC DETAILS'!O34</f>
        <v>0</v>
      </c>
      <c r="W8" s="158" t="n">
        <f aca="false">'SPEC DETAILS'!P34</f>
        <v>0</v>
      </c>
      <c r="X8" s="158" t="n">
        <f aca="false">'SPEC DETAILS'!Q34</f>
        <v>0</v>
      </c>
      <c r="Y8" s="158" t="n">
        <f aca="false">'SPEC DETAILS'!R34</f>
        <v>0</v>
      </c>
      <c r="Z8" s="158" t="n">
        <f aca="false">'SPEC DETAILS'!S34</f>
        <v>0</v>
      </c>
      <c r="AA8" s="158" t="n">
        <f aca="false">'SPEC DETAILS'!T34</f>
        <v>0</v>
      </c>
      <c r="AB8" s="158" t="n">
        <f aca="false">'SPEC DETAILS'!U34</f>
        <v>0</v>
      </c>
      <c r="AC8" s="158" t="n">
        <f aca="false">'SPEC DETAILS'!V34</f>
        <v>0</v>
      </c>
      <c r="AD8" s="158" t="n">
        <f aca="false">'SPEC DETAILS'!W34</f>
        <v>0</v>
      </c>
      <c r="AE8" s="158" t="n">
        <f aca="false">'SPEC DETAILS'!X34</f>
        <v>0</v>
      </c>
      <c r="AF8" s="158" t="n">
        <f aca="false">'SPEC DETAILS'!Y34</f>
        <v>0</v>
      </c>
      <c r="AG8" s="158" t="n">
        <f aca="false">'SPEC DETAILS'!Z34</f>
        <v>0</v>
      </c>
      <c r="AH8" s="159"/>
      <c r="AI8" s="159"/>
      <c r="AJ8" s="159"/>
      <c r="AK8" s="159"/>
      <c r="AL8" s="159"/>
      <c r="AM8" s="159"/>
      <c r="AN8" s="153"/>
      <c r="AO8" s="153"/>
      <c r="AP8" s="153"/>
      <c r="AQ8" s="153"/>
      <c r="AR8" s="153"/>
      <c r="AS8" s="153"/>
      <c r="AT8" s="153"/>
      <c r="AU8" s="153"/>
      <c r="AV8" s="153"/>
      <c r="AW8" s="153"/>
      <c r="AX8" s="153"/>
      <c r="AY8" s="153"/>
      <c r="AZ8" s="153"/>
      <c r="BA8" s="153"/>
      <c r="BB8" s="153"/>
      <c r="BC8" s="153"/>
      <c r="BD8" s="153"/>
      <c r="BE8" s="153"/>
      <c r="BF8" s="153"/>
      <c r="BG8" s="153"/>
      <c r="BH8" s="153"/>
      <c r="BI8" s="153"/>
      <c r="BJ8" s="153"/>
      <c r="BK8" s="153"/>
      <c r="BL8" s="153"/>
      <c r="BM8" s="153"/>
      <c r="BN8" s="153"/>
      <c r="BO8" s="153"/>
      <c r="BP8" s="153"/>
      <c r="BQ8" s="153"/>
      <c r="BR8" s="153"/>
      <c r="BS8" s="153"/>
      <c r="BT8" s="153"/>
      <c r="BU8" s="153"/>
      <c r="BV8" s="153"/>
      <c r="BW8" s="153"/>
      <c r="BX8" s="153"/>
      <c r="BY8" s="153"/>
      <c r="BZ8" s="153"/>
      <c r="CA8" s="153"/>
      <c r="CB8" s="153"/>
      <c r="CC8" s="153"/>
      <c r="CD8" s="153"/>
      <c r="CE8" s="153"/>
      <c r="CF8" s="153"/>
      <c r="CG8" s="153"/>
      <c r="CH8" s="153"/>
      <c r="CI8" s="153"/>
      <c r="CJ8" s="153"/>
      <c r="CK8" s="153"/>
      <c r="CL8" s="153"/>
      <c r="CM8" s="153"/>
      <c r="CN8" s="153"/>
      <c r="CO8" s="153"/>
      <c r="CP8" s="153"/>
      <c r="CQ8" s="153"/>
      <c r="CR8" s="153"/>
      <c r="CS8" s="153"/>
      <c r="CT8" s="153"/>
      <c r="CU8" s="153"/>
      <c r="CV8" s="153"/>
      <c r="CW8" s="153"/>
      <c r="CX8" s="153"/>
      <c r="CY8" s="153"/>
      <c r="CZ8" s="153"/>
      <c r="DA8" s="153"/>
      <c r="DB8" s="153"/>
      <c r="DC8" s="153"/>
      <c r="DD8" s="153"/>
      <c r="DE8" s="153"/>
      <c r="DF8" s="153"/>
      <c r="DG8" s="153"/>
      <c r="DH8" s="153"/>
      <c r="DI8" s="153"/>
      <c r="DJ8" s="153"/>
      <c r="DK8" s="153"/>
      <c r="DL8" s="153"/>
      <c r="DM8" s="153"/>
      <c r="DN8" s="153"/>
      <c r="DO8" s="153"/>
      <c r="DP8" s="153"/>
      <c r="DQ8" s="153"/>
      <c r="DR8" s="153"/>
      <c r="DS8" s="153"/>
      <c r="DT8" s="153"/>
      <c r="DU8" s="153"/>
      <c r="DV8" s="153"/>
      <c r="DW8" s="153"/>
      <c r="DX8" s="153"/>
      <c r="DY8" s="153"/>
      <c r="DZ8" s="153"/>
      <c r="EA8" s="153"/>
      <c r="EB8" s="153"/>
      <c r="EC8" s="153"/>
      <c r="ED8" s="153"/>
      <c r="EE8" s="153"/>
      <c r="EF8" s="153"/>
      <c r="EG8" s="153"/>
      <c r="EH8" s="153"/>
      <c r="EI8" s="153"/>
      <c r="EJ8" s="153"/>
      <c r="EK8" s="153"/>
      <c r="EL8" s="153"/>
      <c r="EM8" s="153"/>
      <c r="EN8" s="153"/>
      <c r="EO8" s="153"/>
      <c r="EP8" s="153"/>
      <c r="EQ8" s="153"/>
      <c r="ER8" s="153"/>
      <c r="ES8" s="153"/>
      <c r="ET8" s="153"/>
      <c r="EU8" s="153"/>
      <c r="EV8" s="153"/>
      <c r="EW8" s="153"/>
      <c r="EX8" s="153"/>
      <c r="EY8" s="153"/>
      <c r="EZ8" s="153"/>
      <c r="FA8" s="153"/>
      <c r="FB8" s="153"/>
      <c r="FC8" s="153"/>
      <c r="FD8" s="153"/>
      <c r="FE8" s="153"/>
      <c r="FF8" s="153"/>
      <c r="FG8" s="153"/>
      <c r="FH8" s="153"/>
      <c r="FI8" s="153"/>
      <c r="FJ8" s="153"/>
      <c r="FK8" s="153"/>
      <c r="FL8" s="153"/>
      <c r="FM8" s="153"/>
      <c r="FN8" s="153"/>
      <c r="FO8" s="153"/>
      <c r="FP8" s="153"/>
      <c r="FQ8" s="153"/>
      <c r="FR8" s="153"/>
      <c r="FS8" s="153"/>
      <c r="FT8" s="153"/>
      <c r="FU8" s="153"/>
      <c r="FV8" s="153"/>
      <c r="FW8" s="153"/>
      <c r="FX8" s="153"/>
      <c r="FY8" s="153"/>
      <c r="FZ8" s="153"/>
      <c r="GA8" s="153"/>
      <c r="GB8" s="153"/>
      <c r="GC8" s="153"/>
      <c r="GD8" s="153"/>
      <c r="GE8" s="153"/>
      <c r="GF8" s="153"/>
      <c r="GG8" s="153"/>
      <c r="GH8" s="153"/>
      <c r="GI8" s="153"/>
      <c r="GJ8" s="153"/>
      <c r="GK8" s="153"/>
      <c r="GL8" s="153"/>
      <c r="GM8" s="153"/>
      <c r="GN8" s="153"/>
      <c r="GO8" s="153"/>
      <c r="GP8" s="153"/>
      <c r="GQ8" s="153"/>
      <c r="GR8" s="153"/>
      <c r="GS8" s="153"/>
      <c r="GT8" s="153"/>
      <c r="GU8" s="153"/>
      <c r="GV8" s="153"/>
      <c r="GW8" s="153"/>
      <c r="GX8" s="153"/>
      <c r="GY8" s="153"/>
      <c r="GZ8" s="153"/>
      <c r="HA8" s="153"/>
      <c r="HB8" s="153"/>
      <c r="HC8" s="153"/>
      <c r="HD8" s="153"/>
      <c r="HE8" s="153"/>
      <c r="HF8" s="153"/>
      <c r="HG8" s="153"/>
      <c r="HH8" s="153"/>
      <c r="HI8" s="153"/>
      <c r="HJ8" s="153"/>
      <c r="HK8" s="153"/>
      <c r="HL8" s="153"/>
      <c r="HM8" s="153"/>
      <c r="HN8" s="153"/>
      <c r="HO8" s="153"/>
      <c r="HP8" s="153"/>
      <c r="HQ8" s="153"/>
      <c r="HR8" s="153"/>
      <c r="HS8" s="153"/>
      <c r="HT8" s="153"/>
      <c r="HU8" s="153"/>
      <c r="HV8" s="153"/>
      <c r="HW8" s="153"/>
      <c r="HX8" s="153"/>
      <c r="HY8" s="153"/>
      <c r="HZ8" s="153"/>
      <c r="IA8" s="153"/>
      <c r="IB8" s="153"/>
      <c r="IC8" s="153"/>
      <c r="ID8" s="153"/>
      <c r="IE8" s="153"/>
      <c r="IF8" s="153"/>
      <c r="IG8" s="153"/>
      <c r="IH8" s="153"/>
      <c r="II8" s="153"/>
      <c r="IJ8" s="153"/>
      <c r="IK8" s="153"/>
      <c r="IL8" s="153"/>
      <c r="IM8" s="153"/>
      <c r="IN8" s="153"/>
      <c r="IO8" s="153"/>
      <c r="IP8" s="153"/>
      <c r="IQ8" s="153"/>
      <c r="IR8" s="153"/>
      <c r="IS8" s="153"/>
      <c r="IT8" s="153"/>
      <c r="IU8" s="153"/>
      <c r="IV8" s="153"/>
      <c r="IW8" s="153"/>
    </row>
    <row r="9" customFormat="false" ht="9" hidden="false" customHeight="false" outlineLevel="0" collapsed="false">
      <c r="A9" s="147" t="s">
        <v>153</v>
      </c>
      <c r="D9" s="154"/>
      <c r="E9" s="154"/>
      <c r="F9" s="154"/>
      <c r="G9" s="154"/>
      <c r="H9" s="154"/>
      <c r="I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6"/>
      <c r="AJ9" s="156"/>
      <c r="AK9" s="156"/>
      <c r="AL9" s="156"/>
      <c r="AM9" s="156"/>
    </row>
    <row r="10" customFormat="false" ht="9" hidden="false" customHeight="false" outlineLevel="0" collapsed="false">
      <c r="A10" s="160" t="s">
        <v>154</v>
      </c>
      <c r="B10" s="160"/>
      <c r="C10" s="160"/>
      <c r="D10" s="160"/>
      <c r="E10" s="160"/>
      <c r="F10" s="160"/>
      <c r="G10" s="160"/>
      <c r="H10" s="160"/>
      <c r="I10" s="160"/>
      <c r="J10" s="160" t="n">
        <f aca="false">J12-J11</f>
        <v>-10865</v>
      </c>
      <c r="K10" s="160" t="n">
        <f aca="false">K12-K11</f>
        <v>-19137</v>
      </c>
      <c r="L10" s="160" t="n">
        <f aca="false">L12-L11</f>
        <v>-17227</v>
      </c>
      <c r="M10" s="160" t="n">
        <f aca="false">M12-M11</f>
        <v>-19017</v>
      </c>
      <c r="N10" s="160" t="n">
        <f aca="false">N12-N11</f>
        <v>-51990</v>
      </c>
      <c r="O10" s="160" t="n">
        <f aca="false">O12-O11</f>
        <v>-53551</v>
      </c>
      <c r="P10" s="160" t="n">
        <f aca="false">P12-P11</f>
        <v>-51654</v>
      </c>
      <c r="Q10" s="160" t="n">
        <f aca="false">Q12-Q11</f>
        <v>-53196</v>
      </c>
      <c r="R10" s="160" t="n">
        <f aca="false">R12-R11</f>
        <v>-53019</v>
      </c>
      <c r="S10" s="160" t="n">
        <f aca="false">S12-S11</f>
        <v>-51145</v>
      </c>
      <c r="T10" s="160" t="n">
        <f aca="false">T12-T11</f>
        <v>-52670</v>
      </c>
      <c r="U10" s="160" t="n">
        <f aca="false">U12-U11</f>
        <v>0</v>
      </c>
      <c r="V10" s="160" t="n">
        <f aca="false">V12-V11</f>
        <v>0</v>
      </c>
      <c r="W10" s="160" t="n">
        <f aca="false">W12-W11</f>
        <v>0</v>
      </c>
      <c r="X10" s="160" t="n">
        <f aca="false">X12-X11</f>
        <v>0</v>
      </c>
      <c r="Y10" s="160" t="n">
        <f aca="false">Y12-Y11</f>
        <v>0</v>
      </c>
      <c r="Z10" s="160" t="n">
        <f aca="false">Z12-Z11</f>
        <v>0</v>
      </c>
      <c r="AA10" s="160" t="n">
        <f aca="false">AA12-AA11</f>
        <v>0</v>
      </c>
      <c r="AB10" s="160" t="n">
        <f aca="false">AB12-AB11</f>
        <v>0</v>
      </c>
      <c r="AC10" s="160" t="n">
        <f aca="false">AC12-AC11</f>
        <v>0</v>
      </c>
      <c r="AD10" s="160" t="n">
        <f aca="false">AD12-AD11</f>
        <v>0</v>
      </c>
      <c r="AE10" s="160" t="n">
        <f aca="false">AE12-AE11</f>
        <v>0</v>
      </c>
      <c r="AF10" s="160" t="n">
        <f aca="false">AF12-AF11</f>
        <v>0</v>
      </c>
      <c r="AG10" s="160"/>
      <c r="AH10" s="160" t="n">
        <f aca="false">SUM(J10:AG10)</f>
        <v>-433471</v>
      </c>
      <c r="AI10" s="161"/>
      <c r="AJ10" s="161"/>
      <c r="AK10" s="161"/>
      <c r="AL10" s="161"/>
      <c r="AM10" s="161"/>
      <c r="AN10" s="161"/>
      <c r="AO10" s="161"/>
      <c r="AP10" s="161"/>
      <c r="AQ10" s="161"/>
      <c r="AR10" s="161"/>
      <c r="AS10" s="161"/>
      <c r="AT10" s="161"/>
      <c r="AU10" s="161"/>
      <c r="AV10" s="161"/>
      <c r="AW10" s="161"/>
      <c r="AX10" s="161"/>
      <c r="AY10" s="161"/>
      <c r="AZ10" s="161"/>
      <c r="BA10" s="161"/>
      <c r="BB10" s="161"/>
      <c r="BC10" s="161"/>
      <c r="BD10" s="161"/>
      <c r="BE10" s="161"/>
      <c r="BF10" s="161"/>
      <c r="BG10" s="161"/>
      <c r="BH10" s="161"/>
      <c r="BI10" s="161"/>
      <c r="BJ10" s="161"/>
      <c r="BK10" s="161"/>
      <c r="BL10" s="161"/>
      <c r="BM10" s="161"/>
      <c r="BN10" s="161"/>
      <c r="BO10" s="161"/>
      <c r="BP10" s="161"/>
      <c r="BQ10" s="161"/>
      <c r="BR10" s="161"/>
      <c r="BS10" s="161"/>
      <c r="BT10" s="161"/>
      <c r="BU10" s="161"/>
      <c r="BV10" s="161"/>
      <c r="BW10" s="161"/>
      <c r="BX10" s="161"/>
      <c r="BY10" s="161"/>
      <c r="BZ10" s="161"/>
      <c r="CA10" s="161"/>
      <c r="CB10" s="161"/>
      <c r="CC10" s="161"/>
      <c r="CD10" s="161"/>
      <c r="CE10" s="161"/>
      <c r="CF10" s="161"/>
      <c r="CG10" s="161"/>
      <c r="CH10" s="161"/>
      <c r="CI10" s="161"/>
      <c r="CJ10" s="161"/>
      <c r="CK10" s="161"/>
      <c r="CL10" s="161"/>
      <c r="CM10" s="161"/>
      <c r="CN10" s="161"/>
      <c r="CO10" s="161"/>
      <c r="CP10" s="161"/>
      <c r="CQ10" s="161"/>
      <c r="CR10" s="161"/>
      <c r="CS10" s="161"/>
      <c r="CT10" s="161"/>
      <c r="CU10" s="161"/>
      <c r="CV10" s="161"/>
      <c r="CW10" s="161"/>
      <c r="CX10" s="161"/>
      <c r="CY10" s="161"/>
      <c r="CZ10" s="161"/>
      <c r="DA10" s="161"/>
      <c r="DB10" s="161"/>
      <c r="DC10" s="161"/>
      <c r="DD10" s="161"/>
      <c r="DE10" s="161"/>
      <c r="DF10" s="161"/>
      <c r="DG10" s="161"/>
      <c r="DH10" s="161"/>
      <c r="DI10" s="161"/>
      <c r="DJ10" s="161"/>
      <c r="DK10" s="161"/>
      <c r="DL10" s="161"/>
      <c r="DM10" s="161"/>
      <c r="DN10" s="161"/>
      <c r="DO10" s="161"/>
      <c r="DP10" s="161"/>
      <c r="DQ10" s="161"/>
      <c r="DR10" s="161"/>
      <c r="DS10" s="161"/>
      <c r="DT10" s="161"/>
      <c r="DU10" s="161"/>
      <c r="DV10" s="161"/>
      <c r="DW10" s="161"/>
      <c r="DX10" s="161"/>
      <c r="DY10" s="161"/>
      <c r="DZ10" s="161"/>
      <c r="EA10" s="161"/>
      <c r="EB10" s="161"/>
      <c r="EC10" s="161"/>
      <c r="ED10" s="161"/>
      <c r="EE10" s="161"/>
      <c r="EF10" s="161"/>
      <c r="EG10" s="161"/>
      <c r="EH10" s="161"/>
      <c r="EI10" s="161"/>
      <c r="EJ10" s="161"/>
      <c r="EK10" s="161"/>
      <c r="EL10" s="161"/>
      <c r="EM10" s="161"/>
      <c r="EN10" s="161"/>
      <c r="EO10" s="161"/>
      <c r="EP10" s="161"/>
      <c r="EQ10" s="161"/>
      <c r="ER10" s="161"/>
      <c r="ES10" s="161"/>
      <c r="ET10" s="161"/>
      <c r="EU10" s="161"/>
      <c r="EV10" s="161"/>
      <c r="EW10" s="161"/>
      <c r="EX10" s="161"/>
      <c r="EY10" s="161"/>
      <c r="EZ10" s="161"/>
      <c r="FA10" s="161"/>
      <c r="FB10" s="161"/>
      <c r="FC10" s="161"/>
      <c r="FD10" s="161"/>
      <c r="FE10" s="161"/>
      <c r="FF10" s="161"/>
      <c r="FG10" s="161"/>
      <c r="FH10" s="161"/>
      <c r="FI10" s="161"/>
      <c r="FJ10" s="161"/>
      <c r="FK10" s="161"/>
      <c r="FL10" s="161"/>
      <c r="FM10" s="161"/>
      <c r="FN10" s="161"/>
      <c r="FO10" s="161"/>
      <c r="FP10" s="161"/>
      <c r="FQ10" s="161"/>
      <c r="FR10" s="161"/>
      <c r="FS10" s="161"/>
      <c r="FT10" s="161"/>
      <c r="FU10" s="161"/>
      <c r="FV10" s="161"/>
      <c r="FW10" s="161"/>
      <c r="FX10" s="161"/>
      <c r="FY10" s="161"/>
      <c r="FZ10" s="161"/>
      <c r="GA10" s="161"/>
      <c r="GB10" s="161"/>
      <c r="GC10" s="161"/>
      <c r="GD10" s="161"/>
      <c r="GE10" s="161"/>
      <c r="GF10" s="161"/>
      <c r="GG10" s="161"/>
      <c r="GH10" s="161"/>
      <c r="GI10" s="161"/>
      <c r="GJ10" s="161"/>
      <c r="GK10" s="161"/>
      <c r="GL10" s="161"/>
      <c r="GM10" s="161"/>
      <c r="GN10" s="161"/>
      <c r="GO10" s="161"/>
      <c r="GP10" s="161"/>
      <c r="GQ10" s="161"/>
      <c r="GR10" s="161"/>
      <c r="GS10" s="161"/>
      <c r="GT10" s="161"/>
      <c r="GU10" s="161"/>
      <c r="GV10" s="161"/>
      <c r="GW10" s="161"/>
      <c r="GX10" s="161"/>
      <c r="GY10" s="161"/>
      <c r="GZ10" s="161"/>
      <c r="HA10" s="161"/>
      <c r="HB10" s="161"/>
      <c r="HC10" s="161"/>
      <c r="HD10" s="161"/>
      <c r="HE10" s="161"/>
      <c r="HF10" s="161"/>
      <c r="HG10" s="161"/>
      <c r="HH10" s="161"/>
      <c r="HI10" s="161"/>
      <c r="HJ10" s="161"/>
      <c r="HK10" s="161"/>
      <c r="HL10" s="161"/>
      <c r="HM10" s="161"/>
      <c r="HN10" s="161"/>
      <c r="HO10" s="161"/>
      <c r="HP10" s="161"/>
      <c r="HQ10" s="161"/>
      <c r="HR10" s="161"/>
      <c r="HS10" s="161"/>
      <c r="HT10" s="161"/>
      <c r="HU10" s="161"/>
      <c r="HV10" s="161"/>
      <c r="HW10" s="161"/>
      <c r="HX10" s="161"/>
      <c r="HY10" s="161"/>
      <c r="HZ10" s="161"/>
      <c r="IA10" s="161"/>
      <c r="IB10" s="161"/>
      <c r="IC10" s="161"/>
      <c r="ID10" s="161"/>
      <c r="IE10" s="161"/>
      <c r="IF10" s="161"/>
      <c r="IG10" s="161"/>
      <c r="IH10" s="161"/>
      <c r="II10" s="161"/>
      <c r="IJ10" s="161"/>
      <c r="IK10" s="161"/>
      <c r="IL10" s="161"/>
      <c r="IM10" s="161"/>
      <c r="IN10" s="161"/>
      <c r="IO10" s="161"/>
      <c r="IP10" s="161"/>
      <c r="IQ10" s="161"/>
      <c r="IR10" s="161"/>
      <c r="IS10" s="161"/>
      <c r="IT10" s="161"/>
      <c r="IU10" s="161"/>
      <c r="IV10" s="161"/>
      <c r="IW10" s="161"/>
    </row>
    <row r="11" customFormat="false" ht="9" hidden="false" customHeight="false" outlineLevel="0" collapsed="false">
      <c r="A11" s="160" t="s">
        <v>155</v>
      </c>
      <c r="B11" s="160"/>
      <c r="C11" s="160"/>
      <c r="D11" s="162"/>
      <c r="E11" s="162"/>
      <c r="F11" s="162"/>
      <c r="G11" s="162"/>
      <c r="H11" s="162"/>
      <c r="I11" s="162"/>
      <c r="J11" s="162"/>
      <c r="K11" s="162"/>
      <c r="L11" s="162"/>
      <c r="M11" s="161"/>
      <c r="N11" s="161"/>
      <c r="O11" s="161"/>
      <c r="P11" s="161"/>
      <c r="Q11" s="161"/>
      <c r="R11" s="162"/>
      <c r="S11" s="162"/>
      <c r="T11" s="162"/>
      <c r="U11" s="162"/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  <c r="AF11" s="162"/>
      <c r="AG11" s="162"/>
      <c r="AH11" s="162" t="n">
        <f aca="false">SUM(J11:AG11)</f>
        <v>0</v>
      </c>
      <c r="AI11" s="161"/>
      <c r="AJ11" s="161"/>
      <c r="AK11" s="161"/>
      <c r="AL11" s="161"/>
      <c r="AM11" s="161"/>
      <c r="AN11" s="161"/>
      <c r="AO11" s="161"/>
      <c r="AP11" s="161"/>
      <c r="AQ11" s="161"/>
      <c r="AR11" s="161"/>
      <c r="AS11" s="161"/>
      <c r="AT11" s="161"/>
      <c r="AU11" s="161"/>
      <c r="AV11" s="161"/>
      <c r="AW11" s="161"/>
      <c r="AX11" s="161"/>
      <c r="AY11" s="161"/>
      <c r="AZ11" s="161"/>
      <c r="BA11" s="161"/>
      <c r="BB11" s="161"/>
      <c r="BC11" s="161"/>
      <c r="BD11" s="161"/>
      <c r="BE11" s="161"/>
      <c r="BF11" s="161"/>
      <c r="BG11" s="161"/>
      <c r="BH11" s="161"/>
      <c r="BI11" s="161"/>
      <c r="BJ11" s="161"/>
      <c r="BK11" s="161"/>
      <c r="BL11" s="161"/>
      <c r="BM11" s="161"/>
      <c r="BN11" s="161"/>
      <c r="BO11" s="161"/>
      <c r="BP11" s="161"/>
      <c r="BQ11" s="161"/>
      <c r="BR11" s="161"/>
      <c r="BS11" s="161"/>
      <c r="BT11" s="161"/>
      <c r="BU11" s="161"/>
      <c r="BV11" s="161"/>
      <c r="BW11" s="161"/>
      <c r="BX11" s="161"/>
      <c r="BY11" s="161"/>
      <c r="BZ11" s="161"/>
      <c r="CA11" s="161"/>
      <c r="CB11" s="161"/>
      <c r="CC11" s="161"/>
      <c r="CD11" s="161"/>
      <c r="CE11" s="161"/>
      <c r="CF11" s="161"/>
      <c r="CG11" s="161"/>
      <c r="CH11" s="161"/>
      <c r="CI11" s="161"/>
      <c r="CJ11" s="161"/>
      <c r="CK11" s="161"/>
      <c r="CL11" s="161"/>
      <c r="CM11" s="161"/>
      <c r="CN11" s="161"/>
      <c r="CO11" s="161"/>
      <c r="CP11" s="161"/>
      <c r="CQ11" s="161"/>
      <c r="CR11" s="161"/>
      <c r="CS11" s="161"/>
      <c r="CT11" s="161"/>
      <c r="CU11" s="161"/>
      <c r="CV11" s="161"/>
      <c r="CW11" s="161"/>
      <c r="CX11" s="161"/>
      <c r="CY11" s="161"/>
      <c r="CZ11" s="161"/>
      <c r="DA11" s="161"/>
      <c r="DB11" s="161"/>
      <c r="DC11" s="161"/>
      <c r="DD11" s="161"/>
      <c r="DE11" s="161"/>
      <c r="DF11" s="161"/>
      <c r="DG11" s="161"/>
      <c r="DH11" s="161"/>
      <c r="DI11" s="161"/>
      <c r="DJ11" s="161"/>
      <c r="DK11" s="161"/>
      <c r="DL11" s="161"/>
      <c r="DM11" s="161"/>
      <c r="DN11" s="161"/>
      <c r="DO11" s="161"/>
      <c r="DP11" s="161"/>
      <c r="DQ11" s="161"/>
      <c r="DR11" s="161"/>
      <c r="DS11" s="161"/>
      <c r="DT11" s="161"/>
      <c r="DU11" s="161"/>
      <c r="DV11" s="161"/>
      <c r="DW11" s="161"/>
      <c r="DX11" s="161"/>
      <c r="DY11" s="161"/>
      <c r="DZ11" s="161"/>
      <c r="EA11" s="161"/>
      <c r="EB11" s="161"/>
      <c r="EC11" s="161"/>
      <c r="ED11" s="161"/>
      <c r="EE11" s="161"/>
      <c r="EF11" s="161"/>
      <c r="EG11" s="161"/>
      <c r="EH11" s="161"/>
      <c r="EI11" s="161"/>
      <c r="EJ11" s="161"/>
      <c r="EK11" s="161"/>
      <c r="EL11" s="161"/>
      <c r="EM11" s="161"/>
      <c r="EN11" s="161"/>
      <c r="EO11" s="161"/>
      <c r="EP11" s="161"/>
      <c r="EQ11" s="161"/>
      <c r="ER11" s="161"/>
      <c r="ES11" s="161"/>
      <c r="ET11" s="161"/>
      <c r="EU11" s="161"/>
      <c r="EV11" s="161"/>
      <c r="EW11" s="161"/>
      <c r="EX11" s="161"/>
      <c r="EY11" s="161"/>
      <c r="EZ11" s="161"/>
      <c r="FA11" s="161"/>
      <c r="FB11" s="161"/>
      <c r="FC11" s="161"/>
      <c r="FD11" s="161"/>
      <c r="FE11" s="161"/>
      <c r="FF11" s="161"/>
      <c r="FG11" s="161"/>
      <c r="FH11" s="161"/>
      <c r="FI11" s="161"/>
      <c r="FJ11" s="161"/>
      <c r="FK11" s="161"/>
      <c r="FL11" s="161"/>
      <c r="FM11" s="161"/>
      <c r="FN11" s="161"/>
      <c r="FO11" s="161"/>
      <c r="FP11" s="161"/>
      <c r="FQ11" s="161"/>
      <c r="FR11" s="161"/>
      <c r="FS11" s="161"/>
      <c r="FT11" s="161"/>
      <c r="FU11" s="161"/>
      <c r="FV11" s="161"/>
      <c r="FW11" s="161"/>
      <c r="FX11" s="161"/>
      <c r="FY11" s="161"/>
      <c r="FZ11" s="161"/>
      <c r="GA11" s="161"/>
      <c r="GB11" s="161"/>
      <c r="GC11" s="161"/>
      <c r="GD11" s="161"/>
      <c r="GE11" s="161"/>
      <c r="GF11" s="161"/>
      <c r="GG11" s="161"/>
      <c r="GH11" s="161"/>
      <c r="GI11" s="161"/>
      <c r="GJ11" s="161"/>
      <c r="GK11" s="161"/>
      <c r="GL11" s="161"/>
      <c r="GM11" s="161"/>
      <c r="GN11" s="161"/>
      <c r="GO11" s="161"/>
      <c r="GP11" s="161"/>
      <c r="GQ11" s="161"/>
      <c r="GR11" s="161"/>
      <c r="GS11" s="161"/>
      <c r="GT11" s="161"/>
      <c r="GU11" s="161"/>
      <c r="GV11" s="161"/>
      <c r="GW11" s="161"/>
      <c r="GX11" s="161"/>
      <c r="GY11" s="161"/>
      <c r="GZ11" s="161"/>
      <c r="HA11" s="161"/>
      <c r="HB11" s="161"/>
      <c r="HC11" s="161"/>
      <c r="HD11" s="161"/>
      <c r="HE11" s="161"/>
      <c r="HF11" s="161"/>
      <c r="HG11" s="161"/>
      <c r="HH11" s="161"/>
      <c r="HI11" s="161"/>
      <c r="HJ11" s="161"/>
      <c r="HK11" s="161"/>
      <c r="HL11" s="161"/>
      <c r="HM11" s="161"/>
      <c r="HN11" s="161"/>
      <c r="HO11" s="161"/>
      <c r="HP11" s="161"/>
      <c r="HQ11" s="161"/>
      <c r="HR11" s="161"/>
      <c r="HS11" s="161"/>
      <c r="HT11" s="161"/>
      <c r="HU11" s="161"/>
      <c r="HV11" s="161"/>
      <c r="HW11" s="161"/>
      <c r="HX11" s="161"/>
      <c r="HY11" s="161"/>
      <c r="HZ11" s="161"/>
      <c r="IA11" s="161"/>
      <c r="IB11" s="161"/>
      <c r="IC11" s="161"/>
      <c r="ID11" s="161"/>
      <c r="IE11" s="161"/>
      <c r="IF11" s="161"/>
      <c r="IG11" s="161"/>
      <c r="IH11" s="161"/>
      <c r="II11" s="161"/>
      <c r="IJ11" s="161"/>
      <c r="IK11" s="161"/>
      <c r="IL11" s="161"/>
      <c r="IM11" s="161"/>
      <c r="IN11" s="161"/>
      <c r="IO11" s="161"/>
      <c r="IP11" s="161"/>
      <c r="IQ11" s="161"/>
      <c r="IR11" s="161"/>
      <c r="IS11" s="161"/>
      <c r="IT11" s="161"/>
      <c r="IU11" s="161"/>
      <c r="IV11" s="161"/>
      <c r="IW11" s="161"/>
    </row>
    <row r="12" customFormat="false" ht="9" hidden="false" customHeight="false" outlineLevel="0" collapsed="false">
      <c r="A12" s="163" t="s">
        <v>156</v>
      </c>
      <c r="B12" s="163"/>
      <c r="C12" s="163"/>
      <c r="D12" s="163"/>
      <c r="E12" s="163"/>
      <c r="F12" s="163"/>
      <c r="G12" s="163"/>
      <c r="H12" s="163"/>
      <c r="I12" s="163"/>
      <c r="J12" s="163" t="n">
        <f aca="false">'SPEC DETAILS'!C60</f>
        <v>-10865</v>
      </c>
      <c r="K12" s="163" t="n">
        <f aca="false">'SPEC DETAILS'!D60</f>
        <v>-19137</v>
      </c>
      <c r="L12" s="163" t="n">
        <f aca="false">'SPEC DETAILS'!E60</f>
        <v>-17227</v>
      </c>
      <c r="M12" s="163" t="n">
        <f aca="false">'SPEC DETAILS'!F60</f>
        <v>-19017</v>
      </c>
      <c r="N12" s="163" t="n">
        <f aca="false">'SPEC DETAILS'!G60</f>
        <v>-51990</v>
      </c>
      <c r="O12" s="163" t="n">
        <f aca="false">'SPEC DETAILS'!H60</f>
        <v>-53551</v>
      </c>
      <c r="P12" s="163" t="n">
        <f aca="false">'SPEC DETAILS'!I60</f>
        <v>-51654</v>
      </c>
      <c r="Q12" s="163" t="n">
        <f aca="false">'SPEC DETAILS'!J60</f>
        <v>-53196</v>
      </c>
      <c r="R12" s="163" t="n">
        <f aca="false">'SPEC DETAILS'!K60</f>
        <v>-53019</v>
      </c>
      <c r="S12" s="163" t="n">
        <f aca="false">'SPEC DETAILS'!L60</f>
        <v>-51145</v>
      </c>
      <c r="T12" s="163" t="n">
        <f aca="false">'SPEC DETAILS'!M60</f>
        <v>-52670</v>
      </c>
      <c r="U12" s="163" t="n">
        <f aca="false">'SPEC DETAILS'!N60</f>
        <v>0</v>
      </c>
      <c r="V12" s="163" t="n">
        <f aca="false">'SPEC DETAILS'!O60</f>
        <v>0</v>
      </c>
      <c r="W12" s="163" t="n">
        <f aca="false">'SPEC DETAILS'!P60</f>
        <v>0</v>
      </c>
      <c r="X12" s="163" t="n">
        <f aca="false">'SPEC DETAILS'!Q60</f>
        <v>0</v>
      </c>
      <c r="Y12" s="163" t="n">
        <f aca="false">'SPEC DETAILS'!R60</f>
        <v>0</v>
      </c>
      <c r="Z12" s="163" t="n">
        <f aca="false">'SPEC DETAILS'!S60</f>
        <v>0</v>
      </c>
      <c r="AA12" s="163" t="n">
        <f aca="false">'SPEC DETAILS'!T60</f>
        <v>0</v>
      </c>
      <c r="AB12" s="163" t="n">
        <f aca="false">'SPEC DETAILS'!U60</f>
        <v>0</v>
      </c>
      <c r="AC12" s="163" t="n">
        <f aca="false">'SPEC DETAILS'!V60</f>
        <v>0</v>
      </c>
      <c r="AD12" s="163" t="n">
        <f aca="false">'SPEC DETAILS'!W60</f>
        <v>0</v>
      </c>
      <c r="AE12" s="163" t="n">
        <f aca="false">'SPEC DETAILS'!X60</f>
        <v>0</v>
      </c>
      <c r="AF12" s="163" t="n">
        <f aca="false">'SPEC DETAILS'!Y60</f>
        <v>0</v>
      </c>
      <c r="AG12" s="163" t="n">
        <f aca="false">'SPEC DETAILS'!Z60</f>
        <v>0</v>
      </c>
      <c r="AH12" s="163" t="n">
        <f aca="false">SUM(AH10:AH11)</f>
        <v>-433471</v>
      </c>
      <c r="AI12" s="164"/>
      <c r="AJ12" s="164"/>
      <c r="AK12" s="164"/>
      <c r="AL12" s="164"/>
      <c r="AM12" s="164"/>
      <c r="AN12" s="164"/>
      <c r="AO12" s="164"/>
      <c r="AP12" s="164"/>
      <c r="AQ12" s="164"/>
      <c r="AR12" s="164"/>
      <c r="AS12" s="164"/>
      <c r="AT12" s="164"/>
      <c r="AU12" s="164"/>
      <c r="AV12" s="164"/>
      <c r="AW12" s="164"/>
      <c r="AX12" s="164"/>
      <c r="AY12" s="164"/>
      <c r="AZ12" s="164"/>
      <c r="BA12" s="164"/>
      <c r="BB12" s="164"/>
      <c r="BC12" s="164"/>
      <c r="BD12" s="164"/>
      <c r="BE12" s="164"/>
      <c r="BF12" s="164"/>
      <c r="BG12" s="164"/>
      <c r="BH12" s="164"/>
      <c r="BI12" s="164"/>
      <c r="BJ12" s="164"/>
      <c r="BK12" s="164"/>
      <c r="BL12" s="164"/>
      <c r="BM12" s="164"/>
      <c r="BN12" s="164"/>
      <c r="BO12" s="164"/>
      <c r="BP12" s="164"/>
      <c r="BQ12" s="164"/>
      <c r="BR12" s="164"/>
      <c r="BS12" s="164"/>
      <c r="BT12" s="164"/>
      <c r="BU12" s="164"/>
      <c r="BV12" s="164"/>
      <c r="BW12" s="164"/>
      <c r="BX12" s="164"/>
      <c r="BY12" s="164"/>
      <c r="BZ12" s="164"/>
      <c r="CA12" s="164"/>
      <c r="CB12" s="164"/>
      <c r="CC12" s="164"/>
      <c r="CD12" s="164"/>
      <c r="CE12" s="164"/>
      <c r="CF12" s="164"/>
      <c r="CG12" s="164"/>
      <c r="CH12" s="164"/>
      <c r="CI12" s="164"/>
      <c r="CJ12" s="164"/>
      <c r="CK12" s="164"/>
      <c r="CL12" s="164"/>
      <c r="CM12" s="164"/>
      <c r="CN12" s="164"/>
      <c r="CO12" s="164"/>
      <c r="CP12" s="164"/>
      <c r="CQ12" s="164"/>
      <c r="CR12" s="164"/>
      <c r="CS12" s="164"/>
      <c r="CT12" s="164"/>
      <c r="CU12" s="164"/>
      <c r="CV12" s="164"/>
      <c r="CW12" s="164"/>
      <c r="CX12" s="164"/>
      <c r="CY12" s="164"/>
      <c r="CZ12" s="164"/>
      <c r="DA12" s="164"/>
      <c r="DB12" s="164"/>
      <c r="DC12" s="164"/>
      <c r="DD12" s="164"/>
      <c r="DE12" s="164"/>
      <c r="DF12" s="164"/>
      <c r="DG12" s="164"/>
      <c r="DH12" s="164"/>
      <c r="DI12" s="164"/>
      <c r="DJ12" s="164"/>
      <c r="DK12" s="164"/>
      <c r="DL12" s="164"/>
      <c r="DM12" s="164"/>
      <c r="DN12" s="164"/>
      <c r="DO12" s="164"/>
      <c r="DP12" s="164"/>
      <c r="DQ12" s="164"/>
      <c r="DR12" s="164"/>
      <c r="DS12" s="164"/>
      <c r="DT12" s="164"/>
      <c r="DU12" s="164"/>
      <c r="DV12" s="164"/>
      <c r="DW12" s="164"/>
      <c r="DX12" s="164"/>
      <c r="DY12" s="164"/>
      <c r="DZ12" s="164"/>
      <c r="EA12" s="164"/>
      <c r="EB12" s="164"/>
      <c r="EC12" s="164"/>
      <c r="ED12" s="164"/>
      <c r="EE12" s="164"/>
      <c r="EF12" s="164"/>
      <c r="EG12" s="164"/>
      <c r="EH12" s="164"/>
      <c r="EI12" s="164"/>
      <c r="EJ12" s="164"/>
      <c r="EK12" s="164"/>
      <c r="EL12" s="164"/>
      <c r="EM12" s="164"/>
      <c r="EN12" s="164"/>
      <c r="EO12" s="164"/>
      <c r="EP12" s="164"/>
      <c r="EQ12" s="164"/>
      <c r="ER12" s="164"/>
      <c r="ES12" s="164"/>
      <c r="ET12" s="164"/>
      <c r="EU12" s="164"/>
      <c r="EV12" s="164"/>
      <c r="EW12" s="164"/>
      <c r="EX12" s="164"/>
      <c r="EY12" s="164"/>
      <c r="EZ12" s="164"/>
      <c r="FA12" s="164"/>
      <c r="FB12" s="164"/>
      <c r="FC12" s="164"/>
      <c r="FD12" s="164"/>
      <c r="FE12" s="164"/>
      <c r="FF12" s="164"/>
      <c r="FG12" s="164"/>
      <c r="FH12" s="164"/>
      <c r="FI12" s="164"/>
      <c r="FJ12" s="164"/>
      <c r="FK12" s="164"/>
      <c r="FL12" s="164"/>
      <c r="FM12" s="164"/>
      <c r="FN12" s="164"/>
      <c r="FO12" s="164"/>
      <c r="FP12" s="164"/>
      <c r="FQ12" s="164"/>
      <c r="FR12" s="164"/>
      <c r="FS12" s="164"/>
      <c r="FT12" s="164"/>
      <c r="FU12" s="164"/>
      <c r="FV12" s="164"/>
      <c r="FW12" s="164"/>
      <c r="FX12" s="164"/>
      <c r="FY12" s="164"/>
      <c r="FZ12" s="164"/>
      <c r="GA12" s="164"/>
      <c r="GB12" s="164"/>
      <c r="GC12" s="164"/>
      <c r="GD12" s="164"/>
      <c r="GE12" s="164"/>
      <c r="GF12" s="164"/>
      <c r="GG12" s="164"/>
      <c r="GH12" s="164"/>
      <c r="GI12" s="164"/>
      <c r="GJ12" s="164"/>
      <c r="GK12" s="164"/>
      <c r="GL12" s="164"/>
      <c r="GM12" s="164"/>
      <c r="GN12" s="164"/>
      <c r="GO12" s="164"/>
      <c r="GP12" s="164"/>
      <c r="GQ12" s="164"/>
      <c r="GR12" s="164"/>
      <c r="GS12" s="164"/>
      <c r="GT12" s="164"/>
      <c r="GU12" s="164"/>
      <c r="GV12" s="164"/>
      <c r="GW12" s="164"/>
      <c r="GX12" s="164"/>
      <c r="GY12" s="164"/>
      <c r="GZ12" s="164"/>
      <c r="HA12" s="164"/>
      <c r="HB12" s="164"/>
      <c r="HC12" s="164"/>
      <c r="HD12" s="164"/>
      <c r="HE12" s="164"/>
      <c r="HF12" s="164"/>
      <c r="HG12" s="164"/>
      <c r="HH12" s="164"/>
      <c r="HI12" s="164"/>
      <c r="HJ12" s="164"/>
      <c r="HK12" s="164"/>
      <c r="HL12" s="164"/>
      <c r="HM12" s="164"/>
      <c r="HN12" s="164"/>
      <c r="HO12" s="164"/>
      <c r="HP12" s="164"/>
      <c r="HQ12" s="164"/>
      <c r="HR12" s="164"/>
      <c r="HS12" s="164"/>
      <c r="HT12" s="164"/>
      <c r="HU12" s="164"/>
      <c r="HV12" s="164"/>
      <c r="HW12" s="164"/>
      <c r="HX12" s="164"/>
      <c r="HY12" s="164"/>
      <c r="HZ12" s="164"/>
      <c r="IA12" s="164"/>
      <c r="IB12" s="164"/>
      <c r="IC12" s="164"/>
      <c r="ID12" s="164"/>
      <c r="IE12" s="164"/>
      <c r="IF12" s="164"/>
      <c r="IG12" s="164"/>
      <c r="IH12" s="164"/>
      <c r="II12" s="164"/>
      <c r="IJ12" s="164"/>
      <c r="IK12" s="164"/>
      <c r="IL12" s="164"/>
      <c r="IM12" s="164"/>
      <c r="IN12" s="164"/>
      <c r="IO12" s="164"/>
      <c r="IP12" s="164"/>
      <c r="IQ12" s="164"/>
      <c r="IR12" s="164"/>
      <c r="IS12" s="164"/>
      <c r="IT12" s="164"/>
      <c r="IU12" s="164"/>
      <c r="IV12" s="164"/>
      <c r="IW12" s="164"/>
    </row>
    <row r="13" customFormat="false" ht="9" hidden="false" customHeight="false" outlineLevel="0" collapsed="false">
      <c r="A13" s="164"/>
      <c r="B13" s="164"/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4"/>
      <c r="AA13" s="164"/>
      <c r="AB13" s="164"/>
      <c r="AC13" s="164"/>
      <c r="AD13" s="164"/>
      <c r="AE13" s="164"/>
      <c r="AF13" s="164"/>
      <c r="AG13" s="164"/>
      <c r="AH13" s="164"/>
      <c r="AI13" s="164"/>
      <c r="AJ13" s="164"/>
      <c r="AK13" s="164"/>
      <c r="AL13" s="164"/>
      <c r="AM13" s="164"/>
      <c r="AN13" s="164"/>
      <c r="AO13" s="164"/>
      <c r="AP13" s="164"/>
      <c r="AQ13" s="164"/>
      <c r="AR13" s="164"/>
      <c r="AS13" s="164"/>
      <c r="AT13" s="164"/>
      <c r="AU13" s="164"/>
      <c r="AV13" s="164"/>
      <c r="AW13" s="164"/>
      <c r="AX13" s="164"/>
      <c r="AY13" s="164"/>
      <c r="AZ13" s="164"/>
      <c r="BA13" s="164"/>
      <c r="BB13" s="164"/>
      <c r="BC13" s="164"/>
      <c r="BD13" s="164"/>
      <c r="BE13" s="164"/>
      <c r="BF13" s="164"/>
      <c r="BG13" s="164"/>
      <c r="BH13" s="164"/>
      <c r="BI13" s="164"/>
      <c r="BJ13" s="164"/>
      <c r="BK13" s="164"/>
      <c r="BL13" s="164"/>
      <c r="BM13" s="164"/>
      <c r="BN13" s="164"/>
      <c r="BO13" s="164"/>
      <c r="BP13" s="164"/>
      <c r="BQ13" s="164"/>
      <c r="BR13" s="164"/>
      <c r="BS13" s="164"/>
      <c r="BT13" s="164"/>
      <c r="BU13" s="164"/>
      <c r="BV13" s="164"/>
      <c r="BW13" s="164"/>
      <c r="BX13" s="164"/>
      <c r="BY13" s="164"/>
      <c r="BZ13" s="164"/>
      <c r="CA13" s="164"/>
      <c r="CB13" s="164"/>
      <c r="CC13" s="164"/>
      <c r="CD13" s="164"/>
      <c r="CE13" s="164"/>
      <c r="CF13" s="164"/>
      <c r="CG13" s="164"/>
      <c r="CH13" s="164"/>
      <c r="CI13" s="164"/>
      <c r="CJ13" s="164"/>
      <c r="CK13" s="164"/>
      <c r="CL13" s="164"/>
      <c r="CM13" s="164"/>
      <c r="CN13" s="164"/>
      <c r="CO13" s="164"/>
      <c r="CP13" s="164"/>
      <c r="CQ13" s="164"/>
      <c r="CR13" s="164"/>
      <c r="CS13" s="164"/>
      <c r="CT13" s="164"/>
      <c r="CU13" s="164"/>
      <c r="CV13" s="164"/>
      <c r="CW13" s="164"/>
      <c r="CX13" s="164"/>
      <c r="CY13" s="164"/>
      <c r="CZ13" s="164"/>
      <c r="DA13" s="164"/>
      <c r="DB13" s="164"/>
      <c r="DC13" s="164"/>
      <c r="DD13" s="164"/>
      <c r="DE13" s="164"/>
      <c r="DF13" s="164"/>
      <c r="DG13" s="164"/>
      <c r="DH13" s="164"/>
      <c r="DI13" s="164"/>
      <c r="DJ13" s="164"/>
      <c r="DK13" s="164"/>
      <c r="DL13" s="164"/>
      <c r="DM13" s="164"/>
      <c r="DN13" s="164"/>
      <c r="DO13" s="164"/>
      <c r="DP13" s="164"/>
      <c r="DQ13" s="164"/>
      <c r="DR13" s="164"/>
      <c r="DS13" s="164"/>
      <c r="DT13" s="164"/>
      <c r="DU13" s="164"/>
      <c r="DV13" s="164"/>
      <c r="DW13" s="164"/>
      <c r="DX13" s="164"/>
      <c r="DY13" s="164"/>
      <c r="DZ13" s="164"/>
      <c r="EA13" s="164"/>
      <c r="EB13" s="164"/>
      <c r="EC13" s="164"/>
      <c r="ED13" s="164"/>
      <c r="EE13" s="164"/>
      <c r="EF13" s="164"/>
      <c r="EG13" s="164"/>
      <c r="EH13" s="164"/>
      <c r="EI13" s="164"/>
      <c r="EJ13" s="164"/>
      <c r="EK13" s="164"/>
      <c r="EL13" s="164"/>
      <c r="EM13" s="164"/>
      <c r="EN13" s="164"/>
      <c r="EO13" s="164"/>
      <c r="EP13" s="164"/>
      <c r="EQ13" s="164"/>
      <c r="ER13" s="164"/>
      <c r="ES13" s="164"/>
      <c r="ET13" s="164"/>
      <c r="EU13" s="164"/>
      <c r="EV13" s="164"/>
      <c r="EW13" s="164"/>
      <c r="EX13" s="164"/>
      <c r="EY13" s="164"/>
      <c r="EZ13" s="164"/>
      <c r="FA13" s="164"/>
      <c r="FB13" s="164"/>
      <c r="FC13" s="164"/>
      <c r="FD13" s="164"/>
      <c r="FE13" s="164"/>
      <c r="FF13" s="164"/>
      <c r="FG13" s="164"/>
      <c r="FH13" s="164"/>
      <c r="FI13" s="164"/>
      <c r="FJ13" s="164"/>
      <c r="FK13" s="164"/>
      <c r="FL13" s="164"/>
      <c r="FM13" s="164"/>
      <c r="FN13" s="164"/>
      <c r="FO13" s="164"/>
      <c r="FP13" s="164"/>
      <c r="FQ13" s="164"/>
      <c r="FR13" s="164"/>
      <c r="FS13" s="164"/>
      <c r="FT13" s="164"/>
      <c r="FU13" s="164"/>
      <c r="FV13" s="164"/>
      <c r="FW13" s="164"/>
      <c r="FX13" s="164"/>
      <c r="FY13" s="164"/>
      <c r="FZ13" s="164"/>
      <c r="GA13" s="164"/>
      <c r="GB13" s="164"/>
      <c r="GC13" s="164"/>
      <c r="GD13" s="164"/>
      <c r="GE13" s="164"/>
      <c r="GF13" s="164"/>
      <c r="GG13" s="164"/>
      <c r="GH13" s="164"/>
      <c r="GI13" s="164"/>
      <c r="GJ13" s="164"/>
      <c r="GK13" s="164"/>
      <c r="GL13" s="164"/>
      <c r="GM13" s="164"/>
      <c r="GN13" s="164"/>
      <c r="GO13" s="164"/>
      <c r="GP13" s="164"/>
      <c r="GQ13" s="164"/>
      <c r="GR13" s="164"/>
      <c r="GS13" s="164"/>
      <c r="GT13" s="164"/>
      <c r="GU13" s="164"/>
      <c r="GV13" s="164"/>
      <c r="GW13" s="164"/>
      <c r="GX13" s="164"/>
      <c r="GY13" s="164"/>
      <c r="GZ13" s="164"/>
      <c r="HA13" s="164"/>
      <c r="HB13" s="164"/>
      <c r="HC13" s="164"/>
      <c r="HD13" s="164"/>
      <c r="HE13" s="164"/>
      <c r="HF13" s="164"/>
      <c r="HG13" s="164"/>
      <c r="HH13" s="164"/>
      <c r="HI13" s="164"/>
      <c r="HJ13" s="164"/>
      <c r="HK13" s="164"/>
      <c r="HL13" s="164"/>
      <c r="HM13" s="164"/>
      <c r="HN13" s="164"/>
      <c r="HO13" s="164"/>
      <c r="HP13" s="164"/>
      <c r="HQ13" s="164"/>
      <c r="HR13" s="164"/>
      <c r="HS13" s="164"/>
      <c r="HT13" s="164"/>
      <c r="HU13" s="164"/>
      <c r="HV13" s="164"/>
      <c r="HW13" s="164"/>
      <c r="HX13" s="164"/>
      <c r="HY13" s="164"/>
      <c r="HZ13" s="164"/>
      <c r="IA13" s="164"/>
      <c r="IB13" s="164"/>
      <c r="IC13" s="164"/>
      <c r="ID13" s="164"/>
      <c r="IE13" s="164"/>
      <c r="IF13" s="164"/>
      <c r="IG13" s="164"/>
      <c r="IH13" s="164"/>
      <c r="II13" s="164"/>
      <c r="IJ13" s="164"/>
      <c r="IK13" s="164"/>
      <c r="IL13" s="164"/>
      <c r="IM13" s="164"/>
      <c r="IN13" s="164"/>
      <c r="IO13" s="164"/>
      <c r="IP13" s="164"/>
      <c r="IQ13" s="164"/>
      <c r="IR13" s="164"/>
      <c r="IS13" s="164"/>
      <c r="IT13" s="164"/>
      <c r="IU13" s="164"/>
      <c r="IV13" s="164"/>
      <c r="IW13" s="164"/>
    </row>
    <row r="14" customFormat="false" ht="9" hidden="false" customHeight="false" outlineLevel="0" collapsed="false">
      <c r="A14" s="165" t="s">
        <v>124</v>
      </c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6"/>
      <c r="AJ14" s="156"/>
      <c r="AK14" s="156"/>
      <c r="AL14" s="156"/>
      <c r="AM14" s="156"/>
    </row>
    <row r="15" customFormat="false" ht="9" hidden="false" customHeight="false" outlineLevel="0" collapsed="false">
      <c r="A15" s="166" t="s">
        <v>125</v>
      </c>
      <c r="D15" s="154"/>
      <c r="E15" s="154"/>
      <c r="F15" s="154"/>
      <c r="G15" s="154"/>
      <c r="H15" s="154"/>
      <c r="I15" s="154"/>
      <c r="J15" s="167" t="n">
        <f aca="false">'SPEC DETAILS'!C54</f>
        <v>5.2062</v>
      </c>
      <c r="K15" s="167" t="n">
        <f aca="false">'SPEC DETAILS'!D54</f>
        <v>5.2586</v>
      </c>
      <c r="L15" s="167" t="n">
        <f aca="false">'SPEC DETAILS'!E54</f>
        <v>5.2586</v>
      </c>
      <c r="M15" s="167" t="n">
        <f aca="false">'SPEC DETAILS'!F54</f>
        <v>5.2586</v>
      </c>
      <c r="N15" s="167" t="n">
        <f aca="false">'SPEC DETAILS'!G54</f>
        <v>4.4022</v>
      </c>
      <c r="O15" s="167" t="n">
        <f aca="false">'SPEC DETAILS'!H54</f>
        <v>4.4022</v>
      </c>
      <c r="P15" s="167" t="n">
        <f aca="false">'SPEC DETAILS'!I54</f>
        <v>4.4022</v>
      </c>
      <c r="Q15" s="167" t="n">
        <f aca="false">'SPEC DETAILS'!J54</f>
        <v>4.4022</v>
      </c>
      <c r="R15" s="167" t="n">
        <f aca="false">'SPEC DETAILS'!K54</f>
        <v>4.4022</v>
      </c>
      <c r="S15" s="167" t="n">
        <f aca="false">'SPEC DETAILS'!L54</f>
        <v>4.4022</v>
      </c>
      <c r="T15" s="167" t="n">
        <f aca="false">'SPEC DETAILS'!M54</f>
        <v>4.4022</v>
      </c>
      <c r="U15" s="167" t="n">
        <f aca="false">'SPEC DETAILS'!N54</f>
        <v>0</v>
      </c>
      <c r="V15" s="167" t="n">
        <f aca="false">'SPEC DETAILS'!O54</f>
        <v>0</v>
      </c>
      <c r="W15" s="167" t="n">
        <f aca="false">'SPEC DETAILS'!P54</f>
        <v>0</v>
      </c>
      <c r="X15" s="167" t="n">
        <f aca="false">'SPEC DETAILS'!Q54</f>
        <v>0</v>
      </c>
      <c r="Y15" s="167" t="n">
        <f aca="false">'SPEC DETAILS'!R54</f>
        <v>0</v>
      </c>
      <c r="Z15" s="167" t="n">
        <f aca="false">'SPEC DETAILS'!S54</f>
        <v>0</v>
      </c>
      <c r="AA15" s="167" t="n">
        <f aca="false">'SPEC DETAILS'!T54</f>
        <v>0</v>
      </c>
      <c r="AB15" s="167" t="n">
        <f aca="false">'SPEC DETAILS'!U54</f>
        <v>0</v>
      </c>
      <c r="AC15" s="167" t="n">
        <f aca="false">'SPEC DETAILS'!V54</f>
        <v>0</v>
      </c>
      <c r="AD15" s="167" t="n">
        <f aca="false">'SPEC DETAILS'!W54</f>
        <v>0</v>
      </c>
      <c r="AE15" s="167" t="n">
        <f aca="false">'SPEC DETAILS'!X54</f>
        <v>0</v>
      </c>
      <c r="AF15" s="167" t="n">
        <f aca="false">'SPEC DETAILS'!Y54</f>
        <v>0</v>
      </c>
      <c r="AG15" s="167" t="n">
        <f aca="false">'SPEC DETAILS'!Z54</f>
        <v>0</v>
      </c>
      <c r="AH15" s="154"/>
      <c r="AI15" s="156"/>
      <c r="AJ15" s="156"/>
      <c r="AK15" s="156"/>
      <c r="AL15" s="156"/>
      <c r="AM15" s="156"/>
    </row>
    <row r="16" customFormat="false" ht="9" hidden="false" customHeight="false" outlineLevel="0" collapsed="false">
      <c r="A16" s="166" t="s">
        <v>126</v>
      </c>
      <c r="D16" s="154"/>
      <c r="E16" s="154"/>
      <c r="F16" s="154"/>
      <c r="G16" s="154"/>
      <c r="H16" s="154"/>
      <c r="I16" s="154"/>
      <c r="J16" s="167" t="n">
        <f aca="false">'SPEC DETAILS'!C55</f>
        <v>5.2036</v>
      </c>
      <c r="K16" s="167" t="n">
        <f aca="false">'SPEC DETAILS'!D55</f>
        <v>5.2534</v>
      </c>
      <c r="L16" s="167" t="n">
        <f aca="false">'SPEC DETAILS'!E55</f>
        <v>5.2534</v>
      </c>
      <c r="M16" s="167" t="n">
        <f aca="false">'SPEC DETAILS'!F55</f>
        <v>5.2534</v>
      </c>
      <c r="N16" s="167" t="n">
        <f aca="false">'SPEC DETAILS'!G55</f>
        <v>4.3406</v>
      </c>
      <c r="O16" s="167" t="n">
        <f aca="false">'SPEC DETAILS'!H55</f>
        <v>4.3406</v>
      </c>
      <c r="P16" s="167" t="n">
        <f aca="false">'SPEC DETAILS'!I55</f>
        <v>4.3406</v>
      </c>
      <c r="Q16" s="167" t="n">
        <f aca="false">'SPEC DETAILS'!J55</f>
        <v>4.3406</v>
      </c>
      <c r="R16" s="167" t="n">
        <f aca="false">'SPEC DETAILS'!K55</f>
        <v>4.3406</v>
      </c>
      <c r="S16" s="167" t="n">
        <f aca="false">'SPEC DETAILS'!L55</f>
        <v>4.3406</v>
      </c>
      <c r="T16" s="167" t="n">
        <f aca="false">'SPEC DETAILS'!M55</f>
        <v>4.3406</v>
      </c>
      <c r="U16" s="167" t="n">
        <f aca="false">'SPEC DETAILS'!N55</f>
        <v>0</v>
      </c>
      <c r="V16" s="167" t="n">
        <f aca="false">'SPEC DETAILS'!O55</f>
        <v>0</v>
      </c>
      <c r="W16" s="167" t="n">
        <f aca="false">'SPEC DETAILS'!P55</f>
        <v>0</v>
      </c>
      <c r="X16" s="167" t="n">
        <f aca="false">'SPEC DETAILS'!Q55</f>
        <v>0</v>
      </c>
      <c r="Y16" s="167" t="n">
        <f aca="false">'SPEC DETAILS'!R55</f>
        <v>0</v>
      </c>
      <c r="Z16" s="167" t="n">
        <f aca="false">'SPEC DETAILS'!S55</f>
        <v>0</v>
      </c>
      <c r="AA16" s="167" t="n">
        <f aca="false">'SPEC DETAILS'!T55</f>
        <v>0</v>
      </c>
      <c r="AB16" s="167" t="n">
        <f aca="false">'SPEC DETAILS'!U55</f>
        <v>0</v>
      </c>
      <c r="AC16" s="167" t="n">
        <f aca="false">'SPEC DETAILS'!V55</f>
        <v>0</v>
      </c>
      <c r="AD16" s="167" t="n">
        <f aca="false">'SPEC DETAILS'!W55</f>
        <v>0</v>
      </c>
      <c r="AE16" s="167" t="n">
        <f aca="false">'SPEC DETAILS'!X55</f>
        <v>0</v>
      </c>
      <c r="AF16" s="167" t="n">
        <f aca="false">'SPEC DETAILS'!Y55</f>
        <v>0</v>
      </c>
      <c r="AG16" s="167" t="n">
        <f aca="false">'SPEC DETAILS'!Z55</f>
        <v>0</v>
      </c>
      <c r="AH16" s="154"/>
      <c r="AI16" s="156"/>
      <c r="AJ16" s="156"/>
      <c r="AK16" s="156"/>
      <c r="AL16" s="156"/>
      <c r="AM16" s="156"/>
    </row>
    <row r="17" customFormat="false" ht="9" hidden="false" customHeight="false" outlineLevel="0" collapsed="false"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56"/>
      <c r="AJ17" s="156"/>
      <c r="AK17" s="156"/>
      <c r="AL17" s="156"/>
      <c r="AM17" s="156"/>
    </row>
    <row r="18" customFormat="false" ht="9" hidden="false" customHeight="false" outlineLevel="0" collapsed="false"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  <c r="AI18" s="156"/>
      <c r="AJ18" s="156"/>
      <c r="AK18" s="156"/>
      <c r="AL18" s="156"/>
      <c r="AM18" s="156"/>
    </row>
    <row r="19" customFormat="false" ht="9" hidden="false" customHeight="false" outlineLevel="0" collapsed="false">
      <c r="A19" s="152" t="s">
        <v>128</v>
      </c>
      <c r="B19" s="153"/>
      <c r="D19" s="154"/>
      <c r="E19" s="154"/>
      <c r="F19" s="154"/>
      <c r="G19" s="154"/>
      <c r="H19" s="154"/>
      <c r="I19" s="151"/>
      <c r="J19" s="151" t="n">
        <f aca="false">J7</f>
        <v>37226</v>
      </c>
      <c r="K19" s="151" t="n">
        <f aca="false">K7</f>
        <v>37257</v>
      </c>
      <c r="L19" s="151" t="n">
        <f aca="false">L7</f>
        <v>37288</v>
      </c>
      <c r="M19" s="151" t="n">
        <f aca="false">M7</f>
        <v>37316</v>
      </c>
      <c r="N19" s="151" t="n">
        <f aca="false">N7</f>
        <v>37347</v>
      </c>
      <c r="O19" s="151" t="n">
        <f aca="false">O7</f>
        <v>37377</v>
      </c>
      <c r="P19" s="151" t="n">
        <f aca="false">P7</f>
        <v>37408</v>
      </c>
      <c r="Q19" s="151" t="n">
        <f aca="false">Q7</f>
        <v>37438</v>
      </c>
      <c r="R19" s="151" t="n">
        <f aca="false">R7</f>
        <v>37469</v>
      </c>
      <c r="S19" s="151" t="n">
        <f aca="false">S7</f>
        <v>37500</v>
      </c>
      <c r="T19" s="151" t="n">
        <f aca="false">T7</f>
        <v>37530</v>
      </c>
      <c r="U19" s="151" t="n">
        <f aca="false">U7</f>
        <v>37561</v>
      </c>
      <c r="V19" s="151" t="n">
        <f aca="false">V7</f>
        <v>37591</v>
      </c>
      <c r="W19" s="151" t="n">
        <f aca="false">W7</f>
        <v>37622</v>
      </c>
      <c r="X19" s="151" t="n">
        <f aca="false">X7</f>
        <v>37653</v>
      </c>
      <c r="Y19" s="151" t="n">
        <f aca="false">Y7</f>
        <v>37681</v>
      </c>
      <c r="Z19" s="151" t="n">
        <f aca="false">Z7</f>
        <v>37712</v>
      </c>
      <c r="AA19" s="151" t="n">
        <f aca="false">AA7</f>
        <v>37742</v>
      </c>
      <c r="AB19" s="151" t="n">
        <f aca="false">AB7</f>
        <v>37773</v>
      </c>
      <c r="AC19" s="151" t="n">
        <f aca="false">AC7</f>
        <v>37803</v>
      </c>
      <c r="AD19" s="151" t="n">
        <f aca="false">AD7</f>
        <v>37834</v>
      </c>
      <c r="AE19" s="151" t="n">
        <f aca="false">AE7</f>
        <v>37865</v>
      </c>
      <c r="AF19" s="151" t="n">
        <f aca="false">AF7</f>
        <v>37895</v>
      </c>
      <c r="AG19" s="151" t="n">
        <f aca="false">AG7</f>
        <v>37926</v>
      </c>
      <c r="AH19" s="155" t="s">
        <v>139</v>
      </c>
      <c r="AI19" s="156"/>
      <c r="AJ19" s="156"/>
      <c r="AK19" s="156"/>
      <c r="AL19" s="156"/>
      <c r="AM19" s="156"/>
    </row>
    <row r="20" customFormat="false" ht="9" hidden="false" customHeight="false" outlineLevel="0" collapsed="false">
      <c r="A20" s="157" t="s">
        <v>146</v>
      </c>
      <c r="B20" s="157"/>
      <c r="C20" s="157"/>
      <c r="D20" s="158"/>
      <c r="E20" s="158"/>
      <c r="F20" s="158"/>
      <c r="G20" s="158"/>
      <c r="H20" s="158"/>
      <c r="I20" s="158"/>
      <c r="J20" s="158" t="n">
        <f aca="false">'SPEC DETAILS'!C74</f>
        <v>0</v>
      </c>
      <c r="K20" s="158" t="n">
        <f aca="false">'SPEC DETAILS'!D74</f>
        <v>0</v>
      </c>
      <c r="L20" s="158" t="n">
        <f aca="false">'SPEC DETAILS'!E74</f>
        <v>0</v>
      </c>
      <c r="M20" s="158" t="n">
        <f aca="false">'SPEC DETAILS'!F74</f>
        <v>0</v>
      </c>
      <c r="N20" s="158" t="n">
        <f aca="false">'SPEC DETAILS'!G74</f>
        <v>0</v>
      </c>
      <c r="O20" s="158" t="n">
        <f aca="false">'SPEC DETAILS'!H74</f>
        <v>0</v>
      </c>
      <c r="P20" s="158" t="n">
        <f aca="false">'SPEC DETAILS'!I74</f>
        <v>0</v>
      </c>
      <c r="Q20" s="158" t="n">
        <f aca="false">'SPEC DETAILS'!J74</f>
        <v>0</v>
      </c>
      <c r="R20" s="158" t="n">
        <f aca="false">'SPEC DETAILS'!K74</f>
        <v>0</v>
      </c>
      <c r="S20" s="158" t="n">
        <f aca="false">'SPEC DETAILS'!L74</f>
        <v>0</v>
      </c>
      <c r="T20" s="158" t="n">
        <f aca="false">'SPEC DETAILS'!M74</f>
        <v>0</v>
      </c>
      <c r="U20" s="158" t="n">
        <f aca="false">'SPEC DETAILS'!N74</f>
        <v>0</v>
      </c>
      <c r="V20" s="158" t="n">
        <f aca="false">'SPEC DETAILS'!O74</f>
        <v>0</v>
      </c>
      <c r="W20" s="158" t="n">
        <f aca="false">'SPEC DETAILS'!P74</f>
        <v>0</v>
      </c>
      <c r="X20" s="158" t="n">
        <f aca="false">'SPEC DETAILS'!Q74</f>
        <v>0</v>
      </c>
      <c r="Y20" s="158" t="n">
        <f aca="false">'SPEC DETAILS'!R74</f>
        <v>0</v>
      </c>
      <c r="Z20" s="158" t="n">
        <f aca="false">'SPEC DETAILS'!S74</f>
        <v>0</v>
      </c>
      <c r="AA20" s="158" t="n">
        <f aca="false">'SPEC DETAILS'!T74</f>
        <v>0</v>
      </c>
      <c r="AB20" s="158" t="n">
        <f aca="false">'SPEC DETAILS'!U74</f>
        <v>0</v>
      </c>
      <c r="AC20" s="158" t="n">
        <f aca="false">'SPEC DETAILS'!V74</f>
        <v>0</v>
      </c>
      <c r="AD20" s="158" t="n">
        <f aca="false">'SPEC DETAILS'!W74</f>
        <v>0</v>
      </c>
      <c r="AE20" s="158" t="n">
        <f aca="false">'SPEC DETAILS'!X74</f>
        <v>0</v>
      </c>
      <c r="AF20" s="158" t="n">
        <f aca="false">'SPEC DETAILS'!Y74</f>
        <v>0</v>
      </c>
      <c r="AG20" s="158" t="n">
        <f aca="false">'SPEC DETAILS'!Z74</f>
        <v>0</v>
      </c>
      <c r="AH20" s="159"/>
      <c r="AI20" s="159"/>
      <c r="AJ20" s="159"/>
      <c r="AK20" s="159"/>
      <c r="AL20" s="159"/>
      <c r="AM20" s="159"/>
      <c r="AN20" s="153"/>
      <c r="AO20" s="153"/>
      <c r="AP20" s="153"/>
      <c r="AQ20" s="153"/>
      <c r="AR20" s="153"/>
      <c r="AS20" s="153"/>
      <c r="AT20" s="153"/>
      <c r="AU20" s="153"/>
      <c r="AV20" s="153"/>
      <c r="AW20" s="153"/>
      <c r="AX20" s="153"/>
      <c r="AY20" s="153"/>
      <c r="AZ20" s="153"/>
      <c r="BA20" s="153"/>
      <c r="BB20" s="153"/>
      <c r="BC20" s="153"/>
      <c r="BD20" s="153"/>
      <c r="BE20" s="153"/>
      <c r="BF20" s="153"/>
      <c r="BG20" s="153"/>
      <c r="BH20" s="153"/>
      <c r="BI20" s="153"/>
      <c r="BJ20" s="153"/>
      <c r="BK20" s="153"/>
      <c r="BL20" s="153"/>
      <c r="BM20" s="153"/>
      <c r="BN20" s="153"/>
      <c r="BO20" s="153"/>
      <c r="BP20" s="153"/>
      <c r="BQ20" s="153"/>
      <c r="BR20" s="153"/>
      <c r="BS20" s="153"/>
      <c r="BT20" s="153"/>
      <c r="BU20" s="153"/>
      <c r="BV20" s="153"/>
      <c r="BW20" s="153"/>
      <c r="BX20" s="153"/>
      <c r="BY20" s="153"/>
      <c r="BZ20" s="153"/>
      <c r="CA20" s="153"/>
      <c r="CB20" s="153"/>
      <c r="CC20" s="153"/>
      <c r="CD20" s="153"/>
      <c r="CE20" s="153"/>
      <c r="CF20" s="153"/>
      <c r="CG20" s="153"/>
      <c r="CH20" s="153"/>
      <c r="CI20" s="153"/>
      <c r="CJ20" s="153"/>
      <c r="CK20" s="153"/>
      <c r="CL20" s="153"/>
      <c r="CM20" s="153"/>
      <c r="CN20" s="153"/>
      <c r="CO20" s="153"/>
      <c r="CP20" s="153"/>
      <c r="CQ20" s="153"/>
      <c r="CR20" s="153"/>
      <c r="CS20" s="153"/>
      <c r="CT20" s="153"/>
      <c r="CU20" s="153"/>
      <c r="CV20" s="153"/>
      <c r="CW20" s="153"/>
      <c r="CX20" s="153"/>
      <c r="CY20" s="153"/>
      <c r="CZ20" s="153"/>
      <c r="DA20" s="153"/>
      <c r="DB20" s="153"/>
      <c r="DC20" s="153"/>
      <c r="DD20" s="153"/>
      <c r="DE20" s="153"/>
      <c r="DF20" s="153"/>
      <c r="DG20" s="153"/>
      <c r="DH20" s="153"/>
      <c r="DI20" s="153"/>
      <c r="DJ20" s="153"/>
      <c r="DK20" s="153"/>
      <c r="DL20" s="153"/>
      <c r="DM20" s="153"/>
      <c r="DN20" s="153"/>
      <c r="DO20" s="153"/>
      <c r="DP20" s="153"/>
      <c r="DQ20" s="153"/>
      <c r="DR20" s="153"/>
      <c r="DS20" s="153"/>
      <c r="DT20" s="153"/>
      <c r="DU20" s="153"/>
      <c r="DV20" s="153"/>
      <c r="DW20" s="153"/>
      <c r="DX20" s="153"/>
      <c r="DY20" s="153"/>
      <c r="DZ20" s="153"/>
      <c r="EA20" s="153"/>
      <c r="EB20" s="153"/>
      <c r="EC20" s="153"/>
      <c r="ED20" s="153"/>
      <c r="EE20" s="153"/>
      <c r="EF20" s="153"/>
      <c r="EG20" s="153"/>
      <c r="EH20" s="153"/>
      <c r="EI20" s="153"/>
      <c r="EJ20" s="153"/>
      <c r="EK20" s="153"/>
      <c r="EL20" s="153"/>
      <c r="EM20" s="153"/>
      <c r="EN20" s="153"/>
      <c r="EO20" s="153"/>
      <c r="EP20" s="153"/>
      <c r="EQ20" s="153"/>
      <c r="ER20" s="153"/>
      <c r="ES20" s="153"/>
      <c r="ET20" s="153"/>
      <c r="EU20" s="153"/>
      <c r="EV20" s="153"/>
      <c r="EW20" s="153"/>
      <c r="EX20" s="153"/>
      <c r="EY20" s="153"/>
      <c r="EZ20" s="153"/>
      <c r="FA20" s="153"/>
      <c r="FB20" s="153"/>
      <c r="FC20" s="153"/>
      <c r="FD20" s="153"/>
      <c r="FE20" s="153"/>
      <c r="FF20" s="153"/>
      <c r="FG20" s="153"/>
      <c r="FH20" s="153"/>
      <c r="FI20" s="153"/>
      <c r="FJ20" s="153"/>
      <c r="FK20" s="153"/>
      <c r="FL20" s="153"/>
      <c r="FM20" s="153"/>
      <c r="FN20" s="153"/>
      <c r="FO20" s="153"/>
      <c r="FP20" s="153"/>
      <c r="FQ20" s="153"/>
      <c r="FR20" s="153"/>
      <c r="FS20" s="153"/>
      <c r="FT20" s="153"/>
      <c r="FU20" s="153"/>
      <c r="FV20" s="153"/>
      <c r="FW20" s="153"/>
      <c r="FX20" s="153"/>
      <c r="FY20" s="153"/>
      <c r="FZ20" s="153"/>
      <c r="GA20" s="153"/>
      <c r="GB20" s="153"/>
      <c r="GC20" s="153"/>
      <c r="GD20" s="153"/>
      <c r="GE20" s="153"/>
      <c r="GF20" s="153"/>
      <c r="GG20" s="153"/>
      <c r="GH20" s="153"/>
      <c r="GI20" s="153"/>
      <c r="GJ20" s="153"/>
      <c r="GK20" s="153"/>
      <c r="GL20" s="153"/>
      <c r="GM20" s="153"/>
      <c r="GN20" s="153"/>
      <c r="GO20" s="153"/>
      <c r="GP20" s="153"/>
      <c r="GQ20" s="153"/>
      <c r="GR20" s="153"/>
      <c r="GS20" s="153"/>
      <c r="GT20" s="153"/>
      <c r="GU20" s="153"/>
      <c r="GV20" s="153"/>
      <c r="GW20" s="153"/>
      <c r="GX20" s="153"/>
      <c r="GY20" s="153"/>
      <c r="GZ20" s="153"/>
      <c r="HA20" s="153"/>
      <c r="HB20" s="153"/>
      <c r="HC20" s="153"/>
      <c r="HD20" s="153"/>
      <c r="HE20" s="153"/>
      <c r="HF20" s="153"/>
      <c r="HG20" s="153"/>
      <c r="HH20" s="153"/>
      <c r="HI20" s="153"/>
      <c r="HJ20" s="153"/>
      <c r="HK20" s="153"/>
      <c r="HL20" s="153"/>
      <c r="HM20" s="153"/>
      <c r="HN20" s="153"/>
      <c r="HO20" s="153"/>
      <c r="HP20" s="153"/>
      <c r="HQ20" s="153"/>
      <c r="HR20" s="153"/>
      <c r="HS20" s="153"/>
      <c r="HT20" s="153"/>
      <c r="HU20" s="153"/>
      <c r="HV20" s="153"/>
      <c r="HW20" s="153"/>
      <c r="HX20" s="153"/>
      <c r="HY20" s="153"/>
      <c r="HZ20" s="153"/>
      <c r="IA20" s="153"/>
      <c r="IB20" s="153"/>
      <c r="IC20" s="153"/>
      <c r="ID20" s="153"/>
      <c r="IE20" s="153"/>
      <c r="IF20" s="153"/>
      <c r="IG20" s="153"/>
      <c r="IH20" s="153"/>
      <c r="II20" s="153"/>
      <c r="IJ20" s="153"/>
      <c r="IK20" s="153"/>
      <c r="IL20" s="153"/>
      <c r="IM20" s="153"/>
      <c r="IN20" s="153"/>
      <c r="IO20" s="153"/>
      <c r="IP20" s="153"/>
      <c r="IQ20" s="153"/>
      <c r="IR20" s="153"/>
      <c r="IS20" s="153"/>
      <c r="IT20" s="153"/>
      <c r="IU20" s="153"/>
      <c r="IV20" s="153"/>
      <c r="IW20" s="153"/>
    </row>
    <row r="21" customFormat="false" ht="9" hidden="false" customHeight="false" outlineLevel="0" collapsed="false">
      <c r="A21" s="147" t="s">
        <v>153</v>
      </c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4"/>
      <c r="AA21" s="154"/>
      <c r="AB21" s="154"/>
      <c r="AC21" s="154"/>
      <c r="AD21" s="154"/>
      <c r="AE21" s="154"/>
      <c r="AF21" s="154"/>
      <c r="AG21" s="154"/>
      <c r="AH21" s="154"/>
      <c r="AI21" s="156"/>
      <c r="AJ21" s="156"/>
      <c r="AK21" s="156"/>
      <c r="AL21" s="156"/>
      <c r="AM21" s="156"/>
    </row>
    <row r="22" customFormat="false" ht="9" hidden="false" customHeight="false" outlineLevel="0" collapsed="false">
      <c r="A22" s="160" t="s">
        <v>154</v>
      </c>
      <c r="B22" s="160"/>
      <c r="C22" s="160"/>
      <c r="D22" s="160"/>
      <c r="E22" s="160"/>
      <c r="F22" s="160"/>
      <c r="G22" s="160"/>
      <c r="H22" s="160"/>
      <c r="I22" s="160"/>
      <c r="J22" s="160" t="n">
        <f aca="false">J24-J23</f>
        <v>0</v>
      </c>
      <c r="K22" s="160" t="n">
        <f aca="false">K24-K23</f>
        <v>0</v>
      </c>
      <c r="L22" s="160" t="n">
        <f aca="false">L24-L23</f>
        <v>0</v>
      </c>
      <c r="M22" s="160" t="n">
        <f aca="false">M24-M23</f>
        <v>0</v>
      </c>
      <c r="N22" s="160" t="n">
        <f aca="false">N24-N23</f>
        <v>0</v>
      </c>
      <c r="O22" s="160" t="n">
        <f aca="false">O24-O23</f>
        <v>0</v>
      </c>
      <c r="P22" s="160" t="n">
        <f aca="false">P24-P23</f>
        <v>0</v>
      </c>
      <c r="Q22" s="160" t="n">
        <f aca="false">Q24-Q23</f>
        <v>0</v>
      </c>
      <c r="R22" s="160" t="n">
        <f aca="false">R24-R23</f>
        <v>0</v>
      </c>
      <c r="S22" s="160" t="n">
        <f aca="false">S24-S23</f>
        <v>0</v>
      </c>
      <c r="T22" s="160" t="n">
        <f aca="false">T24-T23</f>
        <v>0</v>
      </c>
      <c r="U22" s="160" t="n">
        <f aca="false">U24-U23</f>
        <v>0</v>
      </c>
      <c r="V22" s="160" t="n">
        <f aca="false">V24-V23</f>
        <v>0</v>
      </c>
      <c r="W22" s="160" t="n">
        <f aca="false">W24-W23</f>
        <v>0</v>
      </c>
      <c r="X22" s="160" t="n">
        <f aca="false">X24-X23</f>
        <v>0</v>
      </c>
      <c r="Y22" s="160" t="n">
        <f aca="false">Y24-Y23</f>
        <v>0</v>
      </c>
      <c r="Z22" s="160" t="n">
        <f aca="false">Z24-Z23</f>
        <v>0</v>
      </c>
      <c r="AA22" s="160" t="n">
        <f aca="false">AA24-AA23</f>
        <v>0</v>
      </c>
      <c r="AB22" s="160" t="n">
        <f aca="false">AB24-AB23</f>
        <v>0</v>
      </c>
      <c r="AC22" s="160" t="n">
        <f aca="false">AC24-AC23</f>
        <v>0</v>
      </c>
      <c r="AD22" s="160" t="n">
        <f aca="false">AD24-AD23</f>
        <v>0</v>
      </c>
      <c r="AE22" s="160" t="n">
        <f aca="false">AE24-AE23</f>
        <v>0</v>
      </c>
      <c r="AF22" s="160" t="n">
        <f aca="false">AF24-AF23</f>
        <v>0</v>
      </c>
      <c r="AG22" s="160"/>
      <c r="AH22" s="160" t="n">
        <f aca="false">SUM(J22:AG22)</f>
        <v>0</v>
      </c>
      <c r="AI22" s="161"/>
      <c r="AJ22" s="161"/>
      <c r="AK22" s="161"/>
      <c r="AL22" s="161"/>
      <c r="AM22" s="161"/>
      <c r="AN22" s="161"/>
      <c r="AO22" s="161"/>
      <c r="AP22" s="161"/>
      <c r="AQ22" s="161"/>
      <c r="AR22" s="161"/>
      <c r="AS22" s="161"/>
      <c r="AT22" s="161"/>
      <c r="AU22" s="161"/>
      <c r="AV22" s="161"/>
      <c r="AW22" s="161"/>
      <c r="AX22" s="161"/>
      <c r="AY22" s="161"/>
      <c r="AZ22" s="161"/>
      <c r="BA22" s="161"/>
      <c r="BB22" s="161"/>
      <c r="BC22" s="161"/>
      <c r="BD22" s="161"/>
      <c r="BE22" s="161"/>
      <c r="BF22" s="161"/>
      <c r="BG22" s="161"/>
      <c r="BH22" s="161"/>
      <c r="BI22" s="161"/>
      <c r="BJ22" s="161"/>
      <c r="BK22" s="161"/>
      <c r="BL22" s="161"/>
      <c r="BM22" s="161"/>
      <c r="BN22" s="161"/>
      <c r="BO22" s="161"/>
      <c r="BP22" s="161"/>
      <c r="BQ22" s="161"/>
      <c r="BR22" s="161"/>
      <c r="BS22" s="161"/>
      <c r="BT22" s="161"/>
      <c r="BU22" s="161"/>
      <c r="BV22" s="161"/>
      <c r="BW22" s="161"/>
      <c r="BX22" s="161"/>
      <c r="BY22" s="161"/>
      <c r="BZ22" s="161"/>
      <c r="CA22" s="161"/>
      <c r="CB22" s="161"/>
      <c r="CC22" s="161"/>
      <c r="CD22" s="161"/>
      <c r="CE22" s="161"/>
      <c r="CF22" s="161"/>
      <c r="CG22" s="161"/>
      <c r="CH22" s="161"/>
      <c r="CI22" s="161"/>
      <c r="CJ22" s="161"/>
      <c r="CK22" s="161"/>
      <c r="CL22" s="161"/>
      <c r="CM22" s="161"/>
      <c r="CN22" s="161"/>
      <c r="CO22" s="161"/>
      <c r="CP22" s="161"/>
      <c r="CQ22" s="161"/>
      <c r="CR22" s="161"/>
      <c r="CS22" s="161"/>
      <c r="CT22" s="161"/>
      <c r="CU22" s="161"/>
      <c r="CV22" s="161"/>
      <c r="CW22" s="161"/>
      <c r="CX22" s="161"/>
      <c r="CY22" s="161"/>
      <c r="CZ22" s="161"/>
      <c r="DA22" s="161"/>
      <c r="DB22" s="161"/>
      <c r="DC22" s="161"/>
      <c r="DD22" s="161"/>
      <c r="DE22" s="161"/>
      <c r="DF22" s="161"/>
      <c r="DG22" s="161"/>
      <c r="DH22" s="161"/>
      <c r="DI22" s="161"/>
      <c r="DJ22" s="161"/>
      <c r="DK22" s="161"/>
      <c r="DL22" s="161"/>
      <c r="DM22" s="161"/>
      <c r="DN22" s="161"/>
      <c r="DO22" s="161"/>
      <c r="DP22" s="161"/>
      <c r="DQ22" s="161"/>
      <c r="DR22" s="161"/>
      <c r="DS22" s="161"/>
      <c r="DT22" s="161"/>
      <c r="DU22" s="161"/>
      <c r="DV22" s="161"/>
      <c r="DW22" s="161"/>
      <c r="DX22" s="161"/>
      <c r="DY22" s="161"/>
      <c r="DZ22" s="161"/>
      <c r="EA22" s="161"/>
      <c r="EB22" s="161"/>
      <c r="EC22" s="161"/>
      <c r="ED22" s="161"/>
      <c r="EE22" s="161"/>
      <c r="EF22" s="161"/>
      <c r="EG22" s="161"/>
      <c r="EH22" s="161"/>
      <c r="EI22" s="161"/>
      <c r="EJ22" s="161"/>
      <c r="EK22" s="161"/>
      <c r="EL22" s="161"/>
      <c r="EM22" s="161"/>
      <c r="EN22" s="161"/>
      <c r="EO22" s="161"/>
      <c r="EP22" s="161"/>
      <c r="EQ22" s="161"/>
      <c r="ER22" s="161"/>
      <c r="ES22" s="161"/>
      <c r="ET22" s="161"/>
      <c r="EU22" s="161"/>
      <c r="EV22" s="161"/>
      <c r="EW22" s="161"/>
      <c r="EX22" s="161"/>
      <c r="EY22" s="161"/>
      <c r="EZ22" s="161"/>
      <c r="FA22" s="161"/>
      <c r="FB22" s="161"/>
      <c r="FC22" s="161"/>
      <c r="FD22" s="161"/>
      <c r="FE22" s="161"/>
      <c r="FF22" s="161"/>
      <c r="FG22" s="161"/>
      <c r="FH22" s="161"/>
      <c r="FI22" s="161"/>
      <c r="FJ22" s="161"/>
      <c r="FK22" s="161"/>
      <c r="FL22" s="161"/>
      <c r="FM22" s="161"/>
      <c r="FN22" s="161"/>
      <c r="FO22" s="161"/>
      <c r="FP22" s="161"/>
      <c r="FQ22" s="161"/>
      <c r="FR22" s="161"/>
      <c r="FS22" s="161"/>
      <c r="FT22" s="161"/>
      <c r="FU22" s="161"/>
      <c r="FV22" s="161"/>
      <c r="FW22" s="161"/>
      <c r="FX22" s="161"/>
      <c r="FY22" s="161"/>
      <c r="FZ22" s="161"/>
      <c r="GA22" s="161"/>
      <c r="GB22" s="161"/>
      <c r="GC22" s="161"/>
      <c r="GD22" s="161"/>
      <c r="GE22" s="161"/>
      <c r="GF22" s="161"/>
      <c r="GG22" s="161"/>
      <c r="GH22" s="161"/>
      <c r="GI22" s="161"/>
      <c r="GJ22" s="161"/>
      <c r="GK22" s="161"/>
      <c r="GL22" s="161"/>
      <c r="GM22" s="161"/>
      <c r="GN22" s="161"/>
      <c r="GO22" s="161"/>
      <c r="GP22" s="161"/>
      <c r="GQ22" s="161"/>
      <c r="GR22" s="161"/>
      <c r="GS22" s="161"/>
      <c r="GT22" s="161"/>
      <c r="GU22" s="161"/>
      <c r="GV22" s="161"/>
      <c r="GW22" s="161"/>
      <c r="GX22" s="161"/>
      <c r="GY22" s="161"/>
      <c r="GZ22" s="161"/>
      <c r="HA22" s="161"/>
      <c r="HB22" s="161"/>
      <c r="HC22" s="161"/>
      <c r="HD22" s="161"/>
      <c r="HE22" s="161"/>
      <c r="HF22" s="161"/>
      <c r="HG22" s="161"/>
      <c r="HH22" s="161"/>
      <c r="HI22" s="161"/>
      <c r="HJ22" s="161"/>
      <c r="HK22" s="161"/>
      <c r="HL22" s="161"/>
      <c r="HM22" s="161"/>
      <c r="HN22" s="161"/>
      <c r="HO22" s="161"/>
      <c r="HP22" s="161"/>
      <c r="HQ22" s="161"/>
      <c r="HR22" s="161"/>
      <c r="HS22" s="161"/>
      <c r="HT22" s="161"/>
      <c r="HU22" s="161"/>
      <c r="HV22" s="161"/>
      <c r="HW22" s="161"/>
      <c r="HX22" s="161"/>
      <c r="HY22" s="161"/>
      <c r="HZ22" s="161"/>
      <c r="IA22" s="161"/>
      <c r="IB22" s="161"/>
      <c r="IC22" s="161"/>
      <c r="ID22" s="161"/>
      <c r="IE22" s="161"/>
      <c r="IF22" s="161"/>
      <c r="IG22" s="161"/>
      <c r="IH22" s="161"/>
      <c r="II22" s="161"/>
      <c r="IJ22" s="161"/>
      <c r="IK22" s="161"/>
      <c r="IL22" s="161"/>
      <c r="IM22" s="161"/>
      <c r="IN22" s="161"/>
      <c r="IO22" s="161"/>
      <c r="IP22" s="161"/>
      <c r="IQ22" s="161"/>
      <c r="IR22" s="161"/>
      <c r="IS22" s="161"/>
      <c r="IT22" s="161"/>
      <c r="IU22" s="161"/>
      <c r="IV22" s="161"/>
      <c r="IW22" s="161"/>
    </row>
    <row r="23" customFormat="false" ht="9" hidden="false" customHeight="false" outlineLevel="0" collapsed="false">
      <c r="A23" s="160" t="s">
        <v>155</v>
      </c>
      <c r="B23" s="160"/>
      <c r="C23" s="160"/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62"/>
      <c r="AH23" s="162" t="n">
        <f aca="false">SUM(M23:AG23)</f>
        <v>0</v>
      </c>
      <c r="AI23" s="161"/>
      <c r="AJ23" s="161"/>
      <c r="AK23" s="161"/>
      <c r="AL23" s="161"/>
      <c r="AM23" s="161"/>
      <c r="AN23" s="161"/>
      <c r="AO23" s="161"/>
      <c r="AP23" s="161"/>
      <c r="AQ23" s="161"/>
      <c r="AR23" s="161"/>
      <c r="AS23" s="161"/>
      <c r="AT23" s="161"/>
      <c r="AU23" s="161"/>
      <c r="AV23" s="161"/>
      <c r="AW23" s="161"/>
      <c r="AX23" s="161"/>
      <c r="AY23" s="161"/>
      <c r="AZ23" s="161"/>
      <c r="BA23" s="161"/>
      <c r="BB23" s="161"/>
      <c r="BC23" s="161"/>
      <c r="BD23" s="161"/>
      <c r="BE23" s="161"/>
      <c r="BF23" s="161"/>
      <c r="BG23" s="161"/>
      <c r="BH23" s="161"/>
      <c r="BI23" s="161"/>
      <c r="BJ23" s="161"/>
      <c r="BK23" s="161"/>
      <c r="BL23" s="161"/>
      <c r="BM23" s="161"/>
      <c r="BN23" s="161"/>
      <c r="BO23" s="161"/>
      <c r="BP23" s="161"/>
      <c r="BQ23" s="161"/>
      <c r="BR23" s="161"/>
      <c r="BS23" s="161"/>
      <c r="BT23" s="161"/>
      <c r="BU23" s="161"/>
      <c r="BV23" s="161"/>
      <c r="BW23" s="161"/>
      <c r="BX23" s="161"/>
      <c r="BY23" s="161"/>
      <c r="BZ23" s="161"/>
      <c r="CA23" s="161"/>
      <c r="CB23" s="161"/>
      <c r="CC23" s="161"/>
      <c r="CD23" s="161"/>
      <c r="CE23" s="161"/>
      <c r="CF23" s="161"/>
      <c r="CG23" s="161"/>
      <c r="CH23" s="161"/>
      <c r="CI23" s="161"/>
      <c r="CJ23" s="161"/>
      <c r="CK23" s="161"/>
      <c r="CL23" s="161"/>
      <c r="CM23" s="161"/>
      <c r="CN23" s="161"/>
      <c r="CO23" s="161"/>
      <c r="CP23" s="161"/>
      <c r="CQ23" s="161"/>
      <c r="CR23" s="161"/>
      <c r="CS23" s="161"/>
      <c r="CT23" s="161"/>
      <c r="CU23" s="161"/>
      <c r="CV23" s="161"/>
      <c r="CW23" s="161"/>
      <c r="CX23" s="161"/>
      <c r="CY23" s="161"/>
      <c r="CZ23" s="161"/>
      <c r="DA23" s="161"/>
      <c r="DB23" s="161"/>
      <c r="DC23" s="161"/>
      <c r="DD23" s="161"/>
      <c r="DE23" s="161"/>
      <c r="DF23" s="161"/>
      <c r="DG23" s="161"/>
      <c r="DH23" s="161"/>
      <c r="DI23" s="161"/>
      <c r="DJ23" s="161"/>
      <c r="DK23" s="161"/>
      <c r="DL23" s="161"/>
      <c r="DM23" s="161"/>
      <c r="DN23" s="161"/>
      <c r="DO23" s="161"/>
      <c r="DP23" s="161"/>
      <c r="DQ23" s="161"/>
      <c r="DR23" s="161"/>
      <c r="DS23" s="161"/>
      <c r="DT23" s="161"/>
      <c r="DU23" s="161"/>
      <c r="DV23" s="161"/>
      <c r="DW23" s="161"/>
      <c r="DX23" s="161"/>
      <c r="DY23" s="161"/>
      <c r="DZ23" s="161"/>
      <c r="EA23" s="161"/>
      <c r="EB23" s="161"/>
      <c r="EC23" s="161"/>
      <c r="ED23" s="161"/>
      <c r="EE23" s="161"/>
      <c r="EF23" s="161"/>
      <c r="EG23" s="161"/>
      <c r="EH23" s="161"/>
      <c r="EI23" s="161"/>
      <c r="EJ23" s="161"/>
      <c r="EK23" s="161"/>
      <c r="EL23" s="161"/>
      <c r="EM23" s="161"/>
      <c r="EN23" s="161"/>
      <c r="EO23" s="161"/>
      <c r="EP23" s="161"/>
      <c r="EQ23" s="161"/>
      <c r="ER23" s="161"/>
      <c r="ES23" s="161"/>
      <c r="ET23" s="161"/>
      <c r="EU23" s="161"/>
      <c r="EV23" s="161"/>
      <c r="EW23" s="161"/>
      <c r="EX23" s="161"/>
      <c r="EY23" s="161"/>
      <c r="EZ23" s="161"/>
      <c r="FA23" s="161"/>
      <c r="FB23" s="161"/>
      <c r="FC23" s="161"/>
      <c r="FD23" s="161"/>
      <c r="FE23" s="161"/>
      <c r="FF23" s="161"/>
      <c r="FG23" s="161"/>
      <c r="FH23" s="161"/>
      <c r="FI23" s="161"/>
      <c r="FJ23" s="161"/>
      <c r="FK23" s="161"/>
      <c r="FL23" s="161"/>
      <c r="FM23" s="161"/>
      <c r="FN23" s="161"/>
      <c r="FO23" s="161"/>
      <c r="FP23" s="161"/>
      <c r="FQ23" s="161"/>
      <c r="FR23" s="161"/>
      <c r="FS23" s="161"/>
      <c r="FT23" s="161"/>
      <c r="FU23" s="161"/>
      <c r="FV23" s="161"/>
      <c r="FW23" s="161"/>
      <c r="FX23" s="161"/>
      <c r="FY23" s="161"/>
      <c r="FZ23" s="161"/>
      <c r="GA23" s="161"/>
      <c r="GB23" s="161"/>
      <c r="GC23" s="161"/>
      <c r="GD23" s="161"/>
      <c r="GE23" s="161"/>
      <c r="GF23" s="161"/>
      <c r="GG23" s="161"/>
      <c r="GH23" s="161"/>
      <c r="GI23" s="161"/>
      <c r="GJ23" s="161"/>
      <c r="GK23" s="161"/>
      <c r="GL23" s="161"/>
      <c r="GM23" s="161"/>
      <c r="GN23" s="161"/>
      <c r="GO23" s="161"/>
      <c r="GP23" s="161"/>
      <c r="GQ23" s="161"/>
      <c r="GR23" s="161"/>
      <c r="GS23" s="161"/>
      <c r="GT23" s="161"/>
      <c r="GU23" s="161"/>
      <c r="GV23" s="161"/>
      <c r="GW23" s="161"/>
      <c r="GX23" s="161"/>
      <c r="GY23" s="161"/>
      <c r="GZ23" s="161"/>
      <c r="HA23" s="161"/>
      <c r="HB23" s="161"/>
      <c r="HC23" s="161"/>
      <c r="HD23" s="161"/>
      <c r="HE23" s="161"/>
      <c r="HF23" s="161"/>
      <c r="HG23" s="161"/>
      <c r="HH23" s="161"/>
      <c r="HI23" s="161"/>
      <c r="HJ23" s="161"/>
      <c r="HK23" s="161"/>
      <c r="HL23" s="161"/>
      <c r="HM23" s="161"/>
      <c r="HN23" s="161"/>
      <c r="HO23" s="161"/>
      <c r="HP23" s="161"/>
      <c r="HQ23" s="161"/>
      <c r="HR23" s="161"/>
      <c r="HS23" s="161"/>
      <c r="HT23" s="161"/>
      <c r="HU23" s="161"/>
      <c r="HV23" s="161"/>
      <c r="HW23" s="161"/>
      <c r="HX23" s="161"/>
      <c r="HY23" s="161"/>
      <c r="HZ23" s="161"/>
      <c r="IA23" s="161"/>
      <c r="IB23" s="161"/>
      <c r="IC23" s="161"/>
      <c r="ID23" s="161"/>
      <c r="IE23" s="161"/>
      <c r="IF23" s="161"/>
      <c r="IG23" s="161"/>
      <c r="IH23" s="161"/>
      <c r="II23" s="161"/>
      <c r="IJ23" s="161"/>
      <c r="IK23" s="161"/>
      <c r="IL23" s="161"/>
      <c r="IM23" s="161"/>
      <c r="IN23" s="161"/>
      <c r="IO23" s="161"/>
      <c r="IP23" s="161"/>
      <c r="IQ23" s="161"/>
      <c r="IR23" s="161"/>
      <c r="IS23" s="161"/>
      <c r="IT23" s="161"/>
      <c r="IU23" s="161"/>
      <c r="IV23" s="161"/>
      <c r="IW23" s="161"/>
    </row>
    <row r="24" customFormat="false" ht="9" hidden="false" customHeight="false" outlineLevel="0" collapsed="false">
      <c r="A24" s="163" t="s">
        <v>157</v>
      </c>
      <c r="B24" s="163"/>
      <c r="C24" s="163"/>
      <c r="D24" s="163"/>
      <c r="E24" s="163"/>
      <c r="F24" s="163"/>
      <c r="G24" s="163"/>
      <c r="H24" s="163"/>
      <c r="I24" s="163"/>
      <c r="J24" s="163" t="n">
        <f aca="false">'SPEC DETAILS'!C100</f>
        <v>0</v>
      </c>
      <c r="K24" s="163" t="n">
        <f aca="false">'SPEC DETAILS'!D100</f>
        <v>0</v>
      </c>
      <c r="L24" s="163" t="n">
        <f aca="false">'SPEC DETAILS'!E100</f>
        <v>0</v>
      </c>
      <c r="M24" s="163" t="n">
        <f aca="false">'SPEC DETAILS'!F100</f>
        <v>0</v>
      </c>
      <c r="N24" s="163" t="n">
        <f aca="false">'SPEC DETAILS'!G100</f>
        <v>0</v>
      </c>
      <c r="O24" s="163" t="n">
        <f aca="false">'SPEC DETAILS'!H100</f>
        <v>0</v>
      </c>
      <c r="P24" s="163" t="n">
        <f aca="false">'SPEC DETAILS'!I100</f>
        <v>0</v>
      </c>
      <c r="Q24" s="163" t="n">
        <f aca="false">'SPEC DETAILS'!J100</f>
        <v>0</v>
      </c>
      <c r="R24" s="163" t="n">
        <f aca="false">'SPEC DETAILS'!K100</f>
        <v>0</v>
      </c>
      <c r="S24" s="163" t="n">
        <f aca="false">'SPEC DETAILS'!L100</f>
        <v>0</v>
      </c>
      <c r="T24" s="163" t="n">
        <f aca="false">'SPEC DETAILS'!M100</f>
        <v>0</v>
      </c>
      <c r="U24" s="163" t="n">
        <f aca="false">'SPEC DETAILS'!N100</f>
        <v>0</v>
      </c>
      <c r="V24" s="163" t="n">
        <f aca="false">'SPEC DETAILS'!O100</f>
        <v>0</v>
      </c>
      <c r="W24" s="163" t="n">
        <f aca="false">'SPEC DETAILS'!P100</f>
        <v>0</v>
      </c>
      <c r="X24" s="163" t="n">
        <f aca="false">'SPEC DETAILS'!Q100</f>
        <v>0</v>
      </c>
      <c r="Y24" s="163" t="n">
        <f aca="false">'SPEC DETAILS'!R100</f>
        <v>0</v>
      </c>
      <c r="Z24" s="163" t="n">
        <f aca="false">'SPEC DETAILS'!S100</f>
        <v>0</v>
      </c>
      <c r="AA24" s="163" t="n">
        <f aca="false">'SPEC DETAILS'!T100</f>
        <v>0</v>
      </c>
      <c r="AB24" s="163" t="n">
        <f aca="false">'SPEC DETAILS'!U100</f>
        <v>0</v>
      </c>
      <c r="AC24" s="163" t="n">
        <f aca="false">'SPEC DETAILS'!V100</f>
        <v>0</v>
      </c>
      <c r="AD24" s="163" t="n">
        <f aca="false">'SPEC DETAILS'!W100</f>
        <v>0</v>
      </c>
      <c r="AE24" s="163" t="n">
        <f aca="false">'SPEC DETAILS'!X100</f>
        <v>0</v>
      </c>
      <c r="AF24" s="163" t="n">
        <f aca="false">'SPEC DETAILS'!Y100</f>
        <v>0</v>
      </c>
      <c r="AG24" s="163" t="n">
        <f aca="false">'SPEC DETAILS'!Z100</f>
        <v>0</v>
      </c>
      <c r="AH24" s="163" t="n">
        <f aca="false">SUM(AH22:AH23)</f>
        <v>0</v>
      </c>
      <c r="AI24" s="164"/>
      <c r="AJ24" s="164"/>
      <c r="AK24" s="164"/>
      <c r="AL24" s="164"/>
      <c r="AM24" s="164"/>
      <c r="AN24" s="164"/>
      <c r="AO24" s="164"/>
      <c r="AP24" s="164"/>
      <c r="AQ24" s="164"/>
      <c r="AR24" s="164"/>
      <c r="AS24" s="164"/>
      <c r="AT24" s="164"/>
      <c r="AU24" s="164"/>
      <c r="AV24" s="164"/>
      <c r="AW24" s="164"/>
      <c r="AX24" s="164"/>
      <c r="AY24" s="164"/>
      <c r="AZ24" s="164"/>
      <c r="BA24" s="164"/>
      <c r="BB24" s="164"/>
      <c r="BC24" s="164"/>
      <c r="BD24" s="164"/>
      <c r="BE24" s="164"/>
      <c r="BF24" s="164"/>
      <c r="BG24" s="164"/>
      <c r="BH24" s="164"/>
      <c r="BI24" s="164"/>
      <c r="BJ24" s="164"/>
      <c r="BK24" s="164"/>
      <c r="BL24" s="164"/>
      <c r="BM24" s="164"/>
      <c r="BN24" s="164"/>
      <c r="BO24" s="164"/>
      <c r="BP24" s="164"/>
      <c r="BQ24" s="164"/>
      <c r="BR24" s="164"/>
      <c r="BS24" s="164"/>
      <c r="BT24" s="164"/>
      <c r="BU24" s="164"/>
      <c r="BV24" s="164"/>
      <c r="BW24" s="164"/>
      <c r="BX24" s="164"/>
      <c r="BY24" s="164"/>
      <c r="BZ24" s="164"/>
      <c r="CA24" s="164"/>
      <c r="CB24" s="164"/>
      <c r="CC24" s="164"/>
      <c r="CD24" s="164"/>
      <c r="CE24" s="164"/>
      <c r="CF24" s="164"/>
      <c r="CG24" s="164"/>
      <c r="CH24" s="164"/>
      <c r="CI24" s="164"/>
      <c r="CJ24" s="164"/>
      <c r="CK24" s="164"/>
      <c r="CL24" s="164"/>
      <c r="CM24" s="164"/>
      <c r="CN24" s="164"/>
      <c r="CO24" s="164"/>
      <c r="CP24" s="164"/>
      <c r="CQ24" s="164"/>
      <c r="CR24" s="164"/>
      <c r="CS24" s="164"/>
      <c r="CT24" s="164"/>
      <c r="CU24" s="164"/>
      <c r="CV24" s="164"/>
      <c r="CW24" s="164"/>
      <c r="CX24" s="164"/>
      <c r="CY24" s="164"/>
      <c r="CZ24" s="164"/>
      <c r="DA24" s="164"/>
      <c r="DB24" s="164"/>
      <c r="DC24" s="164"/>
      <c r="DD24" s="164"/>
      <c r="DE24" s="164"/>
      <c r="DF24" s="164"/>
      <c r="DG24" s="164"/>
      <c r="DH24" s="164"/>
      <c r="DI24" s="164"/>
      <c r="DJ24" s="164"/>
      <c r="DK24" s="164"/>
      <c r="DL24" s="164"/>
      <c r="DM24" s="164"/>
      <c r="DN24" s="164"/>
      <c r="DO24" s="164"/>
      <c r="DP24" s="164"/>
      <c r="DQ24" s="164"/>
      <c r="DR24" s="164"/>
      <c r="DS24" s="164"/>
      <c r="DT24" s="164"/>
      <c r="DU24" s="164"/>
      <c r="DV24" s="164"/>
      <c r="DW24" s="164"/>
      <c r="DX24" s="164"/>
      <c r="DY24" s="164"/>
      <c r="DZ24" s="164"/>
      <c r="EA24" s="164"/>
      <c r="EB24" s="164"/>
      <c r="EC24" s="164"/>
      <c r="ED24" s="164"/>
      <c r="EE24" s="164"/>
      <c r="EF24" s="164"/>
      <c r="EG24" s="164"/>
      <c r="EH24" s="164"/>
      <c r="EI24" s="164"/>
      <c r="EJ24" s="164"/>
      <c r="EK24" s="164"/>
      <c r="EL24" s="164"/>
      <c r="EM24" s="164"/>
      <c r="EN24" s="164"/>
      <c r="EO24" s="164"/>
      <c r="EP24" s="164"/>
      <c r="EQ24" s="164"/>
      <c r="ER24" s="164"/>
      <c r="ES24" s="164"/>
      <c r="ET24" s="164"/>
      <c r="EU24" s="164"/>
      <c r="EV24" s="164"/>
      <c r="EW24" s="164"/>
      <c r="EX24" s="164"/>
      <c r="EY24" s="164"/>
      <c r="EZ24" s="164"/>
      <c r="FA24" s="164"/>
      <c r="FB24" s="164"/>
      <c r="FC24" s="164"/>
      <c r="FD24" s="164"/>
      <c r="FE24" s="164"/>
      <c r="FF24" s="164"/>
      <c r="FG24" s="164"/>
      <c r="FH24" s="164"/>
      <c r="FI24" s="164"/>
      <c r="FJ24" s="164"/>
      <c r="FK24" s="164"/>
      <c r="FL24" s="164"/>
      <c r="FM24" s="164"/>
      <c r="FN24" s="164"/>
      <c r="FO24" s="164"/>
      <c r="FP24" s="164"/>
      <c r="FQ24" s="164"/>
      <c r="FR24" s="164"/>
      <c r="FS24" s="164"/>
      <c r="FT24" s="164"/>
      <c r="FU24" s="164"/>
      <c r="FV24" s="164"/>
      <c r="FW24" s="164"/>
      <c r="FX24" s="164"/>
      <c r="FY24" s="164"/>
      <c r="FZ24" s="164"/>
      <c r="GA24" s="164"/>
      <c r="GB24" s="164"/>
      <c r="GC24" s="164"/>
      <c r="GD24" s="164"/>
      <c r="GE24" s="164"/>
      <c r="GF24" s="164"/>
      <c r="GG24" s="164"/>
      <c r="GH24" s="164"/>
      <c r="GI24" s="164"/>
      <c r="GJ24" s="164"/>
      <c r="GK24" s="164"/>
      <c r="GL24" s="164"/>
      <c r="GM24" s="164"/>
      <c r="GN24" s="164"/>
      <c r="GO24" s="164"/>
      <c r="GP24" s="164"/>
      <c r="GQ24" s="164"/>
      <c r="GR24" s="164"/>
      <c r="GS24" s="164"/>
      <c r="GT24" s="164"/>
      <c r="GU24" s="164"/>
      <c r="GV24" s="164"/>
      <c r="GW24" s="164"/>
      <c r="GX24" s="164"/>
      <c r="GY24" s="164"/>
      <c r="GZ24" s="164"/>
      <c r="HA24" s="164"/>
      <c r="HB24" s="164"/>
      <c r="HC24" s="164"/>
      <c r="HD24" s="164"/>
      <c r="HE24" s="164"/>
      <c r="HF24" s="164"/>
      <c r="HG24" s="164"/>
      <c r="HH24" s="164"/>
      <c r="HI24" s="164"/>
      <c r="HJ24" s="164"/>
      <c r="HK24" s="164"/>
      <c r="HL24" s="164"/>
      <c r="HM24" s="164"/>
      <c r="HN24" s="164"/>
      <c r="HO24" s="164"/>
      <c r="HP24" s="164"/>
      <c r="HQ24" s="164"/>
      <c r="HR24" s="164"/>
      <c r="HS24" s="164"/>
      <c r="HT24" s="164"/>
      <c r="HU24" s="164"/>
      <c r="HV24" s="164"/>
      <c r="HW24" s="164"/>
      <c r="HX24" s="164"/>
      <c r="HY24" s="164"/>
      <c r="HZ24" s="164"/>
      <c r="IA24" s="164"/>
      <c r="IB24" s="164"/>
      <c r="IC24" s="164"/>
      <c r="ID24" s="164"/>
      <c r="IE24" s="164"/>
      <c r="IF24" s="164"/>
      <c r="IG24" s="164"/>
      <c r="IH24" s="164"/>
      <c r="II24" s="164"/>
      <c r="IJ24" s="164"/>
      <c r="IK24" s="164"/>
      <c r="IL24" s="164"/>
      <c r="IM24" s="164"/>
      <c r="IN24" s="164"/>
      <c r="IO24" s="164"/>
      <c r="IP24" s="164"/>
      <c r="IQ24" s="164"/>
      <c r="IR24" s="164"/>
      <c r="IS24" s="164"/>
      <c r="IT24" s="164"/>
      <c r="IU24" s="164"/>
      <c r="IV24" s="164"/>
      <c r="IW24" s="164"/>
    </row>
    <row r="25" customFormat="false" ht="9" hidden="false" customHeight="false" outlineLevel="0" collapsed="false">
      <c r="A25" s="164"/>
      <c r="B25" s="164"/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4"/>
      <c r="Y25" s="164"/>
      <c r="Z25" s="164"/>
      <c r="AA25" s="164"/>
      <c r="AB25" s="164"/>
      <c r="AC25" s="164"/>
      <c r="AD25" s="164"/>
      <c r="AE25" s="164"/>
      <c r="AF25" s="164"/>
      <c r="AG25" s="164"/>
      <c r="AH25" s="164"/>
      <c r="AI25" s="164"/>
      <c r="AJ25" s="164"/>
      <c r="AK25" s="164"/>
      <c r="AL25" s="164"/>
      <c r="AM25" s="164"/>
      <c r="AN25" s="164"/>
      <c r="AO25" s="164"/>
      <c r="AP25" s="164"/>
      <c r="AQ25" s="164"/>
      <c r="AR25" s="164"/>
      <c r="AS25" s="164"/>
      <c r="AT25" s="164"/>
      <c r="AU25" s="164"/>
      <c r="AV25" s="164"/>
      <c r="AW25" s="164"/>
      <c r="AX25" s="164"/>
      <c r="AY25" s="164"/>
      <c r="AZ25" s="164"/>
      <c r="BA25" s="164"/>
      <c r="BB25" s="164"/>
      <c r="BC25" s="164"/>
      <c r="BD25" s="164"/>
      <c r="BE25" s="164"/>
      <c r="BF25" s="164"/>
      <c r="BG25" s="164"/>
      <c r="BH25" s="164"/>
      <c r="BI25" s="164"/>
      <c r="BJ25" s="164"/>
      <c r="BK25" s="164"/>
      <c r="BL25" s="164"/>
      <c r="BM25" s="164"/>
      <c r="BN25" s="164"/>
      <c r="BO25" s="164"/>
      <c r="BP25" s="164"/>
      <c r="BQ25" s="164"/>
      <c r="BR25" s="164"/>
      <c r="BS25" s="164"/>
      <c r="BT25" s="164"/>
      <c r="BU25" s="164"/>
      <c r="BV25" s="164"/>
      <c r="BW25" s="164"/>
      <c r="BX25" s="164"/>
      <c r="BY25" s="164"/>
      <c r="BZ25" s="164"/>
      <c r="CA25" s="164"/>
      <c r="CB25" s="164"/>
      <c r="CC25" s="164"/>
      <c r="CD25" s="164"/>
      <c r="CE25" s="164"/>
      <c r="CF25" s="164"/>
      <c r="CG25" s="164"/>
      <c r="CH25" s="164"/>
      <c r="CI25" s="164"/>
      <c r="CJ25" s="164"/>
      <c r="CK25" s="164"/>
      <c r="CL25" s="164"/>
      <c r="CM25" s="164"/>
      <c r="CN25" s="164"/>
      <c r="CO25" s="164"/>
      <c r="CP25" s="164"/>
      <c r="CQ25" s="164"/>
      <c r="CR25" s="164"/>
      <c r="CS25" s="164"/>
      <c r="CT25" s="164"/>
      <c r="CU25" s="164"/>
      <c r="CV25" s="164"/>
      <c r="CW25" s="164"/>
      <c r="CX25" s="164"/>
      <c r="CY25" s="164"/>
      <c r="CZ25" s="164"/>
      <c r="DA25" s="164"/>
      <c r="DB25" s="164"/>
      <c r="DC25" s="164"/>
      <c r="DD25" s="164"/>
      <c r="DE25" s="164"/>
      <c r="DF25" s="164"/>
      <c r="DG25" s="164"/>
      <c r="DH25" s="164"/>
      <c r="DI25" s="164"/>
      <c r="DJ25" s="164"/>
      <c r="DK25" s="164"/>
      <c r="DL25" s="164"/>
      <c r="DM25" s="164"/>
      <c r="DN25" s="164"/>
      <c r="DO25" s="164"/>
      <c r="DP25" s="164"/>
      <c r="DQ25" s="164"/>
      <c r="DR25" s="164"/>
      <c r="DS25" s="164"/>
      <c r="DT25" s="164"/>
      <c r="DU25" s="164"/>
      <c r="DV25" s="164"/>
      <c r="DW25" s="164"/>
      <c r="DX25" s="164"/>
      <c r="DY25" s="164"/>
      <c r="DZ25" s="164"/>
      <c r="EA25" s="164"/>
      <c r="EB25" s="164"/>
      <c r="EC25" s="164"/>
      <c r="ED25" s="164"/>
      <c r="EE25" s="164"/>
      <c r="EF25" s="164"/>
      <c r="EG25" s="164"/>
      <c r="EH25" s="164"/>
      <c r="EI25" s="164"/>
      <c r="EJ25" s="164"/>
      <c r="EK25" s="164"/>
      <c r="EL25" s="164"/>
      <c r="EM25" s="164"/>
      <c r="EN25" s="164"/>
      <c r="EO25" s="164"/>
      <c r="EP25" s="164"/>
      <c r="EQ25" s="164"/>
      <c r="ER25" s="164"/>
      <c r="ES25" s="164"/>
      <c r="ET25" s="164"/>
      <c r="EU25" s="164"/>
      <c r="EV25" s="164"/>
      <c r="EW25" s="164"/>
      <c r="EX25" s="164"/>
      <c r="EY25" s="164"/>
      <c r="EZ25" s="164"/>
      <c r="FA25" s="164"/>
      <c r="FB25" s="164"/>
      <c r="FC25" s="164"/>
      <c r="FD25" s="164"/>
      <c r="FE25" s="164"/>
      <c r="FF25" s="164"/>
      <c r="FG25" s="164"/>
      <c r="FH25" s="164"/>
      <c r="FI25" s="164"/>
      <c r="FJ25" s="164"/>
      <c r="FK25" s="164"/>
      <c r="FL25" s="164"/>
      <c r="FM25" s="164"/>
      <c r="FN25" s="164"/>
      <c r="FO25" s="164"/>
      <c r="FP25" s="164"/>
      <c r="FQ25" s="164"/>
      <c r="FR25" s="164"/>
      <c r="FS25" s="164"/>
      <c r="FT25" s="164"/>
      <c r="FU25" s="164"/>
      <c r="FV25" s="164"/>
      <c r="FW25" s="164"/>
      <c r="FX25" s="164"/>
      <c r="FY25" s="164"/>
      <c r="FZ25" s="164"/>
      <c r="GA25" s="164"/>
      <c r="GB25" s="164"/>
      <c r="GC25" s="164"/>
      <c r="GD25" s="164"/>
      <c r="GE25" s="164"/>
      <c r="GF25" s="164"/>
      <c r="GG25" s="164"/>
      <c r="GH25" s="164"/>
      <c r="GI25" s="164"/>
      <c r="GJ25" s="164"/>
      <c r="GK25" s="164"/>
      <c r="GL25" s="164"/>
      <c r="GM25" s="164"/>
      <c r="GN25" s="164"/>
      <c r="GO25" s="164"/>
      <c r="GP25" s="164"/>
      <c r="GQ25" s="164"/>
      <c r="GR25" s="164"/>
      <c r="GS25" s="164"/>
      <c r="GT25" s="164"/>
      <c r="GU25" s="164"/>
      <c r="GV25" s="164"/>
      <c r="GW25" s="164"/>
      <c r="GX25" s="164"/>
      <c r="GY25" s="164"/>
      <c r="GZ25" s="164"/>
      <c r="HA25" s="164"/>
      <c r="HB25" s="164"/>
      <c r="HC25" s="164"/>
      <c r="HD25" s="164"/>
      <c r="HE25" s="164"/>
      <c r="HF25" s="164"/>
      <c r="HG25" s="164"/>
      <c r="HH25" s="164"/>
      <c r="HI25" s="164"/>
      <c r="HJ25" s="164"/>
      <c r="HK25" s="164"/>
      <c r="HL25" s="164"/>
      <c r="HM25" s="164"/>
      <c r="HN25" s="164"/>
      <c r="HO25" s="164"/>
      <c r="HP25" s="164"/>
      <c r="HQ25" s="164"/>
      <c r="HR25" s="164"/>
      <c r="HS25" s="164"/>
      <c r="HT25" s="164"/>
      <c r="HU25" s="164"/>
      <c r="HV25" s="164"/>
      <c r="HW25" s="164"/>
      <c r="HX25" s="164"/>
      <c r="HY25" s="164"/>
      <c r="HZ25" s="164"/>
      <c r="IA25" s="164"/>
      <c r="IB25" s="164"/>
      <c r="IC25" s="164"/>
      <c r="ID25" s="164"/>
      <c r="IE25" s="164"/>
      <c r="IF25" s="164"/>
      <c r="IG25" s="164"/>
      <c r="IH25" s="164"/>
      <c r="II25" s="164"/>
      <c r="IJ25" s="164"/>
      <c r="IK25" s="164"/>
      <c r="IL25" s="164"/>
      <c r="IM25" s="164"/>
      <c r="IN25" s="164"/>
      <c r="IO25" s="164"/>
      <c r="IP25" s="164"/>
      <c r="IQ25" s="164"/>
      <c r="IR25" s="164"/>
      <c r="IS25" s="164"/>
      <c r="IT25" s="164"/>
      <c r="IU25" s="164"/>
      <c r="IV25" s="164"/>
      <c r="IW25" s="164"/>
    </row>
    <row r="26" customFormat="false" ht="9" hidden="false" customHeight="false" outlineLevel="0" collapsed="false">
      <c r="A26" s="165" t="s">
        <v>124</v>
      </c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  <c r="AA26" s="154"/>
      <c r="AB26" s="154"/>
      <c r="AC26" s="154"/>
      <c r="AD26" s="154"/>
      <c r="AE26" s="154"/>
      <c r="AF26" s="154"/>
      <c r="AG26" s="154"/>
      <c r="AH26" s="154"/>
      <c r="AI26" s="156"/>
      <c r="AJ26" s="156"/>
      <c r="AK26" s="156"/>
      <c r="AL26" s="156"/>
      <c r="AM26" s="156"/>
    </row>
    <row r="27" customFormat="false" ht="9" hidden="false" customHeight="false" outlineLevel="0" collapsed="false">
      <c r="A27" s="166" t="s">
        <v>125</v>
      </c>
      <c r="D27" s="154"/>
      <c r="E27" s="154"/>
      <c r="F27" s="154"/>
      <c r="G27" s="154"/>
      <c r="H27" s="154"/>
      <c r="I27" s="154"/>
      <c r="J27" s="167" t="n">
        <f aca="false">'SPEC DETAILS'!C94</f>
        <v>0</v>
      </c>
      <c r="K27" s="167" t="n">
        <f aca="false">'SPEC DETAILS'!D94</f>
        <v>0</v>
      </c>
      <c r="L27" s="167" t="n">
        <f aca="false">'SPEC DETAILS'!E94</f>
        <v>0</v>
      </c>
      <c r="M27" s="167" t="n">
        <f aca="false">'SPEC DETAILS'!F94</f>
        <v>0</v>
      </c>
      <c r="N27" s="167" t="n">
        <f aca="false">'SPEC DETAILS'!G94</f>
        <v>0</v>
      </c>
      <c r="O27" s="167" t="n">
        <f aca="false">'SPEC DETAILS'!H94</f>
        <v>0</v>
      </c>
      <c r="P27" s="167" t="n">
        <f aca="false">'SPEC DETAILS'!I94</f>
        <v>0</v>
      </c>
      <c r="Q27" s="167" t="n">
        <f aca="false">'SPEC DETAILS'!J94</f>
        <v>0</v>
      </c>
      <c r="R27" s="167" t="n">
        <f aca="false">'SPEC DETAILS'!K94</f>
        <v>0</v>
      </c>
      <c r="S27" s="167" t="n">
        <f aca="false">'SPEC DETAILS'!L94</f>
        <v>0</v>
      </c>
      <c r="T27" s="167" t="n">
        <f aca="false">'SPEC DETAILS'!M94</f>
        <v>0</v>
      </c>
      <c r="U27" s="167" t="n">
        <f aca="false">'SPEC DETAILS'!N94</f>
        <v>0</v>
      </c>
      <c r="V27" s="167" t="n">
        <f aca="false">'SPEC DETAILS'!O94</f>
        <v>0</v>
      </c>
      <c r="W27" s="167" t="n">
        <f aca="false">'SPEC DETAILS'!P94</f>
        <v>0</v>
      </c>
      <c r="X27" s="167" t="n">
        <f aca="false">'SPEC DETAILS'!Q94</f>
        <v>0</v>
      </c>
      <c r="Y27" s="167" t="n">
        <f aca="false">'SPEC DETAILS'!R94</f>
        <v>0</v>
      </c>
      <c r="Z27" s="167" t="n">
        <f aca="false">'SPEC DETAILS'!S94</f>
        <v>0</v>
      </c>
      <c r="AA27" s="167" t="n">
        <f aca="false">'SPEC DETAILS'!T94</f>
        <v>0</v>
      </c>
      <c r="AB27" s="167" t="n">
        <f aca="false">'SPEC DETAILS'!U94</f>
        <v>0</v>
      </c>
      <c r="AC27" s="167" t="n">
        <f aca="false">'SPEC DETAILS'!V94</f>
        <v>0</v>
      </c>
      <c r="AD27" s="167" t="n">
        <f aca="false">'SPEC DETAILS'!W94</f>
        <v>0</v>
      </c>
      <c r="AE27" s="167" t="n">
        <f aca="false">'SPEC DETAILS'!X94</f>
        <v>0</v>
      </c>
      <c r="AF27" s="167" t="n">
        <f aca="false">'SPEC DETAILS'!Y94</f>
        <v>0</v>
      </c>
      <c r="AG27" s="167" t="n">
        <f aca="false">'SPEC DETAILS'!Z94</f>
        <v>0</v>
      </c>
      <c r="AH27" s="154"/>
      <c r="AI27" s="156"/>
      <c r="AJ27" s="156"/>
      <c r="AK27" s="156"/>
      <c r="AL27" s="156"/>
      <c r="AM27" s="156"/>
    </row>
    <row r="28" customFormat="false" ht="9" hidden="false" customHeight="false" outlineLevel="0" collapsed="false">
      <c r="A28" s="166" t="s">
        <v>126</v>
      </c>
      <c r="D28" s="154"/>
      <c r="E28" s="154"/>
      <c r="F28" s="154"/>
      <c r="G28" s="154"/>
      <c r="H28" s="154"/>
      <c r="I28" s="154"/>
      <c r="J28" s="167" t="n">
        <f aca="false">'SPEC DETAILS'!C95</f>
        <v>0</v>
      </c>
      <c r="K28" s="167" t="n">
        <f aca="false">'SPEC DETAILS'!D95</f>
        <v>0</v>
      </c>
      <c r="L28" s="167" t="n">
        <f aca="false">'SPEC DETAILS'!E95</f>
        <v>0</v>
      </c>
      <c r="M28" s="167" t="n">
        <f aca="false">'SPEC DETAILS'!F95</f>
        <v>0</v>
      </c>
      <c r="N28" s="167" t="n">
        <f aca="false">'SPEC DETAILS'!G95</f>
        <v>0</v>
      </c>
      <c r="O28" s="167" t="n">
        <f aca="false">'SPEC DETAILS'!H95</f>
        <v>0</v>
      </c>
      <c r="P28" s="167" t="n">
        <f aca="false">'SPEC DETAILS'!I95</f>
        <v>0</v>
      </c>
      <c r="Q28" s="167" t="n">
        <f aca="false">'SPEC DETAILS'!J95</f>
        <v>0</v>
      </c>
      <c r="R28" s="167" t="n">
        <f aca="false">'SPEC DETAILS'!K95</f>
        <v>0</v>
      </c>
      <c r="S28" s="167" t="n">
        <f aca="false">'SPEC DETAILS'!L95</f>
        <v>0</v>
      </c>
      <c r="T28" s="167" t="n">
        <f aca="false">'SPEC DETAILS'!M95</f>
        <v>0</v>
      </c>
      <c r="U28" s="167" t="n">
        <f aca="false">'SPEC DETAILS'!N95</f>
        <v>0</v>
      </c>
      <c r="V28" s="167" t="n">
        <f aca="false">'SPEC DETAILS'!O95</f>
        <v>0</v>
      </c>
      <c r="W28" s="167" t="n">
        <f aca="false">'SPEC DETAILS'!P95</f>
        <v>0</v>
      </c>
      <c r="X28" s="167" t="n">
        <f aca="false">'SPEC DETAILS'!Q95</f>
        <v>0</v>
      </c>
      <c r="Y28" s="167" t="n">
        <f aca="false">'SPEC DETAILS'!R95</f>
        <v>0</v>
      </c>
      <c r="Z28" s="167" t="n">
        <f aca="false">'SPEC DETAILS'!S95</f>
        <v>0</v>
      </c>
      <c r="AA28" s="167" t="n">
        <f aca="false">'SPEC DETAILS'!T95</f>
        <v>0</v>
      </c>
      <c r="AB28" s="167" t="n">
        <f aca="false">'SPEC DETAILS'!U95</f>
        <v>0</v>
      </c>
      <c r="AC28" s="167" t="n">
        <f aca="false">'SPEC DETAILS'!V95</f>
        <v>0</v>
      </c>
      <c r="AD28" s="167" t="n">
        <f aca="false">'SPEC DETAILS'!W95</f>
        <v>0</v>
      </c>
      <c r="AE28" s="167" t="n">
        <f aca="false">'SPEC DETAILS'!X95</f>
        <v>0</v>
      </c>
      <c r="AF28" s="167" t="n">
        <f aca="false">'SPEC DETAILS'!Y95</f>
        <v>0</v>
      </c>
      <c r="AG28" s="167" t="n">
        <f aca="false">'SPEC DETAILS'!Z95</f>
        <v>0</v>
      </c>
      <c r="AH28" s="154"/>
      <c r="AI28" s="156"/>
      <c r="AJ28" s="156"/>
      <c r="AK28" s="156"/>
      <c r="AL28" s="156"/>
      <c r="AM28" s="156"/>
    </row>
    <row r="29" customFormat="false" ht="9" hidden="false" customHeight="false" outlineLevel="0" collapsed="false"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  <c r="AF29" s="154"/>
      <c r="AG29" s="154"/>
      <c r="AH29" s="154"/>
      <c r="AI29" s="156"/>
      <c r="AJ29" s="156"/>
      <c r="AK29" s="156"/>
      <c r="AL29" s="156"/>
      <c r="AM29" s="156"/>
    </row>
    <row r="30" customFormat="false" ht="9" hidden="false" customHeight="false" outlineLevel="0" collapsed="false"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154"/>
      <c r="AI30" s="156"/>
      <c r="AJ30" s="156"/>
      <c r="AK30" s="156"/>
      <c r="AL30" s="156"/>
      <c r="AM30" s="156"/>
    </row>
    <row r="31" customFormat="false" ht="9" hidden="false" customHeight="false" outlineLevel="0" collapsed="false">
      <c r="A31" s="152" t="s">
        <v>129</v>
      </c>
      <c r="B31" s="153"/>
      <c r="D31" s="154"/>
      <c r="E31" s="154"/>
      <c r="F31" s="154"/>
      <c r="G31" s="154"/>
      <c r="H31" s="154"/>
      <c r="I31" s="151"/>
      <c r="J31" s="151" t="n">
        <f aca="false">J19</f>
        <v>37226</v>
      </c>
      <c r="K31" s="151" t="n">
        <f aca="false">K19</f>
        <v>37257</v>
      </c>
      <c r="L31" s="151" t="n">
        <f aca="false">L19</f>
        <v>37288</v>
      </c>
      <c r="M31" s="151" t="n">
        <f aca="false">M19</f>
        <v>37316</v>
      </c>
      <c r="N31" s="151" t="n">
        <f aca="false">N19</f>
        <v>37347</v>
      </c>
      <c r="O31" s="151" t="n">
        <f aca="false">O19</f>
        <v>37377</v>
      </c>
      <c r="P31" s="151" t="n">
        <f aca="false">P19</f>
        <v>37408</v>
      </c>
      <c r="Q31" s="151" t="n">
        <f aca="false">Q19</f>
        <v>37438</v>
      </c>
      <c r="R31" s="151" t="n">
        <f aca="false">R19</f>
        <v>37469</v>
      </c>
      <c r="S31" s="151" t="n">
        <f aca="false">S19</f>
        <v>37500</v>
      </c>
      <c r="T31" s="151" t="n">
        <f aca="false">T19</f>
        <v>37530</v>
      </c>
      <c r="U31" s="151" t="n">
        <f aca="false">U19</f>
        <v>37561</v>
      </c>
      <c r="V31" s="151" t="n">
        <f aca="false">V19</f>
        <v>37591</v>
      </c>
      <c r="W31" s="151" t="n">
        <f aca="false">W19</f>
        <v>37622</v>
      </c>
      <c r="X31" s="151" t="n">
        <f aca="false">X19</f>
        <v>37653</v>
      </c>
      <c r="Y31" s="151" t="n">
        <f aca="false">Y19</f>
        <v>37681</v>
      </c>
      <c r="Z31" s="151" t="n">
        <f aca="false">Z19</f>
        <v>37712</v>
      </c>
      <c r="AA31" s="151" t="n">
        <f aca="false">AA19</f>
        <v>37742</v>
      </c>
      <c r="AB31" s="151" t="n">
        <f aca="false">AB19</f>
        <v>37773</v>
      </c>
      <c r="AC31" s="151" t="n">
        <f aca="false">AC19</f>
        <v>37803</v>
      </c>
      <c r="AD31" s="151" t="n">
        <f aca="false">AD19</f>
        <v>37834</v>
      </c>
      <c r="AE31" s="151" t="n">
        <f aca="false">AE19</f>
        <v>37865</v>
      </c>
      <c r="AF31" s="151" t="n">
        <f aca="false">AF19</f>
        <v>37895</v>
      </c>
      <c r="AG31" s="151" t="n">
        <f aca="false">AG19</f>
        <v>37926</v>
      </c>
      <c r="AH31" s="155" t="s">
        <v>139</v>
      </c>
      <c r="AI31" s="156"/>
      <c r="AJ31" s="156"/>
      <c r="AK31" s="156"/>
      <c r="AL31" s="156"/>
      <c r="AM31" s="156"/>
    </row>
    <row r="32" customFormat="false" ht="9" hidden="false" customHeight="false" outlineLevel="0" collapsed="false">
      <c r="A32" s="157" t="s">
        <v>146</v>
      </c>
      <c r="B32" s="157"/>
      <c r="C32" s="157"/>
      <c r="D32" s="158"/>
      <c r="E32" s="158"/>
      <c r="F32" s="158"/>
      <c r="G32" s="158"/>
      <c r="H32" s="158"/>
      <c r="I32" s="158"/>
      <c r="J32" s="158" t="n">
        <f aca="false">'SPEC DETAILS'!C114</f>
        <v>0</v>
      </c>
      <c r="K32" s="158" t="n">
        <f aca="false">'SPEC DETAILS'!D114</f>
        <v>0</v>
      </c>
      <c r="L32" s="158" t="n">
        <f aca="false">'SPEC DETAILS'!E114</f>
        <v>0</v>
      </c>
      <c r="M32" s="158" t="n">
        <f aca="false">'SPEC DETAILS'!F114</f>
        <v>0</v>
      </c>
      <c r="N32" s="158" t="n">
        <f aca="false">'SPEC DETAILS'!G114</f>
        <v>0</v>
      </c>
      <c r="O32" s="158" t="n">
        <f aca="false">'SPEC DETAILS'!H114</f>
        <v>0</v>
      </c>
      <c r="P32" s="158" t="n">
        <f aca="false">'SPEC DETAILS'!I114</f>
        <v>0</v>
      </c>
      <c r="Q32" s="158" t="n">
        <f aca="false">'SPEC DETAILS'!J114</f>
        <v>0</v>
      </c>
      <c r="R32" s="158" t="n">
        <f aca="false">'SPEC DETAILS'!K114</f>
        <v>0</v>
      </c>
      <c r="S32" s="158" t="n">
        <f aca="false">'SPEC DETAILS'!L114</f>
        <v>0</v>
      </c>
      <c r="T32" s="158" t="n">
        <f aca="false">'SPEC DETAILS'!M114</f>
        <v>0</v>
      </c>
      <c r="U32" s="158" t="n">
        <f aca="false">'SPEC DETAILS'!N114</f>
        <v>0</v>
      </c>
      <c r="V32" s="158" t="n">
        <f aca="false">'SPEC DETAILS'!O114</f>
        <v>0</v>
      </c>
      <c r="W32" s="158" t="n">
        <f aca="false">'SPEC DETAILS'!P114</f>
        <v>0</v>
      </c>
      <c r="X32" s="158" t="n">
        <f aca="false">'SPEC DETAILS'!Q114</f>
        <v>0</v>
      </c>
      <c r="Y32" s="158" t="n">
        <f aca="false">'SPEC DETAILS'!R114</f>
        <v>0</v>
      </c>
      <c r="Z32" s="158" t="n">
        <f aca="false">'SPEC DETAILS'!S114</f>
        <v>0</v>
      </c>
      <c r="AA32" s="158" t="n">
        <f aca="false">'SPEC DETAILS'!T114</f>
        <v>0</v>
      </c>
      <c r="AB32" s="158" t="n">
        <f aca="false">'SPEC DETAILS'!U114</f>
        <v>0</v>
      </c>
      <c r="AC32" s="158" t="n">
        <f aca="false">'SPEC DETAILS'!V114</f>
        <v>0</v>
      </c>
      <c r="AD32" s="158" t="n">
        <f aca="false">'SPEC DETAILS'!W114</f>
        <v>0</v>
      </c>
      <c r="AE32" s="158" t="n">
        <f aca="false">'SPEC DETAILS'!X114</f>
        <v>0</v>
      </c>
      <c r="AF32" s="158" t="n">
        <f aca="false">'SPEC DETAILS'!Y114</f>
        <v>0</v>
      </c>
      <c r="AG32" s="158" t="n">
        <f aca="false">'SPEC DETAILS'!Z114</f>
        <v>0</v>
      </c>
      <c r="AH32" s="159"/>
      <c r="AI32" s="159"/>
      <c r="AJ32" s="159"/>
      <c r="AK32" s="159"/>
      <c r="AL32" s="159"/>
      <c r="AM32" s="159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153"/>
      <c r="BD32" s="153"/>
      <c r="BE32" s="153"/>
      <c r="BF32" s="153"/>
      <c r="BG32" s="153"/>
      <c r="BH32" s="153"/>
      <c r="BI32" s="153"/>
      <c r="BJ32" s="153"/>
      <c r="BK32" s="153"/>
      <c r="BL32" s="153"/>
      <c r="BM32" s="153"/>
      <c r="BN32" s="153"/>
      <c r="BO32" s="153"/>
      <c r="BP32" s="153"/>
      <c r="BQ32" s="153"/>
      <c r="BR32" s="153"/>
      <c r="BS32" s="153"/>
      <c r="BT32" s="153"/>
      <c r="BU32" s="153"/>
      <c r="BV32" s="153"/>
      <c r="BW32" s="153"/>
      <c r="BX32" s="153"/>
      <c r="BY32" s="153"/>
      <c r="BZ32" s="153"/>
      <c r="CA32" s="153"/>
      <c r="CB32" s="153"/>
      <c r="CC32" s="153"/>
      <c r="CD32" s="153"/>
      <c r="CE32" s="153"/>
      <c r="CF32" s="153"/>
      <c r="CG32" s="153"/>
      <c r="CH32" s="153"/>
      <c r="CI32" s="153"/>
      <c r="CJ32" s="153"/>
      <c r="CK32" s="153"/>
      <c r="CL32" s="153"/>
      <c r="CM32" s="153"/>
      <c r="CN32" s="153"/>
      <c r="CO32" s="153"/>
      <c r="CP32" s="153"/>
      <c r="CQ32" s="153"/>
      <c r="CR32" s="153"/>
      <c r="CS32" s="153"/>
      <c r="CT32" s="153"/>
      <c r="CU32" s="153"/>
      <c r="CV32" s="153"/>
      <c r="CW32" s="153"/>
      <c r="CX32" s="153"/>
      <c r="CY32" s="153"/>
      <c r="CZ32" s="153"/>
      <c r="DA32" s="153"/>
      <c r="DB32" s="153"/>
      <c r="DC32" s="153"/>
      <c r="DD32" s="153"/>
      <c r="DE32" s="153"/>
      <c r="DF32" s="153"/>
      <c r="DG32" s="153"/>
      <c r="DH32" s="153"/>
      <c r="DI32" s="153"/>
      <c r="DJ32" s="153"/>
      <c r="DK32" s="153"/>
      <c r="DL32" s="153"/>
      <c r="DM32" s="153"/>
      <c r="DN32" s="153"/>
      <c r="DO32" s="153"/>
      <c r="DP32" s="153"/>
      <c r="DQ32" s="153"/>
      <c r="DR32" s="153"/>
      <c r="DS32" s="153"/>
      <c r="DT32" s="153"/>
      <c r="DU32" s="153"/>
      <c r="DV32" s="153"/>
      <c r="DW32" s="153"/>
      <c r="DX32" s="153"/>
      <c r="DY32" s="153"/>
      <c r="DZ32" s="153"/>
      <c r="EA32" s="153"/>
      <c r="EB32" s="153"/>
      <c r="EC32" s="153"/>
      <c r="ED32" s="153"/>
      <c r="EE32" s="153"/>
      <c r="EF32" s="153"/>
      <c r="EG32" s="153"/>
      <c r="EH32" s="153"/>
      <c r="EI32" s="153"/>
      <c r="EJ32" s="153"/>
      <c r="EK32" s="153"/>
      <c r="EL32" s="153"/>
      <c r="EM32" s="153"/>
      <c r="EN32" s="153"/>
      <c r="EO32" s="153"/>
      <c r="EP32" s="153"/>
      <c r="EQ32" s="153"/>
      <c r="ER32" s="153"/>
      <c r="ES32" s="153"/>
      <c r="ET32" s="153"/>
      <c r="EU32" s="153"/>
      <c r="EV32" s="153"/>
      <c r="EW32" s="153"/>
      <c r="EX32" s="153"/>
      <c r="EY32" s="153"/>
      <c r="EZ32" s="153"/>
      <c r="FA32" s="153"/>
      <c r="FB32" s="153"/>
      <c r="FC32" s="153"/>
      <c r="FD32" s="153"/>
      <c r="FE32" s="153"/>
      <c r="FF32" s="153"/>
      <c r="FG32" s="153"/>
      <c r="FH32" s="153"/>
      <c r="FI32" s="153"/>
      <c r="FJ32" s="153"/>
      <c r="FK32" s="153"/>
      <c r="FL32" s="153"/>
      <c r="FM32" s="153"/>
      <c r="FN32" s="153"/>
      <c r="FO32" s="153"/>
      <c r="FP32" s="153"/>
      <c r="FQ32" s="153"/>
      <c r="FR32" s="153"/>
      <c r="FS32" s="153"/>
      <c r="FT32" s="153"/>
      <c r="FU32" s="153"/>
      <c r="FV32" s="153"/>
      <c r="FW32" s="153"/>
      <c r="FX32" s="153"/>
      <c r="FY32" s="153"/>
      <c r="FZ32" s="153"/>
      <c r="GA32" s="153"/>
      <c r="GB32" s="153"/>
      <c r="GC32" s="153"/>
      <c r="GD32" s="153"/>
      <c r="GE32" s="153"/>
      <c r="GF32" s="153"/>
      <c r="GG32" s="153"/>
      <c r="GH32" s="153"/>
      <c r="GI32" s="153"/>
      <c r="GJ32" s="153"/>
      <c r="GK32" s="153"/>
      <c r="GL32" s="153"/>
      <c r="GM32" s="153"/>
      <c r="GN32" s="153"/>
      <c r="GO32" s="153"/>
      <c r="GP32" s="153"/>
      <c r="GQ32" s="153"/>
      <c r="GR32" s="153"/>
      <c r="GS32" s="153"/>
      <c r="GT32" s="153"/>
      <c r="GU32" s="153"/>
      <c r="GV32" s="153"/>
      <c r="GW32" s="153"/>
      <c r="GX32" s="153"/>
      <c r="GY32" s="153"/>
      <c r="GZ32" s="153"/>
      <c r="HA32" s="153"/>
      <c r="HB32" s="153"/>
      <c r="HC32" s="153"/>
      <c r="HD32" s="153"/>
      <c r="HE32" s="153"/>
      <c r="HF32" s="153"/>
      <c r="HG32" s="153"/>
      <c r="HH32" s="153"/>
      <c r="HI32" s="153"/>
      <c r="HJ32" s="153"/>
      <c r="HK32" s="153"/>
      <c r="HL32" s="153"/>
      <c r="HM32" s="153"/>
      <c r="HN32" s="153"/>
      <c r="HO32" s="153"/>
      <c r="HP32" s="153"/>
      <c r="HQ32" s="153"/>
      <c r="HR32" s="153"/>
      <c r="HS32" s="153"/>
      <c r="HT32" s="153"/>
      <c r="HU32" s="153"/>
      <c r="HV32" s="153"/>
      <c r="HW32" s="153"/>
      <c r="HX32" s="153"/>
      <c r="HY32" s="153"/>
      <c r="HZ32" s="153"/>
      <c r="IA32" s="153"/>
      <c r="IB32" s="153"/>
      <c r="IC32" s="153"/>
      <c r="ID32" s="153"/>
      <c r="IE32" s="153"/>
      <c r="IF32" s="153"/>
      <c r="IG32" s="153"/>
      <c r="IH32" s="153"/>
      <c r="II32" s="153"/>
      <c r="IJ32" s="153"/>
      <c r="IK32" s="153"/>
      <c r="IL32" s="153"/>
      <c r="IM32" s="153"/>
      <c r="IN32" s="153"/>
      <c r="IO32" s="153"/>
      <c r="IP32" s="153"/>
      <c r="IQ32" s="153"/>
      <c r="IR32" s="153"/>
      <c r="IS32" s="153"/>
      <c r="IT32" s="153"/>
      <c r="IU32" s="153"/>
      <c r="IV32" s="153"/>
      <c r="IW32" s="153"/>
    </row>
    <row r="33" customFormat="false" ht="9" hidden="false" customHeight="false" outlineLevel="0" collapsed="false">
      <c r="A33" s="147" t="s">
        <v>153</v>
      </c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  <c r="AI33" s="156"/>
      <c r="AJ33" s="156"/>
      <c r="AK33" s="156"/>
      <c r="AL33" s="156"/>
      <c r="AM33" s="156"/>
    </row>
    <row r="34" customFormat="false" ht="9" hidden="false" customHeight="false" outlineLevel="0" collapsed="false">
      <c r="A34" s="160" t="s">
        <v>154</v>
      </c>
      <c r="B34" s="160"/>
      <c r="C34" s="160"/>
      <c r="D34" s="160"/>
      <c r="E34" s="160"/>
      <c r="F34" s="160"/>
      <c r="G34" s="160"/>
      <c r="H34" s="160"/>
      <c r="I34" s="160"/>
      <c r="J34" s="160" t="n">
        <f aca="false">J36-J35</f>
        <v>155426</v>
      </c>
      <c r="K34" s="160" t="n">
        <f aca="false">K36-K35</f>
        <v>154934</v>
      </c>
      <c r="L34" s="160" t="n">
        <f aca="false">L36-L35</f>
        <v>139491</v>
      </c>
      <c r="M34" s="160" t="n">
        <f aca="false">M36-M35</f>
        <v>154010</v>
      </c>
      <c r="N34" s="160" t="n">
        <f aca="false">N36-N35</f>
        <v>25154</v>
      </c>
      <c r="O34" s="160" t="n">
        <f aca="false">O36-O35</f>
        <v>25909</v>
      </c>
      <c r="P34" s="160" t="n">
        <f aca="false">P36-P35</f>
        <v>24991</v>
      </c>
      <c r="Q34" s="160" t="n">
        <f aca="false">Q36-Q35</f>
        <v>25741</v>
      </c>
      <c r="R34" s="168" t="n">
        <f aca="false">R36-R35</f>
        <v>25656</v>
      </c>
      <c r="S34" s="168" t="n">
        <f aca="false">S36-S35</f>
        <v>24745</v>
      </c>
      <c r="T34" s="168" t="n">
        <f aca="false">T36-T35</f>
        <v>25483</v>
      </c>
      <c r="U34" s="168" t="n">
        <f aca="false">U36-U35</f>
        <v>0</v>
      </c>
      <c r="V34" s="168" t="n">
        <f aca="false">V36-V35</f>
        <v>0</v>
      </c>
      <c r="W34" s="168" t="n">
        <f aca="false">W36-W35</f>
        <v>0</v>
      </c>
      <c r="X34" s="168" t="n">
        <f aca="false">X36-X35</f>
        <v>0</v>
      </c>
      <c r="Y34" s="168" t="n">
        <f aca="false">Y36-Y35</f>
        <v>0</v>
      </c>
      <c r="Z34" s="168" t="n">
        <f aca="false">Z36-Z35</f>
        <v>0</v>
      </c>
      <c r="AA34" s="168" t="n">
        <f aca="false">AA36-AA35</f>
        <v>0</v>
      </c>
      <c r="AB34" s="168" t="n">
        <f aca="false">AB36-AB35</f>
        <v>0</v>
      </c>
      <c r="AC34" s="168" t="n">
        <f aca="false">AC36-AC35</f>
        <v>0</v>
      </c>
      <c r="AD34" s="168" t="n">
        <f aca="false">AD36-AD35</f>
        <v>0</v>
      </c>
      <c r="AE34" s="168" t="n">
        <f aca="false">AE36-AE35</f>
        <v>0</v>
      </c>
      <c r="AF34" s="168" t="n">
        <f aca="false">AF36-AF35</f>
        <v>0</v>
      </c>
      <c r="AG34" s="168"/>
      <c r="AH34" s="168" t="n">
        <f aca="false">SUM(J34:AG34)</f>
        <v>781540</v>
      </c>
      <c r="AI34" s="161"/>
      <c r="AJ34" s="161"/>
      <c r="AK34" s="161"/>
      <c r="AL34" s="161"/>
      <c r="AM34" s="161"/>
      <c r="AN34" s="161"/>
      <c r="AO34" s="161"/>
      <c r="AP34" s="161"/>
      <c r="AQ34" s="161"/>
      <c r="AR34" s="161"/>
      <c r="AS34" s="161"/>
      <c r="AT34" s="161"/>
      <c r="AU34" s="161"/>
      <c r="AV34" s="161"/>
      <c r="AW34" s="161"/>
      <c r="AX34" s="161"/>
      <c r="AY34" s="161"/>
      <c r="AZ34" s="161"/>
      <c r="BA34" s="161"/>
      <c r="BB34" s="161"/>
      <c r="BC34" s="161"/>
      <c r="BD34" s="161"/>
      <c r="BE34" s="161"/>
      <c r="BF34" s="161"/>
      <c r="BG34" s="161"/>
      <c r="BH34" s="161"/>
      <c r="BI34" s="161"/>
      <c r="BJ34" s="161"/>
      <c r="BK34" s="161"/>
      <c r="BL34" s="161"/>
      <c r="BM34" s="161"/>
      <c r="BN34" s="161"/>
      <c r="BO34" s="161"/>
      <c r="BP34" s="161"/>
      <c r="BQ34" s="161"/>
      <c r="BR34" s="161"/>
      <c r="BS34" s="161"/>
      <c r="BT34" s="161"/>
      <c r="BU34" s="161"/>
      <c r="BV34" s="161"/>
      <c r="BW34" s="161"/>
      <c r="BX34" s="161"/>
      <c r="BY34" s="161"/>
      <c r="BZ34" s="161"/>
      <c r="CA34" s="161"/>
      <c r="CB34" s="161"/>
      <c r="CC34" s="161"/>
      <c r="CD34" s="161"/>
      <c r="CE34" s="161"/>
      <c r="CF34" s="161"/>
      <c r="CG34" s="161"/>
      <c r="CH34" s="161"/>
      <c r="CI34" s="161"/>
      <c r="CJ34" s="161"/>
      <c r="CK34" s="161"/>
      <c r="CL34" s="161"/>
      <c r="CM34" s="161"/>
      <c r="CN34" s="161"/>
      <c r="CO34" s="161"/>
      <c r="CP34" s="161"/>
      <c r="CQ34" s="161"/>
      <c r="CR34" s="161"/>
      <c r="CS34" s="161"/>
      <c r="CT34" s="161"/>
      <c r="CU34" s="161"/>
      <c r="CV34" s="161"/>
      <c r="CW34" s="161"/>
      <c r="CX34" s="161"/>
      <c r="CY34" s="161"/>
      <c r="CZ34" s="161"/>
      <c r="DA34" s="161"/>
      <c r="DB34" s="161"/>
      <c r="DC34" s="161"/>
      <c r="DD34" s="161"/>
      <c r="DE34" s="161"/>
      <c r="DF34" s="161"/>
      <c r="DG34" s="161"/>
      <c r="DH34" s="161"/>
      <c r="DI34" s="161"/>
      <c r="DJ34" s="161"/>
      <c r="DK34" s="161"/>
      <c r="DL34" s="161"/>
      <c r="DM34" s="161"/>
      <c r="DN34" s="161"/>
      <c r="DO34" s="161"/>
      <c r="DP34" s="161"/>
      <c r="DQ34" s="161"/>
      <c r="DR34" s="161"/>
      <c r="DS34" s="161"/>
      <c r="DT34" s="161"/>
      <c r="DU34" s="161"/>
      <c r="DV34" s="161"/>
      <c r="DW34" s="161"/>
      <c r="DX34" s="161"/>
      <c r="DY34" s="161"/>
      <c r="DZ34" s="161"/>
      <c r="EA34" s="161"/>
      <c r="EB34" s="161"/>
      <c r="EC34" s="161"/>
      <c r="ED34" s="161"/>
      <c r="EE34" s="161"/>
      <c r="EF34" s="161"/>
      <c r="EG34" s="161"/>
      <c r="EH34" s="161"/>
      <c r="EI34" s="161"/>
      <c r="EJ34" s="161"/>
      <c r="EK34" s="161"/>
      <c r="EL34" s="161"/>
      <c r="EM34" s="161"/>
      <c r="EN34" s="161"/>
      <c r="EO34" s="161"/>
      <c r="EP34" s="161"/>
      <c r="EQ34" s="161"/>
      <c r="ER34" s="161"/>
      <c r="ES34" s="161"/>
      <c r="ET34" s="161"/>
      <c r="EU34" s="161"/>
      <c r="EV34" s="161"/>
      <c r="EW34" s="161"/>
      <c r="EX34" s="161"/>
      <c r="EY34" s="161"/>
      <c r="EZ34" s="161"/>
      <c r="FA34" s="161"/>
      <c r="FB34" s="161"/>
      <c r="FC34" s="161"/>
      <c r="FD34" s="161"/>
      <c r="FE34" s="161"/>
      <c r="FF34" s="161"/>
      <c r="FG34" s="161"/>
      <c r="FH34" s="161"/>
      <c r="FI34" s="161"/>
      <c r="FJ34" s="161"/>
      <c r="FK34" s="161"/>
      <c r="FL34" s="161"/>
      <c r="FM34" s="161"/>
      <c r="FN34" s="161"/>
      <c r="FO34" s="161"/>
      <c r="FP34" s="161"/>
      <c r="FQ34" s="161"/>
      <c r="FR34" s="161"/>
      <c r="FS34" s="161"/>
      <c r="FT34" s="161"/>
      <c r="FU34" s="161"/>
      <c r="FV34" s="161"/>
      <c r="FW34" s="161"/>
      <c r="FX34" s="161"/>
      <c r="FY34" s="161"/>
      <c r="FZ34" s="161"/>
      <c r="GA34" s="161"/>
      <c r="GB34" s="161"/>
      <c r="GC34" s="161"/>
      <c r="GD34" s="161"/>
      <c r="GE34" s="161"/>
      <c r="GF34" s="161"/>
      <c r="GG34" s="161"/>
      <c r="GH34" s="161"/>
      <c r="GI34" s="161"/>
      <c r="GJ34" s="161"/>
      <c r="GK34" s="161"/>
      <c r="GL34" s="161"/>
      <c r="GM34" s="161"/>
      <c r="GN34" s="161"/>
      <c r="GO34" s="161"/>
      <c r="GP34" s="161"/>
      <c r="GQ34" s="161"/>
      <c r="GR34" s="161"/>
      <c r="GS34" s="161"/>
      <c r="GT34" s="161"/>
      <c r="GU34" s="161"/>
      <c r="GV34" s="161"/>
      <c r="GW34" s="161"/>
      <c r="GX34" s="161"/>
      <c r="GY34" s="161"/>
      <c r="GZ34" s="161"/>
      <c r="HA34" s="161"/>
      <c r="HB34" s="161"/>
      <c r="HC34" s="161"/>
      <c r="HD34" s="161"/>
      <c r="HE34" s="161"/>
      <c r="HF34" s="161"/>
      <c r="HG34" s="161"/>
      <c r="HH34" s="161"/>
      <c r="HI34" s="161"/>
      <c r="HJ34" s="161"/>
      <c r="HK34" s="161"/>
      <c r="HL34" s="161"/>
      <c r="HM34" s="161"/>
      <c r="HN34" s="161"/>
      <c r="HO34" s="161"/>
      <c r="HP34" s="161"/>
      <c r="HQ34" s="161"/>
      <c r="HR34" s="161"/>
      <c r="HS34" s="161"/>
      <c r="HT34" s="161"/>
      <c r="HU34" s="161"/>
      <c r="HV34" s="161"/>
      <c r="HW34" s="161"/>
      <c r="HX34" s="161"/>
      <c r="HY34" s="161"/>
      <c r="HZ34" s="161"/>
      <c r="IA34" s="161"/>
      <c r="IB34" s="161"/>
      <c r="IC34" s="161"/>
      <c r="ID34" s="161"/>
      <c r="IE34" s="161"/>
      <c r="IF34" s="161"/>
      <c r="IG34" s="161"/>
      <c r="IH34" s="161"/>
      <c r="II34" s="161"/>
      <c r="IJ34" s="161"/>
      <c r="IK34" s="161"/>
      <c r="IL34" s="161"/>
      <c r="IM34" s="161"/>
      <c r="IN34" s="161"/>
      <c r="IO34" s="161"/>
      <c r="IP34" s="161"/>
      <c r="IQ34" s="161"/>
      <c r="IR34" s="161"/>
      <c r="IS34" s="161"/>
      <c r="IT34" s="161"/>
      <c r="IU34" s="161"/>
      <c r="IV34" s="161"/>
      <c r="IW34" s="161"/>
    </row>
    <row r="35" customFormat="false" ht="9" hidden="false" customHeight="false" outlineLevel="0" collapsed="false">
      <c r="A35" s="160" t="s">
        <v>155</v>
      </c>
      <c r="B35" s="160"/>
      <c r="C35" s="160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1"/>
      <c r="Z35" s="161"/>
      <c r="AA35" s="161"/>
      <c r="AB35" s="161"/>
      <c r="AC35" s="161"/>
      <c r="AD35" s="161"/>
      <c r="AE35" s="161"/>
      <c r="AF35" s="161"/>
      <c r="AG35" s="161"/>
      <c r="AH35" s="161" t="n">
        <f aca="false">SUM(J35:AG35)</f>
        <v>0</v>
      </c>
      <c r="AI35" s="161"/>
      <c r="AJ35" s="161"/>
      <c r="AK35" s="161"/>
      <c r="AL35" s="161"/>
      <c r="AM35" s="161"/>
      <c r="AN35" s="161"/>
      <c r="AO35" s="161"/>
      <c r="AP35" s="161"/>
      <c r="AQ35" s="161"/>
      <c r="AR35" s="161"/>
      <c r="AS35" s="161"/>
      <c r="AT35" s="161"/>
      <c r="AU35" s="161"/>
      <c r="AV35" s="161"/>
      <c r="AW35" s="161"/>
      <c r="AX35" s="161"/>
      <c r="AY35" s="161"/>
      <c r="AZ35" s="161"/>
      <c r="BA35" s="161"/>
      <c r="BB35" s="161"/>
      <c r="BC35" s="161"/>
      <c r="BD35" s="161"/>
      <c r="BE35" s="161"/>
      <c r="BF35" s="161"/>
      <c r="BG35" s="161"/>
      <c r="BH35" s="161"/>
      <c r="BI35" s="161"/>
      <c r="BJ35" s="161"/>
      <c r="BK35" s="161"/>
      <c r="BL35" s="161"/>
      <c r="BM35" s="161"/>
      <c r="BN35" s="161"/>
      <c r="BO35" s="161"/>
      <c r="BP35" s="161"/>
      <c r="BQ35" s="161"/>
      <c r="BR35" s="161"/>
      <c r="BS35" s="161"/>
      <c r="BT35" s="161"/>
      <c r="BU35" s="161"/>
      <c r="BV35" s="161"/>
      <c r="BW35" s="161"/>
      <c r="BX35" s="161"/>
      <c r="BY35" s="161"/>
      <c r="BZ35" s="161"/>
      <c r="CA35" s="161"/>
      <c r="CB35" s="161"/>
      <c r="CC35" s="161"/>
      <c r="CD35" s="161"/>
      <c r="CE35" s="161"/>
      <c r="CF35" s="161"/>
      <c r="CG35" s="161"/>
      <c r="CH35" s="161"/>
      <c r="CI35" s="161"/>
      <c r="CJ35" s="161"/>
      <c r="CK35" s="161"/>
      <c r="CL35" s="161"/>
      <c r="CM35" s="161"/>
      <c r="CN35" s="161"/>
      <c r="CO35" s="161"/>
      <c r="CP35" s="161"/>
      <c r="CQ35" s="161"/>
      <c r="CR35" s="161"/>
      <c r="CS35" s="161"/>
      <c r="CT35" s="161"/>
      <c r="CU35" s="161"/>
      <c r="CV35" s="161"/>
      <c r="CW35" s="161"/>
      <c r="CX35" s="161"/>
      <c r="CY35" s="161"/>
      <c r="CZ35" s="161"/>
      <c r="DA35" s="161"/>
      <c r="DB35" s="161"/>
      <c r="DC35" s="161"/>
      <c r="DD35" s="161"/>
      <c r="DE35" s="161"/>
      <c r="DF35" s="161"/>
      <c r="DG35" s="161"/>
      <c r="DH35" s="161"/>
      <c r="DI35" s="161"/>
      <c r="DJ35" s="161"/>
      <c r="DK35" s="161"/>
      <c r="DL35" s="161"/>
      <c r="DM35" s="161"/>
      <c r="DN35" s="161"/>
      <c r="DO35" s="161"/>
      <c r="DP35" s="161"/>
      <c r="DQ35" s="161"/>
      <c r="DR35" s="161"/>
      <c r="DS35" s="161"/>
      <c r="DT35" s="161"/>
      <c r="DU35" s="161"/>
      <c r="DV35" s="161"/>
      <c r="DW35" s="161"/>
      <c r="DX35" s="161"/>
      <c r="DY35" s="161"/>
      <c r="DZ35" s="161"/>
      <c r="EA35" s="161"/>
      <c r="EB35" s="161"/>
      <c r="EC35" s="161"/>
      <c r="ED35" s="161"/>
      <c r="EE35" s="161"/>
      <c r="EF35" s="161"/>
      <c r="EG35" s="161"/>
      <c r="EH35" s="161"/>
      <c r="EI35" s="161"/>
      <c r="EJ35" s="161"/>
      <c r="EK35" s="161"/>
      <c r="EL35" s="161"/>
      <c r="EM35" s="161"/>
      <c r="EN35" s="161"/>
      <c r="EO35" s="161"/>
      <c r="EP35" s="161"/>
      <c r="EQ35" s="161"/>
      <c r="ER35" s="161"/>
      <c r="ES35" s="161"/>
      <c r="ET35" s="161"/>
      <c r="EU35" s="161"/>
      <c r="EV35" s="161"/>
      <c r="EW35" s="161"/>
      <c r="EX35" s="161"/>
      <c r="EY35" s="161"/>
      <c r="EZ35" s="161"/>
      <c r="FA35" s="161"/>
      <c r="FB35" s="161"/>
      <c r="FC35" s="161"/>
      <c r="FD35" s="161"/>
      <c r="FE35" s="161"/>
      <c r="FF35" s="161"/>
      <c r="FG35" s="161"/>
      <c r="FH35" s="161"/>
      <c r="FI35" s="161"/>
      <c r="FJ35" s="161"/>
      <c r="FK35" s="161"/>
      <c r="FL35" s="161"/>
      <c r="FM35" s="161"/>
      <c r="FN35" s="161"/>
      <c r="FO35" s="161"/>
      <c r="FP35" s="161"/>
      <c r="FQ35" s="161"/>
      <c r="FR35" s="161"/>
      <c r="FS35" s="161"/>
      <c r="FT35" s="161"/>
      <c r="FU35" s="161"/>
      <c r="FV35" s="161"/>
      <c r="FW35" s="161"/>
      <c r="FX35" s="161"/>
      <c r="FY35" s="161"/>
      <c r="FZ35" s="161"/>
      <c r="GA35" s="161"/>
      <c r="GB35" s="161"/>
      <c r="GC35" s="161"/>
      <c r="GD35" s="161"/>
      <c r="GE35" s="161"/>
      <c r="GF35" s="161"/>
      <c r="GG35" s="161"/>
      <c r="GH35" s="161"/>
      <c r="GI35" s="161"/>
      <c r="GJ35" s="161"/>
      <c r="GK35" s="161"/>
      <c r="GL35" s="161"/>
      <c r="GM35" s="161"/>
      <c r="GN35" s="161"/>
      <c r="GO35" s="161"/>
      <c r="GP35" s="161"/>
      <c r="GQ35" s="161"/>
      <c r="GR35" s="161"/>
      <c r="GS35" s="161"/>
      <c r="GT35" s="161"/>
      <c r="GU35" s="161"/>
      <c r="GV35" s="161"/>
      <c r="GW35" s="161"/>
      <c r="GX35" s="161"/>
      <c r="GY35" s="161"/>
      <c r="GZ35" s="161"/>
      <c r="HA35" s="161"/>
      <c r="HB35" s="161"/>
      <c r="HC35" s="161"/>
      <c r="HD35" s="161"/>
      <c r="HE35" s="161"/>
      <c r="HF35" s="161"/>
      <c r="HG35" s="161"/>
      <c r="HH35" s="161"/>
      <c r="HI35" s="161"/>
      <c r="HJ35" s="161"/>
      <c r="HK35" s="161"/>
      <c r="HL35" s="161"/>
      <c r="HM35" s="161"/>
      <c r="HN35" s="161"/>
      <c r="HO35" s="161"/>
      <c r="HP35" s="161"/>
      <c r="HQ35" s="161"/>
      <c r="HR35" s="161"/>
      <c r="HS35" s="161"/>
      <c r="HT35" s="161"/>
      <c r="HU35" s="161"/>
      <c r="HV35" s="161"/>
      <c r="HW35" s="161"/>
      <c r="HX35" s="161"/>
      <c r="HY35" s="161"/>
      <c r="HZ35" s="161"/>
      <c r="IA35" s="161"/>
      <c r="IB35" s="161"/>
      <c r="IC35" s="161"/>
      <c r="ID35" s="161"/>
      <c r="IE35" s="161"/>
      <c r="IF35" s="161"/>
      <c r="IG35" s="161"/>
      <c r="IH35" s="161"/>
      <c r="II35" s="161"/>
      <c r="IJ35" s="161"/>
      <c r="IK35" s="161"/>
      <c r="IL35" s="161"/>
      <c r="IM35" s="161"/>
      <c r="IN35" s="161"/>
      <c r="IO35" s="161"/>
      <c r="IP35" s="161"/>
      <c r="IQ35" s="161"/>
      <c r="IR35" s="161"/>
      <c r="IS35" s="161"/>
      <c r="IT35" s="161"/>
      <c r="IU35" s="161"/>
      <c r="IV35" s="161"/>
      <c r="IW35" s="161"/>
    </row>
    <row r="36" customFormat="false" ht="9" hidden="false" customHeight="false" outlineLevel="0" collapsed="false">
      <c r="A36" s="163" t="s">
        <v>158</v>
      </c>
      <c r="B36" s="163"/>
      <c r="C36" s="163"/>
      <c r="D36" s="163"/>
      <c r="E36" s="163"/>
      <c r="F36" s="163"/>
      <c r="G36" s="163"/>
      <c r="H36" s="163"/>
      <c r="I36" s="163"/>
      <c r="J36" s="163" t="n">
        <f aca="false">'SPEC DETAILS'!C140</f>
        <v>155426</v>
      </c>
      <c r="K36" s="163" t="n">
        <f aca="false">'SPEC DETAILS'!D140</f>
        <v>154934</v>
      </c>
      <c r="L36" s="163" t="n">
        <f aca="false">'SPEC DETAILS'!E140</f>
        <v>139491</v>
      </c>
      <c r="M36" s="163" t="n">
        <f aca="false">'SPEC DETAILS'!F140</f>
        <v>154010</v>
      </c>
      <c r="N36" s="163" t="n">
        <f aca="false">'SPEC DETAILS'!G140</f>
        <v>25154</v>
      </c>
      <c r="O36" s="163" t="n">
        <f aca="false">'SPEC DETAILS'!H140</f>
        <v>25909</v>
      </c>
      <c r="P36" s="163" t="n">
        <f aca="false">'SPEC DETAILS'!I140</f>
        <v>24991</v>
      </c>
      <c r="Q36" s="163" t="n">
        <f aca="false">'SPEC DETAILS'!J140</f>
        <v>25741</v>
      </c>
      <c r="R36" s="163" t="n">
        <f aca="false">'SPEC DETAILS'!K140</f>
        <v>25656</v>
      </c>
      <c r="S36" s="163" t="n">
        <f aca="false">'SPEC DETAILS'!L140</f>
        <v>24745</v>
      </c>
      <c r="T36" s="163" t="n">
        <f aca="false">'SPEC DETAILS'!M140</f>
        <v>25483</v>
      </c>
      <c r="U36" s="163" t="n">
        <f aca="false">'SPEC DETAILS'!N140</f>
        <v>0</v>
      </c>
      <c r="V36" s="163" t="n">
        <f aca="false">'SPEC DETAILS'!O140</f>
        <v>0</v>
      </c>
      <c r="W36" s="163" t="n">
        <f aca="false">'SPEC DETAILS'!P140</f>
        <v>0</v>
      </c>
      <c r="X36" s="163" t="n">
        <f aca="false">'SPEC DETAILS'!Q140</f>
        <v>0</v>
      </c>
      <c r="Y36" s="163" t="n">
        <f aca="false">'SPEC DETAILS'!R140</f>
        <v>0</v>
      </c>
      <c r="Z36" s="163" t="n">
        <f aca="false">'SPEC DETAILS'!S140</f>
        <v>0</v>
      </c>
      <c r="AA36" s="163" t="n">
        <f aca="false">'SPEC DETAILS'!T140</f>
        <v>0</v>
      </c>
      <c r="AB36" s="163" t="n">
        <f aca="false">'SPEC DETAILS'!U140</f>
        <v>0</v>
      </c>
      <c r="AC36" s="163" t="n">
        <f aca="false">'SPEC DETAILS'!V140</f>
        <v>0</v>
      </c>
      <c r="AD36" s="163" t="n">
        <f aca="false">'SPEC DETAILS'!W140</f>
        <v>0</v>
      </c>
      <c r="AE36" s="163" t="n">
        <f aca="false">'SPEC DETAILS'!X140</f>
        <v>0</v>
      </c>
      <c r="AF36" s="163" t="n">
        <f aca="false">'SPEC DETAILS'!Y140</f>
        <v>0</v>
      </c>
      <c r="AG36" s="163" t="n">
        <f aca="false">'SPEC DETAILS'!Z140</f>
        <v>0</v>
      </c>
      <c r="AH36" s="163" t="n">
        <f aca="false">SUM(AH34:AH35)</f>
        <v>781540</v>
      </c>
      <c r="AI36" s="164"/>
      <c r="AJ36" s="164"/>
      <c r="AK36" s="164"/>
      <c r="AL36" s="164"/>
      <c r="AM36" s="164"/>
      <c r="AN36" s="164"/>
      <c r="AO36" s="164"/>
      <c r="AP36" s="164"/>
      <c r="AQ36" s="164"/>
      <c r="AR36" s="164"/>
      <c r="AS36" s="164"/>
      <c r="AT36" s="164"/>
      <c r="AU36" s="164"/>
      <c r="AV36" s="164"/>
      <c r="AW36" s="164"/>
      <c r="AX36" s="164"/>
      <c r="AY36" s="164"/>
      <c r="AZ36" s="164"/>
      <c r="BA36" s="164"/>
      <c r="BB36" s="164"/>
      <c r="BC36" s="164"/>
      <c r="BD36" s="164"/>
      <c r="BE36" s="164"/>
      <c r="BF36" s="164"/>
      <c r="BG36" s="164"/>
      <c r="BH36" s="164"/>
      <c r="BI36" s="164"/>
      <c r="BJ36" s="164"/>
      <c r="BK36" s="164"/>
      <c r="BL36" s="164"/>
      <c r="BM36" s="164"/>
      <c r="BN36" s="164"/>
      <c r="BO36" s="164"/>
      <c r="BP36" s="164"/>
      <c r="BQ36" s="164"/>
      <c r="BR36" s="164"/>
      <c r="BS36" s="164"/>
      <c r="BT36" s="164"/>
      <c r="BU36" s="164"/>
      <c r="BV36" s="164"/>
      <c r="BW36" s="164"/>
      <c r="BX36" s="164"/>
      <c r="BY36" s="164"/>
      <c r="BZ36" s="164"/>
      <c r="CA36" s="164"/>
      <c r="CB36" s="164"/>
      <c r="CC36" s="164"/>
      <c r="CD36" s="164"/>
      <c r="CE36" s="164"/>
      <c r="CF36" s="164"/>
      <c r="CG36" s="164"/>
      <c r="CH36" s="164"/>
      <c r="CI36" s="164"/>
      <c r="CJ36" s="164"/>
      <c r="CK36" s="164"/>
      <c r="CL36" s="164"/>
      <c r="CM36" s="164"/>
      <c r="CN36" s="164"/>
      <c r="CO36" s="164"/>
      <c r="CP36" s="164"/>
      <c r="CQ36" s="164"/>
      <c r="CR36" s="164"/>
      <c r="CS36" s="164"/>
      <c r="CT36" s="164"/>
      <c r="CU36" s="164"/>
      <c r="CV36" s="164"/>
      <c r="CW36" s="164"/>
      <c r="CX36" s="164"/>
      <c r="CY36" s="164"/>
      <c r="CZ36" s="164"/>
      <c r="DA36" s="164"/>
      <c r="DB36" s="164"/>
      <c r="DC36" s="164"/>
      <c r="DD36" s="164"/>
      <c r="DE36" s="164"/>
      <c r="DF36" s="164"/>
      <c r="DG36" s="164"/>
      <c r="DH36" s="164"/>
      <c r="DI36" s="164"/>
      <c r="DJ36" s="164"/>
      <c r="DK36" s="164"/>
      <c r="DL36" s="164"/>
      <c r="DM36" s="164"/>
      <c r="DN36" s="164"/>
      <c r="DO36" s="164"/>
      <c r="DP36" s="164"/>
      <c r="DQ36" s="164"/>
      <c r="DR36" s="164"/>
      <c r="DS36" s="164"/>
      <c r="DT36" s="164"/>
      <c r="DU36" s="164"/>
      <c r="DV36" s="164"/>
      <c r="DW36" s="164"/>
      <c r="DX36" s="164"/>
      <c r="DY36" s="164"/>
      <c r="DZ36" s="164"/>
      <c r="EA36" s="164"/>
      <c r="EB36" s="164"/>
      <c r="EC36" s="164"/>
      <c r="ED36" s="164"/>
      <c r="EE36" s="164"/>
      <c r="EF36" s="164"/>
      <c r="EG36" s="164"/>
      <c r="EH36" s="164"/>
      <c r="EI36" s="164"/>
      <c r="EJ36" s="164"/>
      <c r="EK36" s="164"/>
      <c r="EL36" s="164"/>
      <c r="EM36" s="164"/>
      <c r="EN36" s="164"/>
      <c r="EO36" s="164"/>
      <c r="EP36" s="164"/>
      <c r="EQ36" s="164"/>
      <c r="ER36" s="164"/>
      <c r="ES36" s="164"/>
      <c r="ET36" s="164"/>
      <c r="EU36" s="164"/>
      <c r="EV36" s="164"/>
      <c r="EW36" s="164"/>
      <c r="EX36" s="164"/>
      <c r="EY36" s="164"/>
      <c r="EZ36" s="164"/>
      <c r="FA36" s="164"/>
      <c r="FB36" s="164"/>
      <c r="FC36" s="164"/>
      <c r="FD36" s="164"/>
      <c r="FE36" s="164"/>
      <c r="FF36" s="164"/>
      <c r="FG36" s="164"/>
      <c r="FH36" s="164"/>
      <c r="FI36" s="164"/>
      <c r="FJ36" s="164"/>
      <c r="FK36" s="164"/>
      <c r="FL36" s="164"/>
      <c r="FM36" s="164"/>
      <c r="FN36" s="164"/>
      <c r="FO36" s="164"/>
      <c r="FP36" s="164"/>
      <c r="FQ36" s="164"/>
      <c r="FR36" s="164"/>
      <c r="FS36" s="164"/>
      <c r="FT36" s="164"/>
      <c r="FU36" s="164"/>
      <c r="FV36" s="164"/>
      <c r="FW36" s="164"/>
      <c r="FX36" s="164"/>
      <c r="FY36" s="164"/>
      <c r="FZ36" s="164"/>
      <c r="GA36" s="164"/>
      <c r="GB36" s="164"/>
      <c r="GC36" s="164"/>
      <c r="GD36" s="164"/>
      <c r="GE36" s="164"/>
      <c r="GF36" s="164"/>
      <c r="GG36" s="164"/>
      <c r="GH36" s="164"/>
      <c r="GI36" s="164"/>
      <c r="GJ36" s="164"/>
      <c r="GK36" s="164"/>
      <c r="GL36" s="164"/>
      <c r="GM36" s="164"/>
      <c r="GN36" s="164"/>
      <c r="GO36" s="164"/>
      <c r="GP36" s="164"/>
      <c r="GQ36" s="164"/>
      <c r="GR36" s="164"/>
      <c r="GS36" s="164"/>
      <c r="GT36" s="164"/>
      <c r="GU36" s="164"/>
      <c r="GV36" s="164"/>
      <c r="GW36" s="164"/>
      <c r="GX36" s="164"/>
      <c r="GY36" s="164"/>
      <c r="GZ36" s="164"/>
      <c r="HA36" s="164"/>
      <c r="HB36" s="164"/>
      <c r="HC36" s="164"/>
      <c r="HD36" s="164"/>
      <c r="HE36" s="164"/>
      <c r="HF36" s="164"/>
      <c r="HG36" s="164"/>
      <c r="HH36" s="164"/>
      <c r="HI36" s="164"/>
      <c r="HJ36" s="164"/>
      <c r="HK36" s="164"/>
      <c r="HL36" s="164"/>
      <c r="HM36" s="164"/>
      <c r="HN36" s="164"/>
      <c r="HO36" s="164"/>
      <c r="HP36" s="164"/>
      <c r="HQ36" s="164"/>
      <c r="HR36" s="164"/>
      <c r="HS36" s="164"/>
      <c r="HT36" s="164"/>
      <c r="HU36" s="164"/>
      <c r="HV36" s="164"/>
      <c r="HW36" s="164"/>
      <c r="HX36" s="164"/>
      <c r="HY36" s="164"/>
      <c r="HZ36" s="164"/>
      <c r="IA36" s="164"/>
      <c r="IB36" s="164"/>
      <c r="IC36" s="164"/>
      <c r="ID36" s="164"/>
      <c r="IE36" s="164"/>
      <c r="IF36" s="164"/>
      <c r="IG36" s="164"/>
      <c r="IH36" s="164"/>
      <c r="II36" s="164"/>
      <c r="IJ36" s="164"/>
      <c r="IK36" s="164"/>
      <c r="IL36" s="164"/>
      <c r="IM36" s="164"/>
      <c r="IN36" s="164"/>
      <c r="IO36" s="164"/>
      <c r="IP36" s="164"/>
      <c r="IQ36" s="164"/>
      <c r="IR36" s="164"/>
      <c r="IS36" s="164"/>
      <c r="IT36" s="164"/>
      <c r="IU36" s="164"/>
      <c r="IV36" s="164"/>
      <c r="IW36" s="164"/>
    </row>
    <row r="37" customFormat="false" ht="9" hidden="false" customHeight="false" outlineLevel="0" collapsed="false">
      <c r="A37" s="164"/>
      <c r="B37" s="164"/>
      <c r="C37" s="164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64"/>
      <c r="AE37" s="164"/>
      <c r="AF37" s="164"/>
      <c r="AG37" s="164"/>
      <c r="AH37" s="164"/>
      <c r="AI37" s="164"/>
      <c r="AJ37" s="164"/>
      <c r="AK37" s="164"/>
      <c r="AL37" s="164"/>
      <c r="AM37" s="164"/>
      <c r="AN37" s="164"/>
      <c r="AO37" s="164"/>
      <c r="AP37" s="164"/>
      <c r="AQ37" s="164"/>
      <c r="AR37" s="164"/>
      <c r="AS37" s="164"/>
      <c r="AT37" s="164"/>
      <c r="AU37" s="164"/>
      <c r="AV37" s="164"/>
      <c r="AW37" s="164"/>
      <c r="AX37" s="164"/>
      <c r="AY37" s="164"/>
      <c r="AZ37" s="164"/>
      <c r="BA37" s="164"/>
      <c r="BB37" s="164"/>
      <c r="BC37" s="164"/>
      <c r="BD37" s="164"/>
      <c r="BE37" s="164"/>
      <c r="BF37" s="164"/>
      <c r="BG37" s="164"/>
      <c r="BH37" s="164"/>
      <c r="BI37" s="164"/>
      <c r="BJ37" s="164"/>
      <c r="BK37" s="164"/>
      <c r="BL37" s="164"/>
      <c r="BM37" s="164"/>
      <c r="BN37" s="164"/>
      <c r="BO37" s="164"/>
      <c r="BP37" s="164"/>
      <c r="BQ37" s="164"/>
      <c r="BR37" s="164"/>
      <c r="BS37" s="164"/>
      <c r="BT37" s="164"/>
      <c r="BU37" s="164"/>
      <c r="BV37" s="164"/>
      <c r="BW37" s="164"/>
      <c r="BX37" s="164"/>
      <c r="BY37" s="164"/>
      <c r="BZ37" s="164"/>
      <c r="CA37" s="164"/>
      <c r="CB37" s="164"/>
      <c r="CC37" s="164"/>
      <c r="CD37" s="164"/>
      <c r="CE37" s="164"/>
      <c r="CF37" s="164"/>
      <c r="CG37" s="164"/>
      <c r="CH37" s="164"/>
      <c r="CI37" s="164"/>
      <c r="CJ37" s="164"/>
      <c r="CK37" s="164"/>
      <c r="CL37" s="164"/>
      <c r="CM37" s="164"/>
      <c r="CN37" s="164"/>
      <c r="CO37" s="164"/>
      <c r="CP37" s="164"/>
      <c r="CQ37" s="164"/>
      <c r="CR37" s="164"/>
      <c r="CS37" s="164"/>
      <c r="CT37" s="164"/>
      <c r="CU37" s="164"/>
      <c r="CV37" s="164"/>
      <c r="CW37" s="164"/>
      <c r="CX37" s="164"/>
      <c r="CY37" s="164"/>
      <c r="CZ37" s="164"/>
      <c r="DA37" s="164"/>
      <c r="DB37" s="164"/>
      <c r="DC37" s="164"/>
      <c r="DD37" s="164"/>
      <c r="DE37" s="164"/>
      <c r="DF37" s="164"/>
      <c r="DG37" s="164"/>
      <c r="DH37" s="164"/>
      <c r="DI37" s="164"/>
      <c r="DJ37" s="164"/>
      <c r="DK37" s="164"/>
      <c r="DL37" s="164"/>
      <c r="DM37" s="164"/>
      <c r="DN37" s="164"/>
      <c r="DO37" s="164"/>
      <c r="DP37" s="164"/>
      <c r="DQ37" s="164"/>
      <c r="DR37" s="164"/>
      <c r="DS37" s="164"/>
      <c r="DT37" s="164"/>
      <c r="DU37" s="164"/>
      <c r="DV37" s="164"/>
      <c r="DW37" s="164"/>
      <c r="DX37" s="164"/>
      <c r="DY37" s="164"/>
      <c r="DZ37" s="164"/>
      <c r="EA37" s="164"/>
      <c r="EB37" s="164"/>
      <c r="EC37" s="164"/>
      <c r="ED37" s="164"/>
      <c r="EE37" s="164"/>
      <c r="EF37" s="164"/>
      <c r="EG37" s="164"/>
      <c r="EH37" s="164"/>
      <c r="EI37" s="164"/>
      <c r="EJ37" s="164"/>
      <c r="EK37" s="164"/>
      <c r="EL37" s="164"/>
      <c r="EM37" s="164"/>
      <c r="EN37" s="164"/>
      <c r="EO37" s="164"/>
      <c r="EP37" s="164"/>
      <c r="EQ37" s="164"/>
      <c r="ER37" s="164"/>
      <c r="ES37" s="164"/>
      <c r="ET37" s="164"/>
      <c r="EU37" s="164"/>
      <c r="EV37" s="164"/>
      <c r="EW37" s="164"/>
      <c r="EX37" s="164"/>
      <c r="EY37" s="164"/>
      <c r="EZ37" s="164"/>
      <c r="FA37" s="164"/>
      <c r="FB37" s="164"/>
      <c r="FC37" s="164"/>
      <c r="FD37" s="164"/>
      <c r="FE37" s="164"/>
      <c r="FF37" s="164"/>
      <c r="FG37" s="164"/>
      <c r="FH37" s="164"/>
      <c r="FI37" s="164"/>
      <c r="FJ37" s="164"/>
      <c r="FK37" s="164"/>
      <c r="FL37" s="164"/>
      <c r="FM37" s="164"/>
      <c r="FN37" s="164"/>
      <c r="FO37" s="164"/>
      <c r="FP37" s="164"/>
      <c r="FQ37" s="164"/>
      <c r="FR37" s="164"/>
      <c r="FS37" s="164"/>
      <c r="FT37" s="164"/>
      <c r="FU37" s="164"/>
      <c r="FV37" s="164"/>
      <c r="FW37" s="164"/>
      <c r="FX37" s="164"/>
      <c r="FY37" s="164"/>
      <c r="FZ37" s="164"/>
      <c r="GA37" s="164"/>
      <c r="GB37" s="164"/>
      <c r="GC37" s="164"/>
      <c r="GD37" s="164"/>
      <c r="GE37" s="164"/>
      <c r="GF37" s="164"/>
      <c r="GG37" s="164"/>
      <c r="GH37" s="164"/>
      <c r="GI37" s="164"/>
      <c r="GJ37" s="164"/>
      <c r="GK37" s="164"/>
      <c r="GL37" s="164"/>
      <c r="GM37" s="164"/>
      <c r="GN37" s="164"/>
      <c r="GO37" s="164"/>
      <c r="GP37" s="164"/>
      <c r="GQ37" s="164"/>
      <c r="GR37" s="164"/>
      <c r="GS37" s="164"/>
      <c r="GT37" s="164"/>
      <c r="GU37" s="164"/>
      <c r="GV37" s="164"/>
      <c r="GW37" s="164"/>
      <c r="GX37" s="164"/>
      <c r="GY37" s="164"/>
      <c r="GZ37" s="164"/>
      <c r="HA37" s="164"/>
      <c r="HB37" s="164"/>
      <c r="HC37" s="164"/>
      <c r="HD37" s="164"/>
      <c r="HE37" s="164"/>
      <c r="HF37" s="164"/>
      <c r="HG37" s="164"/>
      <c r="HH37" s="164"/>
      <c r="HI37" s="164"/>
      <c r="HJ37" s="164"/>
      <c r="HK37" s="164"/>
      <c r="HL37" s="164"/>
      <c r="HM37" s="164"/>
      <c r="HN37" s="164"/>
      <c r="HO37" s="164"/>
      <c r="HP37" s="164"/>
      <c r="HQ37" s="164"/>
      <c r="HR37" s="164"/>
      <c r="HS37" s="164"/>
      <c r="HT37" s="164"/>
      <c r="HU37" s="164"/>
      <c r="HV37" s="164"/>
      <c r="HW37" s="164"/>
      <c r="HX37" s="164"/>
      <c r="HY37" s="164"/>
      <c r="HZ37" s="164"/>
      <c r="IA37" s="164"/>
      <c r="IB37" s="164"/>
      <c r="IC37" s="164"/>
      <c r="ID37" s="164"/>
      <c r="IE37" s="164"/>
      <c r="IF37" s="164"/>
      <c r="IG37" s="164"/>
      <c r="IH37" s="164"/>
      <c r="II37" s="164"/>
      <c r="IJ37" s="164"/>
      <c r="IK37" s="164"/>
      <c r="IL37" s="164"/>
      <c r="IM37" s="164"/>
      <c r="IN37" s="164"/>
      <c r="IO37" s="164"/>
      <c r="IP37" s="164"/>
      <c r="IQ37" s="164"/>
      <c r="IR37" s="164"/>
      <c r="IS37" s="164"/>
      <c r="IT37" s="164"/>
      <c r="IU37" s="164"/>
      <c r="IV37" s="164"/>
      <c r="IW37" s="164"/>
    </row>
    <row r="38" customFormat="false" ht="9" hidden="false" customHeight="false" outlineLevel="0" collapsed="false">
      <c r="A38" s="165" t="s">
        <v>124</v>
      </c>
      <c r="B38" s="164"/>
      <c r="C38" s="164"/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4"/>
      <c r="AA38" s="164"/>
      <c r="AB38" s="164"/>
      <c r="AC38" s="164"/>
      <c r="AD38" s="164"/>
      <c r="AE38" s="164"/>
      <c r="AF38" s="164"/>
      <c r="AG38" s="164"/>
      <c r="AH38" s="164"/>
      <c r="AI38" s="164"/>
      <c r="AJ38" s="164"/>
      <c r="AK38" s="164"/>
      <c r="AL38" s="164"/>
      <c r="AM38" s="164"/>
      <c r="AN38" s="164"/>
      <c r="AO38" s="164"/>
      <c r="AP38" s="164"/>
      <c r="AQ38" s="164"/>
      <c r="AR38" s="164"/>
      <c r="AS38" s="164"/>
      <c r="AT38" s="164"/>
      <c r="AU38" s="164"/>
      <c r="AV38" s="164"/>
      <c r="AW38" s="164"/>
      <c r="AX38" s="164"/>
      <c r="AY38" s="164"/>
      <c r="AZ38" s="164"/>
      <c r="BA38" s="164"/>
      <c r="BB38" s="164"/>
      <c r="BC38" s="164"/>
      <c r="BD38" s="164"/>
      <c r="BE38" s="164"/>
      <c r="BF38" s="164"/>
      <c r="BG38" s="164"/>
      <c r="BH38" s="164"/>
      <c r="BI38" s="164"/>
      <c r="BJ38" s="164"/>
      <c r="BK38" s="164"/>
      <c r="BL38" s="164"/>
      <c r="BM38" s="164"/>
      <c r="BN38" s="164"/>
      <c r="BO38" s="164"/>
      <c r="BP38" s="164"/>
      <c r="BQ38" s="164"/>
      <c r="BR38" s="164"/>
      <c r="BS38" s="164"/>
      <c r="BT38" s="164"/>
      <c r="BU38" s="164"/>
      <c r="BV38" s="164"/>
      <c r="BW38" s="164"/>
      <c r="BX38" s="164"/>
      <c r="BY38" s="164"/>
      <c r="BZ38" s="164"/>
      <c r="CA38" s="164"/>
      <c r="CB38" s="164"/>
      <c r="CC38" s="164"/>
      <c r="CD38" s="164"/>
      <c r="CE38" s="164"/>
      <c r="CF38" s="164"/>
      <c r="CG38" s="164"/>
      <c r="CH38" s="164"/>
      <c r="CI38" s="164"/>
      <c r="CJ38" s="164"/>
      <c r="CK38" s="164"/>
      <c r="CL38" s="164"/>
      <c r="CM38" s="164"/>
      <c r="CN38" s="164"/>
      <c r="CO38" s="164"/>
      <c r="CP38" s="164"/>
      <c r="CQ38" s="164"/>
      <c r="CR38" s="164"/>
      <c r="CS38" s="164"/>
      <c r="CT38" s="164"/>
      <c r="CU38" s="164"/>
      <c r="CV38" s="164"/>
      <c r="CW38" s="164"/>
      <c r="CX38" s="164"/>
      <c r="CY38" s="164"/>
      <c r="CZ38" s="164"/>
      <c r="DA38" s="164"/>
      <c r="DB38" s="164"/>
      <c r="DC38" s="164"/>
      <c r="DD38" s="164"/>
      <c r="DE38" s="164"/>
      <c r="DF38" s="164"/>
      <c r="DG38" s="164"/>
      <c r="DH38" s="164"/>
      <c r="DI38" s="164"/>
      <c r="DJ38" s="164"/>
      <c r="DK38" s="164"/>
      <c r="DL38" s="164"/>
      <c r="DM38" s="164"/>
      <c r="DN38" s="164"/>
      <c r="DO38" s="164"/>
      <c r="DP38" s="164"/>
      <c r="DQ38" s="164"/>
      <c r="DR38" s="164"/>
      <c r="DS38" s="164"/>
      <c r="DT38" s="164"/>
      <c r="DU38" s="164"/>
      <c r="DV38" s="164"/>
      <c r="DW38" s="164"/>
      <c r="DX38" s="164"/>
      <c r="DY38" s="164"/>
      <c r="DZ38" s="164"/>
      <c r="EA38" s="164"/>
      <c r="EB38" s="164"/>
      <c r="EC38" s="164"/>
      <c r="ED38" s="164"/>
      <c r="EE38" s="164"/>
      <c r="EF38" s="164"/>
      <c r="EG38" s="164"/>
      <c r="EH38" s="164"/>
      <c r="EI38" s="164"/>
      <c r="EJ38" s="164"/>
      <c r="EK38" s="164"/>
      <c r="EL38" s="164"/>
      <c r="EM38" s="164"/>
      <c r="EN38" s="164"/>
      <c r="EO38" s="164"/>
      <c r="EP38" s="164"/>
      <c r="EQ38" s="164"/>
      <c r="ER38" s="164"/>
      <c r="ES38" s="164"/>
      <c r="ET38" s="164"/>
      <c r="EU38" s="164"/>
      <c r="EV38" s="164"/>
      <c r="EW38" s="164"/>
      <c r="EX38" s="164"/>
      <c r="EY38" s="164"/>
      <c r="EZ38" s="164"/>
      <c r="FA38" s="164"/>
      <c r="FB38" s="164"/>
      <c r="FC38" s="164"/>
      <c r="FD38" s="164"/>
      <c r="FE38" s="164"/>
      <c r="FF38" s="164"/>
      <c r="FG38" s="164"/>
      <c r="FH38" s="164"/>
      <c r="FI38" s="164"/>
      <c r="FJ38" s="164"/>
      <c r="FK38" s="164"/>
      <c r="FL38" s="164"/>
      <c r="FM38" s="164"/>
      <c r="FN38" s="164"/>
      <c r="FO38" s="164"/>
      <c r="FP38" s="164"/>
      <c r="FQ38" s="164"/>
      <c r="FR38" s="164"/>
      <c r="FS38" s="164"/>
      <c r="FT38" s="164"/>
      <c r="FU38" s="164"/>
      <c r="FV38" s="164"/>
      <c r="FW38" s="164"/>
      <c r="FX38" s="164"/>
      <c r="FY38" s="164"/>
      <c r="FZ38" s="164"/>
      <c r="GA38" s="164"/>
      <c r="GB38" s="164"/>
      <c r="GC38" s="164"/>
      <c r="GD38" s="164"/>
      <c r="GE38" s="164"/>
      <c r="GF38" s="164"/>
      <c r="GG38" s="164"/>
      <c r="GH38" s="164"/>
      <c r="GI38" s="164"/>
      <c r="GJ38" s="164"/>
      <c r="GK38" s="164"/>
      <c r="GL38" s="164"/>
      <c r="GM38" s="164"/>
      <c r="GN38" s="164"/>
      <c r="GO38" s="164"/>
      <c r="GP38" s="164"/>
      <c r="GQ38" s="164"/>
      <c r="GR38" s="164"/>
      <c r="GS38" s="164"/>
      <c r="GT38" s="164"/>
      <c r="GU38" s="164"/>
      <c r="GV38" s="164"/>
      <c r="GW38" s="164"/>
      <c r="GX38" s="164"/>
      <c r="GY38" s="164"/>
      <c r="GZ38" s="164"/>
      <c r="HA38" s="164"/>
      <c r="HB38" s="164"/>
      <c r="HC38" s="164"/>
      <c r="HD38" s="164"/>
      <c r="HE38" s="164"/>
      <c r="HF38" s="164"/>
      <c r="HG38" s="164"/>
      <c r="HH38" s="164"/>
      <c r="HI38" s="164"/>
      <c r="HJ38" s="164"/>
      <c r="HK38" s="164"/>
      <c r="HL38" s="164"/>
      <c r="HM38" s="164"/>
      <c r="HN38" s="164"/>
      <c r="HO38" s="164"/>
      <c r="HP38" s="164"/>
      <c r="HQ38" s="164"/>
      <c r="HR38" s="164"/>
      <c r="HS38" s="164"/>
      <c r="HT38" s="164"/>
      <c r="HU38" s="164"/>
      <c r="HV38" s="164"/>
      <c r="HW38" s="164"/>
      <c r="HX38" s="164"/>
      <c r="HY38" s="164"/>
      <c r="HZ38" s="164"/>
      <c r="IA38" s="164"/>
      <c r="IB38" s="164"/>
      <c r="IC38" s="164"/>
      <c r="ID38" s="164"/>
      <c r="IE38" s="164"/>
      <c r="IF38" s="164"/>
      <c r="IG38" s="164"/>
      <c r="IH38" s="164"/>
      <c r="II38" s="164"/>
      <c r="IJ38" s="164"/>
      <c r="IK38" s="164"/>
      <c r="IL38" s="164"/>
      <c r="IM38" s="164"/>
      <c r="IN38" s="164"/>
      <c r="IO38" s="164"/>
      <c r="IP38" s="164"/>
      <c r="IQ38" s="164"/>
      <c r="IR38" s="164"/>
      <c r="IS38" s="164"/>
      <c r="IT38" s="164"/>
      <c r="IU38" s="164"/>
      <c r="IV38" s="164"/>
      <c r="IW38" s="164"/>
    </row>
    <row r="39" customFormat="false" ht="9" hidden="false" customHeight="false" outlineLevel="0" collapsed="false">
      <c r="A39" s="166" t="s">
        <v>125</v>
      </c>
      <c r="B39" s="164"/>
      <c r="C39" s="164"/>
      <c r="D39" s="164"/>
      <c r="E39" s="164"/>
      <c r="F39" s="164"/>
      <c r="G39" s="164"/>
      <c r="H39" s="164"/>
      <c r="I39" s="164"/>
      <c r="J39" s="167" t="n">
        <f aca="false">'SPEC DETAILS'!C134</f>
        <v>4.7</v>
      </c>
      <c r="K39" s="167" t="n">
        <f aca="false">'SPEC DETAILS'!D134</f>
        <v>4.7</v>
      </c>
      <c r="L39" s="167" t="n">
        <f aca="false">'SPEC DETAILS'!E134</f>
        <v>4.7</v>
      </c>
      <c r="M39" s="167" t="n">
        <f aca="false">'SPEC DETAILS'!F134</f>
        <v>4.7</v>
      </c>
      <c r="N39" s="167" t="n">
        <f aca="false">'SPEC DETAILS'!G134</f>
        <v>3.2256</v>
      </c>
      <c r="O39" s="167" t="n">
        <f aca="false">'SPEC DETAILS'!H134</f>
        <v>3.2256</v>
      </c>
      <c r="P39" s="167" t="n">
        <f aca="false">'SPEC DETAILS'!I134</f>
        <v>3.2256</v>
      </c>
      <c r="Q39" s="167" t="n">
        <f aca="false">'SPEC DETAILS'!J134</f>
        <v>3.2256</v>
      </c>
      <c r="R39" s="167" t="n">
        <f aca="false">'SPEC DETAILS'!K134</f>
        <v>3.2256</v>
      </c>
      <c r="S39" s="167" t="n">
        <f aca="false">'SPEC DETAILS'!L134</f>
        <v>3.2256</v>
      </c>
      <c r="T39" s="167" t="n">
        <f aca="false">'SPEC DETAILS'!M134</f>
        <v>3.2256</v>
      </c>
      <c r="U39" s="167" t="n">
        <f aca="false">'SPEC DETAILS'!N134</f>
        <v>0</v>
      </c>
      <c r="V39" s="167" t="n">
        <f aca="false">'SPEC DETAILS'!O134</f>
        <v>0</v>
      </c>
      <c r="W39" s="167" t="n">
        <f aca="false">'SPEC DETAILS'!P134</f>
        <v>0</v>
      </c>
      <c r="X39" s="167" t="n">
        <f aca="false">'SPEC DETAILS'!Q134</f>
        <v>0</v>
      </c>
      <c r="Y39" s="167" t="n">
        <f aca="false">'SPEC DETAILS'!R134</f>
        <v>0</v>
      </c>
      <c r="Z39" s="167" t="n">
        <f aca="false">'SPEC DETAILS'!S134</f>
        <v>0</v>
      </c>
      <c r="AA39" s="167" t="n">
        <f aca="false">'SPEC DETAILS'!T134</f>
        <v>0</v>
      </c>
      <c r="AB39" s="167" t="n">
        <f aca="false">'SPEC DETAILS'!U134</f>
        <v>0</v>
      </c>
      <c r="AC39" s="167" t="n">
        <f aca="false">'SPEC DETAILS'!V134</f>
        <v>0</v>
      </c>
      <c r="AD39" s="167" t="n">
        <f aca="false">'SPEC DETAILS'!W134</f>
        <v>0</v>
      </c>
      <c r="AE39" s="167" t="n">
        <f aca="false">'SPEC DETAILS'!X134</f>
        <v>0</v>
      </c>
      <c r="AF39" s="167" t="n">
        <f aca="false">'SPEC DETAILS'!Y134</f>
        <v>0</v>
      </c>
      <c r="AG39" s="167" t="n">
        <f aca="false">'SPEC DETAILS'!Z134</f>
        <v>0</v>
      </c>
      <c r="AH39" s="164"/>
      <c r="AI39" s="164"/>
      <c r="AJ39" s="164"/>
      <c r="AK39" s="164"/>
      <c r="AL39" s="164"/>
      <c r="AM39" s="164"/>
      <c r="AN39" s="164"/>
      <c r="AO39" s="164"/>
      <c r="AP39" s="164"/>
      <c r="AQ39" s="164"/>
      <c r="AR39" s="164"/>
      <c r="AS39" s="164"/>
      <c r="AT39" s="164"/>
      <c r="AU39" s="164"/>
      <c r="AV39" s="164"/>
      <c r="AW39" s="164"/>
      <c r="AX39" s="164"/>
      <c r="AY39" s="164"/>
      <c r="AZ39" s="164"/>
      <c r="BA39" s="164"/>
      <c r="BB39" s="164"/>
      <c r="BC39" s="164"/>
      <c r="BD39" s="164"/>
      <c r="BE39" s="164"/>
      <c r="BF39" s="164"/>
      <c r="BG39" s="164"/>
      <c r="BH39" s="164"/>
      <c r="BI39" s="164"/>
      <c r="BJ39" s="164"/>
      <c r="BK39" s="164"/>
      <c r="BL39" s="164"/>
      <c r="BM39" s="164"/>
      <c r="BN39" s="164"/>
      <c r="BO39" s="164"/>
      <c r="BP39" s="164"/>
      <c r="BQ39" s="164"/>
      <c r="BR39" s="164"/>
      <c r="BS39" s="164"/>
      <c r="BT39" s="164"/>
      <c r="BU39" s="164"/>
      <c r="BV39" s="164"/>
      <c r="BW39" s="164"/>
      <c r="BX39" s="164"/>
      <c r="BY39" s="164"/>
      <c r="BZ39" s="164"/>
      <c r="CA39" s="164"/>
      <c r="CB39" s="164"/>
      <c r="CC39" s="164"/>
      <c r="CD39" s="164"/>
      <c r="CE39" s="164"/>
      <c r="CF39" s="164"/>
      <c r="CG39" s="164"/>
      <c r="CH39" s="164"/>
      <c r="CI39" s="164"/>
      <c r="CJ39" s="164"/>
      <c r="CK39" s="164"/>
      <c r="CL39" s="164"/>
      <c r="CM39" s="164"/>
      <c r="CN39" s="164"/>
      <c r="CO39" s="164"/>
      <c r="CP39" s="164"/>
      <c r="CQ39" s="164"/>
      <c r="CR39" s="164"/>
      <c r="CS39" s="164"/>
      <c r="CT39" s="164"/>
      <c r="CU39" s="164"/>
      <c r="CV39" s="164"/>
      <c r="CW39" s="164"/>
      <c r="CX39" s="164"/>
      <c r="CY39" s="164"/>
      <c r="CZ39" s="164"/>
      <c r="DA39" s="164"/>
      <c r="DB39" s="164"/>
      <c r="DC39" s="164"/>
      <c r="DD39" s="164"/>
      <c r="DE39" s="164"/>
      <c r="DF39" s="164"/>
      <c r="DG39" s="164"/>
      <c r="DH39" s="164"/>
      <c r="DI39" s="164"/>
      <c r="DJ39" s="164"/>
      <c r="DK39" s="164"/>
      <c r="DL39" s="164"/>
      <c r="DM39" s="164"/>
      <c r="DN39" s="164"/>
      <c r="DO39" s="164"/>
      <c r="DP39" s="164"/>
      <c r="DQ39" s="164"/>
      <c r="DR39" s="164"/>
      <c r="DS39" s="164"/>
      <c r="DT39" s="164"/>
      <c r="DU39" s="164"/>
      <c r="DV39" s="164"/>
      <c r="DW39" s="164"/>
      <c r="DX39" s="164"/>
      <c r="DY39" s="164"/>
      <c r="DZ39" s="164"/>
      <c r="EA39" s="164"/>
      <c r="EB39" s="164"/>
      <c r="EC39" s="164"/>
      <c r="ED39" s="164"/>
      <c r="EE39" s="164"/>
      <c r="EF39" s="164"/>
      <c r="EG39" s="164"/>
      <c r="EH39" s="164"/>
      <c r="EI39" s="164"/>
      <c r="EJ39" s="164"/>
      <c r="EK39" s="164"/>
      <c r="EL39" s="164"/>
      <c r="EM39" s="164"/>
      <c r="EN39" s="164"/>
      <c r="EO39" s="164"/>
      <c r="EP39" s="164"/>
      <c r="EQ39" s="164"/>
      <c r="ER39" s="164"/>
      <c r="ES39" s="164"/>
      <c r="ET39" s="164"/>
      <c r="EU39" s="164"/>
      <c r="EV39" s="164"/>
      <c r="EW39" s="164"/>
      <c r="EX39" s="164"/>
      <c r="EY39" s="164"/>
      <c r="EZ39" s="164"/>
      <c r="FA39" s="164"/>
      <c r="FB39" s="164"/>
      <c r="FC39" s="164"/>
      <c r="FD39" s="164"/>
      <c r="FE39" s="164"/>
      <c r="FF39" s="164"/>
      <c r="FG39" s="164"/>
      <c r="FH39" s="164"/>
      <c r="FI39" s="164"/>
      <c r="FJ39" s="164"/>
      <c r="FK39" s="164"/>
      <c r="FL39" s="164"/>
      <c r="FM39" s="164"/>
      <c r="FN39" s="164"/>
      <c r="FO39" s="164"/>
      <c r="FP39" s="164"/>
      <c r="FQ39" s="164"/>
      <c r="FR39" s="164"/>
      <c r="FS39" s="164"/>
      <c r="FT39" s="164"/>
      <c r="FU39" s="164"/>
      <c r="FV39" s="164"/>
      <c r="FW39" s="164"/>
      <c r="FX39" s="164"/>
      <c r="FY39" s="164"/>
      <c r="FZ39" s="164"/>
      <c r="GA39" s="164"/>
      <c r="GB39" s="164"/>
      <c r="GC39" s="164"/>
      <c r="GD39" s="164"/>
      <c r="GE39" s="164"/>
      <c r="GF39" s="164"/>
      <c r="GG39" s="164"/>
      <c r="GH39" s="164"/>
      <c r="GI39" s="164"/>
      <c r="GJ39" s="164"/>
      <c r="GK39" s="164"/>
      <c r="GL39" s="164"/>
      <c r="GM39" s="164"/>
      <c r="GN39" s="164"/>
      <c r="GO39" s="164"/>
      <c r="GP39" s="164"/>
      <c r="GQ39" s="164"/>
      <c r="GR39" s="164"/>
      <c r="GS39" s="164"/>
      <c r="GT39" s="164"/>
      <c r="GU39" s="164"/>
      <c r="GV39" s="164"/>
      <c r="GW39" s="164"/>
      <c r="GX39" s="164"/>
      <c r="GY39" s="164"/>
      <c r="GZ39" s="164"/>
      <c r="HA39" s="164"/>
      <c r="HB39" s="164"/>
      <c r="HC39" s="164"/>
      <c r="HD39" s="164"/>
      <c r="HE39" s="164"/>
      <c r="HF39" s="164"/>
      <c r="HG39" s="164"/>
      <c r="HH39" s="164"/>
      <c r="HI39" s="164"/>
      <c r="HJ39" s="164"/>
      <c r="HK39" s="164"/>
      <c r="HL39" s="164"/>
      <c r="HM39" s="164"/>
      <c r="HN39" s="164"/>
      <c r="HO39" s="164"/>
      <c r="HP39" s="164"/>
      <c r="HQ39" s="164"/>
      <c r="HR39" s="164"/>
      <c r="HS39" s="164"/>
      <c r="HT39" s="164"/>
      <c r="HU39" s="164"/>
      <c r="HV39" s="164"/>
      <c r="HW39" s="164"/>
      <c r="HX39" s="164"/>
      <c r="HY39" s="164"/>
      <c r="HZ39" s="164"/>
      <c r="IA39" s="164"/>
      <c r="IB39" s="164"/>
      <c r="IC39" s="164"/>
      <c r="ID39" s="164"/>
      <c r="IE39" s="164"/>
      <c r="IF39" s="164"/>
      <c r="IG39" s="164"/>
      <c r="IH39" s="164"/>
      <c r="II39" s="164"/>
      <c r="IJ39" s="164"/>
      <c r="IK39" s="164"/>
      <c r="IL39" s="164"/>
      <c r="IM39" s="164"/>
      <c r="IN39" s="164"/>
      <c r="IO39" s="164"/>
      <c r="IP39" s="164"/>
      <c r="IQ39" s="164"/>
      <c r="IR39" s="164"/>
      <c r="IS39" s="164"/>
      <c r="IT39" s="164"/>
      <c r="IU39" s="164"/>
      <c r="IV39" s="164"/>
      <c r="IW39" s="164"/>
    </row>
    <row r="40" customFormat="false" ht="9" hidden="false" customHeight="false" outlineLevel="0" collapsed="false">
      <c r="A40" s="166" t="s">
        <v>126</v>
      </c>
      <c r="B40" s="164"/>
      <c r="C40" s="164"/>
      <c r="D40" s="164"/>
      <c r="E40" s="164"/>
      <c r="F40" s="164"/>
      <c r="G40" s="164"/>
      <c r="H40" s="164"/>
      <c r="I40" s="164"/>
      <c r="J40" s="167" t="n">
        <f aca="false">'SPEC DETAILS'!C135</f>
        <v>4.8436</v>
      </c>
      <c r="K40" s="167" t="n">
        <f aca="false">'SPEC DETAILS'!D135</f>
        <v>4.8436</v>
      </c>
      <c r="L40" s="167" t="n">
        <f aca="false">'SPEC DETAILS'!E135</f>
        <v>4.8436</v>
      </c>
      <c r="M40" s="167" t="n">
        <f aca="false">'SPEC DETAILS'!F135</f>
        <v>4.8436</v>
      </c>
      <c r="N40" s="167" t="n">
        <f aca="false">'SPEC DETAILS'!G135</f>
        <v>3.2469</v>
      </c>
      <c r="O40" s="167" t="n">
        <f aca="false">'SPEC DETAILS'!H135</f>
        <v>3.2469</v>
      </c>
      <c r="P40" s="167" t="n">
        <f aca="false">'SPEC DETAILS'!I135</f>
        <v>3.2469</v>
      </c>
      <c r="Q40" s="167" t="n">
        <f aca="false">'SPEC DETAILS'!J135</f>
        <v>3.2469</v>
      </c>
      <c r="R40" s="167" t="n">
        <f aca="false">'SPEC DETAILS'!K135</f>
        <v>3.2469</v>
      </c>
      <c r="S40" s="167" t="n">
        <f aca="false">'SPEC DETAILS'!L135</f>
        <v>3.2469</v>
      </c>
      <c r="T40" s="167" t="n">
        <f aca="false">'SPEC DETAILS'!M135</f>
        <v>3.2469</v>
      </c>
      <c r="U40" s="167" t="n">
        <f aca="false">'SPEC DETAILS'!N135</f>
        <v>0</v>
      </c>
      <c r="V40" s="167" t="n">
        <f aca="false">'SPEC DETAILS'!O135</f>
        <v>0</v>
      </c>
      <c r="W40" s="167" t="n">
        <f aca="false">'SPEC DETAILS'!P135</f>
        <v>0</v>
      </c>
      <c r="X40" s="167" t="n">
        <f aca="false">'SPEC DETAILS'!Q135</f>
        <v>0</v>
      </c>
      <c r="Y40" s="167" t="n">
        <f aca="false">'SPEC DETAILS'!R135</f>
        <v>0</v>
      </c>
      <c r="Z40" s="167" t="n">
        <f aca="false">'SPEC DETAILS'!S135</f>
        <v>0</v>
      </c>
      <c r="AA40" s="167" t="n">
        <f aca="false">'SPEC DETAILS'!T135</f>
        <v>0</v>
      </c>
      <c r="AB40" s="167" t="n">
        <f aca="false">'SPEC DETAILS'!U135</f>
        <v>0</v>
      </c>
      <c r="AC40" s="167" t="n">
        <f aca="false">'SPEC DETAILS'!V135</f>
        <v>0</v>
      </c>
      <c r="AD40" s="167" t="n">
        <f aca="false">'SPEC DETAILS'!W135</f>
        <v>0</v>
      </c>
      <c r="AE40" s="167" t="n">
        <f aca="false">'SPEC DETAILS'!X135</f>
        <v>0</v>
      </c>
      <c r="AF40" s="167" t="n">
        <f aca="false">'SPEC DETAILS'!Y135</f>
        <v>0</v>
      </c>
      <c r="AG40" s="167" t="n">
        <f aca="false">'SPEC DETAILS'!Z135</f>
        <v>0</v>
      </c>
      <c r="AH40" s="164"/>
      <c r="AI40" s="164"/>
      <c r="AJ40" s="164"/>
      <c r="AK40" s="164"/>
      <c r="AL40" s="164"/>
      <c r="AM40" s="164"/>
      <c r="AN40" s="164"/>
      <c r="AO40" s="164"/>
      <c r="AP40" s="164"/>
      <c r="AQ40" s="164"/>
      <c r="AR40" s="164"/>
      <c r="AS40" s="164"/>
      <c r="AT40" s="164"/>
      <c r="AU40" s="164"/>
      <c r="AV40" s="164"/>
      <c r="AW40" s="164"/>
      <c r="AX40" s="164"/>
      <c r="AY40" s="164"/>
      <c r="AZ40" s="164"/>
      <c r="BA40" s="164"/>
      <c r="BB40" s="164"/>
      <c r="BC40" s="164"/>
      <c r="BD40" s="164"/>
      <c r="BE40" s="164"/>
      <c r="BF40" s="164"/>
      <c r="BG40" s="164"/>
      <c r="BH40" s="164"/>
      <c r="BI40" s="164"/>
      <c r="BJ40" s="164"/>
      <c r="BK40" s="164"/>
      <c r="BL40" s="164"/>
      <c r="BM40" s="164"/>
      <c r="BN40" s="164"/>
      <c r="BO40" s="164"/>
      <c r="BP40" s="164"/>
      <c r="BQ40" s="164"/>
      <c r="BR40" s="164"/>
      <c r="BS40" s="164"/>
      <c r="BT40" s="164"/>
      <c r="BU40" s="164"/>
      <c r="BV40" s="164"/>
      <c r="BW40" s="164"/>
      <c r="BX40" s="164"/>
      <c r="BY40" s="164"/>
      <c r="BZ40" s="164"/>
      <c r="CA40" s="164"/>
      <c r="CB40" s="164"/>
      <c r="CC40" s="164"/>
      <c r="CD40" s="164"/>
      <c r="CE40" s="164"/>
      <c r="CF40" s="164"/>
      <c r="CG40" s="164"/>
      <c r="CH40" s="164"/>
      <c r="CI40" s="164"/>
      <c r="CJ40" s="164"/>
      <c r="CK40" s="164"/>
      <c r="CL40" s="164"/>
      <c r="CM40" s="164"/>
      <c r="CN40" s="164"/>
      <c r="CO40" s="164"/>
      <c r="CP40" s="164"/>
      <c r="CQ40" s="164"/>
      <c r="CR40" s="164"/>
      <c r="CS40" s="164"/>
      <c r="CT40" s="164"/>
      <c r="CU40" s="164"/>
      <c r="CV40" s="164"/>
      <c r="CW40" s="164"/>
      <c r="CX40" s="164"/>
      <c r="CY40" s="164"/>
      <c r="CZ40" s="164"/>
      <c r="DA40" s="164"/>
      <c r="DB40" s="164"/>
      <c r="DC40" s="164"/>
      <c r="DD40" s="164"/>
      <c r="DE40" s="164"/>
      <c r="DF40" s="164"/>
      <c r="DG40" s="164"/>
      <c r="DH40" s="164"/>
      <c r="DI40" s="164"/>
      <c r="DJ40" s="164"/>
      <c r="DK40" s="164"/>
      <c r="DL40" s="164"/>
      <c r="DM40" s="164"/>
      <c r="DN40" s="164"/>
      <c r="DO40" s="164"/>
      <c r="DP40" s="164"/>
      <c r="DQ40" s="164"/>
      <c r="DR40" s="164"/>
      <c r="DS40" s="164"/>
      <c r="DT40" s="164"/>
      <c r="DU40" s="164"/>
      <c r="DV40" s="164"/>
      <c r="DW40" s="164"/>
      <c r="DX40" s="164"/>
      <c r="DY40" s="164"/>
      <c r="DZ40" s="164"/>
      <c r="EA40" s="164"/>
      <c r="EB40" s="164"/>
      <c r="EC40" s="164"/>
      <c r="ED40" s="164"/>
      <c r="EE40" s="164"/>
      <c r="EF40" s="164"/>
      <c r="EG40" s="164"/>
      <c r="EH40" s="164"/>
      <c r="EI40" s="164"/>
      <c r="EJ40" s="164"/>
      <c r="EK40" s="164"/>
      <c r="EL40" s="164"/>
      <c r="EM40" s="164"/>
      <c r="EN40" s="164"/>
      <c r="EO40" s="164"/>
      <c r="EP40" s="164"/>
      <c r="EQ40" s="164"/>
      <c r="ER40" s="164"/>
      <c r="ES40" s="164"/>
      <c r="ET40" s="164"/>
      <c r="EU40" s="164"/>
      <c r="EV40" s="164"/>
      <c r="EW40" s="164"/>
      <c r="EX40" s="164"/>
      <c r="EY40" s="164"/>
      <c r="EZ40" s="164"/>
      <c r="FA40" s="164"/>
      <c r="FB40" s="164"/>
      <c r="FC40" s="164"/>
      <c r="FD40" s="164"/>
      <c r="FE40" s="164"/>
      <c r="FF40" s="164"/>
      <c r="FG40" s="164"/>
      <c r="FH40" s="164"/>
      <c r="FI40" s="164"/>
      <c r="FJ40" s="164"/>
      <c r="FK40" s="164"/>
      <c r="FL40" s="164"/>
      <c r="FM40" s="164"/>
      <c r="FN40" s="164"/>
      <c r="FO40" s="164"/>
      <c r="FP40" s="164"/>
      <c r="FQ40" s="164"/>
      <c r="FR40" s="164"/>
      <c r="FS40" s="164"/>
      <c r="FT40" s="164"/>
      <c r="FU40" s="164"/>
      <c r="FV40" s="164"/>
      <c r="FW40" s="164"/>
      <c r="FX40" s="164"/>
      <c r="FY40" s="164"/>
      <c r="FZ40" s="164"/>
      <c r="GA40" s="164"/>
      <c r="GB40" s="164"/>
      <c r="GC40" s="164"/>
      <c r="GD40" s="164"/>
      <c r="GE40" s="164"/>
      <c r="GF40" s="164"/>
      <c r="GG40" s="164"/>
      <c r="GH40" s="164"/>
      <c r="GI40" s="164"/>
      <c r="GJ40" s="164"/>
      <c r="GK40" s="164"/>
      <c r="GL40" s="164"/>
      <c r="GM40" s="164"/>
      <c r="GN40" s="164"/>
      <c r="GO40" s="164"/>
      <c r="GP40" s="164"/>
      <c r="GQ40" s="164"/>
      <c r="GR40" s="164"/>
      <c r="GS40" s="164"/>
      <c r="GT40" s="164"/>
      <c r="GU40" s="164"/>
      <c r="GV40" s="164"/>
      <c r="GW40" s="164"/>
      <c r="GX40" s="164"/>
      <c r="GY40" s="164"/>
      <c r="GZ40" s="164"/>
      <c r="HA40" s="164"/>
      <c r="HB40" s="164"/>
      <c r="HC40" s="164"/>
      <c r="HD40" s="164"/>
      <c r="HE40" s="164"/>
      <c r="HF40" s="164"/>
      <c r="HG40" s="164"/>
      <c r="HH40" s="164"/>
      <c r="HI40" s="164"/>
      <c r="HJ40" s="164"/>
      <c r="HK40" s="164"/>
      <c r="HL40" s="164"/>
      <c r="HM40" s="164"/>
      <c r="HN40" s="164"/>
      <c r="HO40" s="164"/>
      <c r="HP40" s="164"/>
      <c r="HQ40" s="164"/>
      <c r="HR40" s="164"/>
      <c r="HS40" s="164"/>
      <c r="HT40" s="164"/>
      <c r="HU40" s="164"/>
      <c r="HV40" s="164"/>
      <c r="HW40" s="164"/>
      <c r="HX40" s="164"/>
      <c r="HY40" s="164"/>
      <c r="HZ40" s="164"/>
      <c r="IA40" s="164"/>
      <c r="IB40" s="164"/>
      <c r="IC40" s="164"/>
      <c r="ID40" s="164"/>
      <c r="IE40" s="164"/>
      <c r="IF40" s="164"/>
      <c r="IG40" s="164"/>
      <c r="IH40" s="164"/>
      <c r="II40" s="164"/>
      <c r="IJ40" s="164"/>
      <c r="IK40" s="164"/>
      <c r="IL40" s="164"/>
      <c r="IM40" s="164"/>
      <c r="IN40" s="164"/>
      <c r="IO40" s="164"/>
      <c r="IP40" s="164"/>
      <c r="IQ40" s="164"/>
      <c r="IR40" s="164"/>
      <c r="IS40" s="164"/>
      <c r="IT40" s="164"/>
      <c r="IU40" s="164"/>
      <c r="IV40" s="164"/>
      <c r="IW40" s="164"/>
    </row>
    <row r="41" customFormat="false" ht="9" hidden="false" customHeight="false" outlineLevel="0" collapsed="false">
      <c r="A41" s="166"/>
      <c r="B41" s="164"/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4"/>
      <c r="U41" s="164"/>
      <c r="V41" s="164"/>
      <c r="W41" s="164"/>
      <c r="X41" s="164"/>
      <c r="Y41" s="164"/>
      <c r="Z41" s="164"/>
      <c r="AA41" s="164"/>
      <c r="AB41" s="164"/>
      <c r="AC41" s="164"/>
      <c r="AD41" s="164"/>
      <c r="AE41" s="164"/>
      <c r="AF41" s="164"/>
      <c r="AG41" s="164"/>
      <c r="AH41" s="164"/>
      <c r="AI41" s="164"/>
      <c r="AJ41" s="164"/>
      <c r="AK41" s="164"/>
      <c r="AL41" s="164"/>
      <c r="AM41" s="164"/>
      <c r="AN41" s="164"/>
      <c r="AO41" s="164"/>
      <c r="AP41" s="164"/>
      <c r="AQ41" s="164"/>
      <c r="AR41" s="164"/>
      <c r="AS41" s="164"/>
      <c r="AT41" s="164"/>
      <c r="AU41" s="164"/>
      <c r="AV41" s="164"/>
      <c r="AW41" s="164"/>
      <c r="AX41" s="164"/>
      <c r="AY41" s="164"/>
      <c r="AZ41" s="164"/>
      <c r="BA41" s="164"/>
      <c r="BB41" s="164"/>
      <c r="BC41" s="164"/>
      <c r="BD41" s="164"/>
      <c r="BE41" s="164"/>
      <c r="BF41" s="164"/>
      <c r="BG41" s="164"/>
      <c r="BH41" s="164"/>
      <c r="BI41" s="164"/>
      <c r="BJ41" s="164"/>
      <c r="BK41" s="164"/>
      <c r="BL41" s="164"/>
      <c r="BM41" s="164"/>
      <c r="BN41" s="164"/>
      <c r="BO41" s="164"/>
      <c r="BP41" s="164"/>
      <c r="BQ41" s="164"/>
      <c r="BR41" s="164"/>
      <c r="BS41" s="164"/>
      <c r="BT41" s="164"/>
      <c r="BU41" s="164"/>
      <c r="BV41" s="164"/>
      <c r="BW41" s="164"/>
      <c r="BX41" s="164"/>
      <c r="BY41" s="164"/>
      <c r="BZ41" s="164"/>
      <c r="CA41" s="164"/>
      <c r="CB41" s="164"/>
      <c r="CC41" s="164"/>
      <c r="CD41" s="164"/>
      <c r="CE41" s="164"/>
      <c r="CF41" s="164"/>
      <c r="CG41" s="164"/>
      <c r="CH41" s="164"/>
      <c r="CI41" s="164"/>
      <c r="CJ41" s="164"/>
      <c r="CK41" s="164"/>
      <c r="CL41" s="164"/>
      <c r="CM41" s="164"/>
      <c r="CN41" s="164"/>
      <c r="CO41" s="164"/>
      <c r="CP41" s="164"/>
      <c r="CQ41" s="164"/>
      <c r="CR41" s="164"/>
      <c r="CS41" s="164"/>
      <c r="CT41" s="164"/>
      <c r="CU41" s="164"/>
      <c r="CV41" s="164"/>
      <c r="CW41" s="164"/>
      <c r="CX41" s="164"/>
      <c r="CY41" s="164"/>
      <c r="CZ41" s="164"/>
      <c r="DA41" s="164"/>
      <c r="DB41" s="164"/>
      <c r="DC41" s="164"/>
      <c r="DD41" s="164"/>
      <c r="DE41" s="164"/>
      <c r="DF41" s="164"/>
      <c r="DG41" s="164"/>
      <c r="DH41" s="164"/>
      <c r="DI41" s="164"/>
      <c r="DJ41" s="164"/>
      <c r="DK41" s="164"/>
      <c r="DL41" s="164"/>
      <c r="DM41" s="164"/>
      <c r="DN41" s="164"/>
      <c r="DO41" s="164"/>
      <c r="DP41" s="164"/>
      <c r="DQ41" s="164"/>
      <c r="DR41" s="164"/>
      <c r="DS41" s="164"/>
      <c r="DT41" s="164"/>
      <c r="DU41" s="164"/>
      <c r="DV41" s="164"/>
      <c r="DW41" s="164"/>
      <c r="DX41" s="164"/>
      <c r="DY41" s="164"/>
      <c r="DZ41" s="164"/>
      <c r="EA41" s="164"/>
      <c r="EB41" s="164"/>
      <c r="EC41" s="164"/>
      <c r="ED41" s="164"/>
      <c r="EE41" s="164"/>
      <c r="EF41" s="164"/>
      <c r="EG41" s="164"/>
      <c r="EH41" s="164"/>
      <c r="EI41" s="164"/>
      <c r="EJ41" s="164"/>
      <c r="EK41" s="164"/>
      <c r="EL41" s="164"/>
      <c r="EM41" s="164"/>
      <c r="EN41" s="164"/>
      <c r="EO41" s="164"/>
      <c r="EP41" s="164"/>
      <c r="EQ41" s="164"/>
      <c r="ER41" s="164"/>
      <c r="ES41" s="164"/>
      <c r="ET41" s="164"/>
      <c r="EU41" s="164"/>
      <c r="EV41" s="164"/>
      <c r="EW41" s="164"/>
      <c r="EX41" s="164"/>
      <c r="EY41" s="164"/>
      <c r="EZ41" s="164"/>
      <c r="FA41" s="164"/>
      <c r="FB41" s="164"/>
      <c r="FC41" s="164"/>
      <c r="FD41" s="164"/>
      <c r="FE41" s="164"/>
      <c r="FF41" s="164"/>
      <c r="FG41" s="164"/>
      <c r="FH41" s="164"/>
      <c r="FI41" s="164"/>
      <c r="FJ41" s="164"/>
      <c r="FK41" s="164"/>
      <c r="FL41" s="164"/>
      <c r="FM41" s="164"/>
      <c r="FN41" s="164"/>
      <c r="FO41" s="164"/>
      <c r="FP41" s="164"/>
      <c r="FQ41" s="164"/>
      <c r="FR41" s="164"/>
      <c r="FS41" s="164"/>
      <c r="FT41" s="164"/>
      <c r="FU41" s="164"/>
      <c r="FV41" s="164"/>
      <c r="FW41" s="164"/>
      <c r="FX41" s="164"/>
      <c r="FY41" s="164"/>
      <c r="FZ41" s="164"/>
      <c r="GA41" s="164"/>
      <c r="GB41" s="164"/>
      <c r="GC41" s="164"/>
      <c r="GD41" s="164"/>
      <c r="GE41" s="164"/>
      <c r="GF41" s="164"/>
      <c r="GG41" s="164"/>
      <c r="GH41" s="164"/>
      <c r="GI41" s="164"/>
      <c r="GJ41" s="164"/>
      <c r="GK41" s="164"/>
      <c r="GL41" s="164"/>
      <c r="GM41" s="164"/>
      <c r="GN41" s="164"/>
      <c r="GO41" s="164"/>
      <c r="GP41" s="164"/>
      <c r="GQ41" s="164"/>
      <c r="GR41" s="164"/>
      <c r="GS41" s="164"/>
      <c r="GT41" s="164"/>
      <c r="GU41" s="164"/>
      <c r="GV41" s="164"/>
      <c r="GW41" s="164"/>
      <c r="GX41" s="164"/>
      <c r="GY41" s="164"/>
      <c r="GZ41" s="164"/>
      <c r="HA41" s="164"/>
      <c r="HB41" s="164"/>
      <c r="HC41" s="164"/>
      <c r="HD41" s="164"/>
      <c r="HE41" s="164"/>
      <c r="HF41" s="164"/>
      <c r="HG41" s="164"/>
      <c r="HH41" s="164"/>
      <c r="HI41" s="164"/>
      <c r="HJ41" s="164"/>
      <c r="HK41" s="164"/>
      <c r="HL41" s="164"/>
      <c r="HM41" s="164"/>
      <c r="HN41" s="164"/>
      <c r="HO41" s="164"/>
      <c r="HP41" s="164"/>
      <c r="HQ41" s="164"/>
      <c r="HR41" s="164"/>
      <c r="HS41" s="164"/>
      <c r="HT41" s="164"/>
      <c r="HU41" s="164"/>
      <c r="HV41" s="164"/>
      <c r="HW41" s="164"/>
      <c r="HX41" s="164"/>
      <c r="HY41" s="164"/>
      <c r="HZ41" s="164"/>
      <c r="IA41" s="164"/>
      <c r="IB41" s="164"/>
      <c r="IC41" s="164"/>
      <c r="ID41" s="164"/>
      <c r="IE41" s="164"/>
      <c r="IF41" s="164"/>
      <c r="IG41" s="164"/>
      <c r="IH41" s="164"/>
      <c r="II41" s="164"/>
      <c r="IJ41" s="164"/>
      <c r="IK41" s="164"/>
      <c r="IL41" s="164"/>
      <c r="IM41" s="164"/>
      <c r="IN41" s="164"/>
      <c r="IO41" s="164"/>
      <c r="IP41" s="164"/>
      <c r="IQ41" s="164"/>
      <c r="IR41" s="164"/>
      <c r="IS41" s="164"/>
      <c r="IT41" s="164"/>
      <c r="IU41" s="164"/>
      <c r="IV41" s="164"/>
      <c r="IW41" s="164"/>
    </row>
    <row r="42" customFormat="false" ht="9" hidden="false" customHeight="false" outlineLevel="0" collapsed="false">
      <c r="A42" s="166"/>
      <c r="B42" s="164"/>
      <c r="C42" s="164"/>
      <c r="D42" s="164"/>
      <c r="E42" s="164"/>
      <c r="F42" s="164"/>
      <c r="G42" s="164"/>
      <c r="H42" s="164"/>
      <c r="I42" s="164"/>
      <c r="J42" s="164"/>
      <c r="K42" s="164"/>
      <c r="L42" s="164"/>
      <c r="M42" s="164"/>
      <c r="N42" s="164"/>
      <c r="O42" s="164"/>
      <c r="P42" s="164"/>
      <c r="Q42" s="164"/>
      <c r="R42" s="164"/>
      <c r="S42" s="164"/>
      <c r="T42" s="164"/>
      <c r="U42" s="164"/>
      <c r="V42" s="164"/>
      <c r="W42" s="164"/>
      <c r="X42" s="164"/>
      <c r="Y42" s="164"/>
      <c r="Z42" s="164"/>
      <c r="AA42" s="164"/>
      <c r="AB42" s="164"/>
      <c r="AC42" s="164"/>
      <c r="AD42" s="164"/>
      <c r="AE42" s="164"/>
      <c r="AF42" s="164"/>
      <c r="AG42" s="164"/>
      <c r="AH42" s="164"/>
      <c r="AI42" s="164"/>
      <c r="AJ42" s="164"/>
      <c r="AK42" s="164"/>
      <c r="AL42" s="164"/>
      <c r="AM42" s="164"/>
      <c r="AN42" s="164"/>
      <c r="AO42" s="164"/>
      <c r="AP42" s="164"/>
      <c r="AQ42" s="164"/>
      <c r="AR42" s="164"/>
      <c r="AS42" s="164"/>
      <c r="AT42" s="164"/>
      <c r="AU42" s="164"/>
      <c r="AV42" s="164"/>
      <c r="AW42" s="164"/>
      <c r="AX42" s="164"/>
      <c r="AY42" s="164"/>
      <c r="AZ42" s="164"/>
      <c r="BA42" s="164"/>
      <c r="BB42" s="164"/>
      <c r="BC42" s="164"/>
      <c r="BD42" s="164"/>
      <c r="BE42" s="164"/>
      <c r="BF42" s="164"/>
      <c r="BG42" s="164"/>
      <c r="BH42" s="164"/>
      <c r="BI42" s="164"/>
      <c r="BJ42" s="164"/>
      <c r="BK42" s="164"/>
      <c r="BL42" s="164"/>
      <c r="BM42" s="164"/>
      <c r="BN42" s="164"/>
      <c r="BO42" s="164"/>
      <c r="BP42" s="164"/>
      <c r="BQ42" s="164"/>
      <c r="BR42" s="164"/>
      <c r="BS42" s="164"/>
      <c r="BT42" s="164"/>
      <c r="BU42" s="164"/>
      <c r="BV42" s="164"/>
      <c r="BW42" s="164"/>
      <c r="BX42" s="164"/>
      <c r="BY42" s="164"/>
      <c r="BZ42" s="164"/>
      <c r="CA42" s="164"/>
      <c r="CB42" s="164"/>
      <c r="CC42" s="164"/>
      <c r="CD42" s="164"/>
      <c r="CE42" s="164"/>
      <c r="CF42" s="164"/>
      <c r="CG42" s="164"/>
      <c r="CH42" s="164"/>
      <c r="CI42" s="164"/>
      <c r="CJ42" s="164"/>
      <c r="CK42" s="164"/>
      <c r="CL42" s="164"/>
      <c r="CM42" s="164"/>
      <c r="CN42" s="164"/>
      <c r="CO42" s="164"/>
      <c r="CP42" s="164"/>
      <c r="CQ42" s="164"/>
      <c r="CR42" s="164"/>
      <c r="CS42" s="164"/>
      <c r="CT42" s="164"/>
      <c r="CU42" s="164"/>
      <c r="CV42" s="164"/>
      <c r="CW42" s="164"/>
      <c r="CX42" s="164"/>
      <c r="CY42" s="164"/>
      <c r="CZ42" s="164"/>
      <c r="DA42" s="164"/>
      <c r="DB42" s="164"/>
      <c r="DC42" s="164"/>
      <c r="DD42" s="164"/>
      <c r="DE42" s="164"/>
      <c r="DF42" s="164"/>
      <c r="DG42" s="164"/>
      <c r="DH42" s="164"/>
      <c r="DI42" s="164"/>
      <c r="DJ42" s="164"/>
      <c r="DK42" s="164"/>
      <c r="DL42" s="164"/>
      <c r="DM42" s="164"/>
      <c r="DN42" s="164"/>
      <c r="DO42" s="164"/>
      <c r="DP42" s="164"/>
      <c r="DQ42" s="164"/>
      <c r="DR42" s="164"/>
      <c r="DS42" s="164"/>
      <c r="DT42" s="164"/>
      <c r="DU42" s="164"/>
      <c r="DV42" s="164"/>
      <c r="DW42" s="164"/>
      <c r="DX42" s="164"/>
      <c r="DY42" s="164"/>
      <c r="DZ42" s="164"/>
      <c r="EA42" s="164"/>
      <c r="EB42" s="164"/>
      <c r="EC42" s="164"/>
      <c r="ED42" s="164"/>
      <c r="EE42" s="164"/>
      <c r="EF42" s="164"/>
      <c r="EG42" s="164"/>
      <c r="EH42" s="164"/>
      <c r="EI42" s="164"/>
      <c r="EJ42" s="164"/>
      <c r="EK42" s="164"/>
      <c r="EL42" s="164"/>
      <c r="EM42" s="164"/>
      <c r="EN42" s="164"/>
      <c r="EO42" s="164"/>
      <c r="EP42" s="164"/>
      <c r="EQ42" s="164"/>
      <c r="ER42" s="164"/>
      <c r="ES42" s="164"/>
      <c r="ET42" s="164"/>
      <c r="EU42" s="164"/>
      <c r="EV42" s="164"/>
      <c r="EW42" s="164"/>
      <c r="EX42" s="164"/>
      <c r="EY42" s="164"/>
      <c r="EZ42" s="164"/>
      <c r="FA42" s="164"/>
      <c r="FB42" s="164"/>
      <c r="FC42" s="164"/>
      <c r="FD42" s="164"/>
      <c r="FE42" s="164"/>
      <c r="FF42" s="164"/>
      <c r="FG42" s="164"/>
      <c r="FH42" s="164"/>
      <c r="FI42" s="164"/>
      <c r="FJ42" s="164"/>
      <c r="FK42" s="164"/>
      <c r="FL42" s="164"/>
      <c r="FM42" s="164"/>
      <c r="FN42" s="164"/>
      <c r="FO42" s="164"/>
      <c r="FP42" s="164"/>
      <c r="FQ42" s="164"/>
      <c r="FR42" s="164"/>
      <c r="FS42" s="164"/>
      <c r="FT42" s="164"/>
      <c r="FU42" s="164"/>
      <c r="FV42" s="164"/>
      <c r="FW42" s="164"/>
      <c r="FX42" s="164"/>
      <c r="FY42" s="164"/>
      <c r="FZ42" s="164"/>
      <c r="GA42" s="164"/>
      <c r="GB42" s="164"/>
      <c r="GC42" s="164"/>
      <c r="GD42" s="164"/>
      <c r="GE42" s="164"/>
      <c r="GF42" s="164"/>
      <c r="GG42" s="164"/>
      <c r="GH42" s="164"/>
      <c r="GI42" s="164"/>
      <c r="GJ42" s="164"/>
      <c r="GK42" s="164"/>
      <c r="GL42" s="164"/>
      <c r="GM42" s="164"/>
      <c r="GN42" s="164"/>
      <c r="GO42" s="164"/>
      <c r="GP42" s="164"/>
      <c r="GQ42" s="164"/>
      <c r="GR42" s="164"/>
      <c r="GS42" s="164"/>
      <c r="GT42" s="164"/>
      <c r="GU42" s="164"/>
      <c r="GV42" s="164"/>
      <c r="GW42" s="164"/>
      <c r="GX42" s="164"/>
      <c r="GY42" s="164"/>
      <c r="GZ42" s="164"/>
      <c r="HA42" s="164"/>
      <c r="HB42" s="164"/>
      <c r="HC42" s="164"/>
      <c r="HD42" s="164"/>
      <c r="HE42" s="164"/>
      <c r="HF42" s="164"/>
      <c r="HG42" s="164"/>
      <c r="HH42" s="164"/>
      <c r="HI42" s="164"/>
      <c r="HJ42" s="164"/>
      <c r="HK42" s="164"/>
      <c r="HL42" s="164"/>
      <c r="HM42" s="164"/>
      <c r="HN42" s="164"/>
      <c r="HO42" s="164"/>
      <c r="HP42" s="164"/>
      <c r="HQ42" s="164"/>
      <c r="HR42" s="164"/>
      <c r="HS42" s="164"/>
      <c r="HT42" s="164"/>
      <c r="HU42" s="164"/>
      <c r="HV42" s="164"/>
      <c r="HW42" s="164"/>
      <c r="HX42" s="164"/>
      <c r="HY42" s="164"/>
      <c r="HZ42" s="164"/>
      <c r="IA42" s="164"/>
      <c r="IB42" s="164"/>
      <c r="IC42" s="164"/>
      <c r="ID42" s="164"/>
      <c r="IE42" s="164"/>
      <c r="IF42" s="164"/>
      <c r="IG42" s="164"/>
      <c r="IH42" s="164"/>
      <c r="II42" s="164"/>
      <c r="IJ42" s="164"/>
      <c r="IK42" s="164"/>
      <c r="IL42" s="164"/>
      <c r="IM42" s="164"/>
      <c r="IN42" s="164"/>
      <c r="IO42" s="164"/>
      <c r="IP42" s="164"/>
      <c r="IQ42" s="164"/>
      <c r="IR42" s="164"/>
      <c r="IS42" s="164"/>
      <c r="IT42" s="164"/>
      <c r="IU42" s="164"/>
      <c r="IV42" s="164"/>
      <c r="IW42" s="164"/>
    </row>
    <row r="43" customFormat="false" ht="9" hidden="false" customHeight="false" outlineLevel="0" collapsed="false">
      <c r="A43" s="152" t="s">
        <v>113</v>
      </c>
      <c r="B43" s="153"/>
      <c r="D43" s="154"/>
      <c r="E43" s="154"/>
      <c r="F43" s="154"/>
      <c r="G43" s="154"/>
      <c r="H43" s="154"/>
      <c r="I43" s="151"/>
      <c r="J43" s="151" t="n">
        <f aca="false">J31</f>
        <v>37226</v>
      </c>
      <c r="K43" s="151" t="n">
        <f aca="false">K31</f>
        <v>37257</v>
      </c>
      <c r="L43" s="151" t="n">
        <f aca="false">L31</f>
        <v>37288</v>
      </c>
      <c r="M43" s="151" t="n">
        <f aca="false">M31</f>
        <v>37316</v>
      </c>
      <c r="N43" s="151" t="n">
        <f aca="false">N31</f>
        <v>37347</v>
      </c>
      <c r="O43" s="151" t="n">
        <f aca="false">O31</f>
        <v>37377</v>
      </c>
      <c r="P43" s="151" t="n">
        <f aca="false">P31</f>
        <v>37408</v>
      </c>
      <c r="Q43" s="151" t="n">
        <f aca="false">Q31</f>
        <v>37438</v>
      </c>
      <c r="R43" s="151" t="n">
        <f aca="false">R31</f>
        <v>37469</v>
      </c>
      <c r="S43" s="151" t="n">
        <f aca="false">S31</f>
        <v>37500</v>
      </c>
      <c r="T43" s="151" t="n">
        <f aca="false">T31</f>
        <v>37530</v>
      </c>
      <c r="U43" s="151" t="n">
        <f aca="false">U31</f>
        <v>37561</v>
      </c>
      <c r="V43" s="151" t="n">
        <f aca="false">V31</f>
        <v>37591</v>
      </c>
      <c r="W43" s="151" t="n">
        <f aca="false">W31</f>
        <v>37622</v>
      </c>
      <c r="X43" s="151" t="n">
        <f aca="false">X31</f>
        <v>37653</v>
      </c>
      <c r="Y43" s="151" t="n">
        <f aca="false">Y31</f>
        <v>37681</v>
      </c>
      <c r="Z43" s="151" t="n">
        <f aca="false">Z31</f>
        <v>37712</v>
      </c>
      <c r="AA43" s="151" t="n">
        <f aca="false">AA31</f>
        <v>37742</v>
      </c>
      <c r="AB43" s="151" t="n">
        <f aca="false">AB31</f>
        <v>37773</v>
      </c>
      <c r="AC43" s="151" t="n">
        <f aca="false">AC31</f>
        <v>37803</v>
      </c>
      <c r="AD43" s="151" t="n">
        <f aca="false">AD31</f>
        <v>37834</v>
      </c>
      <c r="AE43" s="151" t="n">
        <f aca="false">AE31</f>
        <v>37865</v>
      </c>
      <c r="AF43" s="151" t="n">
        <f aca="false">AF31</f>
        <v>37895</v>
      </c>
      <c r="AG43" s="151" t="n">
        <f aca="false">AG31</f>
        <v>37926</v>
      </c>
      <c r="AH43" s="155" t="s">
        <v>139</v>
      </c>
      <c r="AI43" s="156"/>
      <c r="AJ43" s="156"/>
      <c r="AK43" s="156"/>
      <c r="AL43" s="156"/>
      <c r="AM43" s="156"/>
    </row>
    <row r="44" customFormat="false" ht="9" hidden="false" customHeight="false" outlineLevel="0" collapsed="false">
      <c r="A44" s="157" t="s">
        <v>146</v>
      </c>
      <c r="B44" s="157"/>
      <c r="C44" s="157"/>
      <c r="D44" s="158"/>
      <c r="E44" s="158"/>
      <c r="F44" s="158"/>
      <c r="G44" s="158"/>
      <c r="H44" s="158"/>
      <c r="I44" s="158"/>
      <c r="J44" s="158" t="n">
        <f aca="false">'SPEC DETAILS'!C10</f>
        <v>-6451.6129</v>
      </c>
      <c r="K44" s="158" t="n">
        <f aca="false">'SPEC DETAILS'!D10</f>
        <v>-6451.6129</v>
      </c>
      <c r="L44" s="158" t="n">
        <f aca="false">'SPEC DETAILS'!E10</f>
        <v>0</v>
      </c>
      <c r="M44" s="158" t="n">
        <f aca="false">'SPEC DETAILS'!F10</f>
        <v>0</v>
      </c>
      <c r="N44" s="158" t="n">
        <f aca="false">'SPEC DETAILS'!G10</f>
        <v>0</v>
      </c>
      <c r="O44" s="158" t="n">
        <f aca="false">'SPEC DETAILS'!H10</f>
        <v>0</v>
      </c>
      <c r="P44" s="158" t="n">
        <f aca="false">'SPEC DETAILS'!I10</f>
        <v>0</v>
      </c>
      <c r="Q44" s="158" t="n">
        <f aca="false">'SPEC DETAILS'!J10</f>
        <v>0</v>
      </c>
      <c r="R44" s="158" t="n">
        <f aca="false">'SPEC DETAILS'!K10</f>
        <v>0</v>
      </c>
      <c r="S44" s="158" t="n">
        <f aca="false">'SPEC DETAILS'!L10</f>
        <v>0</v>
      </c>
      <c r="T44" s="158" t="n">
        <f aca="false">'SPEC DETAILS'!M10</f>
        <v>0</v>
      </c>
      <c r="U44" s="158" t="n">
        <f aca="false">'SPEC DETAILS'!N10</f>
        <v>0</v>
      </c>
      <c r="V44" s="158" t="n">
        <f aca="false">'SPEC DETAILS'!O10</f>
        <v>0</v>
      </c>
      <c r="W44" s="158" t="n">
        <f aca="false">'SPEC DETAILS'!P10</f>
        <v>0</v>
      </c>
      <c r="X44" s="158" t="n">
        <f aca="false">'SPEC DETAILS'!Q10</f>
        <v>0</v>
      </c>
      <c r="Y44" s="158" t="n">
        <f aca="false">'SPEC DETAILS'!R10</f>
        <v>0</v>
      </c>
      <c r="Z44" s="158" t="n">
        <f aca="false">'SPEC DETAILS'!S10</f>
        <v>0</v>
      </c>
      <c r="AA44" s="158" t="n">
        <f aca="false">'SPEC DETAILS'!T10</f>
        <v>0</v>
      </c>
      <c r="AB44" s="158" t="n">
        <f aca="false">'SPEC DETAILS'!U10</f>
        <v>0</v>
      </c>
      <c r="AC44" s="158" t="n">
        <f aca="false">'SPEC DETAILS'!V10</f>
        <v>0</v>
      </c>
      <c r="AD44" s="158" t="n">
        <f aca="false">'SPEC DETAILS'!W10</f>
        <v>0</v>
      </c>
      <c r="AE44" s="158" t="n">
        <f aca="false">'SPEC DETAILS'!X10</f>
        <v>0</v>
      </c>
      <c r="AF44" s="158" t="n">
        <f aca="false">'SPEC DETAILS'!Y10</f>
        <v>0</v>
      </c>
      <c r="AG44" s="158" t="n">
        <f aca="false">'SPEC DETAILS'!Z10</f>
        <v>0</v>
      </c>
      <c r="AH44" s="159"/>
      <c r="AI44" s="159"/>
      <c r="AJ44" s="159"/>
      <c r="AK44" s="159"/>
      <c r="AL44" s="159"/>
      <c r="AM44" s="159"/>
      <c r="AN44" s="153"/>
      <c r="AO44" s="153"/>
      <c r="AP44" s="153"/>
      <c r="AQ44" s="153"/>
      <c r="AR44" s="153"/>
      <c r="AS44" s="153"/>
      <c r="AT44" s="153"/>
      <c r="AU44" s="153"/>
      <c r="AV44" s="153"/>
      <c r="AW44" s="153"/>
      <c r="AX44" s="153"/>
      <c r="AY44" s="153"/>
      <c r="AZ44" s="153"/>
      <c r="BA44" s="153"/>
      <c r="BB44" s="153"/>
      <c r="BC44" s="153"/>
      <c r="BD44" s="153"/>
      <c r="BE44" s="153"/>
      <c r="BF44" s="153"/>
      <c r="BG44" s="153"/>
      <c r="BH44" s="153"/>
      <c r="BI44" s="153"/>
      <c r="BJ44" s="153"/>
      <c r="BK44" s="153"/>
      <c r="BL44" s="153"/>
      <c r="BM44" s="153"/>
      <c r="BN44" s="153"/>
      <c r="BO44" s="153"/>
      <c r="BP44" s="153"/>
      <c r="BQ44" s="153"/>
      <c r="BR44" s="153"/>
      <c r="BS44" s="153"/>
      <c r="BT44" s="153"/>
      <c r="BU44" s="153"/>
      <c r="BV44" s="153"/>
      <c r="BW44" s="153"/>
      <c r="BX44" s="153"/>
      <c r="BY44" s="153"/>
      <c r="BZ44" s="153"/>
      <c r="CA44" s="153"/>
      <c r="CB44" s="153"/>
      <c r="CC44" s="153"/>
      <c r="CD44" s="153"/>
      <c r="CE44" s="153"/>
      <c r="CF44" s="153"/>
      <c r="CG44" s="153"/>
      <c r="CH44" s="153"/>
      <c r="CI44" s="153"/>
      <c r="CJ44" s="153"/>
      <c r="CK44" s="153"/>
      <c r="CL44" s="153"/>
      <c r="CM44" s="153"/>
      <c r="CN44" s="153"/>
      <c r="CO44" s="153"/>
      <c r="CP44" s="153"/>
      <c r="CQ44" s="153"/>
      <c r="CR44" s="153"/>
      <c r="CS44" s="153"/>
      <c r="CT44" s="153"/>
      <c r="CU44" s="153"/>
      <c r="CV44" s="153"/>
      <c r="CW44" s="153"/>
      <c r="CX44" s="153"/>
      <c r="CY44" s="153"/>
      <c r="CZ44" s="153"/>
      <c r="DA44" s="153"/>
      <c r="DB44" s="153"/>
      <c r="DC44" s="153"/>
      <c r="DD44" s="153"/>
      <c r="DE44" s="153"/>
      <c r="DF44" s="153"/>
      <c r="DG44" s="153"/>
      <c r="DH44" s="153"/>
      <c r="DI44" s="153"/>
      <c r="DJ44" s="153"/>
      <c r="DK44" s="153"/>
      <c r="DL44" s="153"/>
      <c r="DM44" s="153"/>
      <c r="DN44" s="153"/>
      <c r="DO44" s="153"/>
      <c r="DP44" s="153"/>
      <c r="DQ44" s="153"/>
      <c r="DR44" s="153"/>
      <c r="DS44" s="153"/>
      <c r="DT44" s="153"/>
      <c r="DU44" s="153"/>
      <c r="DV44" s="153"/>
      <c r="DW44" s="153"/>
      <c r="DX44" s="153"/>
      <c r="DY44" s="153"/>
      <c r="DZ44" s="153"/>
      <c r="EA44" s="153"/>
      <c r="EB44" s="153"/>
      <c r="EC44" s="153"/>
      <c r="ED44" s="153"/>
      <c r="EE44" s="153"/>
      <c r="EF44" s="153"/>
      <c r="EG44" s="153"/>
      <c r="EH44" s="153"/>
      <c r="EI44" s="153"/>
      <c r="EJ44" s="153"/>
      <c r="EK44" s="153"/>
      <c r="EL44" s="153"/>
      <c r="EM44" s="153"/>
      <c r="EN44" s="153"/>
      <c r="EO44" s="153"/>
      <c r="EP44" s="153"/>
      <c r="EQ44" s="153"/>
      <c r="ER44" s="153"/>
      <c r="ES44" s="153"/>
      <c r="ET44" s="153"/>
      <c r="EU44" s="153"/>
      <c r="EV44" s="153"/>
      <c r="EW44" s="153"/>
      <c r="EX44" s="153"/>
      <c r="EY44" s="153"/>
      <c r="EZ44" s="153"/>
      <c r="FA44" s="153"/>
      <c r="FB44" s="153"/>
      <c r="FC44" s="153"/>
      <c r="FD44" s="153"/>
      <c r="FE44" s="153"/>
      <c r="FF44" s="153"/>
      <c r="FG44" s="153"/>
      <c r="FH44" s="153"/>
      <c r="FI44" s="153"/>
      <c r="FJ44" s="153"/>
      <c r="FK44" s="153"/>
      <c r="FL44" s="153"/>
      <c r="FM44" s="153"/>
      <c r="FN44" s="153"/>
      <c r="FO44" s="153"/>
      <c r="FP44" s="153"/>
      <c r="FQ44" s="153"/>
      <c r="FR44" s="153"/>
      <c r="FS44" s="153"/>
      <c r="FT44" s="153"/>
      <c r="FU44" s="153"/>
      <c r="FV44" s="153"/>
      <c r="FW44" s="153"/>
      <c r="FX44" s="153"/>
      <c r="FY44" s="153"/>
      <c r="FZ44" s="153"/>
      <c r="GA44" s="153"/>
      <c r="GB44" s="153"/>
      <c r="GC44" s="153"/>
      <c r="GD44" s="153"/>
      <c r="GE44" s="153"/>
      <c r="GF44" s="153"/>
      <c r="GG44" s="153"/>
      <c r="GH44" s="153"/>
      <c r="GI44" s="153"/>
      <c r="GJ44" s="153"/>
      <c r="GK44" s="153"/>
      <c r="GL44" s="153"/>
      <c r="GM44" s="153"/>
      <c r="GN44" s="153"/>
      <c r="GO44" s="153"/>
      <c r="GP44" s="153"/>
      <c r="GQ44" s="153"/>
      <c r="GR44" s="153"/>
      <c r="GS44" s="153"/>
      <c r="GT44" s="153"/>
      <c r="GU44" s="153"/>
      <c r="GV44" s="153"/>
      <c r="GW44" s="153"/>
      <c r="GX44" s="153"/>
      <c r="GY44" s="153"/>
      <c r="GZ44" s="153"/>
      <c r="HA44" s="153"/>
      <c r="HB44" s="153"/>
      <c r="HC44" s="153"/>
      <c r="HD44" s="153"/>
      <c r="HE44" s="153"/>
      <c r="HF44" s="153"/>
      <c r="HG44" s="153"/>
      <c r="HH44" s="153"/>
      <c r="HI44" s="153"/>
      <c r="HJ44" s="153"/>
      <c r="HK44" s="153"/>
      <c r="HL44" s="153"/>
      <c r="HM44" s="153"/>
      <c r="HN44" s="153"/>
      <c r="HO44" s="153"/>
      <c r="HP44" s="153"/>
      <c r="HQ44" s="153"/>
      <c r="HR44" s="153"/>
      <c r="HS44" s="153"/>
      <c r="HT44" s="153"/>
      <c r="HU44" s="153"/>
      <c r="HV44" s="153"/>
      <c r="HW44" s="153"/>
      <c r="HX44" s="153"/>
      <c r="HY44" s="153"/>
      <c r="HZ44" s="153"/>
      <c r="IA44" s="153"/>
      <c r="IB44" s="153"/>
      <c r="IC44" s="153"/>
      <c r="ID44" s="153"/>
      <c r="IE44" s="153"/>
      <c r="IF44" s="153"/>
      <c r="IG44" s="153"/>
      <c r="IH44" s="153"/>
      <c r="II44" s="153"/>
      <c r="IJ44" s="153"/>
      <c r="IK44" s="153"/>
      <c r="IL44" s="153"/>
      <c r="IM44" s="153"/>
      <c r="IN44" s="153"/>
      <c r="IO44" s="153"/>
      <c r="IP44" s="153"/>
      <c r="IQ44" s="153"/>
      <c r="IR44" s="153"/>
      <c r="IS44" s="153"/>
      <c r="IT44" s="153"/>
      <c r="IU44" s="153"/>
      <c r="IV44" s="153"/>
      <c r="IW44" s="153"/>
    </row>
    <row r="45" customFormat="false" ht="9" hidden="false" customHeight="false" outlineLevel="0" collapsed="false">
      <c r="A45" s="147" t="s">
        <v>153</v>
      </c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154"/>
      <c r="AB45" s="154"/>
      <c r="AC45" s="154"/>
      <c r="AD45" s="154"/>
      <c r="AE45" s="154"/>
      <c r="AF45" s="154"/>
      <c r="AG45" s="154"/>
      <c r="AH45" s="154"/>
      <c r="AI45" s="156"/>
      <c r="AJ45" s="156"/>
      <c r="AK45" s="156"/>
      <c r="AL45" s="156"/>
      <c r="AM45" s="156"/>
    </row>
    <row r="46" customFormat="false" ht="9" hidden="false" customHeight="false" outlineLevel="0" collapsed="false">
      <c r="A46" s="160" t="s">
        <v>154</v>
      </c>
      <c r="B46" s="160"/>
      <c r="C46" s="160"/>
      <c r="D46" s="160"/>
      <c r="E46" s="160"/>
      <c r="F46" s="160"/>
      <c r="G46" s="160"/>
      <c r="H46" s="160"/>
      <c r="I46" s="160"/>
      <c r="J46" s="160" t="n">
        <f aca="false">J48-J47</f>
        <v>-50567</v>
      </c>
      <c r="K46" s="160" t="n">
        <f aca="false">K48-K47</f>
        <v>29200</v>
      </c>
      <c r="L46" s="160" t="n">
        <f aca="false">L48-L47</f>
        <v>14886</v>
      </c>
      <c r="M46" s="160" t="n">
        <f aca="false">M48-M47</f>
        <v>10391</v>
      </c>
      <c r="N46" s="160" t="n">
        <f aca="false">N48-N47</f>
        <v>0</v>
      </c>
      <c r="O46" s="160" t="n">
        <f aca="false">O48-O47</f>
        <v>0</v>
      </c>
      <c r="P46" s="160" t="n">
        <f aca="false">P48-P47</f>
        <v>0</v>
      </c>
      <c r="Q46" s="160" t="n">
        <f aca="false">Q48-Q47</f>
        <v>0</v>
      </c>
      <c r="R46" s="160" t="n">
        <f aca="false">R48-R47</f>
        <v>0</v>
      </c>
      <c r="S46" s="160" t="n">
        <f aca="false">S48-S47</f>
        <v>0</v>
      </c>
      <c r="T46" s="160" t="n">
        <f aca="false">T48-T47</f>
        <v>0</v>
      </c>
      <c r="U46" s="160" t="n">
        <f aca="false">U48-U47</f>
        <v>0</v>
      </c>
      <c r="V46" s="160" t="n">
        <f aca="false">V48-V47</f>
        <v>0</v>
      </c>
      <c r="W46" s="160" t="n">
        <f aca="false">W48-W47</f>
        <v>0</v>
      </c>
      <c r="X46" s="160" t="n">
        <f aca="false">X48-X47</f>
        <v>0</v>
      </c>
      <c r="Y46" s="160" t="n">
        <f aca="false">Y48-Y47</f>
        <v>0</v>
      </c>
      <c r="Z46" s="160" t="n">
        <f aca="false">Z48-Z47</f>
        <v>0</v>
      </c>
      <c r="AA46" s="160" t="n">
        <f aca="false">AA48-AA47</f>
        <v>0</v>
      </c>
      <c r="AB46" s="160" t="n">
        <f aca="false">AB48-AB47</f>
        <v>0</v>
      </c>
      <c r="AC46" s="160" t="n">
        <f aca="false">AC48-AC47</f>
        <v>0</v>
      </c>
      <c r="AD46" s="160" t="n">
        <f aca="false">AD48-AD47</f>
        <v>0</v>
      </c>
      <c r="AE46" s="160" t="n">
        <f aca="false">AE48-AE47</f>
        <v>0</v>
      </c>
      <c r="AF46" s="160" t="n">
        <f aca="false">AF48-AF47</f>
        <v>0</v>
      </c>
      <c r="AG46" s="160"/>
      <c r="AH46" s="160" t="n">
        <f aca="false">SUM(J46:AG46)</f>
        <v>3910</v>
      </c>
      <c r="AI46" s="161"/>
      <c r="AJ46" s="161"/>
      <c r="AK46" s="161"/>
      <c r="AL46" s="161"/>
      <c r="AM46" s="161"/>
      <c r="AN46" s="161"/>
      <c r="AO46" s="161"/>
      <c r="AP46" s="161"/>
      <c r="AQ46" s="161"/>
      <c r="AR46" s="161"/>
      <c r="AS46" s="161"/>
      <c r="AT46" s="161"/>
      <c r="AU46" s="161"/>
      <c r="AV46" s="161"/>
      <c r="AW46" s="161"/>
      <c r="AX46" s="161"/>
      <c r="AY46" s="161"/>
      <c r="AZ46" s="161"/>
      <c r="BA46" s="161"/>
      <c r="BB46" s="161"/>
      <c r="BC46" s="161"/>
      <c r="BD46" s="161"/>
      <c r="BE46" s="161"/>
      <c r="BF46" s="161"/>
      <c r="BG46" s="161"/>
      <c r="BH46" s="161"/>
      <c r="BI46" s="161"/>
      <c r="BJ46" s="161"/>
      <c r="BK46" s="161"/>
      <c r="BL46" s="161"/>
      <c r="BM46" s="161"/>
      <c r="BN46" s="161"/>
      <c r="BO46" s="161"/>
      <c r="BP46" s="161"/>
      <c r="BQ46" s="161"/>
      <c r="BR46" s="161"/>
      <c r="BS46" s="161"/>
      <c r="BT46" s="161"/>
      <c r="BU46" s="161"/>
      <c r="BV46" s="161"/>
      <c r="BW46" s="161"/>
      <c r="BX46" s="161"/>
      <c r="BY46" s="161"/>
      <c r="BZ46" s="161"/>
      <c r="CA46" s="161"/>
      <c r="CB46" s="161"/>
      <c r="CC46" s="161"/>
      <c r="CD46" s="161"/>
      <c r="CE46" s="161"/>
      <c r="CF46" s="161"/>
      <c r="CG46" s="161"/>
      <c r="CH46" s="161"/>
      <c r="CI46" s="161"/>
      <c r="CJ46" s="161"/>
      <c r="CK46" s="161"/>
      <c r="CL46" s="161"/>
      <c r="CM46" s="161"/>
      <c r="CN46" s="161"/>
      <c r="CO46" s="161"/>
      <c r="CP46" s="161"/>
      <c r="CQ46" s="161"/>
      <c r="CR46" s="161"/>
      <c r="CS46" s="161"/>
      <c r="CT46" s="161"/>
      <c r="CU46" s="161"/>
      <c r="CV46" s="161"/>
      <c r="CW46" s="161"/>
      <c r="CX46" s="161"/>
      <c r="CY46" s="161"/>
      <c r="CZ46" s="161"/>
      <c r="DA46" s="161"/>
      <c r="DB46" s="161"/>
      <c r="DC46" s="161"/>
      <c r="DD46" s="161"/>
      <c r="DE46" s="161"/>
      <c r="DF46" s="161"/>
      <c r="DG46" s="161"/>
      <c r="DH46" s="161"/>
      <c r="DI46" s="161"/>
      <c r="DJ46" s="161"/>
      <c r="DK46" s="161"/>
      <c r="DL46" s="161"/>
      <c r="DM46" s="161"/>
      <c r="DN46" s="161"/>
      <c r="DO46" s="161"/>
      <c r="DP46" s="161"/>
      <c r="DQ46" s="161"/>
      <c r="DR46" s="161"/>
      <c r="DS46" s="161"/>
      <c r="DT46" s="161"/>
      <c r="DU46" s="161"/>
      <c r="DV46" s="161"/>
      <c r="DW46" s="161"/>
      <c r="DX46" s="161"/>
      <c r="DY46" s="161"/>
      <c r="DZ46" s="161"/>
      <c r="EA46" s="161"/>
      <c r="EB46" s="161"/>
      <c r="EC46" s="161"/>
      <c r="ED46" s="161"/>
      <c r="EE46" s="161"/>
      <c r="EF46" s="161"/>
      <c r="EG46" s="161"/>
      <c r="EH46" s="161"/>
      <c r="EI46" s="161"/>
      <c r="EJ46" s="161"/>
      <c r="EK46" s="161"/>
      <c r="EL46" s="161"/>
      <c r="EM46" s="161"/>
      <c r="EN46" s="161"/>
      <c r="EO46" s="161"/>
      <c r="EP46" s="161"/>
      <c r="EQ46" s="161"/>
      <c r="ER46" s="161"/>
      <c r="ES46" s="161"/>
      <c r="ET46" s="161"/>
      <c r="EU46" s="161"/>
      <c r="EV46" s="161"/>
      <c r="EW46" s="161"/>
      <c r="EX46" s="161"/>
      <c r="EY46" s="161"/>
      <c r="EZ46" s="161"/>
      <c r="FA46" s="161"/>
      <c r="FB46" s="161"/>
      <c r="FC46" s="161"/>
      <c r="FD46" s="161"/>
      <c r="FE46" s="161"/>
      <c r="FF46" s="161"/>
      <c r="FG46" s="161"/>
      <c r="FH46" s="161"/>
      <c r="FI46" s="161"/>
      <c r="FJ46" s="161"/>
      <c r="FK46" s="161"/>
      <c r="FL46" s="161"/>
      <c r="FM46" s="161"/>
      <c r="FN46" s="161"/>
      <c r="FO46" s="161"/>
      <c r="FP46" s="161"/>
      <c r="FQ46" s="161"/>
      <c r="FR46" s="161"/>
      <c r="FS46" s="161"/>
      <c r="FT46" s="161"/>
      <c r="FU46" s="161"/>
      <c r="FV46" s="161"/>
      <c r="FW46" s="161"/>
      <c r="FX46" s="161"/>
      <c r="FY46" s="161"/>
      <c r="FZ46" s="161"/>
      <c r="GA46" s="161"/>
      <c r="GB46" s="161"/>
      <c r="GC46" s="161"/>
      <c r="GD46" s="161"/>
      <c r="GE46" s="161"/>
      <c r="GF46" s="161"/>
      <c r="GG46" s="161"/>
      <c r="GH46" s="161"/>
      <c r="GI46" s="161"/>
      <c r="GJ46" s="161"/>
      <c r="GK46" s="161"/>
      <c r="GL46" s="161"/>
      <c r="GM46" s="161"/>
      <c r="GN46" s="161"/>
      <c r="GO46" s="161"/>
      <c r="GP46" s="161"/>
      <c r="GQ46" s="161"/>
      <c r="GR46" s="161"/>
      <c r="GS46" s="161"/>
      <c r="GT46" s="161"/>
      <c r="GU46" s="161"/>
      <c r="GV46" s="161"/>
      <c r="GW46" s="161"/>
      <c r="GX46" s="161"/>
      <c r="GY46" s="161"/>
      <c r="GZ46" s="161"/>
      <c r="HA46" s="161"/>
      <c r="HB46" s="161"/>
      <c r="HC46" s="161"/>
      <c r="HD46" s="161"/>
      <c r="HE46" s="161"/>
      <c r="HF46" s="161"/>
      <c r="HG46" s="161"/>
      <c r="HH46" s="161"/>
      <c r="HI46" s="161"/>
      <c r="HJ46" s="161"/>
      <c r="HK46" s="161"/>
      <c r="HL46" s="161"/>
      <c r="HM46" s="161"/>
      <c r="HN46" s="161"/>
      <c r="HO46" s="161"/>
      <c r="HP46" s="161"/>
      <c r="HQ46" s="161"/>
      <c r="HR46" s="161"/>
      <c r="HS46" s="161"/>
      <c r="HT46" s="161"/>
      <c r="HU46" s="161"/>
      <c r="HV46" s="161"/>
      <c r="HW46" s="161"/>
      <c r="HX46" s="161"/>
      <c r="HY46" s="161"/>
      <c r="HZ46" s="161"/>
      <c r="IA46" s="161"/>
      <c r="IB46" s="161"/>
      <c r="IC46" s="161"/>
      <c r="ID46" s="161"/>
      <c r="IE46" s="161"/>
      <c r="IF46" s="161"/>
      <c r="IG46" s="161"/>
      <c r="IH46" s="161"/>
      <c r="II46" s="161"/>
      <c r="IJ46" s="161"/>
      <c r="IK46" s="161"/>
      <c r="IL46" s="161"/>
      <c r="IM46" s="161"/>
      <c r="IN46" s="161"/>
      <c r="IO46" s="161"/>
      <c r="IP46" s="161"/>
      <c r="IQ46" s="161"/>
      <c r="IR46" s="161"/>
      <c r="IS46" s="161"/>
      <c r="IT46" s="161"/>
      <c r="IU46" s="161"/>
      <c r="IV46" s="161"/>
      <c r="IW46" s="161"/>
    </row>
    <row r="47" customFormat="false" ht="9" hidden="false" customHeight="false" outlineLevel="0" collapsed="false">
      <c r="A47" s="160" t="s">
        <v>155</v>
      </c>
      <c r="B47" s="160"/>
      <c r="C47" s="160"/>
      <c r="D47" s="162"/>
      <c r="E47" s="162"/>
      <c r="F47" s="162"/>
      <c r="G47" s="162"/>
      <c r="H47" s="162"/>
      <c r="I47" s="162"/>
      <c r="J47" s="162" t="n">
        <v>-16000</v>
      </c>
      <c r="K47" s="162" t="n">
        <v>-18000</v>
      </c>
      <c r="L47" s="162"/>
      <c r="M47" s="162"/>
      <c r="N47" s="162"/>
      <c r="O47" s="162"/>
      <c r="P47" s="162"/>
      <c r="Q47" s="162"/>
      <c r="R47" s="162"/>
      <c r="S47" s="162"/>
      <c r="T47" s="162"/>
      <c r="U47" s="162"/>
      <c r="V47" s="162"/>
      <c r="W47" s="162"/>
      <c r="X47" s="162"/>
      <c r="Y47" s="162"/>
      <c r="Z47" s="162"/>
      <c r="AA47" s="162"/>
      <c r="AB47" s="162"/>
      <c r="AC47" s="162"/>
      <c r="AD47" s="162"/>
      <c r="AE47" s="162"/>
      <c r="AF47" s="162"/>
      <c r="AG47" s="162"/>
      <c r="AH47" s="162" t="n">
        <f aca="false">SUM(P47:AG47)</f>
        <v>0</v>
      </c>
      <c r="AI47" s="161"/>
      <c r="AJ47" s="161"/>
      <c r="AK47" s="161"/>
      <c r="AL47" s="161"/>
      <c r="AM47" s="161"/>
      <c r="AN47" s="161"/>
      <c r="AO47" s="161"/>
      <c r="AP47" s="161"/>
      <c r="AQ47" s="161"/>
      <c r="AR47" s="161"/>
      <c r="AS47" s="161"/>
      <c r="AT47" s="161"/>
      <c r="AU47" s="161"/>
      <c r="AV47" s="161"/>
      <c r="AW47" s="161"/>
      <c r="AX47" s="161"/>
      <c r="AY47" s="161"/>
      <c r="AZ47" s="161"/>
      <c r="BA47" s="161"/>
      <c r="BB47" s="161"/>
      <c r="BC47" s="161"/>
      <c r="BD47" s="161"/>
      <c r="BE47" s="161"/>
      <c r="BF47" s="161"/>
      <c r="BG47" s="161"/>
      <c r="BH47" s="161"/>
      <c r="BI47" s="161"/>
      <c r="BJ47" s="161"/>
      <c r="BK47" s="161"/>
      <c r="BL47" s="161"/>
      <c r="BM47" s="161"/>
      <c r="BN47" s="161"/>
      <c r="BO47" s="161"/>
      <c r="BP47" s="161"/>
      <c r="BQ47" s="161"/>
      <c r="BR47" s="161"/>
      <c r="BS47" s="161"/>
      <c r="BT47" s="161"/>
      <c r="BU47" s="161"/>
      <c r="BV47" s="161"/>
      <c r="BW47" s="161"/>
      <c r="BX47" s="161"/>
      <c r="BY47" s="161"/>
      <c r="BZ47" s="161"/>
      <c r="CA47" s="161"/>
      <c r="CB47" s="161"/>
      <c r="CC47" s="161"/>
      <c r="CD47" s="161"/>
      <c r="CE47" s="161"/>
      <c r="CF47" s="161"/>
      <c r="CG47" s="161"/>
      <c r="CH47" s="161"/>
      <c r="CI47" s="161"/>
      <c r="CJ47" s="161"/>
      <c r="CK47" s="161"/>
      <c r="CL47" s="161"/>
      <c r="CM47" s="161"/>
      <c r="CN47" s="161"/>
      <c r="CO47" s="161"/>
      <c r="CP47" s="161"/>
      <c r="CQ47" s="161"/>
      <c r="CR47" s="161"/>
      <c r="CS47" s="161"/>
      <c r="CT47" s="161"/>
      <c r="CU47" s="161"/>
      <c r="CV47" s="161"/>
      <c r="CW47" s="161"/>
      <c r="CX47" s="161"/>
      <c r="CY47" s="161"/>
      <c r="CZ47" s="161"/>
      <c r="DA47" s="161"/>
      <c r="DB47" s="161"/>
      <c r="DC47" s="161"/>
      <c r="DD47" s="161"/>
      <c r="DE47" s="161"/>
      <c r="DF47" s="161"/>
      <c r="DG47" s="161"/>
      <c r="DH47" s="161"/>
      <c r="DI47" s="161"/>
      <c r="DJ47" s="161"/>
      <c r="DK47" s="161"/>
      <c r="DL47" s="161"/>
      <c r="DM47" s="161"/>
      <c r="DN47" s="161"/>
      <c r="DO47" s="161"/>
      <c r="DP47" s="161"/>
      <c r="DQ47" s="161"/>
      <c r="DR47" s="161"/>
      <c r="DS47" s="161"/>
      <c r="DT47" s="161"/>
      <c r="DU47" s="161"/>
      <c r="DV47" s="161"/>
      <c r="DW47" s="161"/>
      <c r="DX47" s="161"/>
      <c r="DY47" s="161"/>
      <c r="DZ47" s="161"/>
      <c r="EA47" s="161"/>
      <c r="EB47" s="161"/>
      <c r="EC47" s="161"/>
      <c r="ED47" s="161"/>
      <c r="EE47" s="161"/>
      <c r="EF47" s="161"/>
      <c r="EG47" s="161"/>
      <c r="EH47" s="161"/>
      <c r="EI47" s="161"/>
      <c r="EJ47" s="161"/>
      <c r="EK47" s="161"/>
      <c r="EL47" s="161"/>
      <c r="EM47" s="161"/>
      <c r="EN47" s="161"/>
      <c r="EO47" s="161"/>
      <c r="EP47" s="161"/>
      <c r="EQ47" s="161"/>
      <c r="ER47" s="161"/>
      <c r="ES47" s="161"/>
      <c r="ET47" s="161"/>
      <c r="EU47" s="161"/>
      <c r="EV47" s="161"/>
      <c r="EW47" s="161"/>
      <c r="EX47" s="161"/>
      <c r="EY47" s="161"/>
      <c r="EZ47" s="161"/>
      <c r="FA47" s="161"/>
      <c r="FB47" s="161"/>
      <c r="FC47" s="161"/>
      <c r="FD47" s="161"/>
      <c r="FE47" s="161"/>
      <c r="FF47" s="161"/>
      <c r="FG47" s="161"/>
      <c r="FH47" s="161"/>
      <c r="FI47" s="161"/>
      <c r="FJ47" s="161"/>
      <c r="FK47" s="161"/>
      <c r="FL47" s="161"/>
      <c r="FM47" s="161"/>
      <c r="FN47" s="161"/>
      <c r="FO47" s="161"/>
      <c r="FP47" s="161"/>
      <c r="FQ47" s="161"/>
      <c r="FR47" s="161"/>
      <c r="FS47" s="161"/>
      <c r="FT47" s="161"/>
      <c r="FU47" s="161"/>
      <c r="FV47" s="161"/>
      <c r="FW47" s="161"/>
      <c r="FX47" s="161"/>
      <c r="FY47" s="161"/>
      <c r="FZ47" s="161"/>
      <c r="GA47" s="161"/>
      <c r="GB47" s="161"/>
      <c r="GC47" s="161"/>
      <c r="GD47" s="161"/>
      <c r="GE47" s="161"/>
      <c r="GF47" s="161"/>
      <c r="GG47" s="161"/>
      <c r="GH47" s="161"/>
      <c r="GI47" s="161"/>
      <c r="GJ47" s="161"/>
      <c r="GK47" s="161"/>
      <c r="GL47" s="161"/>
      <c r="GM47" s="161"/>
      <c r="GN47" s="161"/>
      <c r="GO47" s="161"/>
      <c r="GP47" s="161"/>
      <c r="GQ47" s="161"/>
      <c r="GR47" s="161"/>
      <c r="GS47" s="161"/>
      <c r="GT47" s="161"/>
      <c r="GU47" s="161"/>
      <c r="GV47" s="161"/>
      <c r="GW47" s="161"/>
      <c r="GX47" s="161"/>
      <c r="GY47" s="161"/>
      <c r="GZ47" s="161"/>
      <c r="HA47" s="161"/>
      <c r="HB47" s="161"/>
      <c r="HC47" s="161"/>
      <c r="HD47" s="161"/>
      <c r="HE47" s="161"/>
      <c r="HF47" s="161"/>
      <c r="HG47" s="161"/>
      <c r="HH47" s="161"/>
      <c r="HI47" s="161"/>
      <c r="HJ47" s="161"/>
      <c r="HK47" s="161"/>
      <c r="HL47" s="161"/>
      <c r="HM47" s="161"/>
      <c r="HN47" s="161"/>
      <c r="HO47" s="161"/>
      <c r="HP47" s="161"/>
      <c r="HQ47" s="161"/>
      <c r="HR47" s="161"/>
      <c r="HS47" s="161"/>
      <c r="HT47" s="161"/>
      <c r="HU47" s="161"/>
      <c r="HV47" s="161"/>
      <c r="HW47" s="161"/>
      <c r="HX47" s="161"/>
      <c r="HY47" s="161"/>
      <c r="HZ47" s="161"/>
      <c r="IA47" s="161"/>
      <c r="IB47" s="161"/>
      <c r="IC47" s="161"/>
      <c r="ID47" s="161"/>
      <c r="IE47" s="161"/>
      <c r="IF47" s="161"/>
      <c r="IG47" s="161"/>
      <c r="IH47" s="161"/>
      <c r="II47" s="161"/>
      <c r="IJ47" s="161"/>
      <c r="IK47" s="161"/>
      <c r="IL47" s="161"/>
      <c r="IM47" s="161"/>
      <c r="IN47" s="161"/>
      <c r="IO47" s="161"/>
      <c r="IP47" s="161"/>
      <c r="IQ47" s="161"/>
      <c r="IR47" s="161"/>
      <c r="IS47" s="161"/>
      <c r="IT47" s="161"/>
      <c r="IU47" s="161"/>
      <c r="IV47" s="161"/>
      <c r="IW47" s="161"/>
    </row>
    <row r="48" customFormat="false" ht="9" hidden="false" customHeight="false" outlineLevel="0" collapsed="false">
      <c r="A48" s="163" t="s">
        <v>159</v>
      </c>
      <c r="B48" s="163"/>
      <c r="C48" s="163"/>
      <c r="D48" s="163"/>
      <c r="E48" s="163"/>
      <c r="F48" s="163"/>
      <c r="G48" s="163"/>
      <c r="H48" s="163"/>
      <c r="I48" s="163"/>
      <c r="J48" s="163" t="n">
        <f aca="false">'SPEC DETAILS'!C20</f>
        <v>-66567</v>
      </c>
      <c r="K48" s="163" t="n">
        <f aca="false">'SPEC DETAILS'!D20</f>
        <v>11200</v>
      </c>
      <c r="L48" s="163" t="n">
        <f aca="false">'SPEC DETAILS'!E20</f>
        <v>14886</v>
      </c>
      <c r="M48" s="163" t="n">
        <f aca="false">'SPEC DETAILS'!F20</f>
        <v>10391</v>
      </c>
      <c r="N48" s="163" t="n">
        <f aca="false">'SPEC DETAILS'!G20</f>
        <v>0</v>
      </c>
      <c r="O48" s="163" t="n">
        <f aca="false">'SPEC DETAILS'!H20</f>
        <v>0</v>
      </c>
      <c r="P48" s="163" t="n">
        <f aca="false">'SPEC DETAILS'!I20</f>
        <v>0</v>
      </c>
      <c r="Q48" s="163" t="n">
        <f aca="false">'SPEC DETAILS'!J20</f>
        <v>0</v>
      </c>
      <c r="R48" s="163" t="n">
        <f aca="false">'SPEC DETAILS'!K20</f>
        <v>0</v>
      </c>
      <c r="S48" s="163" t="n">
        <f aca="false">'SPEC DETAILS'!L20</f>
        <v>0</v>
      </c>
      <c r="T48" s="163" t="n">
        <f aca="false">'SPEC DETAILS'!M20</f>
        <v>0</v>
      </c>
      <c r="U48" s="163" t="n">
        <f aca="false">'SPEC DETAILS'!N20</f>
        <v>0</v>
      </c>
      <c r="V48" s="163" t="n">
        <f aca="false">'SPEC DETAILS'!O20</f>
        <v>0</v>
      </c>
      <c r="W48" s="163" t="n">
        <f aca="false">'SPEC DETAILS'!P20</f>
        <v>0</v>
      </c>
      <c r="X48" s="163" t="n">
        <f aca="false">'SPEC DETAILS'!Q20</f>
        <v>0</v>
      </c>
      <c r="Y48" s="163" t="n">
        <f aca="false">'SPEC DETAILS'!R20</f>
        <v>0</v>
      </c>
      <c r="Z48" s="163" t="n">
        <f aca="false">'SPEC DETAILS'!S20</f>
        <v>0</v>
      </c>
      <c r="AA48" s="163" t="n">
        <f aca="false">'SPEC DETAILS'!T20</f>
        <v>0</v>
      </c>
      <c r="AB48" s="163" t="n">
        <f aca="false">'SPEC DETAILS'!U20</f>
        <v>0</v>
      </c>
      <c r="AC48" s="163" t="n">
        <f aca="false">'SPEC DETAILS'!V20</f>
        <v>0</v>
      </c>
      <c r="AD48" s="163" t="n">
        <f aca="false">'SPEC DETAILS'!W20</f>
        <v>0</v>
      </c>
      <c r="AE48" s="163" t="n">
        <f aca="false">'SPEC DETAILS'!X20</f>
        <v>0</v>
      </c>
      <c r="AF48" s="163" t="n">
        <f aca="false">'SPEC DETAILS'!Y20</f>
        <v>0</v>
      </c>
      <c r="AG48" s="163" t="n">
        <f aca="false">'SPEC DETAILS'!Z20</f>
        <v>0</v>
      </c>
      <c r="AH48" s="163" t="n">
        <f aca="false">SUM(AH46:AH47)</f>
        <v>3910</v>
      </c>
      <c r="AI48" s="164"/>
      <c r="AJ48" s="164"/>
      <c r="AK48" s="164"/>
      <c r="AL48" s="164"/>
      <c r="AM48" s="164"/>
      <c r="AN48" s="164"/>
      <c r="AO48" s="164"/>
      <c r="AP48" s="164"/>
      <c r="AQ48" s="164"/>
      <c r="AR48" s="164"/>
      <c r="AS48" s="164"/>
      <c r="AT48" s="164"/>
      <c r="AU48" s="164"/>
      <c r="AV48" s="164"/>
      <c r="AW48" s="164"/>
      <c r="AX48" s="164"/>
      <c r="AY48" s="164"/>
      <c r="AZ48" s="164"/>
      <c r="BA48" s="164"/>
      <c r="BB48" s="164"/>
      <c r="BC48" s="164"/>
      <c r="BD48" s="164"/>
      <c r="BE48" s="164"/>
      <c r="BF48" s="164"/>
      <c r="BG48" s="164"/>
      <c r="BH48" s="164"/>
      <c r="BI48" s="164"/>
      <c r="BJ48" s="164"/>
      <c r="BK48" s="164"/>
      <c r="BL48" s="164"/>
      <c r="BM48" s="164"/>
      <c r="BN48" s="164"/>
      <c r="BO48" s="164"/>
      <c r="BP48" s="164"/>
      <c r="BQ48" s="164"/>
      <c r="BR48" s="164"/>
      <c r="BS48" s="164"/>
      <c r="BT48" s="164"/>
      <c r="BU48" s="164"/>
      <c r="BV48" s="164"/>
      <c r="BW48" s="164"/>
      <c r="BX48" s="164"/>
      <c r="BY48" s="164"/>
      <c r="BZ48" s="164"/>
      <c r="CA48" s="164"/>
      <c r="CB48" s="164"/>
      <c r="CC48" s="164"/>
      <c r="CD48" s="164"/>
      <c r="CE48" s="164"/>
      <c r="CF48" s="164"/>
      <c r="CG48" s="164"/>
      <c r="CH48" s="164"/>
      <c r="CI48" s="164"/>
      <c r="CJ48" s="164"/>
      <c r="CK48" s="164"/>
      <c r="CL48" s="164"/>
      <c r="CM48" s="164"/>
      <c r="CN48" s="164"/>
      <c r="CO48" s="164"/>
      <c r="CP48" s="164"/>
      <c r="CQ48" s="164"/>
      <c r="CR48" s="164"/>
      <c r="CS48" s="164"/>
      <c r="CT48" s="164"/>
      <c r="CU48" s="164"/>
      <c r="CV48" s="164"/>
      <c r="CW48" s="164"/>
      <c r="CX48" s="164"/>
      <c r="CY48" s="164"/>
      <c r="CZ48" s="164"/>
      <c r="DA48" s="164"/>
      <c r="DB48" s="164"/>
      <c r="DC48" s="164"/>
      <c r="DD48" s="164"/>
      <c r="DE48" s="164"/>
      <c r="DF48" s="164"/>
      <c r="DG48" s="164"/>
      <c r="DH48" s="164"/>
      <c r="DI48" s="164"/>
      <c r="DJ48" s="164"/>
      <c r="DK48" s="164"/>
      <c r="DL48" s="164"/>
      <c r="DM48" s="164"/>
      <c r="DN48" s="164"/>
      <c r="DO48" s="164"/>
      <c r="DP48" s="164"/>
      <c r="DQ48" s="164"/>
      <c r="DR48" s="164"/>
      <c r="DS48" s="164"/>
      <c r="DT48" s="164"/>
      <c r="DU48" s="164"/>
      <c r="DV48" s="164"/>
      <c r="DW48" s="164"/>
      <c r="DX48" s="164"/>
      <c r="DY48" s="164"/>
      <c r="DZ48" s="164"/>
      <c r="EA48" s="164"/>
      <c r="EB48" s="164"/>
      <c r="EC48" s="164"/>
      <c r="ED48" s="164"/>
      <c r="EE48" s="164"/>
      <c r="EF48" s="164"/>
      <c r="EG48" s="164"/>
      <c r="EH48" s="164"/>
      <c r="EI48" s="164"/>
      <c r="EJ48" s="164"/>
      <c r="EK48" s="164"/>
      <c r="EL48" s="164"/>
      <c r="EM48" s="164"/>
      <c r="EN48" s="164"/>
      <c r="EO48" s="164"/>
      <c r="EP48" s="164"/>
      <c r="EQ48" s="164"/>
      <c r="ER48" s="164"/>
      <c r="ES48" s="164"/>
      <c r="ET48" s="164"/>
      <c r="EU48" s="164"/>
      <c r="EV48" s="164"/>
      <c r="EW48" s="164"/>
      <c r="EX48" s="164"/>
      <c r="EY48" s="164"/>
      <c r="EZ48" s="164"/>
      <c r="FA48" s="164"/>
      <c r="FB48" s="164"/>
      <c r="FC48" s="164"/>
      <c r="FD48" s="164"/>
      <c r="FE48" s="164"/>
      <c r="FF48" s="164"/>
      <c r="FG48" s="164"/>
      <c r="FH48" s="164"/>
      <c r="FI48" s="164"/>
      <c r="FJ48" s="164"/>
      <c r="FK48" s="164"/>
      <c r="FL48" s="164"/>
      <c r="FM48" s="164"/>
      <c r="FN48" s="164"/>
      <c r="FO48" s="164"/>
      <c r="FP48" s="164"/>
      <c r="FQ48" s="164"/>
      <c r="FR48" s="164"/>
      <c r="FS48" s="164"/>
      <c r="FT48" s="164"/>
      <c r="FU48" s="164"/>
      <c r="FV48" s="164"/>
      <c r="FW48" s="164"/>
      <c r="FX48" s="164"/>
      <c r="FY48" s="164"/>
      <c r="FZ48" s="164"/>
      <c r="GA48" s="164"/>
      <c r="GB48" s="164"/>
      <c r="GC48" s="164"/>
      <c r="GD48" s="164"/>
      <c r="GE48" s="164"/>
      <c r="GF48" s="164"/>
      <c r="GG48" s="164"/>
      <c r="GH48" s="164"/>
      <c r="GI48" s="164"/>
      <c r="GJ48" s="164"/>
      <c r="GK48" s="164"/>
      <c r="GL48" s="164"/>
      <c r="GM48" s="164"/>
      <c r="GN48" s="164"/>
      <c r="GO48" s="164"/>
      <c r="GP48" s="164"/>
      <c r="GQ48" s="164"/>
      <c r="GR48" s="164"/>
      <c r="GS48" s="164"/>
      <c r="GT48" s="164"/>
      <c r="GU48" s="164"/>
      <c r="GV48" s="164"/>
      <c r="GW48" s="164"/>
      <c r="GX48" s="164"/>
      <c r="GY48" s="164"/>
      <c r="GZ48" s="164"/>
      <c r="HA48" s="164"/>
      <c r="HB48" s="164"/>
      <c r="HC48" s="164"/>
      <c r="HD48" s="164"/>
      <c r="HE48" s="164"/>
      <c r="HF48" s="164"/>
      <c r="HG48" s="164"/>
      <c r="HH48" s="164"/>
      <c r="HI48" s="164"/>
      <c r="HJ48" s="164"/>
      <c r="HK48" s="164"/>
      <c r="HL48" s="164"/>
      <c r="HM48" s="164"/>
      <c r="HN48" s="164"/>
      <c r="HO48" s="164"/>
      <c r="HP48" s="164"/>
      <c r="HQ48" s="164"/>
      <c r="HR48" s="164"/>
      <c r="HS48" s="164"/>
      <c r="HT48" s="164"/>
      <c r="HU48" s="164"/>
      <c r="HV48" s="164"/>
      <c r="HW48" s="164"/>
      <c r="HX48" s="164"/>
      <c r="HY48" s="164"/>
      <c r="HZ48" s="164"/>
      <c r="IA48" s="164"/>
      <c r="IB48" s="164"/>
      <c r="IC48" s="164"/>
      <c r="ID48" s="164"/>
      <c r="IE48" s="164"/>
      <c r="IF48" s="164"/>
      <c r="IG48" s="164"/>
      <c r="IH48" s="164"/>
      <c r="II48" s="164"/>
      <c r="IJ48" s="164"/>
      <c r="IK48" s="164"/>
      <c r="IL48" s="164"/>
      <c r="IM48" s="164"/>
      <c r="IN48" s="164"/>
      <c r="IO48" s="164"/>
      <c r="IP48" s="164"/>
      <c r="IQ48" s="164"/>
      <c r="IR48" s="164"/>
      <c r="IS48" s="164"/>
      <c r="IT48" s="164"/>
      <c r="IU48" s="164"/>
      <c r="IV48" s="164"/>
      <c r="IW48" s="164"/>
    </row>
    <row r="49" customFormat="false" ht="9" hidden="false" customHeight="false" outlineLevel="0" collapsed="false"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4"/>
      <c r="Q49" s="154"/>
      <c r="R49" s="154"/>
      <c r="S49" s="154"/>
      <c r="T49" s="154"/>
      <c r="U49" s="154"/>
      <c r="V49" s="154"/>
      <c r="W49" s="154"/>
      <c r="X49" s="154"/>
      <c r="Y49" s="154"/>
      <c r="Z49" s="154"/>
      <c r="AA49" s="154"/>
      <c r="AB49" s="154"/>
      <c r="AC49" s="154"/>
      <c r="AD49" s="154"/>
      <c r="AE49" s="154"/>
      <c r="AF49" s="154"/>
      <c r="AG49" s="154"/>
      <c r="AH49" s="154"/>
      <c r="AI49" s="156"/>
      <c r="AJ49" s="156"/>
      <c r="AK49" s="156"/>
      <c r="AL49" s="156"/>
      <c r="AM49" s="156"/>
    </row>
    <row r="50" customFormat="false" ht="9" hidden="false" customHeight="false" outlineLevel="0" collapsed="false">
      <c r="A50" s="165"/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  <c r="P50" s="154"/>
      <c r="Q50" s="154"/>
      <c r="R50" s="154"/>
      <c r="S50" s="154"/>
      <c r="T50" s="154"/>
      <c r="U50" s="154"/>
      <c r="V50" s="154"/>
      <c r="W50" s="154"/>
      <c r="X50" s="154"/>
      <c r="Y50" s="154"/>
      <c r="Z50" s="154"/>
      <c r="AA50" s="154"/>
      <c r="AB50" s="154"/>
      <c r="AC50" s="154"/>
      <c r="AD50" s="154"/>
      <c r="AE50" s="154"/>
      <c r="AF50" s="154"/>
      <c r="AG50" s="154"/>
      <c r="AH50" s="154"/>
      <c r="AI50" s="156"/>
      <c r="AJ50" s="156"/>
      <c r="AK50" s="156"/>
      <c r="AL50" s="156"/>
      <c r="AM50" s="156"/>
    </row>
    <row r="51" customFormat="false" ht="9" hidden="false" customHeight="false" outlineLevel="0" collapsed="false">
      <c r="A51" s="166"/>
      <c r="B51" s="153"/>
      <c r="C51" s="148"/>
      <c r="D51" s="156"/>
      <c r="E51" s="156"/>
      <c r="F51" s="156"/>
      <c r="G51" s="156"/>
      <c r="H51" s="156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70"/>
      <c r="AI51" s="156"/>
      <c r="AJ51" s="156"/>
      <c r="AK51" s="156"/>
      <c r="AL51" s="156"/>
      <c r="AM51" s="156"/>
    </row>
    <row r="52" customFormat="false" ht="9" hidden="false" customHeight="false" outlineLevel="0" collapsed="false">
      <c r="A52" s="166"/>
      <c r="B52" s="153"/>
      <c r="C52" s="148"/>
      <c r="D52" s="156"/>
      <c r="E52" s="156"/>
      <c r="F52" s="156"/>
      <c r="G52" s="156"/>
      <c r="H52" s="156"/>
      <c r="I52" s="156"/>
      <c r="J52" s="156"/>
      <c r="K52" s="156"/>
      <c r="L52" s="156"/>
      <c r="M52" s="156"/>
      <c r="N52" s="156"/>
      <c r="O52" s="156"/>
      <c r="P52" s="156"/>
      <c r="Q52" s="156"/>
      <c r="R52" s="156"/>
      <c r="S52" s="156"/>
      <c r="T52" s="156"/>
      <c r="U52" s="156"/>
      <c r="V52" s="156"/>
      <c r="W52" s="156"/>
      <c r="X52" s="156"/>
      <c r="Y52" s="156"/>
      <c r="Z52" s="156"/>
      <c r="AA52" s="156"/>
      <c r="AB52" s="156"/>
      <c r="AC52" s="156"/>
      <c r="AD52" s="156"/>
      <c r="AE52" s="156"/>
      <c r="AF52" s="156"/>
      <c r="AG52" s="156"/>
      <c r="AH52" s="156"/>
      <c r="AI52" s="156"/>
      <c r="AJ52" s="156"/>
      <c r="AK52" s="156"/>
      <c r="AL52" s="156"/>
      <c r="AM52" s="156"/>
    </row>
    <row r="53" customFormat="false" ht="9" hidden="false" customHeight="false" outlineLevel="0" collapsed="false">
      <c r="A53" s="153"/>
      <c r="B53" s="153"/>
      <c r="C53" s="153"/>
      <c r="D53" s="159"/>
      <c r="E53" s="159"/>
      <c r="F53" s="159"/>
      <c r="G53" s="159"/>
      <c r="H53" s="159"/>
      <c r="I53" s="159"/>
      <c r="J53" s="159"/>
      <c r="K53" s="159"/>
      <c r="L53" s="159"/>
      <c r="M53" s="159"/>
      <c r="N53" s="159"/>
      <c r="O53" s="159"/>
      <c r="P53" s="159"/>
      <c r="Q53" s="159"/>
      <c r="R53" s="159"/>
      <c r="S53" s="159"/>
      <c r="T53" s="159"/>
      <c r="U53" s="159"/>
      <c r="V53" s="159"/>
      <c r="W53" s="159"/>
      <c r="X53" s="159"/>
      <c r="Y53" s="159"/>
      <c r="Z53" s="159"/>
      <c r="AA53" s="159"/>
      <c r="AB53" s="159"/>
      <c r="AC53" s="159"/>
      <c r="AD53" s="159"/>
      <c r="AE53" s="159"/>
      <c r="AF53" s="159"/>
      <c r="AG53" s="159"/>
      <c r="AH53" s="159"/>
      <c r="AI53" s="159"/>
      <c r="AJ53" s="159"/>
      <c r="AK53" s="159"/>
      <c r="AL53" s="159"/>
      <c r="AM53" s="159"/>
      <c r="AN53" s="153"/>
      <c r="AO53" s="153"/>
      <c r="AP53" s="153"/>
      <c r="AQ53" s="153"/>
      <c r="AR53" s="153"/>
      <c r="AS53" s="153"/>
      <c r="AT53" s="153"/>
      <c r="AU53" s="153"/>
      <c r="AV53" s="153"/>
      <c r="AW53" s="153"/>
      <c r="AX53" s="153"/>
      <c r="AY53" s="153"/>
      <c r="AZ53" s="153"/>
      <c r="BA53" s="153"/>
      <c r="BB53" s="153"/>
      <c r="BC53" s="153"/>
      <c r="BD53" s="153"/>
      <c r="BE53" s="153"/>
      <c r="BF53" s="153"/>
      <c r="BG53" s="153"/>
      <c r="BH53" s="153"/>
      <c r="BI53" s="153"/>
      <c r="BJ53" s="153"/>
      <c r="BK53" s="153"/>
      <c r="BL53" s="153"/>
      <c r="BM53" s="153"/>
      <c r="BN53" s="153"/>
      <c r="BO53" s="153"/>
      <c r="BP53" s="153"/>
      <c r="BQ53" s="153"/>
      <c r="BR53" s="153"/>
      <c r="BS53" s="153"/>
      <c r="BT53" s="153"/>
      <c r="BU53" s="153"/>
      <c r="BV53" s="153"/>
      <c r="BW53" s="153"/>
      <c r="BX53" s="153"/>
      <c r="BY53" s="153"/>
      <c r="BZ53" s="153"/>
      <c r="CA53" s="153"/>
      <c r="CB53" s="153"/>
      <c r="CC53" s="153"/>
      <c r="CD53" s="153"/>
      <c r="CE53" s="153"/>
      <c r="CF53" s="153"/>
      <c r="CG53" s="153"/>
      <c r="CH53" s="153"/>
      <c r="CI53" s="153"/>
      <c r="CJ53" s="153"/>
      <c r="CK53" s="153"/>
      <c r="CL53" s="153"/>
      <c r="CM53" s="153"/>
      <c r="CN53" s="153"/>
      <c r="CO53" s="153"/>
      <c r="CP53" s="153"/>
      <c r="CQ53" s="153"/>
      <c r="CR53" s="153"/>
      <c r="CS53" s="153"/>
      <c r="CT53" s="153"/>
      <c r="CU53" s="153"/>
      <c r="CV53" s="153"/>
      <c r="CW53" s="153"/>
      <c r="CX53" s="153"/>
      <c r="CY53" s="153"/>
      <c r="CZ53" s="153"/>
      <c r="DA53" s="153"/>
      <c r="DB53" s="153"/>
      <c r="DC53" s="153"/>
      <c r="DD53" s="153"/>
      <c r="DE53" s="153"/>
      <c r="DF53" s="153"/>
      <c r="DG53" s="153"/>
      <c r="DH53" s="153"/>
      <c r="DI53" s="153"/>
      <c r="DJ53" s="153"/>
      <c r="DK53" s="153"/>
      <c r="DL53" s="153"/>
      <c r="DM53" s="153"/>
      <c r="DN53" s="153"/>
      <c r="DO53" s="153"/>
      <c r="DP53" s="153"/>
      <c r="DQ53" s="153"/>
      <c r="DR53" s="153"/>
      <c r="DS53" s="153"/>
      <c r="DT53" s="153"/>
      <c r="DU53" s="153"/>
      <c r="DV53" s="153"/>
      <c r="DW53" s="153"/>
      <c r="DX53" s="153"/>
      <c r="DY53" s="153"/>
      <c r="DZ53" s="153"/>
      <c r="EA53" s="153"/>
      <c r="EB53" s="153"/>
      <c r="EC53" s="153"/>
      <c r="ED53" s="153"/>
      <c r="EE53" s="153"/>
      <c r="EF53" s="153"/>
      <c r="EG53" s="153"/>
      <c r="EH53" s="153"/>
      <c r="EI53" s="153"/>
      <c r="EJ53" s="153"/>
      <c r="EK53" s="153"/>
      <c r="EL53" s="153"/>
      <c r="EM53" s="153"/>
      <c r="EN53" s="153"/>
      <c r="EO53" s="153"/>
      <c r="EP53" s="153"/>
      <c r="EQ53" s="153"/>
      <c r="ER53" s="153"/>
      <c r="ES53" s="153"/>
      <c r="ET53" s="153"/>
      <c r="EU53" s="153"/>
      <c r="EV53" s="153"/>
      <c r="EW53" s="153"/>
      <c r="EX53" s="153"/>
      <c r="EY53" s="153"/>
      <c r="EZ53" s="153"/>
      <c r="FA53" s="153"/>
      <c r="FB53" s="153"/>
      <c r="FC53" s="153"/>
      <c r="FD53" s="153"/>
      <c r="FE53" s="153"/>
      <c r="FF53" s="153"/>
      <c r="FG53" s="153"/>
      <c r="FH53" s="153"/>
      <c r="FI53" s="153"/>
      <c r="FJ53" s="153"/>
      <c r="FK53" s="153"/>
      <c r="FL53" s="153"/>
      <c r="FM53" s="153"/>
      <c r="FN53" s="153"/>
      <c r="FO53" s="153"/>
      <c r="FP53" s="153"/>
      <c r="FQ53" s="153"/>
      <c r="FR53" s="153"/>
      <c r="FS53" s="153"/>
      <c r="FT53" s="153"/>
      <c r="FU53" s="153"/>
      <c r="FV53" s="153"/>
      <c r="FW53" s="153"/>
      <c r="FX53" s="153"/>
      <c r="FY53" s="153"/>
      <c r="FZ53" s="153"/>
      <c r="GA53" s="153"/>
      <c r="GB53" s="153"/>
      <c r="GC53" s="153"/>
      <c r="GD53" s="153"/>
      <c r="GE53" s="153"/>
      <c r="GF53" s="153"/>
      <c r="GG53" s="153"/>
      <c r="GH53" s="153"/>
      <c r="GI53" s="153"/>
      <c r="GJ53" s="153"/>
      <c r="GK53" s="153"/>
      <c r="GL53" s="153"/>
      <c r="GM53" s="153"/>
      <c r="GN53" s="153"/>
      <c r="GO53" s="153"/>
      <c r="GP53" s="153"/>
      <c r="GQ53" s="153"/>
      <c r="GR53" s="153"/>
      <c r="GS53" s="153"/>
      <c r="GT53" s="153"/>
      <c r="GU53" s="153"/>
      <c r="GV53" s="153"/>
      <c r="GW53" s="153"/>
      <c r="GX53" s="153"/>
      <c r="GY53" s="153"/>
      <c r="GZ53" s="153"/>
      <c r="HA53" s="153"/>
      <c r="HB53" s="153"/>
      <c r="HC53" s="153"/>
      <c r="HD53" s="153"/>
      <c r="HE53" s="153"/>
      <c r="HF53" s="153"/>
      <c r="HG53" s="153"/>
      <c r="HH53" s="153"/>
      <c r="HI53" s="153"/>
      <c r="HJ53" s="153"/>
      <c r="HK53" s="153"/>
      <c r="HL53" s="153"/>
      <c r="HM53" s="153"/>
      <c r="HN53" s="153"/>
      <c r="HO53" s="153"/>
      <c r="HP53" s="153"/>
      <c r="HQ53" s="153"/>
      <c r="HR53" s="153"/>
      <c r="HS53" s="153"/>
      <c r="HT53" s="153"/>
      <c r="HU53" s="153"/>
      <c r="HV53" s="153"/>
      <c r="HW53" s="153"/>
      <c r="HX53" s="153"/>
      <c r="HY53" s="153"/>
      <c r="HZ53" s="153"/>
      <c r="IA53" s="153"/>
      <c r="IB53" s="153"/>
      <c r="IC53" s="153"/>
      <c r="ID53" s="153"/>
      <c r="IE53" s="153"/>
      <c r="IF53" s="153"/>
      <c r="IG53" s="153"/>
      <c r="IH53" s="153"/>
      <c r="II53" s="153"/>
      <c r="IJ53" s="153"/>
      <c r="IK53" s="153"/>
      <c r="IL53" s="153"/>
      <c r="IM53" s="153"/>
      <c r="IN53" s="153"/>
      <c r="IO53" s="153"/>
      <c r="IP53" s="153"/>
      <c r="IQ53" s="153"/>
      <c r="IR53" s="153"/>
      <c r="IS53" s="153"/>
      <c r="IT53" s="153"/>
      <c r="IU53" s="153"/>
      <c r="IV53" s="153"/>
      <c r="IW53" s="153"/>
    </row>
    <row r="54" customFormat="false" ht="9" hidden="false" customHeight="false" outlineLevel="0" collapsed="false">
      <c r="A54" s="148"/>
      <c r="B54" s="148"/>
      <c r="C54" s="148"/>
      <c r="D54" s="156"/>
      <c r="E54" s="156"/>
      <c r="F54" s="156"/>
      <c r="G54" s="156"/>
      <c r="H54" s="156"/>
      <c r="I54" s="156"/>
      <c r="J54" s="156"/>
      <c r="K54" s="156"/>
      <c r="L54" s="156"/>
      <c r="M54" s="156"/>
      <c r="N54" s="156"/>
      <c r="O54" s="156"/>
      <c r="P54" s="156"/>
      <c r="Q54" s="156"/>
      <c r="R54" s="156"/>
      <c r="S54" s="156"/>
      <c r="T54" s="156"/>
      <c r="U54" s="156"/>
      <c r="V54" s="156"/>
      <c r="W54" s="156"/>
      <c r="X54" s="156"/>
      <c r="Y54" s="156"/>
      <c r="Z54" s="156"/>
      <c r="AA54" s="156"/>
      <c r="AB54" s="156"/>
      <c r="AC54" s="156"/>
      <c r="AD54" s="156"/>
      <c r="AE54" s="156"/>
      <c r="AF54" s="156"/>
      <c r="AG54" s="156"/>
      <c r="AH54" s="156"/>
      <c r="AI54" s="156"/>
      <c r="AJ54" s="156"/>
      <c r="AK54" s="156"/>
      <c r="AL54" s="156"/>
      <c r="AM54" s="156"/>
    </row>
    <row r="55" customFormat="false" ht="9" hidden="false" customHeight="false" outlineLevel="0" collapsed="false">
      <c r="A55" s="161"/>
      <c r="B55" s="161"/>
      <c r="C55" s="161"/>
      <c r="D55" s="161"/>
      <c r="E55" s="161"/>
      <c r="F55" s="161"/>
      <c r="G55" s="161"/>
      <c r="H55" s="161"/>
      <c r="I55" s="161"/>
      <c r="J55" s="161"/>
      <c r="K55" s="161"/>
      <c r="L55" s="161"/>
      <c r="M55" s="161"/>
      <c r="N55" s="161"/>
      <c r="O55" s="161"/>
      <c r="P55" s="161"/>
      <c r="Q55" s="161"/>
      <c r="R55" s="161"/>
      <c r="S55" s="161"/>
      <c r="T55" s="161"/>
      <c r="U55" s="161"/>
      <c r="V55" s="161"/>
      <c r="W55" s="161"/>
      <c r="X55" s="161"/>
      <c r="Y55" s="161"/>
      <c r="Z55" s="161"/>
      <c r="AA55" s="161"/>
      <c r="AB55" s="161"/>
      <c r="AC55" s="161"/>
      <c r="AD55" s="161"/>
      <c r="AE55" s="161"/>
      <c r="AF55" s="161"/>
      <c r="AG55" s="161"/>
      <c r="AH55" s="161"/>
      <c r="AI55" s="161"/>
      <c r="AJ55" s="161"/>
      <c r="AK55" s="161"/>
      <c r="AL55" s="161"/>
      <c r="AM55" s="161"/>
      <c r="AN55" s="161"/>
      <c r="AO55" s="161"/>
      <c r="AP55" s="161"/>
      <c r="AQ55" s="161"/>
      <c r="AR55" s="161"/>
      <c r="AS55" s="161"/>
      <c r="AT55" s="161"/>
      <c r="AU55" s="161"/>
      <c r="AV55" s="161"/>
      <c r="AW55" s="161"/>
      <c r="AX55" s="161"/>
      <c r="AY55" s="161"/>
      <c r="AZ55" s="161"/>
      <c r="BA55" s="161"/>
      <c r="BB55" s="161"/>
      <c r="BC55" s="161"/>
      <c r="BD55" s="161"/>
      <c r="BE55" s="161"/>
      <c r="BF55" s="161"/>
      <c r="BG55" s="161"/>
      <c r="BH55" s="161"/>
      <c r="BI55" s="161"/>
      <c r="BJ55" s="161"/>
      <c r="BK55" s="161"/>
      <c r="BL55" s="161"/>
      <c r="BM55" s="161"/>
      <c r="BN55" s="161"/>
      <c r="BO55" s="161"/>
      <c r="BP55" s="161"/>
      <c r="BQ55" s="161"/>
      <c r="BR55" s="161"/>
      <c r="BS55" s="161"/>
      <c r="BT55" s="161"/>
      <c r="BU55" s="161"/>
      <c r="BV55" s="161"/>
      <c r="BW55" s="161"/>
      <c r="BX55" s="161"/>
      <c r="BY55" s="161"/>
      <c r="BZ55" s="161"/>
      <c r="CA55" s="161"/>
      <c r="CB55" s="161"/>
      <c r="CC55" s="161"/>
      <c r="CD55" s="161"/>
      <c r="CE55" s="161"/>
      <c r="CF55" s="161"/>
      <c r="CG55" s="161"/>
      <c r="CH55" s="161"/>
      <c r="CI55" s="161"/>
      <c r="CJ55" s="161"/>
      <c r="CK55" s="161"/>
      <c r="CL55" s="161"/>
      <c r="CM55" s="161"/>
      <c r="CN55" s="161"/>
      <c r="CO55" s="161"/>
      <c r="CP55" s="161"/>
      <c r="CQ55" s="161"/>
      <c r="CR55" s="161"/>
      <c r="CS55" s="161"/>
      <c r="CT55" s="161"/>
      <c r="CU55" s="161"/>
      <c r="CV55" s="161"/>
      <c r="CW55" s="161"/>
      <c r="CX55" s="161"/>
      <c r="CY55" s="161"/>
      <c r="CZ55" s="161"/>
      <c r="DA55" s="161"/>
      <c r="DB55" s="161"/>
      <c r="DC55" s="161"/>
      <c r="DD55" s="161"/>
      <c r="DE55" s="161"/>
      <c r="DF55" s="161"/>
      <c r="DG55" s="161"/>
      <c r="DH55" s="161"/>
      <c r="DI55" s="161"/>
      <c r="DJ55" s="161"/>
      <c r="DK55" s="161"/>
      <c r="DL55" s="161"/>
      <c r="DM55" s="161"/>
      <c r="DN55" s="161"/>
      <c r="DO55" s="161"/>
      <c r="DP55" s="161"/>
      <c r="DQ55" s="161"/>
      <c r="DR55" s="161"/>
      <c r="DS55" s="161"/>
      <c r="DT55" s="161"/>
      <c r="DU55" s="161"/>
      <c r="DV55" s="161"/>
      <c r="DW55" s="161"/>
      <c r="DX55" s="161"/>
      <c r="DY55" s="161"/>
      <c r="DZ55" s="161"/>
      <c r="EA55" s="161"/>
      <c r="EB55" s="161"/>
      <c r="EC55" s="161"/>
      <c r="ED55" s="161"/>
      <c r="EE55" s="161"/>
      <c r="EF55" s="161"/>
      <c r="EG55" s="161"/>
      <c r="EH55" s="161"/>
      <c r="EI55" s="161"/>
      <c r="EJ55" s="161"/>
      <c r="EK55" s="161"/>
      <c r="EL55" s="161"/>
      <c r="EM55" s="161"/>
      <c r="EN55" s="161"/>
      <c r="EO55" s="161"/>
      <c r="EP55" s="161"/>
      <c r="EQ55" s="161"/>
      <c r="ER55" s="161"/>
      <c r="ES55" s="161"/>
      <c r="ET55" s="161"/>
      <c r="EU55" s="161"/>
      <c r="EV55" s="161"/>
      <c r="EW55" s="161"/>
      <c r="EX55" s="161"/>
      <c r="EY55" s="161"/>
      <c r="EZ55" s="161"/>
      <c r="FA55" s="161"/>
      <c r="FB55" s="161"/>
      <c r="FC55" s="161"/>
      <c r="FD55" s="161"/>
      <c r="FE55" s="161"/>
      <c r="FF55" s="161"/>
      <c r="FG55" s="161"/>
      <c r="FH55" s="161"/>
      <c r="FI55" s="161"/>
      <c r="FJ55" s="161"/>
      <c r="FK55" s="161"/>
      <c r="FL55" s="161"/>
      <c r="FM55" s="161"/>
      <c r="FN55" s="161"/>
      <c r="FO55" s="161"/>
      <c r="FP55" s="161"/>
      <c r="FQ55" s="161"/>
      <c r="FR55" s="161"/>
      <c r="FS55" s="161"/>
      <c r="FT55" s="161"/>
      <c r="FU55" s="161"/>
      <c r="FV55" s="161"/>
      <c r="FW55" s="161"/>
      <c r="FX55" s="161"/>
      <c r="FY55" s="161"/>
      <c r="FZ55" s="161"/>
      <c r="GA55" s="161"/>
      <c r="GB55" s="161"/>
      <c r="GC55" s="161"/>
      <c r="GD55" s="161"/>
      <c r="GE55" s="161"/>
      <c r="GF55" s="161"/>
      <c r="GG55" s="161"/>
      <c r="GH55" s="161"/>
      <c r="GI55" s="161"/>
      <c r="GJ55" s="161"/>
      <c r="GK55" s="161"/>
      <c r="GL55" s="161"/>
      <c r="GM55" s="161"/>
      <c r="GN55" s="161"/>
      <c r="GO55" s="161"/>
      <c r="GP55" s="161"/>
      <c r="GQ55" s="161"/>
      <c r="GR55" s="161"/>
      <c r="GS55" s="161"/>
      <c r="GT55" s="161"/>
      <c r="GU55" s="161"/>
      <c r="GV55" s="161"/>
      <c r="GW55" s="161"/>
      <c r="GX55" s="161"/>
      <c r="GY55" s="161"/>
      <c r="GZ55" s="161"/>
      <c r="HA55" s="161"/>
      <c r="HB55" s="161"/>
      <c r="HC55" s="161"/>
      <c r="HD55" s="161"/>
      <c r="HE55" s="161"/>
      <c r="HF55" s="161"/>
      <c r="HG55" s="161"/>
      <c r="HH55" s="161"/>
      <c r="HI55" s="161"/>
      <c r="HJ55" s="161"/>
      <c r="HK55" s="161"/>
      <c r="HL55" s="161"/>
      <c r="HM55" s="161"/>
      <c r="HN55" s="161"/>
      <c r="HO55" s="161"/>
      <c r="HP55" s="161"/>
      <c r="HQ55" s="161"/>
      <c r="HR55" s="161"/>
      <c r="HS55" s="161"/>
      <c r="HT55" s="161"/>
      <c r="HU55" s="161"/>
      <c r="HV55" s="161"/>
      <c r="HW55" s="161"/>
      <c r="HX55" s="161"/>
      <c r="HY55" s="161"/>
      <c r="HZ55" s="161"/>
      <c r="IA55" s="161"/>
      <c r="IB55" s="161"/>
      <c r="IC55" s="161"/>
      <c r="ID55" s="161"/>
      <c r="IE55" s="161"/>
      <c r="IF55" s="161"/>
      <c r="IG55" s="161"/>
      <c r="IH55" s="161"/>
      <c r="II55" s="161"/>
      <c r="IJ55" s="161"/>
      <c r="IK55" s="161"/>
      <c r="IL55" s="161"/>
      <c r="IM55" s="161"/>
      <c r="IN55" s="161"/>
      <c r="IO55" s="161"/>
      <c r="IP55" s="161"/>
      <c r="IQ55" s="161"/>
      <c r="IR55" s="161"/>
      <c r="IS55" s="161"/>
      <c r="IT55" s="161"/>
      <c r="IU55" s="161"/>
      <c r="IV55" s="161"/>
      <c r="IW55" s="161"/>
    </row>
    <row r="56" customFormat="false" ht="9" hidden="false" customHeight="false" outlineLevel="0" collapsed="false">
      <c r="A56" s="161"/>
      <c r="B56" s="161"/>
      <c r="C56" s="161"/>
      <c r="D56" s="161"/>
      <c r="E56" s="161"/>
      <c r="F56" s="161"/>
      <c r="G56" s="161"/>
      <c r="H56" s="161"/>
      <c r="I56" s="161"/>
      <c r="J56" s="161"/>
      <c r="K56" s="161"/>
      <c r="L56" s="161"/>
      <c r="M56" s="161"/>
      <c r="N56" s="161"/>
      <c r="O56" s="161"/>
      <c r="P56" s="161"/>
      <c r="Q56" s="161"/>
      <c r="R56" s="161"/>
      <c r="S56" s="161"/>
      <c r="T56" s="161"/>
      <c r="U56" s="161"/>
      <c r="V56" s="161"/>
      <c r="W56" s="161"/>
      <c r="X56" s="161"/>
      <c r="Y56" s="161"/>
      <c r="Z56" s="161"/>
      <c r="AA56" s="161"/>
      <c r="AB56" s="161"/>
      <c r="AC56" s="161"/>
      <c r="AD56" s="161"/>
      <c r="AE56" s="161"/>
      <c r="AF56" s="161"/>
      <c r="AG56" s="161"/>
      <c r="AH56" s="161"/>
      <c r="AI56" s="161"/>
      <c r="AJ56" s="161"/>
      <c r="AK56" s="161"/>
      <c r="AL56" s="161"/>
      <c r="AM56" s="161"/>
      <c r="AN56" s="161"/>
      <c r="AO56" s="161"/>
      <c r="AP56" s="161"/>
      <c r="AQ56" s="161"/>
      <c r="AR56" s="161"/>
      <c r="AS56" s="161"/>
      <c r="AT56" s="161"/>
      <c r="AU56" s="161"/>
      <c r="AV56" s="161"/>
      <c r="AW56" s="161"/>
      <c r="AX56" s="161"/>
      <c r="AY56" s="161"/>
      <c r="AZ56" s="161"/>
      <c r="BA56" s="161"/>
      <c r="BB56" s="161"/>
      <c r="BC56" s="161"/>
      <c r="BD56" s="161"/>
      <c r="BE56" s="161"/>
      <c r="BF56" s="161"/>
      <c r="BG56" s="161"/>
      <c r="BH56" s="161"/>
      <c r="BI56" s="161"/>
      <c r="BJ56" s="161"/>
      <c r="BK56" s="161"/>
      <c r="BL56" s="161"/>
      <c r="BM56" s="161"/>
      <c r="BN56" s="161"/>
      <c r="BO56" s="161"/>
      <c r="BP56" s="161"/>
      <c r="BQ56" s="161"/>
      <c r="BR56" s="161"/>
      <c r="BS56" s="161"/>
      <c r="BT56" s="161"/>
      <c r="BU56" s="161"/>
      <c r="BV56" s="161"/>
      <c r="BW56" s="161"/>
      <c r="BX56" s="161"/>
      <c r="BY56" s="161"/>
      <c r="BZ56" s="161"/>
      <c r="CA56" s="161"/>
      <c r="CB56" s="161"/>
      <c r="CC56" s="161"/>
      <c r="CD56" s="161"/>
      <c r="CE56" s="161"/>
      <c r="CF56" s="161"/>
      <c r="CG56" s="161"/>
      <c r="CH56" s="161"/>
      <c r="CI56" s="161"/>
      <c r="CJ56" s="161"/>
      <c r="CK56" s="161"/>
      <c r="CL56" s="161"/>
      <c r="CM56" s="161"/>
      <c r="CN56" s="161"/>
      <c r="CO56" s="161"/>
      <c r="CP56" s="161"/>
      <c r="CQ56" s="161"/>
      <c r="CR56" s="161"/>
      <c r="CS56" s="161"/>
      <c r="CT56" s="161"/>
      <c r="CU56" s="161"/>
      <c r="CV56" s="161"/>
      <c r="CW56" s="161"/>
      <c r="CX56" s="161"/>
      <c r="CY56" s="161"/>
      <c r="CZ56" s="161"/>
      <c r="DA56" s="161"/>
      <c r="DB56" s="161"/>
      <c r="DC56" s="161"/>
      <c r="DD56" s="161"/>
      <c r="DE56" s="161"/>
      <c r="DF56" s="161"/>
      <c r="DG56" s="161"/>
      <c r="DH56" s="161"/>
      <c r="DI56" s="161"/>
      <c r="DJ56" s="161"/>
      <c r="DK56" s="161"/>
      <c r="DL56" s="161"/>
      <c r="DM56" s="161"/>
      <c r="DN56" s="161"/>
      <c r="DO56" s="161"/>
      <c r="DP56" s="161"/>
      <c r="DQ56" s="161"/>
      <c r="DR56" s="161"/>
      <c r="DS56" s="161"/>
      <c r="DT56" s="161"/>
      <c r="DU56" s="161"/>
      <c r="DV56" s="161"/>
      <c r="DW56" s="161"/>
      <c r="DX56" s="161"/>
      <c r="DY56" s="161"/>
      <c r="DZ56" s="161"/>
      <c r="EA56" s="161"/>
      <c r="EB56" s="161"/>
      <c r="EC56" s="161"/>
      <c r="ED56" s="161"/>
      <c r="EE56" s="161"/>
      <c r="EF56" s="161"/>
      <c r="EG56" s="161"/>
      <c r="EH56" s="161"/>
      <c r="EI56" s="161"/>
      <c r="EJ56" s="161"/>
      <c r="EK56" s="161"/>
      <c r="EL56" s="161"/>
      <c r="EM56" s="161"/>
      <c r="EN56" s="161"/>
      <c r="EO56" s="161"/>
      <c r="EP56" s="161"/>
      <c r="EQ56" s="161"/>
      <c r="ER56" s="161"/>
      <c r="ES56" s="161"/>
      <c r="ET56" s="161"/>
      <c r="EU56" s="161"/>
      <c r="EV56" s="161"/>
      <c r="EW56" s="161"/>
      <c r="EX56" s="161"/>
      <c r="EY56" s="161"/>
      <c r="EZ56" s="161"/>
      <c r="FA56" s="161"/>
      <c r="FB56" s="161"/>
      <c r="FC56" s="161"/>
      <c r="FD56" s="161"/>
      <c r="FE56" s="161"/>
      <c r="FF56" s="161"/>
      <c r="FG56" s="161"/>
      <c r="FH56" s="161"/>
      <c r="FI56" s="161"/>
      <c r="FJ56" s="161"/>
      <c r="FK56" s="161"/>
      <c r="FL56" s="161"/>
      <c r="FM56" s="161"/>
      <c r="FN56" s="161"/>
      <c r="FO56" s="161"/>
      <c r="FP56" s="161"/>
      <c r="FQ56" s="161"/>
      <c r="FR56" s="161"/>
      <c r="FS56" s="161"/>
      <c r="FT56" s="161"/>
      <c r="FU56" s="161"/>
      <c r="FV56" s="161"/>
      <c r="FW56" s="161"/>
      <c r="FX56" s="161"/>
      <c r="FY56" s="161"/>
      <c r="FZ56" s="161"/>
      <c r="GA56" s="161"/>
      <c r="GB56" s="161"/>
      <c r="GC56" s="161"/>
      <c r="GD56" s="161"/>
      <c r="GE56" s="161"/>
      <c r="GF56" s="161"/>
      <c r="GG56" s="161"/>
      <c r="GH56" s="161"/>
      <c r="GI56" s="161"/>
      <c r="GJ56" s="161"/>
      <c r="GK56" s="161"/>
      <c r="GL56" s="161"/>
      <c r="GM56" s="161"/>
      <c r="GN56" s="161"/>
      <c r="GO56" s="161"/>
      <c r="GP56" s="161"/>
      <c r="GQ56" s="161"/>
      <c r="GR56" s="161"/>
      <c r="GS56" s="161"/>
      <c r="GT56" s="161"/>
      <c r="GU56" s="161"/>
      <c r="GV56" s="161"/>
      <c r="GW56" s="161"/>
      <c r="GX56" s="161"/>
      <c r="GY56" s="161"/>
      <c r="GZ56" s="161"/>
      <c r="HA56" s="161"/>
      <c r="HB56" s="161"/>
      <c r="HC56" s="161"/>
      <c r="HD56" s="161"/>
      <c r="HE56" s="161"/>
      <c r="HF56" s="161"/>
      <c r="HG56" s="161"/>
      <c r="HH56" s="161"/>
      <c r="HI56" s="161"/>
      <c r="HJ56" s="161"/>
      <c r="HK56" s="161"/>
      <c r="HL56" s="161"/>
      <c r="HM56" s="161"/>
      <c r="HN56" s="161"/>
      <c r="HO56" s="161"/>
      <c r="HP56" s="161"/>
      <c r="HQ56" s="161"/>
      <c r="HR56" s="161"/>
      <c r="HS56" s="161"/>
      <c r="HT56" s="161"/>
      <c r="HU56" s="161"/>
      <c r="HV56" s="161"/>
      <c r="HW56" s="161"/>
      <c r="HX56" s="161"/>
      <c r="HY56" s="161"/>
      <c r="HZ56" s="161"/>
      <c r="IA56" s="161"/>
      <c r="IB56" s="161"/>
      <c r="IC56" s="161"/>
      <c r="ID56" s="161"/>
      <c r="IE56" s="161"/>
      <c r="IF56" s="161"/>
      <c r="IG56" s="161"/>
      <c r="IH56" s="161"/>
      <c r="II56" s="161"/>
      <c r="IJ56" s="161"/>
      <c r="IK56" s="161"/>
      <c r="IL56" s="161"/>
      <c r="IM56" s="161"/>
      <c r="IN56" s="161"/>
      <c r="IO56" s="161"/>
      <c r="IP56" s="161"/>
      <c r="IQ56" s="161"/>
      <c r="IR56" s="161"/>
      <c r="IS56" s="161"/>
      <c r="IT56" s="161"/>
      <c r="IU56" s="161"/>
      <c r="IV56" s="161"/>
      <c r="IW56" s="161"/>
    </row>
    <row r="57" customFormat="false" ht="9" hidden="false" customHeight="false" outlineLevel="0" collapsed="false">
      <c r="A57" s="164"/>
      <c r="B57" s="164"/>
      <c r="C57" s="164"/>
      <c r="D57" s="164"/>
      <c r="E57" s="164"/>
      <c r="F57" s="164"/>
      <c r="G57" s="164"/>
      <c r="H57" s="164"/>
      <c r="I57" s="164"/>
      <c r="J57" s="164"/>
      <c r="K57" s="164"/>
      <c r="L57" s="164"/>
      <c r="M57" s="164"/>
      <c r="N57" s="164"/>
      <c r="O57" s="164"/>
      <c r="P57" s="164"/>
      <c r="Q57" s="164"/>
      <c r="R57" s="164"/>
      <c r="S57" s="164"/>
      <c r="T57" s="164"/>
      <c r="U57" s="164"/>
      <c r="V57" s="164"/>
      <c r="W57" s="164"/>
      <c r="X57" s="164"/>
      <c r="Y57" s="164"/>
      <c r="Z57" s="164"/>
      <c r="AA57" s="164"/>
      <c r="AB57" s="164"/>
      <c r="AC57" s="164"/>
      <c r="AD57" s="164"/>
      <c r="AE57" s="164"/>
      <c r="AF57" s="164"/>
      <c r="AG57" s="164"/>
      <c r="AH57" s="164"/>
      <c r="AI57" s="164"/>
      <c r="AJ57" s="164"/>
      <c r="AK57" s="164"/>
      <c r="AL57" s="164"/>
      <c r="AM57" s="164"/>
      <c r="AN57" s="164"/>
      <c r="AO57" s="164"/>
      <c r="AP57" s="164"/>
      <c r="AQ57" s="164"/>
      <c r="AR57" s="164"/>
      <c r="AS57" s="164"/>
      <c r="AT57" s="164"/>
      <c r="AU57" s="164"/>
      <c r="AV57" s="164"/>
      <c r="AW57" s="164"/>
      <c r="AX57" s="164"/>
      <c r="AY57" s="164"/>
      <c r="AZ57" s="164"/>
      <c r="BA57" s="164"/>
      <c r="BB57" s="164"/>
      <c r="BC57" s="164"/>
      <c r="BD57" s="164"/>
      <c r="BE57" s="164"/>
      <c r="BF57" s="164"/>
      <c r="BG57" s="164"/>
      <c r="BH57" s="164"/>
      <c r="BI57" s="164"/>
      <c r="BJ57" s="164"/>
      <c r="BK57" s="164"/>
      <c r="BL57" s="164"/>
      <c r="BM57" s="164"/>
      <c r="BN57" s="164"/>
      <c r="BO57" s="164"/>
      <c r="BP57" s="164"/>
      <c r="BQ57" s="164"/>
      <c r="BR57" s="164"/>
      <c r="BS57" s="164"/>
      <c r="BT57" s="164"/>
      <c r="BU57" s="164"/>
      <c r="BV57" s="164"/>
      <c r="BW57" s="164"/>
      <c r="BX57" s="164"/>
      <c r="BY57" s="164"/>
      <c r="BZ57" s="164"/>
      <c r="CA57" s="164"/>
      <c r="CB57" s="164"/>
      <c r="CC57" s="164"/>
      <c r="CD57" s="164"/>
      <c r="CE57" s="164"/>
      <c r="CF57" s="164"/>
      <c r="CG57" s="164"/>
      <c r="CH57" s="164"/>
      <c r="CI57" s="164"/>
      <c r="CJ57" s="164"/>
      <c r="CK57" s="164"/>
      <c r="CL57" s="164"/>
      <c r="CM57" s="164"/>
      <c r="CN57" s="164"/>
      <c r="CO57" s="164"/>
      <c r="CP57" s="164"/>
      <c r="CQ57" s="164"/>
      <c r="CR57" s="164"/>
      <c r="CS57" s="164"/>
      <c r="CT57" s="164"/>
      <c r="CU57" s="164"/>
      <c r="CV57" s="164"/>
      <c r="CW57" s="164"/>
      <c r="CX57" s="164"/>
      <c r="CY57" s="164"/>
      <c r="CZ57" s="164"/>
      <c r="DA57" s="164"/>
      <c r="DB57" s="164"/>
      <c r="DC57" s="164"/>
      <c r="DD57" s="164"/>
      <c r="DE57" s="164"/>
      <c r="DF57" s="164"/>
      <c r="DG57" s="164"/>
      <c r="DH57" s="164"/>
      <c r="DI57" s="164"/>
      <c r="DJ57" s="164"/>
      <c r="DK57" s="164"/>
      <c r="DL57" s="164"/>
      <c r="DM57" s="164"/>
      <c r="DN57" s="164"/>
      <c r="DO57" s="164"/>
      <c r="DP57" s="164"/>
      <c r="DQ57" s="164"/>
      <c r="DR57" s="164"/>
      <c r="DS57" s="164"/>
      <c r="DT57" s="164"/>
      <c r="DU57" s="164"/>
      <c r="DV57" s="164"/>
      <c r="DW57" s="164"/>
      <c r="DX57" s="164"/>
      <c r="DY57" s="164"/>
      <c r="DZ57" s="164"/>
      <c r="EA57" s="164"/>
      <c r="EB57" s="164"/>
      <c r="EC57" s="164"/>
      <c r="ED57" s="164"/>
      <c r="EE57" s="164"/>
      <c r="EF57" s="164"/>
      <c r="EG57" s="164"/>
      <c r="EH57" s="164"/>
      <c r="EI57" s="164"/>
      <c r="EJ57" s="164"/>
      <c r="EK57" s="164"/>
      <c r="EL57" s="164"/>
      <c r="EM57" s="164"/>
      <c r="EN57" s="164"/>
      <c r="EO57" s="164"/>
      <c r="EP57" s="164"/>
      <c r="EQ57" s="164"/>
      <c r="ER57" s="164"/>
      <c r="ES57" s="164"/>
      <c r="ET57" s="164"/>
      <c r="EU57" s="164"/>
      <c r="EV57" s="164"/>
      <c r="EW57" s="164"/>
      <c r="EX57" s="164"/>
      <c r="EY57" s="164"/>
      <c r="EZ57" s="164"/>
      <c r="FA57" s="164"/>
      <c r="FB57" s="164"/>
      <c r="FC57" s="164"/>
      <c r="FD57" s="164"/>
      <c r="FE57" s="164"/>
      <c r="FF57" s="164"/>
      <c r="FG57" s="164"/>
      <c r="FH57" s="164"/>
      <c r="FI57" s="164"/>
      <c r="FJ57" s="164"/>
      <c r="FK57" s="164"/>
      <c r="FL57" s="164"/>
      <c r="FM57" s="164"/>
      <c r="FN57" s="164"/>
      <c r="FO57" s="164"/>
      <c r="FP57" s="164"/>
      <c r="FQ57" s="164"/>
      <c r="FR57" s="164"/>
      <c r="FS57" s="164"/>
      <c r="FT57" s="164"/>
      <c r="FU57" s="164"/>
      <c r="FV57" s="164"/>
      <c r="FW57" s="164"/>
      <c r="FX57" s="164"/>
      <c r="FY57" s="164"/>
      <c r="FZ57" s="164"/>
      <c r="GA57" s="164"/>
      <c r="GB57" s="164"/>
      <c r="GC57" s="164"/>
      <c r="GD57" s="164"/>
      <c r="GE57" s="164"/>
      <c r="GF57" s="164"/>
      <c r="GG57" s="164"/>
      <c r="GH57" s="164"/>
      <c r="GI57" s="164"/>
      <c r="GJ57" s="164"/>
      <c r="GK57" s="164"/>
      <c r="GL57" s="164"/>
      <c r="GM57" s="164"/>
      <c r="GN57" s="164"/>
      <c r="GO57" s="164"/>
      <c r="GP57" s="164"/>
      <c r="GQ57" s="164"/>
      <c r="GR57" s="164"/>
      <c r="GS57" s="164"/>
      <c r="GT57" s="164"/>
      <c r="GU57" s="164"/>
      <c r="GV57" s="164"/>
      <c r="GW57" s="164"/>
      <c r="GX57" s="164"/>
      <c r="GY57" s="164"/>
      <c r="GZ57" s="164"/>
      <c r="HA57" s="164"/>
      <c r="HB57" s="164"/>
      <c r="HC57" s="164"/>
      <c r="HD57" s="164"/>
      <c r="HE57" s="164"/>
      <c r="HF57" s="164"/>
      <c r="HG57" s="164"/>
      <c r="HH57" s="164"/>
      <c r="HI57" s="164"/>
      <c r="HJ57" s="164"/>
      <c r="HK57" s="164"/>
      <c r="HL57" s="164"/>
      <c r="HM57" s="164"/>
      <c r="HN57" s="164"/>
      <c r="HO57" s="164"/>
      <c r="HP57" s="164"/>
      <c r="HQ57" s="164"/>
      <c r="HR57" s="164"/>
      <c r="HS57" s="164"/>
      <c r="HT57" s="164"/>
      <c r="HU57" s="164"/>
      <c r="HV57" s="164"/>
      <c r="HW57" s="164"/>
      <c r="HX57" s="164"/>
      <c r="HY57" s="164"/>
      <c r="HZ57" s="164"/>
      <c r="IA57" s="164"/>
      <c r="IB57" s="164"/>
      <c r="IC57" s="164"/>
      <c r="ID57" s="164"/>
      <c r="IE57" s="164"/>
      <c r="IF57" s="164"/>
      <c r="IG57" s="164"/>
      <c r="IH57" s="164"/>
      <c r="II57" s="164"/>
      <c r="IJ57" s="164"/>
      <c r="IK57" s="164"/>
      <c r="IL57" s="164"/>
      <c r="IM57" s="164"/>
      <c r="IN57" s="164"/>
      <c r="IO57" s="164"/>
      <c r="IP57" s="164"/>
      <c r="IQ57" s="164"/>
      <c r="IR57" s="164"/>
      <c r="IS57" s="164"/>
      <c r="IT57" s="164"/>
      <c r="IU57" s="164"/>
      <c r="IV57" s="164"/>
      <c r="IW57" s="16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&amp;C&amp;"MS Sans Serif,Regular"Page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BM92" activePane="bottomLeft" state="frozen"/>
      <selection pane="topLeft" activeCell="A1" activeCellId="0" sqref="A1"/>
      <selection pane="bottomLeft" activeCell="A1" activeCellId="0" sqref="A1"/>
    </sheetView>
  </sheetViews>
  <sheetFormatPr defaultColWidth="9.29296875" defaultRowHeight="11.25" customHeight="true" zeroHeight="false" outlineLevelRow="0" outlineLevelCol="0"/>
  <cols>
    <col collapsed="false" customWidth="true" hidden="false" outlineLevel="0" max="1" min="1" style="0" width="10.15"/>
    <col collapsed="false" customWidth="true" hidden="false" outlineLevel="0" max="2" min="2" style="171" width="13.15"/>
    <col collapsed="false" customWidth="true" hidden="false" outlineLevel="0" max="3" min="3" style="171" width="11.65"/>
    <col collapsed="false" customWidth="true" hidden="false" outlineLevel="0" max="4" min="4" style="0" width="10.33"/>
    <col collapsed="false" customWidth="true" hidden="false" outlineLevel="0" max="5" min="5" style="0" width="16.99"/>
    <col collapsed="false" customWidth="true" hidden="false" outlineLevel="0" max="6" min="6" style="0" width="10.83"/>
  </cols>
  <sheetData>
    <row r="1" customFormat="false" ht="11.25" hidden="false" customHeight="false" outlineLevel="0" collapsed="false">
      <c r="A1" s="172" t="s">
        <v>160</v>
      </c>
      <c r="B1" s="173"/>
      <c r="C1" s="174" t="n">
        <f aca="false">SUM(B111:B65536)</f>
        <v>-111065</v>
      </c>
      <c r="E1" s="175" t="s">
        <v>161</v>
      </c>
    </row>
    <row r="2" customFormat="false" ht="11.25" hidden="false" customHeight="false" outlineLevel="0" collapsed="false">
      <c r="A2" s="175" t="s">
        <v>162</v>
      </c>
      <c r="B2" s="176"/>
      <c r="C2" s="174" t="n">
        <f aca="false">SUM(C111:C65536)</f>
        <v>168670</v>
      </c>
      <c r="E2" s="175" t="s">
        <v>163</v>
      </c>
      <c r="F2" s="174" t="n">
        <f aca="false">SUM(C103:C122)</f>
        <v>26880.9399999999</v>
      </c>
    </row>
    <row r="3" customFormat="false" ht="11.25" hidden="false" customHeight="false" outlineLevel="0" collapsed="false">
      <c r="B3" s="176"/>
      <c r="C3" s="0"/>
    </row>
    <row r="4" customFormat="false" ht="13.5" hidden="false" customHeight="true" outlineLevel="0" collapsed="false">
      <c r="A4" s="0" t="s">
        <v>164</v>
      </c>
      <c r="B4" s="171" t="s">
        <v>165</v>
      </c>
      <c r="C4" s="171" t="s">
        <v>166</v>
      </c>
    </row>
    <row r="5" customFormat="false" ht="11.25" hidden="false" customHeight="false" outlineLevel="0" collapsed="false">
      <c r="A5" s="177" t="n">
        <v>37049</v>
      </c>
      <c r="B5" s="171" t="n">
        <v>910686</v>
      </c>
      <c r="C5" s="171" t="n">
        <v>-96407</v>
      </c>
    </row>
    <row r="6" customFormat="false" ht="11.25" hidden="false" customHeight="false" outlineLevel="0" collapsed="false">
      <c r="A6" s="177" t="n">
        <v>37050</v>
      </c>
      <c r="B6" s="171" t="n">
        <v>-3726232</v>
      </c>
      <c r="C6" s="171" t="n">
        <v>-41209</v>
      </c>
    </row>
    <row r="7" customFormat="false" ht="11.25" hidden="false" customHeight="false" outlineLevel="0" collapsed="false">
      <c r="A7" s="177" t="n">
        <v>37053</v>
      </c>
      <c r="B7" s="171" t="n">
        <v>-4747160</v>
      </c>
      <c r="C7" s="171" t="n">
        <v>-679473</v>
      </c>
    </row>
    <row r="8" customFormat="false" ht="11.25" hidden="false" customHeight="false" outlineLevel="0" collapsed="false">
      <c r="A8" s="177" t="n">
        <v>37054</v>
      </c>
      <c r="B8" s="171" t="n">
        <v>-3504225</v>
      </c>
      <c r="C8" s="171" t="n">
        <v>-242540</v>
      </c>
    </row>
    <row r="9" customFormat="false" ht="11.25" hidden="false" customHeight="false" outlineLevel="0" collapsed="false">
      <c r="A9" s="177" t="n">
        <v>37055</v>
      </c>
      <c r="B9" s="171" t="n">
        <v>6075442</v>
      </c>
      <c r="C9" s="171" t="n">
        <v>415218</v>
      </c>
    </row>
    <row r="10" customFormat="false" ht="11.25" hidden="false" customHeight="false" outlineLevel="0" collapsed="false">
      <c r="A10" s="177" t="n">
        <v>37056</v>
      </c>
      <c r="B10" s="171" t="n">
        <v>3150686</v>
      </c>
      <c r="C10" s="171" t="n">
        <v>269179</v>
      </c>
    </row>
    <row r="11" customFormat="false" ht="11.25" hidden="false" customHeight="false" outlineLevel="0" collapsed="false">
      <c r="A11" s="177" t="n">
        <v>37057</v>
      </c>
      <c r="B11" s="171" t="n">
        <v>1245395</v>
      </c>
      <c r="C11" s="171" t="n">
        <v>237068</v>
      </c>
    </row>
    <row r="12" customFormat="false" ht="11.25" hidden="false" customHeight="false" outlineLevel="0" collapsed="false">
      <c r="A12" s="177" t="n">
        <v>37060</v>
      </c>
      <c r="B12" s="171" t="n">
        <v>2290543</v>
      </c>
      <c r="C12" s="171" t="n">
        <v>172538</v>
      </c>
    </row>
    <row r="13" customFormat="false" ht="11.25" hidden="false" customHeight="false" outlineLevel="0" collapsed="false">
      <c r="A13" s="177" t="n">
        <v>37061</v>
      </c>
      <c r="B13" s="171" t="n">
        <v>1268341</v>
      </c>
      <c r="C13" s="171" t="n">
        <v>0</v>
      </c>
    </row>
    <row r="14" customFormat="false" ht="11.25" hidden="false" customHeight="false" outlineLevel="0" collapsed="false">
      <c r="A14" s="177" t="n">
        <v>37062</v>
      </c>
      <c r="B14" s="171" t="n">
        <v>3165392</v>
      </c>
      <c r="C14" s="171" t="n">
        <v>3503</v>
      </c>
    </row>
    <row r="15" customFormat="false" ht="11.25" hidden="false" customHeight="false" outlineLevel="0" collapsed="false">
      <c r="A15" s="177" t="n">
        <v>37063</v>
      </c>
      <c r="B15" s="171" t="n">
        <v>1378094</v>
      </c>
      <c r="C15" s="171" t="n">
        <v>-943</v>
      </c>
    </row>
    <row r="16" customFormat="false" ht="11.25" hidden="false" customHeight="false" outlineLevel="0" collapsed="false">
      <c r="A16" s="177" t="n">
        <v>37064</v>
      </c>
      <c r="B16" s="171" t="n">
        <v>739237</v>
      </c>
      <c r="C16" s="171" t="n">
        <v>175098</v>
      </c>
    </row>
    <row r="17" customFormat="false" ht="11.25" hidden="false" customHeight="false" outlineLevel="0" collapsed="false">
      <c r="A17" s="177" t="n">
        <v>37067</v>
      </c>
      <c r="B17" s="171" t="n">
        <v>6043683</v>
      </c>
      <c r="C17" s="171" t="n">
        <v>328112</v>
      </c>
    </row>
    <row r="18" customFormat="false" ht="11.25" hidden="false" customHeight="false" outlineLevel="0" collapsed="false">
      <c r="A18" s="177" t="n">
        <v>37068</v>
      </c>
      <c r="B18" s="171" t="n">
        <v>-710085</v>
      </c>
      <c r="C18" s="171" t="n">
        <v>151607</v>
      </c>
    </row>
    <row r="19" customFormat="false" ht="11.25" hidden="false" customHeight="false" outlineLevel="0" collapsed="false">
      <c r="A19" s="177" t="n">
        <v>37069</v>
      </c>
      <c r="B19" s="171" t="n">
        <v>-2411126</v>
      </c>
      <c r="C19" s="171" t="n">
        <v>209253</v>
      </c>
    </row>
    <row r="20" customFormat="false" ht="11.25" hidden="false" customHeight="false" outlineLevel="0" collapsed="false">
      <c r="A20" s="177" t="n">
        <v>37070</v>
      </c>
      <c r="B20" s="171" t="n">
        <v>1344183</v>
      </c>
      <c r="C20" s="171" t="n">
        <v>-52150</v>
      </c>
    </row>
    <row r="21" customFormat="false" ht="11.25" hidden="false" customHeight="false" outlineLevel="0" collapsed="false">
      <c r="A21" s="177" t="n">
        <v>37078</v>
      </c>
      <c r="B21" s="171" t="n">
        <v>-3552958</v>
      </c>
      <c r="C21" s="171" t="n">
        <v>-41118</v>
      </c>
    </row>
    <row r="22" customFormat="false" ht="11.25" hidden="false" customHeight="false" outlineLevel="0" collapsed="false">
      <c r="A22" s="177" t="n">
        <v>37081</v>
      </c>
      <c r="B22" s="171" t="n">
        <v>2496573</v>
      </c>
      <c r="C22" s="171" t="n">
        <v>257546</v>
      </c>
    </row>
    <row r="23" customFormat="false" ht="11.25" hidden="false" customHeight="false" outlineLevel="0" collapsed="false">
      <c r="A23" s="177" t="n">
        <v>37082</v>
      </c>
      <c r="B23" s="171" t="n">
        <v>2391506</v>
      </c>
      <c r="C23" s="171" t="n">
        <v>-54154</v>
      </c>
    </row>
    <row r="24" customFormat="false" ht="11.25" hidden="false" customHeight="false" outlineLevel="0" collapsed="false">
      <c r="A24" s="177" t="n">
        <v>37083</v>
      </c>
      <c r="B24" s="171" t="n">
        <v>1290930</v>
      </c>
      <c r="C24" s="171" t="n">
        <v>-47741</v>
      </c>
    </row>
    <row r="25" customFormat="false" ht="11.25" hidden="false" customHeight="false" outlineLevel="0" collapsed="false">
      <c r="A25" s="177" t="n">
        <v>37084</v>
      </c>
      <c r="B25" s="171" t="n">
        <v>-163646</v>
      </c>
      <c r="C25" s="171" t="n">
        <v>-127438</v>
      </c>
    </row>
    <row r="26" customFormat="false" ht="11.25" hidden="false" customHeight="false" outlineLevel="0" collapsed="false">
      <c r="A26" s="177" t="n">
        <v>37085</v>
      </c>
      <c r="B26" s="171" t="n">
        <v>3948581</v>
      </c>
      <c r="C26" s="171" t="n">
        <v>347297</v>
      </c>
    </row>
    <row r="27" customFormat="false" ht="11.25" hidden="false" customHeight="false" outlineLevel="0" collapsed="false">
      <c r="A27" s="177" t="n">
        <v>37088</v>
      </c>
      <c r="B27" s="171" t="n">
        <v>-1226974</v>
      </c>
      <c r="C27" s="171" t="n">
        <v>376095</v>
      </c>
    </row>
    <row r="28" customFormat="false" ht="11.25" hidden="false" customHeight="false" outlineLevel="0" collapsed="false">
      <c r="A28" s="177" t="n">
        <v>37089</v>
      </c>
      <c r="B28" s="171" t="n">
        <v>-601084</v>
      </c>
      <c r="C28" s="171" t="n">
        <v>-110326</v>
      </c>
    </row>
    <row r="29" customFormat="false" ht="11.25" hidden="false" customHeight="false" outlineLevel="0" collapsed="false">
      <c r="A29" s="177" t="n">
        <v>37090</v>
      </c>
      <c r="B29" s="171" t="n">
        <v>-143260</v>
      </c>
      <c r="C29" s="171" t="n">
        <v>1477</v>
      </c>
    </row>
    <row r="30" customFormat="false" ht="11.25" hidden="false" customHeight="false" outlineLevel="0" collapsed="false">
      <c r="A30" s="177" t="n">
        <v>37091</v>
      </c>
      <c r="B30" s="171" t="n">
        <v>2150621</v>
      </c>
      <c r="C30" s="178" t="n">
        <v>-7512</v>
      </c>
    </row>
    <row r="31" customFormat="false" ht="11.25" hidden="false" customHeight="false" outlineLevel="0" collapsed="false">
      <c r="A31" s="177" t="n">
        <v>37092</v>
      </c>
      <c r="B31" s="171" t="n">
        <v>-3255965</v>
      </c>
      <c r="C31" s="171" t="n">
        <v>-5018</v>
      </c>
    </row>
    <row r="32" customFormat="false" ht="11.25" hidden="false" customHeight="false" outlineLevel="0" collapsed="false">
      <c r="A32" s="177" t="n">
        <v>37095</v>
      </c>
      <c r="B32" s="171" t="n">
        <v>-7068505</v>
      </c>
      <c r="C32" s="171" t="n">
        <v>-28682</v>
      </c>
    </row>
    <row r="33" customFormat="false" ht="11.25" hidden="false" customHeight="false" outlineLevel="0" collapsed="false">
      <c r="A33" s="177" t="n">
        <v>37096</v>
      </c>
      <c r="B33" s="171" t="n">
        <v>-325783</v>
      </c>
      <c r="C33" s="171" t="n">
        <v>-13906</v>
      </c>
    </row>
    <row r="34" customFormat="false" ht="11.25" hidden="false" customHeight="false" outlineLevel="0" collapsed="false">
      <c r="A34" s="177" t="n">
        <v>37097</v>
      </c>
      <c r="B34" s="171" t="n">
        <v>-3204</v>
      </c>
      <c r="C34" s="171" t="n">
        <v>87</v>
      </c>
    </row>
    <row r="35" customFormat="false" ht="11.25" hidden="false" customHeight="false" outlineLevel="0" collapsed="false">
      <c r="A35" s="177" t="n">
        <v>37098</v>
      </c>
      <c r="B35" s="171" t="n">
        <v>833046</v>
      </c>
      <c r="C35" s="171" t="n">
        <v>-13227</v>
      </c>
    </row>
    <row r="36" customFormat="false" ht="11.25" hidden="false" customHeight="false" outlineLevel="0" collapsed="false">
      <c r="A36" s="177" t="n">
        <v>37099</v>
      </c>
      <c r="B36" s="171" t="n">
        <v>1024060</v>
      </c>
      <c r="C36" s="171" t="n">
        <v>-48236</v>
      </c>
    </row>
    <row r="37" customFormat="false" ht="11.25" hidden="false" customHeight="false" outlineLevel="0" collapsed="false">
      <c r="A37" s="177" t="n">
        <v>37102</v>
      </c>
      <c r="B37" s="171" t="n">
        <v>-1129456</v>
      </c>
      <c r="C37" s="171" t="n">
        <v>-174632</v>
      </c>
    </row>
    <row r="38" customFormat="false" ht="11.25" hidden="false" customHeight="false" outlineLevel="0" collapsed="false">
      <c r="A38" s="177" t="n">
        <v>37103</v>
      </c>
      <c r="B38" s="171" t="n">
        <v>-92215</v>
      </c>
      <c r="C38" s="171" t="n">
        <v>56114</v>
      </c>
    </row>
    <row r="39" customFormat="false" ht="11.25" hidden="false" customHeight="false" outlineLevel="0" collapsed="false">
      <c r="A39" s="177" t="n">
        <v>37104</v>
      </c>
      <c r="B39" s="171" t="n">
        <v>3258408</v>
      </c>
      <c r="C39" s="171" t="n">
        <v>238295</v>
      </c>
    </row>
    <row r="40" customFormat="false" ht="11.25" hidden="false" customHeight="false" outlineLevel="0" collapsed="false">
      <c r="A40" s="177" t="n">
        <v>37105</v>
      </c>
      <c r="B40" s="171" t="n">
        <v>-1196089</v>
      </c>
      <c r="C40" s="171" t="n">
        <v>-6030</v>
      </c>
    </row>
    <row r="41" customFormat="false" ht="11.25" hidden="false" customHeight="false" outlineLevel="0" collapsed="false">
      <c r="A41" s="177" t="n">
        <v>37106</v>
      </c>
      <c r="B41" s="171" t="n">
        <v>1275855</v>
      </c>
      <c r="C41" s="171" t="n">
        <v>-13673</v>
      </c>
    </row>
    <row r="42" customFormat="false" ht="11.25" hidden="false" customHeight="false" outlineLevel="0" collapsed="false">
      <c r="A42" s="177" t="n">
        <v>37109</v>
      </c>
      <c r="B42" s="171" t="n">
        <v>-2323857</v>
      </c>
      <c r="C42" s="171" t="n">
        <v>-15105</v>
      </c>
    </row>
    <row r="43" customFormat="false" ht="11.25" hidden="false" customHeight="false" outlineLevel="0" collapsed="false">
      <c r="A43" s="177" t="n">
        <v>37110</v>
      </c>
      <c r="B43" s="171" t="n">
        <v>308448</v>
      </c>
      <c r="C43" s="171" t="n">
        <v>21</v>
      </c>
    </row>
    <row r="44" customFormat="false" ht="11.25" hidden="false" customHeight="false" outlineLevel="0" collapsed="false">
      <c r="A44" s="177" t="n">
        <v>37111</v>
      </c>
      <c r="B44" s="171" t="n">
        <v>1183435</v>
      </c>
      <c r="C44" s="171" t="n">
        <v>-3037</v>
      </c>
    </row>
    <row r="45" customFormat="false" ht="11.25" hidden="false" customHeight="false" outlineLevel="0" collapsed="false">
      <c r="A45" s="177" t="n">
        <v>37112</v>
      </c>
      <c r="B45" s="171" t="n">
        <v>1159535</v>
      </c>
      <c r="C45" s="171" t="n">
        <v>36281</v>
      </c>
    </row>
    <row r="46" customFormat="false" ht="11.25" hidden="false" customHeight="false" outlineLevel="0" collapsed="false">
      <c r="A46" s="177" t="n">
        <v>37113</v>
      </c>
      <c r="B46" s="171" t="n">
        <v>-595706</v>
      </c>
      <c r="C46" s="171" t="n">
        <v>-67795</v>
      </c>
    </row>
    <row r="47" customFormat="false" ht="11.25" hidden="false" customHeight="false" outlineLevel="0" collapsed="false">
      <c r="A47" s="177" t="n">
        <v>37116</v>
      </c>
      <c r="B47" s="171" t="n">
        <v>-6281869</v>
      </c>
      <c r="C47" s="171" t="n">
        <v>-31454</v>
      </c>
    </row>
    <row r="48" customFormat="false" ht="11.25" hidden="false" customHeight="false" outlineLevel="0" collapsed="false">
      <c r="A48" s="177" t="n">
        <v>37117</v>
      </c>
      <c r="B48" s="171" t="n">
        <v>-44611</v>
      </c>
      <c r="C48" s="171" t="n">
        <v>-141926</v>
      </c>
    </row>
    <row r="49" customFormat="false" ht="11.25" hidden="false" customHeight="false" outlineLevel="0" collapsed="false">
      <c r="A49" s="177" t="n">
        <v>37118</v>
      </c>
      <c r="B49" s="171" t="n">
        <v>-1707207</v>
      </c>
      <c r="C49" s="171" t="n">
        <v>-581874</v>
      </c>
    </row>
    <row r="50" customFormat="false" ht="11.25" hidden="false" customHeight="false" outlineLevel="0" collapsed="false">
      <c r="A50" s="177" t="n">
        <v>37119</v>
      </c>
      <c r="B50" s="171" t="n">
        <v>27549</v>
      </c>
      <c r="C50" s="171" t="n">
        <v>180452</v>
      </c>
    </row>
    <row r="51" customFormat="false" ht="11.25" hidden="false" customHeight="false" outlineLevel="0" collapsed="false">
      <c r="A51" s="177" t="n">
        <v>37120</v>
      </c>
      <c r="B51" s="171" t="n">
        <v>634746</v>
      </c>
      <c r="C51" s="171" t="n">
        <v>61751</v>
      </c>
    </row>
    <row r="52" customFormat="false" ht="11.25" hidden="false" customHeight="false" outlineLevel="0" collapsed="false">
      <c r="A52" s="177" t="n">
        <v>37123</v>
      </c>
      <c r="B52" s="171" t="n">
        <v>1044671</v>
      </c>
      <c r="C52" s="171" t="n">
        <v>195339</v>
      </c>
    </row>
    <row r="53" customFormat="false" ht="11.25" hidden="false" customHeight="false" outlineLevel="0" collapsed="false">
      <c r="A53" s="177" t="n">
        <v>37124</v>
      </c>
      <c r="B53" s="171" t="n">
        <v>-546792</v>
      </c>
      <c r="C53" s="171" t="n">
        <v>131992</v>
      </c>
    </row>
    <row r="54" customFormat="false" ht="11.25" hidden="false" customHeight="false" outlineLevel="0" collapsed="false">
      <c r="A54" s="177" t="n">
        <v>37125</v>
      </c>
      <c r="B54" s="171" t="n">
        <v>1777844</v>
      </c>
      <c r="C54" s="171" t="n">
        <v>325935</v>
      </c>
    </row>
    <row r="55" customFormat="false" ht="11.25" hidden="false" customHeight="false" outlineLevel="0" collapsed="false">
      <c r="A55" s="177" t="n">
        <v>37126</v>
      </c>
      <c r="B55" s="171" t="n">
        <v>-343241</v>
      </c>
      <c r="C55" s="171" t="n">
        <v>-55436</v>
      </c>
    </row>
    <row r="56" customFormat="false" ht="11.25" hidden="false" customHeight="false" outlineLevel="0" collapsed="false">
      <c r="A56" s="177" t="n">
        <v>37127</v>
      </c>
      <c r="B56" s="171" t="n">
        <v>918192</v>
      </c>
      <c r="C56" s="171" t="n">
        <v>106781</v>
      </c>
    </row>
    <row r="57" customFormat="false" ht="11.25" hidden="false" customHeight="false" outlineLevel="0" collapsed="false">
      <c r="A57" s="177" t="n">
        <v>37130</v>
      </c>
      <c r="B57" s="171" t="n">
        <v>1529049</v>
      </c>
      <c r="C57" s="171" t="n">
        <v>118184</v>
      </c>
    </row>
    <row r="58" customFormat="false" ht="11.25" hidden="false" customHeight="false" outlineLevel="0" collapsed="false">
      <c r="A58" s="177" t="n">
        <v>37131</v>
      </c>
      <c r="B58" s="171" t="n">
        <v>198209</v>
      </c>
      <c r="C58" s="171" t="n">
        <v>-38815</v>
      </c>
    </row>
    <row r="59" customFormat="false" ht="11.25" hidden="false" customHeight="false" outlineLevel="0" collapsed="false">
      <c r="A59" s="177" t="n">
        <v>37132</v>
      </c>
      <c r="B59" s="171" t="n">
        <v>1578880</v>
      </c>
      <c r="C59" s="171" t="n">
        <v>-15565</v>
      </c>
    </row>
    <row r="60" customFormat="false" ht="11.25" hidden="false" customHeight="false" outlineLevel="0" collapsed="false">
      <c r="A60" s="177" t="n">
        <v>37133</v>
      </c>
      <c r="B60" s="171" t="n">
        <v>-262400</v>
      </c>
      <c r="C60" s="171" t="n">
        <v>79444</v>
      </c>
    </row>
    <row r="61" customFormat="false" ht="12" hidden="false" customHeight="false" outlineLevel="0" collapsed="false">
      <c r="A61" s="179" t="n">
        <v>37134</v>
      </c>
      <c r="B61" s="180" t="n">
        <v>404653</v>
      </c>
      <c r="C61" s="180" t="n">
        <v>46715</v>
      </c>
      <c r="D61" s="181"/>
      <c r="E61" s="181"/>
      <c r="F61" s="181"/>
    </row>
    <row r="62" customFormat="false" ht="12" hidden="false" customHeight="false" outlineLevel="0" collapsed="false">
      <c r="A62" s="177" t="n">
        <v>37138</v>
      </c>
      <c r="B62" s="171" t="n">
        <v>2030401</v>
      </c>
      <c r="C62" s="171" t="n">
        <v>112705</v>
      </c>
    </row>
    <row r="63" customFormat="false" ht="11.25" hidden="false" customHeight="false" outlineLevel="0" collapsed="false">
      <c r="A63" s="177" t="n">
        <v>37139</v>
      </c>
      <c r="B63" s="171" t="n">
        <v>-267932</v>
      </c>
      <c r="C63" s="171" t="n">
        <v>-34426</v>
      </c>
    </row>
    <row r="64" customFormat="false" ht="11.25" hidden="false" customHeight="false" outlineLevel="0" collapsed="false">
      <c r="A64" s="177" t="n">
        <v>37140</v>
      </c>
      <c r="B64" s="171" t="n">
        <v>-174272</v>
      </c>
      <c r="C64" s="171" t="n">
        <v>-52637</v>
      </c>
    </row>
    <row r="65" customFormat="false" ht="11.25" hidden="false" customHeight="false" outlineLevel="0" collapsed="false">
      <c r="A65" s="177" t="n">
        <v>37141</v>
      </c>
      <c r="B65" s="171" t="n">
        <v>-259290</v>
      </c>
      <c r="C65" s="171" t="n">
        <v>-24800</v>
      </c>
    </row>
    <row r="66" customFormat="false" ht="11.25" hidden="false" customHeight="false" outlineLevel="0" collapsed="false">
      <c r="A66" s="177" t="n">
        <v>37144</v>
      </c>
      <c r="B66" s="171" t="n">
        <v>155904</v>
      </c>
      <c r="C66" s="171" t="n">
        <v>130658</v>
      </c>
    </row>
    <row r="67" customFormat="false" ht="11.25" hidden="false" customHeight="false" outlineLevel="0" collapsed="false">
      <c r="A67" s="177" t="n">
        <v>37146</v>
      </c>
      <c r="B67" s="171" t="n">
        <v>10329</v>
      </c>
      <c r="C67" s="171" t="n">
        <v>184</v>
      </c>
    </row>
    <row r="68" customFormat="false" ht="11.25" hidden="false" customHeight="false" outlineLevel="0" collapsed="false">
      <c r="A68" s="177" t="n">
        <v>37147</v>
      </c>
      <c r="B68" s="171" t="n">
        <v>-1035151</v>
      </c>
      <c r="C68" s="171" t="n">
        <v>-237553</v>
      </c>
    </row>
    <row r="69" customFormat="false" ht="11.25" hidden="false" customHeight="false" outlineLevel="0" collapsed="false">
      <c r="A69" s="177" t="n">
        <v>37148</v>
      </c>
      <c r="B69" s="171" t="n">
        <v>131955</v>
      </c>
      <c r="C69" s="171" t="n">
        <v>-83968</v>
      </c>
    </row>
    <row r="70" customFormat="false" ht="11.25" hidden="false" customHeight="false" outlineLevel="0" collapsed="false">
      <c r="A70" s="177" t="n">
        <v>37151</v>
      </c>
      <c r="B70" s="171" t="n">
        <v>-519455</v>
      </c>
      <c r="C70" s="171" t="n">
        <v>208462</v>
      </c>
    </row>
    <row r="71" customFormat="false" ht="11.25" hidden="false" customHeight="false" outlineLevel="0" collapsed="false">
      <c r="A71" s="177" t="n">
        <v>37152</v>
      </c>
      <c r="B71" s="171" t="n">
        <v>927493</v>
      </c>
      <c r="C71" s="171" t="n">
        <v>186962</v>
      </c>
    </row>
    <row r="72" customFormat="false" ht="11.25" hidden="false" customHeight="false" outlineLevel="0" collapsed="false">
      <c r="A72" s="177" t="n">
        <v>37153</v>
      </c>
      <c r="B72" s="171" t="n">
        <v>278897</v>
      </c>
      <c r="C72" s="171" t="n">
        <v>24355</v>
      </c>
    </row>
    <row r="73" customFormat="false" ht="11.25" hidden="false" customHeight="false" outlineLevel="0" collapsed="false">
      <c r="A73" s="177" t="n">
        <v>37154</v>
      </c>
      <c r="B73" s="171" t="n">
        <v>-324249</v>
      </c>
      <c r="C73" s="171" t="n">
        <v>-41376</v>
      </c>
    </row>
    <row r="74" customFormat="false" ht="11.25" hidden="false" customHeight="false" outlineLevel="0" collapsed="false">
      <c r="A74" s="177" t="n">
        <v>37155</v>
      </c>
      <c r="B74" s="171" t="n">
        <v>131147</v>
      </c>
      <c r="C74" s="171" t="n">
        <v>23229</v>
      </c>
    </row>
    <row r="75" customFormat="false" ht="11.25" hidden="false" customHeight="false" outlineLevel="0" collapsed="false">
      <c r="A75" s="177" t="n">
        <v>37158</v>
      </c>
      <c r="B75" s="171" t="n">
        <v>649428</v>
      </c>
      <c r="C75" s="171" t="n">
        <v>432388</v>
      </c>
    </row>
    <row r="76" customFormat="false" ht="11.25" hidden="false" customHeight="false" outlineLevel="0" collapsed="false">
      <c r="A76" s="177" t="n">
        <v>37159</v>
      </c>
      <c r="B76" s="171" t="n">
        <v>-1177383</v>
      </c>
      <c r="C76" s="171" t="n">
        <v>-320385</v>
      </c>
    </row>
    <row r="77" customFormat="false" ht="11.25" hidden="false" customHeight="false" outlineLevel="0" collapsed="false">
      <c r="A77" s="177" t="n">
        <v>37160</v>
      </c>
      <c r="B77" s="171" t="n">
        <v>330499</v>
      </c>
      <c r="C77" s="171" t="n">
        <v>1003</v>
      </c>
    </row>
    <row r="78" customFormat="false" ht="11.25" hidden="false" customHeight="false" outlineLevel="0" collapsed="false">
      <c r="A78" s="177" t="n">
        <v>37161</v>
      </c>
      <c r="B78" s="171" t="n">
        <v>237216</v>
      </c>
      <c r="C78" s="171" t="n">
        <v>65472</v>
      </c>
    </row>
    <row r="79" customFormat="false" ht="12" hidden="false" customHeight="false" outlineLevel="0" collapsed="false">
      <c r="A79" s="179" t="n">
        <v>37162</v>
      </c>
      <c r="B79" s="180" t="n">
        <v>-413713</v>
      </c>
      <c r="C79" s="180" t="n">
        <f aca="false">54299-4503</f>
        <v>49796</v>
      </c>
      <c r="D79" s="181"/>
      <c r="E79" s="181"/>
      <c r="F79" s="181"/>
    </row>
    <row r="80" customFormat="false" ht="12" hidden="false" customHeight="false" outlineLevel="0" collapsed="false">
      <c r="A80" s="177" t="n">
        <v>37165</v>
      </c>
      <c r="B80" s="171" t="n">
        <v>-398024</v>
      </c>
      <c r="C80" s="171" t="n">
        <v>126107</v>
      </c>
    </row>
    <row r="81" customFormat="false" ht="11.25" hidden="false" customHeight="false" outlineLevel="0" collapsed="false">
      <c r="A81" s="177" t="n">
        <v>37166</v>
      </c>
      <c r="B81" s="171" t="n">
        <v>-39333</v>
      </c>
      <c r="C81" s="171" t="n">
        <v>-11017</v>
      </c>
    </row>
    <row r="82" customFormat="false" ht="11.25" hidden="false" customHeight="false" outlineLevel="0" collapsed="false">
      <c r="A82" s="177" t="n">
        <v>37167</v>
      </c>
      <c r="B82" s="171" t="n">
        <v>312679</v>
      </c>
      <c r="C82" s="171" t="n">
        <v>11605</v>
      </c>
    </row>
    <row r="83" customFormat="false" ht="11.25" hidden="false" customHeight="false" outlineLevel="0" collapsed="false">
      <c r="A83" s="177" t="n">
        <v>37168</v>
      </c>
      <c r="B83" s="171" t="n">
        <v>209436</v>
      </c>
      <c r="C83" s="171" t="n">
        <v>-150906</v>
      </c>
    </row>
    <row r="84" customFormat="false" ht="11.25" hidden="false" customHeight="false" outlineLevel="0" collapsed="false">
      <c r="A84" s="177" t="n">
        <v>37169</v>
      </c>
      <c r="B84" s="171" t="n">
        <v>-301617</v>
      </c>
      <c r="C84" s="171" t="n">
        <v>192637</v>
      </c>
    </row>
    <row r="85" customFormat="false" ht="11.25" hidden="false" customHeight="false" outlineLevel="0" collapsed="false">
      <c r="A85" s="177" t="n">
        <v>37172</v>
      </c>
      <c r="B85" s="171" t="n">
        <v>111378</v>
      </c>
      <c r="C85" s="171" t="n">
        <v>88301</v>
      </c>
    </row>
    <row r="86" customFormat="false" ht="11.25" hidden="false" customHeight="false" outlineLevel="0" collapsed="false">
      <c r="A86" s="177" t="n">
        <v>37173</v>
      </c>
      <c r="B86" s="171" t="n">
        <v>349385</v>
      </c>
      <c r="C86" s="171" t="n">
        <v>-65303</v>
      </c>
    </row>
    <row r="87" customFormat="false" ht="11.25" hidden="false" customHeight="false" outlineLevel="0" collapsed="false">
      <c r="A87" s="177" t="n">
        <v>37174</v>
      </c>
      <c r="B87" s="171" t="n">
        <v>51354</v>
      </c>
      <c r="C87" s="171" t="n">
        <v>-242299</v>
      </c>
    </row>
    <row r="88" customFormat="false" ht="11.25" hidden="false" customHeight="false" outlineLevel="0" collapsed="false">
      <c r="A88" s="177" t="n">
        <v>37175</v>
      </c>
      <c r="B88" s="171" t="n">
        <v>32035</v>
      </c>
      <c r="C88" s="171" t="n">
        <v>-43187</v>
      </c>
    </row>
    <row r="89" customFormat="false" ht="11.25" hidden="false" customHeight="false" outlineLevel="0" collapsed="false">
      <c r="A89" s="177" t="n">
        <v>37176</v>
      </c>
      <c r="B89" s="171" t="n">
        <v>-49485</v>
      </c>
      <c r="C89" s="171" t="n">
        <v>136891</v>
      </c>
    </row>
    <row r="90" customFormat="false" ht="11.25" hidden="false" customHeight="false" outlineLevel="0" collapsed="false">
      <c r="A90" s="177" t="n">
        <v>37179</v>
      </c>
      <c r="B90" s="171" t="n">
        <v>34540</v>
      </c>
      <c r="C90" s="171" t="n">
        <v>36038</v>
      </c>
    </row>
    <row r="91" customFormat="false" ht="11.25" hidden="false" customHeight="false" outlineLevel="0" collapsed="false">
      <c r="A91" s="177" t="n">
        <v>37180</v>
      </c>
      <c r="B91" s="171" t="n">
        <v>-444586</v>
      </c>
      <c r="C91" s="171" t="n">
        <v>-141051</v>
      </c>
    </row>
    <row r="92" customFormat="false" ht="11.25" hidden="false" customHeight="false" outlineLevel="0" collapsed="false">
      <c r="A92" s="177" t="n">
        <v>37181</v>
      </c>
      <c r="B92" s="171" t="n">
        <v>-269704</v>
      </c>
      <c r="C92" s="171" t="n">
        <v>110306</v>
      </c>
    </row>
    <row r="93" customFormat="false" ht="11.25" hidden="false" customHeight="false" outlineLevel="0" collapsed="false">
      <c r="A93" s="177" t="n">
        <v>37182</v>
      </c>
      <c r="B93" s="171" t="n">
        <v>-416871</v>
      </c>
      <c r="C93" s="171" t="n">
        <v>-179355</v>
      </c>
    </row>
    <row r="94" customFormat="false" ht="11.25" hidden="false" customHeight="false" outlineLevel="0" collapsed="false">
      <c r="A94" s="177" t="n">
        <v>37183</v>
      </c>
      <c r="B94" s="171" t="n">
        <v>-1174327</v>
      </c>
      <c r="C94" s="171" t="n">
        <v>-283033</v>
      </c>
    </row>
    <row r="95" customFormat="false" ht="11.25" hidden="false" customHeight="false" outlineLevel="0" collapsed="false">
      <c r="A95" s="177" t="n">
        <v>37186</v>
      </c>
      <c r="B95" s="171" t="n">
        <v>393687</v>
      </c>
      <c r="C95" s="171" t="n">
        <v>-217384</v>
      </c>
    </row>
    <row r="96" customFormat="false" ht="11.25" hidden="false" customHeight="false" outlineLevel="0" collapsed="false">
      <c r="A96" s="177" t="n">
        <v>37187</v>
      </c>
      <c r="B96" s="171" t="n">
        <v>-166299</v>
      </c>
      <c r="C96" s="171" t="n">
        <v>202661</v>
      </c>
    </row>
    <row r="97" customFormat="false" ht="11.25" hidden="false" customHeight="false" outlineLevel="0" collapsed="false">
      <c r="A97" s="177" t="n">
        <v>37188</v>
      </c>
      <c r="B97" s="171" t="n">
        <v>181651</v>
      </c>
      <c r="C97" s="171" t="n">
        <v>-256952</v>
      </c>
    </row>
    <row r="98" customFormat="false" ht="11.25" hidden="false" customHeight="false" outlineLevel="0" collapsed="false">
      <c r="A98" s="177" t="n">
        <v>37189</v>
      </c>
      <c r="B98" s="171" t="n">
        <v>-140019</v>
      </c>
      <c r="C98" s="171" t="n">
        <v>-42208</v>
      </c>
    </row>
    <row r="99" customFormat="false" ht="11.25" hidden="false" customHeight="false" outlineLevel="0" collapsed="false">
      <c r="A99" s="177" t="n">
        <v>37190</v>
      </c>
      <c r="B99" s="171" t="n">
        <v>277883</v>
      </c>
      <c r="C99" s="171" t="n">
        <v>-30893</v>
      </c>
    </row>
    <row r="100" customFormat="false" ht="11.25" hidden="false" customHeight="false" outlineLevel="0" collapsed="false">
      <c r="A100" s="177" t="n">
        <v>37193</v>
      </c>
      <c r="B100" s="171" t="n">
        <v>-313999</v>
      </c>
      <c r="C100" s="171" t="n">
        <v>37550</v>
      </c>
    </row>
    <row r="101" customFormat="false" ht="11.25" hidden="false" customHeight="false" outlineLevel="0" collapsed="false">
      <c r="A101" s="177" t="n">
        <v>37194</v>
      </c>
      <c r="B101" s="171" t="n">
        <v>-276743</v>
      </c>
      <c r="C101" s="171" t="n">
        <v>-105916</v>
      </c>
    </row>
    <row r="102" customFormat="false" ht="12" hidden="false" customHeight="false" outlineLevel="0" collapsed="false">
      <c r="A102" s="179" t="n">
        <v>37195</v>
      </c>
      <c r="B102" s="180" t="n">
        <v>-419461</v>
      </c>
      <c r="C102" s="180" t="n">
        <v>94742</v>
      </c>
      <c r="D102" s="181"/>
      <c r="E102" s="180" t="n">
        <v>94742</v>
      </c>
      <c r="F102" s="181"/>
    </row>
    <row r="103" customFormat="false" ht="12" hidden="false" customHeight="false" outlineLevel="0" collapsed="false">
      <c r="A103" s="177" t="n">
        <v>37196</v>
      </c>
      <c r="B103" s="171" t="n">
        <v>245388</v>
      </c>
      <c r="C103" s="171" t="n">
        <v>267</v>
      </c>
      <c r="E103" s="182" t="n">
        <v>267</v>
      </c>
    </row>
    <row r="104" customFormat="false" ht="11.25" hidden="false" customHeight="false" outlineLevel="0" collapsed="false">
      <c r="A104" s="177" t="n">
        <v>37197</v>
      </c>
      <c r="B104" s="171" t="n">
        <v>-152120</v>
      </c>
      <c r="C104" s="171" t="n">
        <v>12235.9399999999</v>
      </c>
      <c r="E104" s="182" t="n">
        <f aca="false">C104+9050</f>
        <v>21285.9399999999</v>
      </c>
    </row>
    <row r="105" customFormat="false" ht="11.25" hidden="false" customHeight="false" outlineLevel="0" collapsed="false">
      <c r="A105" s="177" t="n">
        <v>37200</v>
      </c>
      <c r="B105" s="171" t="n">
        <v>-265527</v>
      </c>
      <c r="C105" s="171" t="n">
        <v>-110696</v>
      </c>
      <c r="E105" s="182" t="n">
        <v>-110696</v>
      </c>
    </row>
    <row r="106" customFormat="false" ht="11.25" hidden="false" customHeight="false" outlineLevel="0" collapsed="false">
      <c r="A106" s="177" t="n">
        <v>37201</v>
      </c>
      <c r="B106" s="171" t="n">
        <v>-492586</v>
      </c>
      <c r="C106" s="171" t="n">
        <v>9411</v>
      </c>
      <c r="E106" s="182" t="n">
        <f aca="false">9411-9050</f>
        <v>361</v>
      </c>
    </row>
    <row r="107" customFormat="false" ht="11.25" hidden="false" customHeight="false" outlineLevel="0" collapsed="false">
      <c r="A107" s="177" t="n">
        <v>37202</v>
      </c>
      <c r="B107" s="171" t="n">
        <v>19552</v>
      </c>
      <c r="C107" s="171" t="n">
        <v>-10531</v>
      </c>
      <c r="E107" s="183" t="n">
        <v>-10531</v>
      </c>
    </row>
    <row r="108" customFormat="false" ht="11.25" hidden="false" customHeight="false" outlineLevel="0" collapsed="false">
      <c r="A108" s="177" t="n">
        <v>37203</v>
      </c>
      <c r="B108" s="171" t="n">
        <v>-402571</v>
      </c>
      <c r="C108" s="171" t="n">
        <v>-185055</v>
      </c>
      <c r="E108" s="0" t="n">
        <v>-185055</v>
      </c>
    </row>
    <row r="109" customFormat="false" ht="11.25" hidden="false" customHeight="false" outlineLevel="0" collapsed="false">
      <c r="A109" s="177" t="n">
        <v>37204</v>
      </c>
      <c r="B109" s="171" t="n">
        <v>-217343</v>
      </c>
      <c r="C109" s="171" t="n">
        <v>48972</v>
      </c>
      <c r="E109" s="0" t="n">
        <v>48972</v>
      </c>
    </row>
    <row r="110" customFormat="false" ht="11.25" hidden="false" customHeight="false" outlineLevel="0" collapsed="false">
      <c r="A110" s="177" t="n">
        <v>37207</v>
      </c>
      <c r="B110" s="171" t="n">
        <v>151613</v>
      </c>
      <c r="C110" s="171" t="n">
        <v>93607</v>
      </c>
      <c r="E110" s="0" t="n">
        <v>93607</v>
      </c>
    </row>
    <row r="111" customFormat="false" ht="11.25" hidden="false" customHeight="false" outlineLevel="0" collapsed="false">
      <c r="A111" s="177" t="n">
        <v>37208</v>
      </c>
      <c r="B111" s="171" t="n">
        <v>170042</v>
      </c>
      <c r="C111" s="171" t="n">
        <v>-99569</v>
      </c>
      <c r="E111" s="0" t="n">
        <v>-99569</v>
      </c>
    </row>
    <row r="112" customFormat="false" ht="11.25" hidden="false" customHeight="false" outlineLevel="0" collapsed="false">
      <c r="A112" s="177" t="n">
        <v>37209</v>
      </c>
      <c r="B112" s="171" t="n">
        <v>176655</v>
      </c>
      <c r="C112" s="171" t="n">
        <v>121148</v>
      </c>
      <c r="E112" s="0" t="n">
        <v>121148</v>
      </c>
    </row>
    <row r="113" customFormat="false" ht="11.25" hidden="false" customHeight="false" outlineLevel="0" collapsed="false">
      <c r="A113" s="177" t="n">
        <v>37210</v>
      </c>
      <c r="B113" s="171" t="n">
        <v>450645</v>
      </c>
      <c r="C113" s="171" t="n">
        <v>181968</v>
      </c>
      <c r="E113" s="0" t="n">
        <v>181968</v>
      </c>
    </row>
    <row r="114" customFormat="false" ht="11.25" hidden="false" customHeight="false" outlineLevel="0" collapsed="false">
      <c r="A114" s="177" t="n">
        <v>37211</v>
      </c>
      <c r="B114" s="171" t="n">
        <v>-414707</v>
      </c>
      <c r="C114" s="171" t="n">
        <v>-44698</v>
      </c>
      <c r="E114" s="0" t="n">
        <v>-44698</v>
      </c>
    </row>
    <row r="115" customFormat="false" ht="11.25" hidden="false" customHeight="false" outlineLevel="0" collapsed="false">
      <c r="A115" s="177" t="n">
        <v>37214</v>
      </c>
      <c r="B115" s="171" t="n">
        <v>-493700</v>
      </c>
      <c r="C115" s="171" t="n">
        <v>9821</v>
      </c>
      <c r="E115" s="0" t="n">
        <v>9821</v>
      </c>
    </row>
    <row r="116" customFormat="false" ht="11.25" hidden="false" customHeight="false" outlineLevel="0" collapsed="false">
      <c r="A116" s="177" t="n">
        <v>37215</v>
      </c>
    </row>
    <row r="117" customFormat="false" ht="11.25" hidden="false" customHeight="false" outlineLevel="0" collapsed="false">
      <c r="A117" s="177" t="n">
        <v>37216</v>
      </c>
    </row>
    <row r="118" customFormat="false" ht="11.25" hidden="false" customHeight="false" outlineLevel="0" collapsed="false">
      <c r="A118" s="177" t="n">
        <v>37221</v>
      </c>
    </row>
    <row r="119" customFormat="false" ht="11.25" hidden="false" customHeight="false" outlineLevel="0" collapsed="false">
      <c r="A119" s="177" t="n">
        <v>37222</v>
      </c>
    </row>
    <row r="120" customFormat="false" ht="11.25" hidden="false" customHeight="false" outlineLevel="0" collapsed="false">
      <c r="A120" s="177" t="n">
        <v>37223</v>
      </c>
    </row>
    <row r="121" customFormat="false" ht="11.25" hidden="false" customHeight="false" outlineLevel="0" collapsed="false">
      <c r="A121" s="177" t="n">
        <v>37224</v>
      </c>
    </row>
    <row r="122" customFormat="false" ht="12" hidden="false" customHeight="false" outlineLevel="0" collapsed="false">
      <c r="A122" s="179" t="n">
        <v>37225</v>
      </c>
      <c r="B122" s="180"/>
      <c r="C122" s="180"/>
      <c r="D122" s="181"/>
      <c r="E122" s="181"/>
      <c r="F122" s="181"/>
    </row>
    <row r="123" customFormat="false" ht="12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78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56" activePane="bottomRight" state="frozen"/>
      <selection pane="topLeft" activeCell="A1" activeCellId="0" sqref="A1"/>
      <selection pane="topRight" activeCell="B1" activeCellId="0" sqref="B1"/>
      <selection pane="bottomLeft" activeCell="A56" activeCellId="0" sqref="A56"/>
      <selection pane="bottomRight" activeCell="A1" activeCellId="0" sqref="A1"/>
    </sheetView>
  </sheetViews>
  <sheetFormatPr defaultColWidth="9.29296875" defaultRowHeight="11.25" customHeight="true" zeroHeight="false" outlineLevelRow="0" outlineLevelCol="0"/>
  <cols>
    <col collapsed="false" customWidth="true" hidden="false" outlineLevel="0" max="1" min="1" style="0" width="10.15"/>
    <col collapsed="false" customWidth="true" hidden="false" outlineLevel="0" max="2" min="2" style="0" width="12.49"/>
    <col collapsed="false" customWidth="true" hidden="false" outlineLevel="0" max="3" min="3" style="0" width="11.15"/>
    <col collapsed="false" customWidth="true" hidden="false" outlineLevel="0" max="4" min="4" style="0" width="15.82"/>
    <col collapsed="false" customWidth="true" hidden="false" outlineLevel="0" max="5" min="5" style="0" width="10.15"/>
  </cols>
  <sheetData>
    <row r="1" customFormat="false" ht="11.25" hidden="false" customHeight="false" outlineLevel="0" collapsed="false">
      <c r="A1" s="175" t="s">
        <v>167</v>
      </c>
    </row>
    <row r="3" customFormat="false" ht="11.25" hidden="false" customHeight="false" outlineLevel="0" collapsed="false">
      <c r="A3" s="0" t="s">
        <v>164</v>
      </c>
      <c r="B3" s="184" t="s">
        <v>165</v>
      </c>
      <c r="C3" s="184" t="s">
        <v>166</v>
      </c>
      <c r="D3" s="184" t="s">
        <v>35</v>
      </c>
    </row>
    <row r="4" customFormat="false" ht="11.25" hidden="false" customHeight="false" outlineLevel="0" collapsed="false">
      <c r="A4" s="177" t="n">
        <v>37105</v>
      </c>
      <c r="B4" s="176" t="n">
        <v>2346369</v>
      </c>
      <c r="C4" s="176" t="n">
        <v>0</v>
      </c>
      <c r="D4" s="176" t="n">
        <v>2346369</v>
      </c>
      <c r="E4" s="177"/>
    </row>
    <row r="5" customFormat="false" ht="11.25" hidden="false" customHeight="false" outlineLevel="0" collapsed="false">
      <c r="A5" s="177" t="n">
        <v>37106</v>
      </c>
      <c r="B5" s="176" t="n">
        <v>2188870</v>
      </c>
      <c r="C5" s="176" t="n">
        <v>0</v>
      </c>
      <c r="D5" s="176" t="n">
        <v>2188870</v>
      </c>
      <c r="E5" s="177"/>
    </row>
    <row r="6" customFormat="false" ht="11.25" hidden="false" customHeight="false" outlineLevel="0" collapsed="false">
      <c r="A6" s="177" t="n">
        <v>37109</v>
      </c>
      <c r="B6" s="176" t="n">
        <v>2225325</v>
      </c>
      <c r="C6" s="176" t="n">
        <v>0</v>
      </c>
      <c r="D6" s="176" t="n">
        <v>2225325</v>
      </c>
      <c r="E6" s="177"/>
    </row>
    <row r="7" customFormat="false" ht="11.25" hidden="false" customHeight="false" outlineLevel="0" collapsed="false">
      <c r="A7" s="177" t="n">
        <v>37110</v>
      </c>
      <c r="B7" s="176" t="n">
        <v>2124985</v>
      </c>
      <c r="C7" s="176" t="n">
        <v>0</v>
      </c>
      <c r="D7" s="176" t="n">
        <v>2124985</v>
      </c>
      <c r="E7" s="177"/>
    </row>
    <row r="8" customFormat="false" ht="11.25" hidden="false" customHeight="false" outlineLevel="0" collapsed="false">
      <c r="A8" s="177" t="n">
        <v>37111</v>
      </c>
      <c r="B8" s="176" t="n">
        <v>2145674</v>
      </c>
      <c r="C8" s="176" t="n">
        <v>0</v>
      </c>
      <c r="D8" s="176" t="n">
        <v>2145674</v>
      </c>
      <c r="E8" s="177"/>
    </row>
    <row r="9" customFormat="false" ht="11.25" hidden="false" customHeight="false" outlineLevel="0" collapsed="false">
      <c r="A9" s="177" t="n">
        <v>37112</v>
      </c>
      <c r="B9" s="176" t="n">
        <v>2094985</v>
      </c>
      <c r="C9" s="176" t="n">
        <v>89125</v>
      </c>
      <c r="D9" s="176" t="n">
        <v>2122819</v>
      </c>
      <c r="E9" s="177"/>
    </row>
    <row r="10" customFormat="false" ht="11.25" hidden="false" customHeight="false" outlineLevel="0" collapsed="false">
      <c r="A10" s="177" t="n">
        <v>37113</v>
      </c>
      <c r="B10" s="176" t="n">
        <v>2079287</v>
      </c>
      <c r="C10" s="176" t="n">
        <v>93406</v>
      </c>
      <c r="D10" s="176" t="n">
        <v>2124676</v>
      </c>
      <c r="E10" s="177"/>
    </row>
    <row r="11" customFormat="false" ht="11.25" hidden="false" customHeight="false" outlineLevel="0" collapsed="false">
      <c r="A11" s="177" t="n">
        <v>37116</v>
      </c>
      <c r="B11" s="176" t="n">
        <v>1611819</v>
      </c>
      <c r="C11" s="176" t="n">
        <v>91114</v>
      </c>
      <c r="D11" s="176" t="n">
        <v>1624772</v>
      </c>
      <c r="E11" s="177"/>
    </row>
    <row r="12" customFormat="false" ht="11.25" hidden="false" customHeight="false" outlineLevel="0" collapsed="false">
      <c r="A12" s="177" t="n">
        <v>37117</v>
      </c>
      <c r="B12" s="176" t="n">
        <v>1644596</v>
      </c>
      <c r="C12" s="176" t="n">
        <v>199856</v>
      </c>
      <c r="D12" s="176" t="n">
        <v>1671632</v>
      </c>
      <c r="E12" s="177"/>
    </row>
    <row r="13" customFormat="false" ht="11.25" hidden="false" customHeight="false" outlineLevel="0" collapsed="false">
      <c r="A13" s="177" t="n">
        <v>37118</v>
      </c>
      <c r="B13" s="176" t="n">
        <v>1777097</v>
      </c>
      <c r="C13" s="176" t="n">
        <v>235752</v>
      </c>
      <c r="D13" s="176" t="n">
        <v>1807253</v>
      </c>
      <c r="E13" s="177"/>
    </row>
    <row r="14" customFormat="false" ht="11.25" hidden="false" customHeight="false" outlineLevel="0" collapsed="false">
      <c r="A14" s="177" t="n">
        <v>37119</v>
      </c>
      <c r="B14" s="176" t="n">
        <v>1743795</v>
      </c>
      <c r="C14" s="176" t="n">
        <v>230380</v>
      </c>
      <c r="D14" s="176" t="n">
        <v>1779408</v>
      </c>
      <c r="E14" s="177"/>
    </row>
    <row r="15" customFormat="false" ht="11.25" hidden="false" customHeight="false" outlineLevel="0" collapsed="false">
      <c r="A15" s="177" t="n">
        <v>37120</v>
      </c>
      <c r="B15" s="176" t="n">
        <v>1716027</v>
      </c>
      <c r="C15" s="176" t="n">
        <v>227200</v>
      </c>
      <c r="D15" s="176" t="n">
        <v>1753635</v>
      </c>
      <c r="E15" s="177"/>
    </row>
    <row r="16" customFormat="false" ht="11.25" hidden="false" customHeight="false" outlineLevel="0" collapsed="false">
      <c r="A16" s="177" t="n">
        <v>37123</v>
      </c>
      <c r="B16" s="176" t="n">
        <v>1664305</v>
      </c>
      <c r="C16" s="176" t="n">
        <v>218625</v>
      </c>
      <c r="D16" s="176" t="n">
        <v>1701884</v>
      </c>
      <c r="E16" s="177"/>
    </row>
    <row r="17" customFormat="false" ht="11.25" hidden="false" customHeight="false" outlineLevel="0" collapsed="false">
      <c r="A17" s="177" t="n">
        <v>37124</v>
      </c>
      <c r="B17" s="176" t="n">
        <v>1874522</v>
      </c>
      <c r="C17" s="176" t="n">
        <v>217562</v>
      </c>
      <c r="D17" s="176" t="n">
        <v>1904918</v>
      </c>
      <c r="E17" s="177"/>
    </row>
    <row r="18" customFormat="false" ht="11.25" hidden="false" customHeight="false" outlineLevel="0" collapsed="false">
      <c r="A18" s="177" t="n">
        <v>37125</v>
      </c>
      <c r="B18" s="176" t="n">
        <v>1748801</v>
      </c>
      <c r="C18" s="176" t="n">
        <v>15436</v>
      </c>
      <c r="D18" s="176" t="n">
        <v>1752036</v>
      </c>
      <c r="E18" s="177"/>
    </row>
    <row r="19" customFormat="false" ht="11.25" hidden="false" customHeight="false" outlineLevel="0" collapsed="false">
      <c r="A19" s="177" t="n">
        <v>37126</v>
      </c>
      <c r="B19" s="176" t="n">
        <v>1821611</v>
      </c>
      <c r="C19" s="176" t="n">
        <v>181116</v>
      </c>
      <c r="D19" s="176" t="n">
        <v>1934968</v>
      </c>
      <c r="E19" s="177"/>
    </row>
    <row r="20" customFormat="false" ht="11.25" hidden="false" customHeight="false" outlineLevel="0" collapsed="false">
      <c r="A20" s="177" t="n">
        <v>37127</v>
      </c>
      <c r="B20" s="176" t="n">
        <v>1776291</v>
      </c>
      <c r="C20" s="176" t="n">
        <v>175056</v>
      </c>
      <c r="D20" s="176" t="n">
        <v>1889856</v>
      </c>
      <c r="E20" s="177"/>
    </row>
    <row r="21" customFormat="false" ht="11.25" hidden="false" customHeight="false" outlineLevel="0" collapsed="false">
      <c r="A21" s="177" t="n">
        <v>37130</v>
      </c>
      <c r="B21" s="176" t="n">
        <v>1688411</v>
      </c>
      <c r="C21" s="176" t="n">
        <v>18470</v>
      </c>
      <c r="D21" s="176" t="n">
        <v>1695783</v>
      </c>
      <c r="E21" s="177"/>
    </row>
    <row r="22" customFormat="false" ht="11.25" hidden="false" customHeight="false" outlineLevel="0" collapsed="false">
      <c r="A22" s="177" t="n">
        <v>37131</v>
      </c>
      <c r="B22" s="176" t="n">
        <v>1648123</v>
      </c>
      <c r="C22" s="176" t="n">
        <v>0</v>
      </c>
      <c r="D22" s="176" t="n">
        <v>1648123</v>
      </c>
      <c r="E22" s="177"/>
    </row>
    <row r="23" customFormat="false" ht="11.25" hidden="false" customHeight="false" outlineLevel="0" collapsed="false">
      <c r="A23" s="177" t="n">
        <v>37132</v>
      </c>
      <c r="B23" s="176" t="n">
        <v>1788488</v>
      </c>
      <c r="C23" s="176" t="n">
        <v>11501</v>
      </c>
      <c r="D23" s="176" t="n">
        <v>1795643</v>
      </c>
      <c r="E23" s="177"/>
    </row>
    <row r="24" customFormat="false" ht="11.25" hidden="false" customHeight="false" outlineLevel="0" collapsed="false">
      <c r="A24" s="177" t="n">
        <v>37133</v>
      </c>
      <c r="B24" s="176" t="n">
        <v>1894682</v>
      </c>
      <c r="C24" s="176" t="n">
        <v>208792</v>
      </c>
      <c r="D24" s="176" t="n">
        <v>2018097</v>
      </c>
      <c r="E24" s="177"/>
    </row>
    <row r="25" customFormat="false" ht="11.25" hidden="false" customHeight="false" outlineLevel="0" collapsed="false">
      <c r="A25" s="177" t="n">
        <v>37134</v>
      </c>
      <c r="B25" s="176" t="n">
        <v>1955089</v>
      </c>
      <c r="C25" s="176" t="n">
        <v>11215</v>
      </c>
      <c r="D25" s="176" t="n">
        <v>1956700</v>
      </c>
      <c r="E25" s="177"/>
    </row>
    <row r="26" customFormat="false" ht="11.25" hidden="false" customHeight="false" outlineLevel="0" collapsed="false">
      <c r="A26" s="177" t="n">
        <v>37138</v>
      </c>
      <c r="B26" s="176" t="n">
        <v>1973918</v>
      </c>
      <c r="C26" s="176" t="n">
        <v>87818</v>
      </c>
      <c r="D26" s="176" t="n">
        <v>2024788</v>
      </c>
      <c r="E26" s="177"/>
    </row>
    <row r="27" customFormat="false" ht="11.25" hidden="false" customHeight="false" outlineLevel="0" collapsed="false">
      <c r="A27" s="177" t="n">
        <v>37139</v>
      </c>
      <c r="B27" s="176" t="n">
        <v>1973918</v>
      </c>
      <c r="C27" s="176" t="n">
        <v>175766</v>
      </c>
      <c r="D27" s="176" t="n">
        <v>2024788</v>
      </c>
      <c r="E27" s="177"/>
    </row>
    <row r="28" customFormat="false" ht="11.25" hidden="false" customHeight="false" outlineLevel="0" collapsed="false">
      <c r="A28" s="177" t="n">
        <v>37140</v>
      </c>
      <c r="B28" s="176" t="n">
        <v>850299</v>
      </c>
      <c r="C28" s="176" t="n">
        <v>178332</v>
      </c>
      <c r="D28" s="176" t="n">
        <v>918272</v>
      </c>
      <c r="E28" s="177"/>
    </row>
    <row r="29" customFormat="false" ht="11.25" hidden="false" customHeight="false" outlineLevel="0" collapsed="false">
      <c r="A29" s="177" t="n">
        <v>37141</v>
      </c>
      <c r="B29" s="176" t="n">
        <v>995491</v>
      </c>
      <c r="C29" s="176" t="n">
        <v>184335</v>
      </c>
      <c r="D29" s="176" t="n">
        <v>1095875</v>
      </c>
      <c r="E29" s="177"/>
    </row>
    <row r="30" customFormat="false" ht="11.25" hidden="false" customHeight="false" outlineLevel="0" collapsed="false">
      <c r="A30" s="177" t="n">
        <v>37144</v>
      </c>
      <c r="B30" s="176" t="n">
        <v>1216305</v>
      </c>
      <c r="C30" s="176" t="n">
        <v>178635</v>
      </c>
      <c r="D30" s="176" t="n">
        <v>1305412</v>
      </c>
      <c r="E30" s="177"/>
    </row>
    <row r="31" customFormat="false" ht="11.25" hidden="false" customHeight="false" outlineLevel="0" collapsed="false">
      <c r="A31" s="177" t="n">
        <v>37146</v>
      </c>
      <c r="B31" s="176" t="n">
        <v>1255926</v>
      </c>
      <c r="C31" s="176" t="n">
        <v>178635</v>
      </c>
      <c r="D31" s="176" t="n">
        <v>1343274</v>
      </c>
    </row>
    <row r="32" customFormat="false" ht="11.25" hidden="false" customHeight="false" outlineLevel="0" collapsed="false">
      <c r="A32" s="177" t="n">
        <v>37147</v>
      </c>
      <c r="B32" s="176" t="n">
        <v>1323775</v>
      </c>
      <c r="C32" s="176" t="n">
        <v>188977</v>
      </c>
      <c r="D32" s="176" t="n">
        <v>1420686</v>
      </c>
    </row>
    <row r="33" customFormat="false" ht="11.25" hidden="false" customHeight="false" outlineLevel="0" collapsed="false">
      <c r="A33" s="177" t="n">
        <v>37148</v>
      </c>
      <c r="B33" s="176" t="n">
        <v>1378447</v>
      </c>
      <c r="C33" s="176" t="n">
        <v>195228</v>
      </c>
      <c r="D33" s="176" t="n">
        <v>1471332</v>
      </c>
    </row>
    <row r="34" customFormat="false" ht="11.25" hidden="false" customHeight="false" outlineLevel="0" collapsed="false">
      <c r="A34" s="177" t="n">
        <v>37151</v>
      </c>
      <c r="B34" s="176" t="n">
        <v>1308291</v>
      </c>
      <c r="C34" s="176" t="n">
        <v>162123</v>
      </c>
      <c r="D34" s="176" t="n">
        <v>1386316</v>
      </c>
    </row>
    <row r="35" customFormat="false" ht="11.25" hidden="false" customHeight="false" outlineLevel="0" collapsed="false">
      <c r="A35" s="177" t="n">
        <v>37152</v>
      </c>
      <c r="B35" s="176" t="n">
        <v>1524084</v>
      </c>
      <c r="C35" s="176" t="n">
        <v>76340</v>
      </c>
      <c r="D35" s="176" t="n">
        <v>1559652</v>
      </c>
    </row>
    <row r="36" customFormat="false" ht="11.25" hidden="false" customHeight="false" outlineLevel="0" collapsed="false">
      <c r="A36" s="177" t="n">
        <v>37153</v>
      </c>
      <c r="B36" s="176" t="n">
        <v>1336349</v>
      </c>
      <c r="C36" s="176" t="n">
        <v>177127</v>
      </c>
      <c r="D36" s="176" t="n">
        <v>1478968</v>
      </c>
    </row>
    <row r="37" customFormat="false" ht="11.25" hidden="false" customHeight="false" outlineLevel="0" collapsed="false">
      <c r="A37" s="177" t="n">
        <v>37154</v>
      </c>
      <c r="B37" s="176" t="n">
        <v>1268363</v>
      </c>
      <c r="C37" s="176" t="n">
        <v>171181</v>
      </c>
      <c r="D37" s="176" t="n">
        <v>1399296</v>
      </c>
    </row>
    <row r="38" customFormat="false" ht="11.25" hidden="false" customHeight="false" outlineLevel="0" collapsed="false">
      <c r="A38" s="177" t="n">
        <v>37155</v>
      </c>
      <c r="B38" s="176" t="n">
        <v>1211328</v>
      </c>
      <c r="C38" s="176" t="n">
        <v>171048</v>
      </c>
      <c r="D38" s="176" t="n">
        <v>1343675</v>
      </c>
    </row>
    <row r="39" customFormat="false" ht="11.25" hidden="false" customHeight="false" outlineLevel="0" collapsed="false">
      <c r="A39" s="177" t="n">
        <v>37158</v>
      </c>
      <c r="B39" s="176" t="n">
        <v>1507055</v>
      </c>
      <c r="C39" s="176" t="n">
        <v>292917</v>
      </c>
      <c r="D39" s="176" t="n">
        <v>1773048</v>
      </c>
    </row>
    <row r="40" customFormat="false" ht="11.25" hidden="false" customHeight="false" outlineLevel="0" collapsed="false">
      <c r="A40" s="177" t="n">
        <v>37159</v>
      </c>
      <c r="B40" s="176" t="n">
        <v>1350778</v>
      </c>
      <c r="C40" s="176" t="n">
        <v>66536</v>
      </c>
      <c r="D40" s="176" t="n">
        <v>1494675</v>
      </c>
    </row>
    <row r="41" customFormat="false" ht="11.25" hidden="false" customHeight="false" outlineLevel="0" collapsed="false">
      <c r="A41" s="177" t="n">
        <v>37160</v>
      </c>
      <c r="B41" s="176" t="n">
        <v>1365565</v>
      </c>
      <c r="C41" s="176" t="n">
        <v>249445</v>
      </c>
      <c r="D41" s="176" t="n">
        <v>1585881</v>
      </c>
    </row>
    <row r="42" customFormat="false" ht="11.25" hidden="false" customHeight="false" outlineLevel="0" collapsed="false">
      <c r="A42" s="177" t="n">
        <v>37161</v>
      </c>
      <c r="B42" s="176" t="n">
        <v>1406354</v>
      </c>
      <c r="C42" s="176" t="n">
        <v>256233</v>
      </c>
      <c r="D42" s="176" t="n">
        <v>1647277</v>
      </c>
    </row>
    <row r="43" customFormat="false" ht="11.25" hidden="false" customHeight="false" outlineLevel="0" collapsed="false">
      <c r="A43" s="177" t="n">
        <v>37162</v>
      </c>
      <c r="B43" s="176" t="n">
        <v>1483992</v>
      </c>
      <c r="C43" s="176" t="n">
        <v>256028</v>
      </c>
      <c r="D43" s="176" t="n">
        <v>1711306</v>
      </c>
    </row>
    <row r="44" customFormat="false" ht="11.25" hidden="false" customHeight="false" outlineLevel="0" collapsed="false">
      <c r="A44" s="177" t="n">
        <v>37165</v>
      </c>
      <c r="B44" s="176" t="n">
        <v>1438638</v>
      </c>
      <c r="C44" s="176" t="n">
        <v>13047</v>
      </c>
      <c r="D44" s="176" t="n">
        <v>1443693</v>
      </c>
    </row>
    <row r="45" customFormat="false" ht="11.25" hidden="false" customHeight="false" outlineLevel="0" collapsed="false">
      <c r="A45" s="177" t="n">
        <v>37166</v>
      </c>
      <c r="B45" s="176" t="n">
        <v>1284451</v>
      </c>
      <c r="C45" s="176" t="n">
        <v>168294</v>
      </c>
      <c r="D45" s="176" t="n">
        <v>1399647</v>
      </c>
    </row>
    <row r="46" customFormat="false" ht="11.25" hidden="false" customHeight="false" outlineLevel="0" collapsed="false">
      <c r="A46" s="177" t="n">
        <v>37167</v>
      </c>
      <c r="B46" s="176" t="n">
        <v>554984</v>
      </c>
      <c r="C46" s="176" t="n">
        <v>200018</v>
      </c>
      <c r="D46" s="176" t="n">
        <v>455999</v>
      </c>
    </row>
    <row r="47" customFormat="false" ht="11.25" hidden="false" customHeight="false" outlineLevel="0" collapsed="false">
      <c r="A47" s="177" t="n">
        <v>37168</v>
      </c>
      <c r="B47" s="176" t="n">
        <v>632764</v>
      </c>
      <c r="C47" s="176" t="n">
        <v>207064</v>
      </c>
      <c r="D47" s="176" t="n">
        <v>513338</v>
      </c>
    </row>
    <row r="48" customFormat="false" ht="11.25" hidden="false" customHeight="false" outlineLevel="0" collapsed="false">
      <c r="A48" s="177" t="n">
        <v>37169</v>
      </c>
      <c r="B48" s="176" t="n">
        <v>490476</v>
      </c>
      <c r="C48" s="176" t="n">
        <v>26644</v>
      </c>
      <c r="D48" s="176" t="n">
        <v>476734</v>
      </c>
    </row>
    <row r="49" customFormat="false" ht="11.25" hidden="false" customHeight="false" outlineLevel="0" collapsed="false">
      <c r="A49" s="177" t="n">
        <v>37172</v>
      </c>
      <c r="B49" s="176" t="n">
        <v>559630</v>
      </c>
      <c r="C49" s="176" t="n">
        <v>84475</v>
      </c>
      <c r="D49" s="176" t="n">
        <v>580179</v>
      </c>
    </row>
    <row r="50" customFormat="false" ht="11.25" hidden="false" customHeight="false" outlineLevel="0" collapsed="false">
      <c r="A50" s="177" t="n">
        <v>37173</v>
      </c>
      <c r="B50" s="176" t="n">
        <v>515339</v>
      </c>
      <c r="C50" s="176" t="n">
        <v>66890</v>
      </c>
      <c r="D50" s="176" t="n">
        <v>542774</v>
      </c>
    </row>
    <row r="51" customFormat="false" ht="11.25" hidden="false" customHeight="false" outlineLevel="0" collapsed="false">
      <c r="A51" s="177" t="n">
        <v>37174</v>
      </c>
      <c r="B51" s="176" t="n">
        <v>495302</v>
      </c>
      <c r="C51" s="176" t="n">
        <v>206736</v>
      </c>
      <c r="D51" s="176" t="n">
        <v>551578</v>
      </c>
    </row>
    <row r="52" customFormat="false" ht="11.25" hidden="false" customHeight="false" outlineLevel="0" collapsed="false">
      <c r="A52" s="177" t="n">
        <v>37175</v>
      </c>
      <c r="B52" s="176" t="n">
        <v>538061</v>
      </c>
      <c r="C52" s="176" t="n">
        <v>184786</v>
      </c>
      <c r="D52" s="176" t="n">
        <v>610523</v>
      </c>
    </row>
    <row r="53" customFormat="false" ht="11.25" hidden="false" customHeight="false" outlineLevel="0" collapsed="false">
      <c r="A53" s="177" t="n">
        <v>37176</v>
      </c>
      <c r="B53" s="176" t="n">
        <v>602751</v>
      </c>
      <c r="C53" s="176" t="n">
        <v>169216</v>
      </c>
      <c r="D53" s="176" t="n">
        <v>683323</v>
      </c>
    </row>
    <row r="54" customFormat="false" ht="11.25" hidden="false" customHeight="false" outlineLevel="0" collapsed="false">
      <c r="A54" s="177" t="n">
        <v>37179</v>
      </c>
      <c r="B54" s="176" t="n">
        <v>580128</v>
      </c>
      <c r="C54" s="176" t="n">
        <v>89178</v>
      </c>
      <c r="D54" s="176" t="n">
        <v>620210</v>
      </c>
    </row>
    <row r="55" customFormat="false" ht="11.25" hidden="false" customHeight="false" outlineLevel="0" collapsed="false">
      <c r="A55" s="177" t="n">
        <v>37180</v>
      </c>
      <c r="B55" s="176" t="n">
        <v>513093</v>
      </c>
      <c r="C55" s="176" t="n">
        <v>118142</v>
      </c>
      <c r="D55" s="176" t="n">
        <v>508063</v>
      </c>
    </row>
    <row r="56" customFormat="false" ht="11.25" hidden="false" customHeight="false" outlineLevel="0" collapsed="false">
      <c r="A56" s="177" t="n">
        <v>37181</v>
      </c>
      <c r="B56" s="176" t="n">
        <v>580584</v>
      </c>
      <c r="C56" s="176" t="n">
        <v>116719</v>
      </c>
      <c r="D56" s="176" t="n">
        <v>654376</v>
      </c>
    </row>
    <row r="57" customFormat="false" ht="11.25" hidden="false" customHeight="false" outlineLevel="0" collapsed="false">
      <c r="A57" s="177" t="n">
        <v>37182</v>
      </c>
      <c r="B57" s="176" t="n">
        <v>548558</v>
      </c>
      <c r="C57" s="176" t="n">
        <v>193706</v>
      </c>
      <c r="D57" s="176" t="n">
        <v>641275</v>
      </c>
    </row>
    <row r="58" customFormat="false" ht="11.25" hidden="false" customHeight="false" outlineLevel="0" collapsed="false">
      <c r="A58" s="177" t="n">
        <v>37183</v>
      </c>
      <c r="B58" s="176" t="n">
        <v>534120</v>
      </c>
      <c r="C58" s="176" t="n">
        <v>229094</v>
      </c>
      <c r="D58" s="176" t="n">
        <v>590621</v>
      </c>
    </row>
    <row r="59" customFormat="false" ht="11.25" hidden="false" customHeight="false" outlineLevel="0" collapsed="false">
      <c r="A59" s="177" t="n">
        <v>37186</v>
      </c>
      <c r="B59" s="176" t="n">
        <v>596225</v>
      </c>
      <c r="C59" s="176" t="n">
        <v>250266</v>
      </c>
      <c r="D59" s="176" t="n">
        <v>552601</v>
      </c>
    </row>
    <row r="60" customFormat="false" ht="11.25" hidden="false" customHeight="false" outlineLevel="0" collapsed="false">
      <c r="A60" s="177" t="n">
        <v>37187</v>
      </c>
      <c r="B60" s="176" t="n">
        <v>555530</v>
      </c>
      <c r="C60" s="176" t="n">
        <v>167130</v>
      </c>
      <c r="D60" s="176" t="n">
        <v>621551</v>
      </c>
    </row>
    <row r="61" customFormat="false" ht="11.25" hidden="false" customHeight="false" outlineLevel="0" collapsed="false">
      <c r="A61" s="177" t="n">
        <v>37188</v>
      </c>
      <c r="B61" s="176" t="n">
        <v>578453</v>
      </c>
      <c r="C61" s="176" t="n">
        <v>109855</v>
      </c>
      <c r="D61" s="176" t="n">
        <v>580196</v>
      </c>
    </row>
    <row r="62" customFormat="false" ht="11.25" hidden="false" customHeight="false" outlineLevel="0" collapsed="false">
      <c r="A62" s="177" t="n">
        <v>37189</v>
      </c>
      <c r="B62" s="176" t="n">
        <v>566703</v>
      </c>
      <c r="C62" s="176" t="n">
        <v>105129</v>
      </c>
      <c r="D62" s="176" t="n">
        <v>564393</v>
      </c>
    </row>
    <row r="63" customFormat="false" ht="11.25" hidden="false" customHeight="false" outlineLevel="0" collapsed="false">
      <c r="A63" s="177" t="n">
        <v>37190</v>
      </c>
      <c r="B63" s="176" t="n">
        <v>580917</v>
      </c>
      <c r="C63" s="176" t="n">
        <v>0</v>
      </c>
      <c r="D63" s="176" t="n">
        <v>580917</v>
      </c>
    </row>
    <row r="64" customFormat="false" ht="11.25" hidden="false" customHeight="false" outlineLevel="0" collapsed="false">
      <c r="A64" s="177" t="n">
        <v>37193</v>
      </c>
      <c r="B64" s="176" t="n">
        <v>595709</v>
      </c>
      <c r="C64" s="176" t="n">
        <v>161855</v>
      </c>
      <c r="D64" s="176" t="n">
        <v>609024</v>
      </c>
    </row>
    <row r="65" customFormat="false" ht="11.25" hidden="false" customHeight="false" outlineLevel="0" collapsed="false">
      <c r="A65" s="177" t="n">
        <v>37194</v>
      </c>
      <c r="B65" s="176" t="n">
        <v>625084</v>
      </c>
      <c r="C65" s="176" t="n">
        <v>160900</v>
      </c>
      <c r="D65" s="176" t="n">
        <v>606918</v>
      </c>
    </row>
    <row r="66" customFormat="false" ht="11.25" hidden="false" customHeight="false" outlineLevel="0" collapsed="false">
      <c r="A66" s="177" t="n">
        <v>37195</v>
      </c>
      <c r="B66" s="176" t="n">
        <v>625364</v>
      </c>
      <c r="C66" s="176" t="n">
        <v>21529</v>
      </c>
      <c r="D66" s="176" t="n">
        <v>625364</v>
      </c>
    </row>
    <row r="67" customFormat="false" ht="11.25" hidden="false" customHeight="false" outlineLevel="0" collapsed="false">
      <c r="A67" s="177" t="n">
        <v>37196</v>
      </c>
      <c r="B67" s="176" t="n">
        <v>407821</v>
      </c>
      <c r="C67" s="176" t="n">
        <v>105873</v>
      </c>
      <c r="D67" s="176" t="n">
        <v>390990</v>
      </c>
    </row>
    <row r="68" customFormat="false" ht="11.25" hidden="false" customHeight="false" outlineLevel="0" collapsed="false">
      <c r="A68" s="177" t="n">
        <v>37197</v>
      </c>
      <c r="B68" s="176" t="n">
        <v>409054</v>
      </c>
      <c r="C68" s="176" t="n">
        <v>49989</v>
      </c>
      <c r="D68" s="176" t="n">
        <v>413583</v>
      </c>
    </row>
    <row r="69" customFormat="false" ht="11.25" hidden="false" customHeight="false" outlineLevel="0" collapsed="false">
      <c r="A69" s="177" t="n">
        <v>37200</v>
      </c>
      <c r="B69" s="176" t="n">
        <v>546870</v>
      </c>
      <c r="C69" s="176" t="n">
        <v>261305</v>
      </c>
      <c r="D69" s="176" t="n">
        <v>740934</v>
      </c>
    </row>
    <row r="70" customFormat="false" ht="11.25" hidden="false" customHeight="false" outlineLevel="0" collapsed="false">
      <c r="A70" s="177" t="n">
        <v>37201</v>
      </c>
      <c r="B70" s="176" t="n">
        <v>618400</v>
      </c>
      <c r="C70" s="176" t="n">
        <v>283409</v>
      </c>
      <c r="D70" s="176" t="n">
        <v>855367</v>
      </c>
    </row>
    <row r="71" customFormat="false" ht="11.25" hidden="false" customHeight="false" outlineLevel="0" collapsed="false">
      <c r="A71" s="177" t="n">
        <v>37202</v>
      </c>
      <c r="B71" s="176" t="n">
        <v>559293</v>
      </c>
      <c r="C71" s="176" t="n">
        <v>241141</v>
      </c>
      <c r="D71" s="176" t="n">
        <v>747592</v>
      </c>
    </row>
    <row r="72" customFormat="false" ht="11.25" hidden="false" customHeight="false" outlineLevel="0" collapsed="false">
      <c r="A72" s="177" t="n">
        <v>37203</v>
      </c>
      <c r="B72" s="176" t="n">
        <v>566614</v>
      </c>
      <c r="C72" s="176" t="n">
        <v>248951</v>
      </c>
      <c r="D72" s="176" t="n">
        <v>759008</v>
      </c>
    </row>
    <row r="73" customFormat="false" ht="11.25" hidden="false" customHeight="false" outlineLevel="0" collapsed="false">
      <c r="A73" s="177" t="n">
        <v>37204</v>
      </c>
      <c r="B73" s="176" t="n">
        <v>582274</v>
      </c>
      <c r="C73" s="176" t="n">
        <v>112543</v>
      </c>
      <c r="D73" s="176" t="n">
        <v>673397</v>
      </c>
    </row>
    <row r="74" customFormat="false" ht="11.25" hidden="false" customHeight="false" outlineLevel="0" collapsed="false">
      <c r="A74" s="177" t="n">
        <v>37207</v>
      </c>
      <c r="B74" s="176" t="n">
        <v>728022</v>
      </c>
      <c r="C74" s="176" t="n">
        <v>238102</v>
      </c>
      <c r="D74" s="176" t="n">
        <v>953205</v>
      </c>
    </row>
    <row r="75" customFormat="false" ht="11.25" hidden="false" customHeight="false" outlineLevel="0" collapsed="false">
      <c r="A75" s="177" t="n">
        <v>37208</v>
      </c>
      <c r="B75" s="176" t="n">
        <v>618940</v>
      </c>
      <c r="C75" s="176" t="n">
        <v>242383</v>
      </c>
      <c r="D75" s="176" t="n">
        <v>808640</v>
      </c>
    </row>
    <row r="76" customFormat="false" ht="11.25" hidden="false" customHeight="false" outlineLevel="0" collapsed="false">
      <c r="A76" s="177" t="n">
        <v>37209</v>
      </c>
      <c r="B76" s="176" t="n">
        <v>690967</v>
      </c>
      <c r="C76" s="176" t="n">
        <v>371495</v>
      </c>
      <c r="D76" s="176" t="n">
        <v>1019463</v>
      </c>
    </row>
    <row r="77" customFormat="false" ht="11.25" hidden="false" customHeight="false" outlineLevel="0" collapsed="false">
      <c r="A77" s="177" t="n">
        <v>37210</v>
      </c>
      <c r="B77" s="176" t="n">
        <v>728217</v>
      </c>
      <c r="C77" s="176" t="n">
        <v>89160</v>
      </c>
      <c r="D77" s="176" t="n">
        <v>794310</v>
      </c>
    </row>
    <row r="78" customFormat="false" ht="11.25" hidden="false" customHeight="false" outlineLevel="0" collapsed="false">
      <c r="A78" s="177" t="n">
        <v>37211</v>
      </c>
      <c r="B78" s="176" t="n">
        <v>629777</v>
      </c>
      <c r="C78" s="176" t="n">
        <v>91761</v>
      </c>
      <c r="D78" s="176" t="n">
        <v>683206</v>
      </c>
    </row>
    <row r="79" customFormat="false" ht="11.25" hidden="false" customHeight="false" outlineLevel="0" collapsed="false">
      <c r="A79" s="177" t="n">
        <v>37214</v>
      </c>
      <c r="B79" s="176" t="n">
        <v>450432</v>
      </c>
      <c r="C79" s="176" t="n">
        <v>73633</v>
      </c>
      <c r="D79" s="176" t="n">
        <v>463600</v>
      </c>
    </row>
    <row r="80" customFormat="false" ht="11.25" hidden="false" customHeight="false" outlineLevel="0" collapsed="false">
      <c r="B80" s="176"/>
      <c r="C80" s="176"/>
      <c r="D80" s="176"/>
    </row>
    <row r="81" customFormat="false" ht="11.25" hidden="false" customHeight="false" outlineLevel="0" collapsed="false">
      <c r="B81" s="176"/>
      <c r="C81" s="176"/>
      <c r="D81" s="176"/>
    </row>
    <row r="82" customFormat="false" ht="11.25" hidden="false" customHeight="false" outlineLevel="0" collapsed="false">
      <c r="B82" s="176"/>
      <c r="C82" s="176"/>
      <c r="D82" s="176"/>
    </row>
    <row r="83" customFormat="false" ht="11.25" hidden="false" customHeight="false" outlineLevel="0" collapsed="false">
      <c r="B83" s="176"/>
      <c r="C83" s="176"/>
      <c r="D83" s="176"/>
    </row>
    <row r="84" customFormat="false" ht="11.25" hidden="false" customHeight="false" outlineLevel="0" collapsed="false">
      <c r="B84" s="176"/>
      <c r="C84" s="176"/>
      <c r="D84" s="176"/>
    </row>
    <row r="85" customFormat="false" ht="11.25" hidden="false" customHeight="false" outlineLevel="0" collapsed="false">
      <c r="B85" s="176"/>
      <c r="C85" s="176"/>
      <c r="D85" s="176"/>
    </row>
    <row r="86" customFormat="false" ht="11.25" hidden="false" customHeight="false" outlineLevel="0" collapsed="false">
      <c r="B86" s="176"/>
      <c r="C86" s="176"/>
      <c r="D86" s="176"/>
    </row>
    <row r="87" customFormat="false" ht="11.25" hidden="false" customHeight="false" outlineLevel="0" collapsed="false">
      <c r="B87" s="176"/>
      <c r="C87" s="176"/>
      <c r="D87" s="176"/>
    </row>
    <row r="88" customFormat="false" ht="11.25" hidden="false" customHeight="false" outlineLevel="0" collapsed="false">
      <c r="B88" s="176"/>
      <c r="C88" s="176"/>
      <c r="D88" s="176"/>
    </row>
    <row r="89" customFormat="false" ht="11.25" hidden="false" customHeight="false" outlineLevel="0" collapsed="false">
      <c r="B89" s="176"/>
      <c r="C89" s="176"/>
      <c r="D89" s="176"/>
    </row>
    <row r="90" customFormat="false" ht="11.25" hidden="false" customHeight="false" outlineLevel="0" collapsed="false">
      <c r="B90" s="176"/>
      <c r="C90" s="176"/>
      <c r="D90" s="176"/>
    </row>
    <row r="91" customFormat="false" ht="11.25" hidden="false" customHeight="false" outlineLevel="0" collapsed="false">
      <c r="B91" s="176"/>
      <c r="C91" s="176"/>
      <c r="D91" s="176"/>
    </row>
    <row r="92" customFormat="false" ht="11.25" hidden="false" customHeight="false" outlineLevel="0" collapsed="false">
      <c r="B92" s="176"/>
      <c r="C92" s="176"/>
      <c r="D92" s="176"/>
    </row>
    <row r="93" customFormat="false" ht="11.25" hidden="false" customHeight="false" outlineLevel="0" collapsed="false">
      <c r="B93" s="176"/>
      <c r="C93" s="176"/>
      <c r="D93" s="176"/>
    </row>
    <row r="94" customFormat="false" ht="11.25" hidden="false" customHeight="false" outlineLevel="0" collapsed="false">
      <c r="B94" s="176"/>
      <c r="C94" s="176"/>
      <c r="D94" s="176"/>
    </row>
    <row r="95" customFormat="false" ht="11.25" hidden="false" customHeight="false" outlineLevel="0" collapsed="false">
      <c r="B95" s="176"/>
      <c r="C95" s="176"/>
      <c r="D95" s="176"/>
    </row>
    <row r="96" customFormat="false" ht="11.25" hidden="false" customHeight="false" outlineLevel="0" collapsed="false">
      <c r="B96" s="176"/>
      <c r="C96" s="176"/>
      <c r="D96" s="176"/>
    </row>
    <row r="97" customFormat="false" ht="11.25" hidden="false" customHeight="false" outlineLevel="0" collapsed="false">
      <c r="B97" s="176"/>
      <c r="C97" s="176"/>
      <c r="D97" s="176"/>
    </row>
    <row r="98" customFormat="false" ht="11.25" hidden="false" customHeight="false" outlineLevel="0" collapsed="false">
      <c r="B98" s="176"/>
      <c r="C98" s="176"/>
      <c r="D98" s="176"/>
    </row>
    <row r="99" customFormat="false" ht="11.25" hidden="false" customHeight="false" outlineLevel="0" collapsed="false">
      <c r="B99" s="176"/>
      <c r="C99" s="176"/>
      <c r="D99" s="176"/>
    </row>
    <row r="100" customFormat="false" ht="11.25" hidden="false" customHeight="false" outlineLevel="0" collapsed="false">
      <c r="B100" s="176"/>
      <c r="C100" s="176"/>
      <c r="D100" s="176"/>
    </row>
    <row r="101" customFormat="false" ht="11.25" hidden="false" customHeight="false" outlineLevel="0" collapsed="false">
      <c r="B101" s="176"/>
      <c r="C101" s="176"/>
      <c r="D101" s="176"/>
    </row>
    <row r="102" customFormat="false" ht="11.25" hidden="false" customHeight="false" outlineLevel="0" collapsed="false">
      <c r="B102" s="176"/>
      <c r="C102" s="176"/>
      <c r="D102" s="176"/>
    </row>
    <row r="103" customFormat="false" ht="11.25" hidden="false" customHeight="false" outlineLevel="0" collapsed="false">
      <c r="B103" s="176"/>
      <c r="C103" s="176"/>
      <c r="D103" s="176"/>
    </row>
    <row r="104" customFormat="false" ht="11.25" hidden="false" customHeight="false" outlineLevel="0" collapsed="false">
      <c r="B104" s="176"/>
      <c r="C104" s="176"/>
      <c r="D104" s="176"/>
    </row>
    <row r="105" customFormat="false" ht="11.25" hidden="false" customHeight="false" outlineLevel="0" collapsed="false">
      <c r="B105" s="176"/>
      <c r="C105" s="176"/>
      <c r="D105" s="176"/>
    </row>
    <row r="106" customFormat="false" ht="11.25" hidden="false" customHeight="false" outlineLevel="0" collapsed="false">
      <c r="B106" s="176"/>
      <c r="C106" s="176"/>
      <c r="D106" s="176"/>
    </row>
    <row r="107" customFormat="false" ht="11.25" hidden="false" customHeight="false" outlineLevel="0" collapsed="false">
      <c r="B107" s="176"/>
      <c r="C107" s="176"/>
      <c r="D107" s="176"/>
    </row>
    <row r="108" customFormat="false" ht="11.25" hidden="false" customHeight="false" outlineLevel="0" collapsed="false">
      <c r="B108" s="176"/>
      <c r="C108" s="176"/>
      <c r="D108" s="176"/>
    </row>
    <row r="109" customFormat="false" ht="11.25" hidden="false" customHeight="false" outlineLevel="0" collapsed="false">
      <c r="B109" s="176"/>
      <c r="C109" s="176"/>
      <c r="D109" s="176"/>
    </row>
    <row r="110" customFormat="false" ht="11.25" hidden="false" customHeight="false" outlineLevel="0" collapsed="false">
      <c r="B110" s="176"/>
      <c r="C110" s="176"/>
      <c r="D110" s="176"/>
    </row>
    <row r="111" customFormat="false" ht="11.25" hidden="false" customHeight="false" outlineLevel="0" collapsed="false">
      <c r="B111" s="176"/>
      <c r="C111" s="176"/>
      <c r="D111" s="176"/>
    </row>
    <row r="112" customFormat="false" ht="11.25" hidden="false" customHeight="false" outlineLevel="0" collapsed="false">
      <c r="B112" s="176"/>
      <c r="C112" s="176"/>
      <c r="D112" s="176"/>
    </row>
    <row r="113" customFormat="false" ht="11.25" hidden="false" customHeight="false" outlineLevel="0" collapsed="false">
      <c r="B113" s="176"/>
      <c r="C113" s="176"/>
      <c r="D113" s="176"/>
    </row>
    <row r="114" customFormat="false" ht="11.25" hidden="false" customHeight="false" outlineLevel="0" collapsed="false">
      <c r="B114" s="176"/>
      <c r="C114" s="176"/>
      <c r="D114" s="176"/>
    </row>
    <row r="115" customFormat="false" ht="11.25" hidden="false" customHeight="false" outlineLevel="0" collapsed="false">
      <c r="B115" s="176"/>
      <c r="C115" s="176"/>
      <c r="D115" s="176"/>
    </row>
    <row r="116" customFormat="false" ht="11.25" hidden="false" customHeight="false" outlineLevel="0" collapsed="false">
      <c r="B116" s="176"/>
      <c r="C116" s="176"/>
      <c r="D116" s="176"/>
    </row>
    <row r="117" customFormat="false" ht="11.25" hidden="false" customHeight="false" outlineLevel="0" collapsed="false">
      <c r="B117" s="176"/>
      <c r="C117" s="176"/>
      <c r="D117" s="176"/>
    </row>
    <row r="118" customFormat="false" ht="11.25" hidden="false" customHeight="false" outlineLevel="0" collapsed="false">
      <c r="B118" s="176"/>
      <c r="C118" s="176"/>
      <c r="D118" s="176"/>
    </row>
    <row r="119" customFormat="false" ht="11.25" hidden="false" customHeight="false" outlineLevel="0" collapsed="false">
      <c r="B119" s="176"/>
      <c r="C119" s="176"/>
      <c r="D119" s="176"/>
    </row>
    <row r="120" customFormat="false" ht="11.25" hidden="false" customHeight="false" outlineLevel="0" collapsed="false">
      <c r="B120" s="176"/>
      <c r="C120" s="176"/>
      <c r="D120" s="176"/>
    </row>
    <row r="121" customFormat="false" ht="11.25" hidden="false" customHeight="false" outlineLevel="0" collapsed="false">
      <c r="B121" s="176"/>
      <c r="C121" s="176"/>
      <c r="D121" s="176"/>
    </row>
    <row r="122" customFormat="false" ht="11.25" hidden="false" customHeight="false" outlineLevel="0" collapsed="false">
      <c r="B122" s="176"/>
      <c r="C122" s="176"/>
      <c r="D122" s="176"/>
    </row>
    <row r="123" customFormat="false" ht="11.25" hidden="false" customHeight="false" outlineLevel="0" collapsed="false">
      <c r="B123" s="176"/>
      <c r="C123" s="176"/>
      <c r="D123" s="176"/>
    </row>
    <row r="124" customFormat="false" ht="11.25" hidden="false" customHeight="false" outlineLevel="0" collapsed="false">
      <c r="B124" s="176"/>
      <c r="C124" s="176"/>
      <c r="D124" s="176"/>
    </row>
    <row r="125" customFormat="false" ht="11.25" hidden="false" customHeight="false" outlineLevel="0" collapsed="false">
      <c r="B125" s="176"/>
      <c r="C125" s="176"/>
      <c r="D125" s="176"/>
    </row>
    <row r="126" customFormat="false" ht="11.25" hidden="false" customHeight="false" outlineLevel="0" collapsed="false">
      <c r="B126" s="176"/>
      <c r="C126" s="176"/>
      <c r="D126" s="176"/>
    </row>
    <row r="127" customFormat="false" ht="11.25" hidden="false" customHeight="false" outlineLevel="0" collapsed="false">
      <c r="B127" s="176"/>
      <c r="C127" s="176"/>
      <c r="D127" s="176"/>
    </row>
    <row r="128" customFormat="false" ht="11.25" hidden="false" customHeight="false" outlineLevel="0" collapsed="false">
      <c r="B128" s="176"/>
      <c r="C128" s="176"/>
      <c r="D128" s="176"/>
    </row>
    <row r="129" customFormat="false" ht="11.25" hidden="false" customHeight="false" outlineLevel="0" collapsed="false">
      <c r="B129" s="176"/>
      <c r="C129" s="176"/>
      <c r="D129" s="176"/>
    </row>
    <row r="130" customFormat="false" ht="11.25" hidden="false" customHeight="false" outlineLevel="0" collapsed="false">
      <c r="B130" s="176"/>
      <c r="C130" s="176"/>
      <c r="D130" s="176"/>
    </row>
    <row r="131" customFormat="false" ht="11.25" hidden="false" customHeight="false" outlineLevel="0" collapsed="false">
      <c r="B131" s="176"/>
      <c r="C131" s="176"/>
      <c r="D131" s="176"/>
    </row>
    <row r="132" customFormat="false" ht="11.25" hidden="false" customHeight="false" outlineLevel="0" collapsed="false">
      <c r="B132" s="176"/>
      <c r="C132" s="176"/>
      <c r="D132" s="176"/>
    </row>
    <row r="133" customFormat="false" ht="11.25" hidden="false" customHeight="false" outlineLevel="0" collapsed="false">
      <c r="B133" s="176"/>
      <c r="C133" s="176"/>
      <c r="D133" s="176"/>
    </row>
    <row r="134" customFormat="false" ht="11.25" hidden="false" customHeight="false" outlineLevel="0" collapsed="false">
      <c r="B134" s="176"/>
      <c r="C134" s="176"/>
      <c r="D134" s="176"/>
    </row>
    <row r="135" customFormat="false" ht="11.25" hidden="false" customHeight="false" outlineLevel="0" collapsed="false">
      <c r="B135" s="176"/>
      <c r="C135" s="176"/>
      <c r="D135" s="176"/>
    </row>
    <row r="136" customFormat="false" ht="11.25" hidden="false" customHeight="false" outlineLevel="0" collapsed="false">
      <c r="B136" s="176"/>
      <c r="C136" s="176"/>
      <c r="D136" s="176"/>
    </row>
    <row r="137" customFormat="false" ht="11.25" hidden="false" customHeight="false" outlineLevel="0" collapsed="false">
      <c r="B137" s="176"/>
      <c r="C137" s="176"/>
      <c r="D137" s="176"/>
    </row>
    <row r="138" customFormat="false" ht="11.25" hidden="false" customHeight="false" outlineLevel="0" collapsed="false">
      <c r="B138" s="176"/>
      <c r="C138" s="176"/>
      <c r="D138" s="176"/>
    </row>
    <row r="139" customFormat="false" ht="11.25" hidden="false" customHeight="false" outlineLevel="0" collapsed="false">
      <c r="B139" s="176"/>
      <c r="C139" s="176"/>
      <c r="D139" s="176"/>
    </row>
    <row r="140" customFormat="false" ht="11.25" hidden="false" customHeight="false" outlineLevel="0" collapsed="false">
      <c r="B140" s="176"/>
      <c r="C140" s="176"/>
      <c r="D140" s="176"/>
    </row>
    <row r="141" customFormat="false" ht="11.25" hidden="false" customHeight="false" outlineLevel="0" collapsed="false">
      <c r="B141" s="176"/>
      <c r="C141" s="176"/>
      <c r="D141" s="176"/>
    </row>
    <row r="142" customFormat="false" ht="11.25" hidden="false" customHeight="false" outlineLevel="0" collapsed="false">
      <c r="B142" s="176"/>
      <c r="C142" s="176"/>
      <c r="D142" s="176"/>
    </row>
    <row r="143" customFormat="false" ht="11.25" hidden="false" customHeight="false" outlineLevel="0" collapsed="false">
      <c r="B143" s="176"/>
      <c r="C143" s="176"/>
      <c r="D143" s="176"/>
    </row>
    <row r="144" customFormat="false" ht="11.25" hidden="false" customHeight="false" outlineLevel="0" collapsed="false">
      <c r="B144" s="176"/>
      <c r="C144" s="176"/>
      <c r="D144" s="176"/>
    </row>
    <row r="145" customFormat="false" ht="11.25" hidden="false" customHeight="false" outlineLevel="0" collapsed="false">
      <c r="B145" s="176"/>
      <c r="C145" s="176"/>
      <c r="D145" s="176"/>
    </row>
    <row r="146" customFormat="false" ht="11.25" hidden="false" customHeight="false" outlineLevel="0" collapsed="false">
      <c r="B146" s="176"/>
      <c r="C146" s="176"/>
      <c r="D146" s="176"/>
    </row>
    <row r="147" customFormat="false" ht="11.25" hidden="false" customHeight="false" outlineLevel="0" collapsed="false">
      <c r="B147" s="176"/>
      <c r="C147" s="176"/>
      <c r="D147" s="176"/>
    </row>
    <row r="148" customFormat="false" ht="11.25" hidden="false" customHeight="false" outlineLevel="0" collapsed="false">
      <c r="B148" s="176"/>
      <c r="C148" s="176"/>
      <c r="D148" s="176"/>
    </row>
    <row r="149" customFormat="false" ht="11.25" hidden="false" customHeight="false" outlineLevel="0" collapsed="false">
      <c r="B149" s="176"/>
      <c r="C149" s="176"/>
      <c r="D149" s="176"/>
    </row>
    <row r="150" customFormat="false" ht="11.25" hidden="false" customHeight="false" outlineLevel="0" collapsed="false">
      <c r="B150" s="176"/>
      <c r="C150" s="176"/>
      <c r="D150" s="176"/>
    </row>
    <row r="151" customFormat="false" ht="11.25" hidden="false" customHeight="false" outlineLevel="0" collapsed="false">
      <c r="B151" s="176"/>
      <c r="C151" s="176"/>
      <c r="D151" s="176"/>
    </row>
    <row r="152" customFormat="false" ht="11.25" hidden="false" customHeight="false" outlineLevel="0" collapsed="false">
      <c r="B152" s="176"/>
      <c r="C152" s="176"/>
      <c r="D152" s="176"/>
    </row>
    <row r="153" customFormat="false" ht="11.25" hidden="false" customHeight="false" outlineLevel="0" collapsed="false">
      <c r="B153" s="176"/>
      <c r="C153" s="176"/>
      <c r="D153" s="176"/>
    </row>
    <row r="154" customFormat="false" ht="11.25" hidden="false" customHeight="false" outlineLevel="0" collapsed="false">
      <c r="B154" s="176"/>
      <c r="C154" s="176"/>
      <c r="D154" s="176"/>
    </row>
    <row r="155" customFormat="false" ht="11.25" hidden="false" customHeight="false" outlineLevel="0" collapsed="false">
      <c r="B155" s="176"/>
      <c r="C155" s="176"/>
      <c r="D155" s="176"/>
    </row>
    <row r="156" customFormat="false" ht="11.25" hidden="false" customHeight="false" outlineLevel="0" collapsed="false">
      <c r="B156" s="176"/>
      <c r="C156" s="176"/>
      <c r="D156" s="176"/>
    </row>
    <row r="157" customFormat="false" ht="11.25" hidden="false" customHeight="false" outlineLevel="0" collapsed="false">
      <c r="B157" s="176"/>
      <c r="C157" s="176"/>
      <c r="D157" s="176"/>
    </row>
    <row r="158" customFormat="false" ht="11.25" hidden="false" customHeight="false" outlineLevel="0" collapsed="false">
      <c r="B158" s="176"/>
      <c r="C158" s="176"/>
      <c r="D158" s="176"/>
    </row>
    <row r="159" customFormat="false" ht="11.25" hidden="false" customHeight="false" outlineLevel="0" collapsed="false">
      <c r="B159" s="176"/>
      <c r="C159" s="176"/>
      <c r="D159" s="176"/>
    </row>
    <row r="160" customFormat="false" ht="11.25" hidden="false" customHeight="false" outlineLevel="0" collapsed="false">
      <c r="B160" s="176"/>
      <c r="C160" s="176"/>
      <c r="D160" s="176"/>
    </row>
    <row r="161" customFormat="false" ht="11.25" hidden="false" customHeight="false" outlineLevel="0" collapsed="false">
      <c r="B161" s="176"/>
      <c r="C161" s="176"/>
      <c r="D161" s="176"/>
    </row>
    <row r="162" customFormat="false" ht="11.25" hidden="false" customHeight="false" outlineLevel="0" collapsed="false">
      <c r="B162" s="176"/>
      <c r="C162" s="176"/>
      <c r="D162" s="176"/>
    </row>
    <row r="163" customFormat="false" ht="11.25" hidden="false" customHeight="false" outlineLevel="0" collapsed="false">
      <c r="B163" s="176"/>
      <c r="C163" s="176"/>
      <c r="D163" s="176"/>
    </row>
    <row r="164" customFormat="false" ht="11.25" hidden="false" customHeight="false" outlineLevel="0" collapsed="false">
      <c r="B164" s="176"/>
      <c r="C164" s="176"/>
      <c r="D164" s="176"/>
    </row>
    <row r="165" customFormat="false" ht="11.25" hidden="false" customHeight="false" outlineLevel="0" collapsed="false">
      <c r="B165" s="176"/>
      <c r="C165" s="176"/>
      <c r="D165" s="176"/>
    </row>
    <row r="166" customFormat="false" ht="11.25" hidden="false" customHeight="false" outlineLevel="0" collapsed="false">
      <c r="B166" s="176"/>
      <c r="C166" s="176"/>
      <c r="D166" s="176"/>
    </row>
    <row r="167" customFormat="false" ht="11.25" hidden="false" customHeight="false" outlineLevel="0" collapsed="false">
      <c r="B167" s="176"/>
      <c r="C167" s="176"/>
      <c r="D167" s="176"/>
    </row>
    <row r="168" customFormat="false" ht="11.25" hidden="false" customHeight="false" outlineLevel="0" collapsed="false">
      <c r="B168" s="176"/>
      <c r="C168" s="176"/>
      <c r="D168" s="176"/>
    </row>
    <row r="169" customFormat="false" ht="11.25" hidden="false" customHeight="false" outlineLevel="0" collapsed="false">
      <c r="B169" s="176"/>
      <c r="C169" s="176"/>
      <c r="D169" s="176"/>
    </row>
    <row r="170" customFormat="false" ht="11.25" hidden="false" customHeight="false" outlineLevel="0" collapsed="false">
      <c r="B170" s="176"/>
      <c r="C170" s="176"/>
      <c r="D170" s="176"/>
    </row>
    <row r="171" customFormat="false" ht="11.25" hidden="false" customHeight="false" outlineLevel="0" collapsed="false">
      <c r="B171" s="176"/>
      <c r="C171" s="176"/>
      <c r="D171" s="176"/>
    </row>
    <row r="172" customFormat="false" ht="11.25" hidden="false" customHeight="false" outlineLevel="0" collapsed="false">
      <c r="B172" s="176"/>
      <c r="C172" s="176"/>
      <c r="D172" s="176"/>
    </row>
    <row r="173" customFormat="false" ht="11.25" hidden="false" customHeight="false" outlineLevel="0" collapsed="false">
      <c r="B173" s="176"/>
      <c r="C173" s="176"/>
      <c r="D173" s="176"/>
    </row>
    <row r="174" customFormat="false" ht="11.25" hidden="false" customHeight="false" outlineLevel="0" collapsed="false">
      <c r="B174" s="176"/>
      <c r="C174" s="176"/>
      <c r="D174" s="176"/>
    </row>
    <row r="175" customFormat="false" ht="11.25" hidden="false" customHeight="false" outlineLevel="0" collapsed="false">
      <c r="B175" s="176"/>
      <c r="C175" s="176"/>
      <c r="D175" s="176"/>
    </row>
    <row r="176" customFormat="false" ht="11.25" hidden="false" customHeight="false" outlineLevel="0" collapsed="false">
      <c r="B176" s="176"/>
      <c r="C176" s="176"/>
      <c r="D176" s="176"/>
    </row>
    <row r="177" customFormat="false" ht="11.25" hidden="false" customHeight="false" outlineLevel="0" collapsed="false">
      <c r="B177" s="176"/>
      <c r="C177" s="176"/>
      <c r="D177" s="176"/>
    </row>
    <row r="178" customFormat="false" ht="11.25" hidden="false" customHeight="false" outlineLevel="0" collapsed="false">
      <c r="B178" s="176"/>
      <c r="C178" s="176"/>
      <c r="D178" s="176"/>
    </row>
    <row r="179" customFormat="false" ht="11.25" hidden="false" customHeight="false" outlineLevel="0" collapsed="false">
      <c r="B179" s="176"/>
      <c r="C179" s="176"/>
      <c r="D179" s="176"/>
    </row>
    <row r="180" customFormat="false" ht="11.25" hidden="false" customHeight="false" outlineLevel="0" collapsed="false">
      <c r="B180" s="176"/>
      <c r="C180" s="176"/>
      <c r="D180" s="176"/>
    </row>
    <row r="181" customFormat="false" ht="11.25" hidden="false" customHeight="false" outlineLevel="0" collapsed="false">
      <c r="B181" s="176"/>
      <c r="C181" s="176"/>
      <c r="D181" s="176"/>
    </row>
    <row r="182" customFormat="false" ht="11.25" hidden="false" customHeight="false" outlineLevel="0" collapsed="false">
      <c r="B182" s="176"/>
      <c r="C182" s="176"/>
      <c r="D182" s="176"/>
    </row>
    <row r="183" customFormat="false" ht="11.25" hidden="false" customHeight="false" outlineLevel="0" collapsed="false">
      <c r="B183" s="176"/>
      <c r="C183" s="176"/>
      <c r="D183" s="176"/>
    </row>
    <row r="184" customFormat="false" ht="11.25" hidden="false" customHeight="false" outlineLevel="0" collapsed="false">
      <c r="B184" s="176"/>
      <c r="C184" s="176"/>
      <c r="D184" s="176"/>
    </row>
    <row r="185" customFormat="false" ht="11.25" hidden="false" customHeight="false" outlineLevel="0" collapsed="false">
      <c r="B185" s="176"/>
      <c r="C185" s="176"/>
      <c r="D185" s="176"/>
    </row>
    <row r="186" customFormat="false" ht="11.25" hidden="false" customHeight="false" outlineLevel="0" collapsed="false">
      <c r="B186" s="176"/>
      <c r="C186" s="176"/>
      <c r="D186" s="176"/>
    </row>
    <row r="187" customFormat="false" ht="11.25" hidden="false" customHeight="false" outlineLevel="0" collapsed="false">
      <c r="B187" s="176"/>
      <c r="C187" s="176"/>
      <c r="D187" s="176"/>
    </row>
    <row r="188" customFormat="false" ht="11.25" hidden="false" customHeight="false" outlineLevel="0" collapsed="false">
      <c r="B188" s="176"/>
      <c r="C188" s="176"/>
      <c r="D188" s="176"/>
    </row>
    <row r="189" customFormat="false" ht="11.25" hidden="false" customHeight="false" outlineLevel="0" collapsed="false">
      <c r="B189" s="176"/>
      <c r="C189" s="176"/>
      <c r="D189" s="176"/>
    </row>
    <row r="190" customFormat="false" ht="11.25" hidden="false" customHeight="false" outlineLevel="0" collapsed="false">
      <c r="B190" s="176"/>
      <c r="C190" s="176"/>
      <c r="D190" s="176"/>
    </row>
    <row r="191" customFormat="false" ht="11.25" hidden="false" customHeight="false" outlineLevel="0" collapsed="false">
      <c r="B191" s="176"/>
      <c r="C191" s="176"/>
      <c r="D191" s="176"/>
    </row>
    <row r="192" customFormat="false" ht="11.25" hidden="false" customHeight="false" outlineLevel="0" collapsed="false">
      <c r="B192" s="176"/>
      <c r="C192" s="176"/>
      <c r="D192" s="176"/>
    </row>
    <row r="193" customFormat="false" ht="11.25" hidden="false" customHeight="false" outlineLevel="0" collapsed="false">
      <c r="B193" s="176"/>
      <c r="C193" s="176"/>
      <c r="D193" s="176"/>
    </row>
    <row r="194" customFormat="false" ht="11.25" hidden="false" customHeight="false" outlineLevel="0" collapsed="false">
      <c r="B194" s="176"/>
      <c r="C194" s="176"/>
      <c r="D194" s="176"/>
    </row>
    <row r="195" customFormat="false" ht="11.25" hidden="false" customHeight="false" outlineLevel="0" collapsed="false">
      <c r="B195" s="176"/>
      <c r="C195" s="176"/>
      <c r="D195" s="176"/>
    </row>
    <row r="196" customFormat="false" ht="11.25" hidden="false" customHeight="false" outlineLevel="0" collapsed="false">
      <c r="B196" s="176"/>
      <c r="C196" s="176"/>
      <c r="D196" s="176"/>
    </row>
    <row r="197" customFormat="false" ht="11.25" hidden="false" customHeight="false" outlineLevel="0" collapsed="false">
      <c r="B197" s="176"/>
      <c r="C197" s="176"/>
      <c r="D197" s="176"/>
    </row>
    <row r="198" customFormat="false" ht="11.25" hidden="false" customHeight="false" outlineLevel="0" collapsed="false">
      <c r="B198" s="176"/>
      <c r="C198" s="176"/>
      <c r="D198" s="176"/>
    </row>
    <row r="199" customFormat="false" ht="11.25" hidden="false" customHeight="false" outlineLevel="0" collapsed="false">
      <c r="B199" s="176"/>
      <c r="C199" s="176"/>
      <c r="D199" s="176"/>
    </row>
    <row r="200" customFormat="false" ht="11.25" hidden="false" customHeight="false" outlineLevel="0" collapsed="false">
      <c r="B200" s="176"/>
      <c r="C200" s="176"/>
      <c r="D200" s="176"/>
    </row>
    <row r="201" customFormat="false" ht="11.25" hidden="false" customHeight="false" outlineLevel="0" collapsed="false">
      <c r="B201" s="176"/>
      <c r="C201" s="176"/>
      <c r="D201" s="176"/>
    </row>
    <row r="202" customFormat="false" ht="11.25" hidden="false" customHeight="false" outlineLevel="0" collapsed="false">
      <c r="B202" s="176"/>
      <c r="C202" s="176"/>
      <c r="D202" s="176"/>
    </row>
    <row r="203" customFormat="false" ht="11.25" hidden="false" customHeight="false" outlineLevel="0" collapsed="false">
      <c r="B203" s="176"/>
      <c r="C203" s="176"/>
      <c r="D203" s="176"/>
    </row>
    <row r="204" customFormat="false" ht="11.25" hidden="false" customHeight="false" outlineLevel="0" collapsed="false">
      <c r="B204" s="176"/>
      <c r="C204" s="176"/>
      <c r="D204" s="176"/>
    </row>
    <row r="205" customFormat="false" ht="11.25" hidden="false" customHeight="false" outlineLevel="0" collapsed="false">
      <c r="B205" s="176"/>
      <c r="C205" s="176"/>
      <c r="D205" s="176"/>
    </row>
    <row r="206" customFormat="false" ht="11.25" hidden="false" customHeight="false" outlineLevel="0" collapsed="false">
      <c r="B206" s="176"/>
      <c r="C206" s="176"/>
      <c r="D206" s="176"/>
    </row>
    <row r="207" customFormat="false" ht="11.25" hidden="false" customHeight="false" outlineLevel="0" collapsed="false">
      <c r="B207" s="176"/>
      <c r="C207" s="176"/>
      <c r="D207" s="176"/>
    </row>
    <row r="208" customFormat="false" ht="11.25" hidden="false" customHeight="false" outlineLevel="0" collapsed="false">
      <c r="B208" s="176"/>
      <c r="C208" s="176"/>
      <c r="D208" s="176"/>
    </row>
    <row r="209" customFormat="false" ht="11.25" hidden="false" customHeight="false" outlineLevel="0" collapsed="false">
      <c r="B209" s="176"/>
      <c r="C209" s="176"/>
      <c r="D209" s="176"/>
    </row>
    <row r="210" customFormat="false" ht="11.25" hidden="false" customHeight="false" outlineLevel="0" collapsed="false">
      <c r="B210" s="176"/>
      <c r="C210" s="176"/>
      <c r="D210" s="176"/>
    </row>
    <row r="211" customFormat="false" ht="11.25" hidden="false" customHeight="false" outlineLevel="0" collapsed="false">
      <c r="B211" s="176"/>
      <c r="C211" s="176"/>
      <c r="D211" s="176"/>
    </row>
    <row r="212" customFormat="false" ht="11.25" hidden="false" customHeight="false" outlineLevel="0" collapsed="false">
      <c r="B212" s="176"/>
      <c r="C212" s="176"/>
      <c r="D212" s="176"/>
    </row>
    <row r="213" customFormat="false" ht="11.25" hidden="false" customHeight="false" outlineLevel="0" collapsed="false">
      <c r="B213" s="176"/>
      <c r="C213" s="176"/>
      <c r="D213" s="176"/>
    </row>
    <row r="214" customFormat="false" ht="11.25" hidden="false" customHeight="false" outlineLevel="0" collapsed="false">
      <c r="B214" s="176"/>
      <c r="C214" s="176"/>
      <c r="D214" s="176"/>
    </row>
    <row r="215" customFormat="false" ht="11.25" hidden="false" customHeight="false" outlineLevel="0" collapsed="false">
      <c r="B215" s="176"/>
      <c r="C215" s="176"/>
      <c r="D215" s="176"/>
    </row>
    <row r="216" customFormat="false" ht="11.25" hidden="false" customHeight="false" outlineLevel="0" collapsed="false">
      <c r="B216" s="176"/>
      <c r="C216" s="176"/>
      <c r="D216" s="176"/>
    </row>
    <row r="217" customFormat="false" ht="11.25" hidden="false" customHeight="false" outlineLevel="0" collapsed="false">
      <c r="B217" s="176"/>
      <c r="C217" s="176"/>
      <c r="D217" s="176"/>
    </row>
    <row r="218" customFormat="false" ht="11.25" hidden="false" customHeight="false" outlineLevel="0" collapsed="false">
      <c r="B218" s="176"/>
      <c r="C218" s="176"/>
      <c r="D218" s="176"/>
    </row>
    <row r="219" customFormat="false" ht="11.25" hidden="false" customHeight="false" outlineLevel="0" collapsed="false">
      <c r="B219" s="176"/>
      <c r="C219" s="176"/>
      <c r="D219" s="176"/>
    </row>
    <row r="220" customFormat="false" ht="11.25" hidden="false" customHeight="false" outlineLevel="0" collapsed="false">
      <c r="B220" s="176"/>
      <c r="C220" s="176"/>
      <c r="D220" s="176"/>
    </row>
    <row r="221" customFormat="false" ht="11.25" hidden="false" customHeight="false" outlineLevel="0" collapsed="false">
      <c r="B221" s="176"/>
      <c r="C221" s="176"/>
      <c r="D221" s="176"/>
    </row>
    <row r="222" customFormat="false" ht="11.25" hidden="false" customHeight="false" outlineLevel="0" collapsed="false">
      <c r="B222" s="176"/>
      <c r="C222" s="176"/>
      <c r="D222" s="176"/>
    </row>
    <row r="223" customFormat="false" ht="11.25" hidden="false" customHeight="false" outlineLevel="0" collapsed="false">
      <c r="B223" s="176"/>
      <c r="C223" s="176"/>
      <c r="D223" s="176"/>
    </row>
    <row r="224" customFormat="false" ht="11.25" hidden="false" customHeight="false" outlineLevel="0" collapsed="false">
      <c r="B224" s="176"/>
      <c r="C224" s="176"/>
      <c r="D224" s="176"/>
    </row>
    <row r="225" customFormat="false" ht="11.25" hidden="false" customHeight="false" outlineLevel="0" collapsed="false">
      <c r="B225" s="176"/>
      <c r="C225" s="176"/>
      <c r="D225" s="176"/>
    </row>
    <row r="226" customFormat="false" ht="11.25" hidden="false" customHeight="false" outlineLevel="0" collapsed="false">
      <c r="B226" s="176"/>
      <c r="C226" s="176"/>
      <c r="D226" s="176"/>
    </row>
    <row r="227" customFormat="false" ht="11.25" hidden="false" customHeight="false" outlineLevel="0" collapsed="false">
      <c r="B227" s="176"/>
      <c r="C227" s="176"/>
      <c r="D227" s="176"/>
    </row>
    <row r="228" customFormat="false" ht="11.25" hidden="false" customHeight="false" outlineLevel="0" collapsed="false">
      <c r="B228" s="176"/>
      <c r="C228" s="176"/>
      <c r="D228" s="176"/>
    </row>
    <row r="229" customFormat="false" ht="11.25" hidden="false" customHeight="false" outlineLevel="0" collapsed="false">
      <c r="B229" s="176"/>
      <c r="C229" s="176"/>
      <c r="D229" s="176"/>
    </row>
    <row r="230" customFormat="false" ht="11.25" hidden="false" customHeight="false" outlineLevel="0" collapsed="false">
      <c r="B230" s="176"/>
      <c r="C230" s="176"/>
      <c r="D230" s="176"/>
    </row>
    <row r="231" customFormat="false" ht="11.25" hidden="false" customHeight="false" outlineLevel="0" collapsed="false">
      <c r="B231" s="176"/>
      <c r="C231" s="176"/>
      <c r="D231" s="176"/>
    </row>
    <row r="232" customFormat="false" ht="11.25" hidden="false" customHeight="false" outlineLevel="0" collapsed="false">
      <c r="B232" s="176"/>
      <c r="C232" s="176"/>
      <c r="D232" s="176"/>
    </row>
    <row r="233" customFormat="false" ht="11.25" hidden="false" customHeight="false" outlineLevel="0" collapsed="false">
      <c r="B233" s="176"/>
      <c r="C233" s="176"/>
      <c r="D233" s="176"/>
    </row>
    <row r="234" customFormat="false" ht="11.25" hidden="false" customHeight="false" outlineLevel="0" collapsed="false">
      <c r="B234" s="176"/>
      <c r="C234" s="176"/>
      <c r="D234" s="176"/>
    </row>
    <row r="235" customFormat="false" ht="11.25" hidden="false" customHeight="false" outlineLevel="0" collapsed="false">
      <c r="B235" s="176"/>
      <c r="C235" s="176"/>
      <c r="D235" s="176"/>
    </row>
    <row r="236" customFormat="false" ht="11.25" hidden="false" customHeight="false" outlineLevel="0" collapsed="false">
      <c r="B236" s="176"/>
      <c r="C236" s="176"/>
      <c r="D236" s="176"/>
    </row>
    <row r="237" customFormat="false" ht="11.25" hidden="false" customHeight="false" outlineLevel="0" collapsed="false">
      <c r="B237" s="176"/>
      <c r="C237" s="176"/>
      <c r="D237" s="176"/>
    </row>
    <row r="238" customFormat="false" ht="11.25" hidden="false" customHeight="false" outlineLevel="0" collapsed="false">
      <c r="B238" s="176"/>
      <c r="C238" s="176"/>
      <c r="D238" s="176"/>
    </row>
    <row r="239" customFormat="false" ht="11.25" hidden="false" customHeight="false" outlineLevel="0" collapsed="false">
      <c r="B239" s="176"/>
      <c r="C239" s="176"/>
      <c r="D239" s="176"/>
    </row>
    <row r="240" customFormat="false" ht="11.25" hidden="false" customHeight="false" outlineLevel="0" collapsed="false">
      <c r="B240" s="176"/>
      <c r="C240" s="176"/>
      <c r="D240" s="176"/>
    </row>
    <row r="241" customFormat="false" ht="11.25" hidden="false" customHeight="false" outlineLevel="0" collapsed="false">
      <c r="B241" s="176"/>
      <c r="C241" s="176"/>
      <c r="D241" s="176"/>
    </row>
    <row r="242" customFormat="false" ht="11.25" hidden="false" customHeight="false" outlineLevel="0" collapsed="false">
      <c r="B242" s="176"/>
      <c r="C242" s="176"/>
      <c r="D242" s="176"/>
    </row>
    <row r="243" customFormat="false" ht="11.25" hidden="false" customHeight="false" outlineLevel="0" collapsed="false">
      <c r="B243" s="176"/>
      <c r="C243" s="176"/>
      <c r="D243" s="176"/>
    </row>
    <row r="244" customFormat="false" ht="11.25" hidden="false" customHeight="false" outlineLevel="0" collapsed="false">
      <c r="B244" s="176"/>
      <c r="C244" s="176"/>
      <c r="D244" s="176"/>
    </row>
    <row r="245" customFormat="false" ht="11.25" hidden="false" customHeight="false" outlineLevel="0" collapsed="false">
      <c r="B245" s="176"/>
      <c r="C245" s="176"/>
      <c r="D245" s="176"/>
    </row>
    <row r="246" customFormat="false" ht="11.25" hidden="false" customHeight="false" outlineLevel="0" collapsed="false">
      <c r="B246" s="176"/>
      <c r="C246" s="176"/>
      <c r="D246" s="176"/>
    </row>
    <row r="247" customFormat="false" ht="11.25" hidden="false" customHeight="false" outlineLevel="0" collapsed="false">
      <c r="B247" s="176"/>
      <c r="C247" s="176"/>
      <c r="D247" s="176"/>
    </row>
    <row r="248" customFormat="false" ht="11.25" hidden="false" customHeight="false" outlineLevel="0" collapsed="false">
      <c r="B248" s="176"/>
      <c r="C248" s="176"/>
      <c r="D248" s="176"/>
    </row>
    <row r="249" customFormat="false" ht="11.25" hidden="false" customHeight="false" outlineLevel="0" collapsed="false">
      <c r="B249" s="176"/>
      <c r="C249" s="176"/>
      <c r="D249" s="176"/>
    </row>
    <row r="250" customFormat="false" ht="11.25" hidden="false" customHeight="false" outlineLevel="0" collapsed="false">
      <c r="B250" s="176"/>
      <c r="C250" s="176"/>
      <c r="D250" s="176"/>
    </row>
    <row r="251" customFormat="false" ht="11.25" hidden="false" customHeight="false" outlineLevel="0" collapsed="false">
      <c r="B251" s="176"/>
      <c r="C251" s="176"/>
      <c r="D251" s="176"/>
    </row>
    <row r="252" customFormat="false" ht="11.25" hidden="false" customHeight="false" outlineLevel="0" collapsed="false">
      <c r="B252" s="176"/>
      <c r="C252" s="176"/>
      <c r="D252" s="176"/>
    </row>
    <row r="253" customFormat="false" ht="11.25" hidden="false" customHeight="false" outlineLevel="0" collapsed="false">
      <c r="B253" s="176"/>
      <c r="C253" s="176"/>
      <c r="D253" s="176"/>
    </row>
    <row r="254" customFormat="false" ht="11.25" hidden="false" customHeight="false" outlineLevel="0" collapsed="false">
      <c r="B254" s="176"/>
      <c r="C254" s="176"/>
      <c r="D254" s="176"/>
    </row>
    <row r="255" customFormat="false" ht="11.25" hidden="false" customHeight="false" outlineLevel="0" collapsed="false">
      <c r="B255" s="176"/>
      <c r="C255" s="176"/>
      <c r="D255" s="176"/>
    </row>
    <row r="256" customFormat="false" ht="11.25" hidden="false" customHeight="false" outlineLevel="0" collapsed="false">
      <c r="B256" s="176"/>
      <c r="C256" s="176"/>
      <c r="D256" s="176"/>
    </row>
    <row r="257" customFormat="false" ht="11.25" hidden="false" customHeight="false" outlineLevel="0" collapsed="false">
      <c r="B257" s="176"/>
      <c r="C257" s="176"/>
      <c r="D257" s="176"/>
    </row>
    <row r="258" customFormat="false" ht="11.25" hidden="false" customHeight="false" outlineLevel="0" collapsed="false">
      <c r="B258" s="176"/>
      <c r="C258" s="176"/>
      <c r="D258" s="176"/>
    </row>
    <row r="259" customFormat="false" ht="11.25" hidden="false" customHeight="false" outlineLevel="0" collapsed="false">
      <c r="B259" s="176"/>
      <c r="C259" s="176"/>
      <c r="D259" s="176"/>
    </row>
    <row r="260" customFormat="false" ht="11.25" hidden="false" customHeight="false" outlineLevel="0" collapsed="false">
      <c r="B260" s="176"/>
      <c r="C260" s="176"/>
      <c r="D260" s="176"/>
    </row>
    <row r="261" customFormat="false" ht="11.25" hidden="false" customHeight="false" outlineLevel="0" collapsed="false">
      <c r="B261" s="176"/>
      <c r="C261" s="176"/>
      <c r="D261" s="176"/>
    </row>
    <row r="262" customFormat="false" ht="11.25" hidden="false" customHeight="false" outlineLevel="0" collapsed="false">
      <c r="B262" s="176"/>
      <c r="C262" s="176"/>
      <c r="D262" s="176"/>
    </row>
    <row r="263" customFormat="false" ht="11.25" hidden="false" customHeight="false" outlineLevel="0" collapsed="false">
      <c r="B263" s="176"/>
      <c r="C263" s="176"/>
      <c r="D263" s="176"/>
    </row>
    <row r="264" customFormat="false" ht="11.25" hidden="false" customHeight="false" outlineLevel="0" collapsed="false">
      <c r="B264" s="176"/>
      <c r="C264" s="176"/>
      <c r="D264" s="176"/>
    </row>
    <row r="265" customFormat="false" ht="11.25" hidden="false" customHeight="false" outlineLevel="0" collapsed="false">
      <c r="B265" s="176"/>
      <c r="C265" s="176"/>
      <c r="D265" s="176"/>
    </row>
    <row r="266" customFormat="false" ht="11.25" hidden="false" customHeight="false" outlineLevel="0" collapsed="false">
      <c r="B266" s="176"/>
      <c r="C266" s="176"/>
      <c r="D266" s="176"/>
    </row>
    <row r="267" customFormat="false" ht="11.25" hidden="false" customHeight="false" outlineLevel="0" collapsed="false">
      <c r="B267" s="176"/>
      <c r="C267" s="176"/>
      <c r="D267" s="176"/>
    </row>
    <row r="268" customFormat="false" ht="11.25" hidden="false" customHeight="false" outlineLevel="0" collapsed="false">
      <c r="B268" s="176"/>
      <c r="C268" s="176"/>
      <c r="D268" s="176"/>
    </row>
    <row r="269" customFormat="false" ht="11.25" hidden="false" customHeight="false" outlineLevel="0" collapsed="false">
      <c r="B269" s="176"/>
      <c r="C269" s="176"/>
      <c r="D269" s="176"/>
    </row>
    <row r="270" customFormat="false" ht="11.25" hidden="false" customHeight="false" outlineLevel="0" collapsed="false">
      <c r="B270" s="176"/>
      <c r="C270" s="176"/>
      <c r="D270" s="176"/>
    </row>
    <row r="271" customFormat="false" ht="11.25" hidden="false" customHeight="false" outlineLevel="0" collapsed="false">
      <c r="B271" s="176"/>
      <c r="C271" s="176"/>
      <c r="D271" s="176"/>
    </row>
    <row r="272" customFormat="false" ht="11.25" hidden="false" customHeight="false" outlineLevel="0" collapsed="false">
      <c r="B272" s="176"/>
      <c r="C272" s="176"/>
      <c r="D272" s="176"/>
    </row>
    <row r="273" customFormat="false" ht="11.25" hidden="false" customHeight="false" outlineLevel="0" collapsed="false">
      <c r="B273" s="176"/>
      <c r="C273" s="176"/>
      <c r="D273" s="176"/>
    </row>
    <row r="274" customFormat="false" ht="11.25" hidden="false" customHeight="false" outlineLevel="0" collapsed="false">
      <c r="B274" s="176"/>
      <c r="C274" s="176"/>
      <c r="D274" s="176"/>
    </row>
    <row r="275" customFormat="false" ht="11.25" hidden="false" customHeight="false" outlineLevel="0" collapsed="false">
      <c r="B275" s="176"/>
      <c r="C275" s="176"/>
      <c r="D275" s="176"/>
    </row>
    <row r="276" customFormat="false" ht="11.25" hidden="false" customHeight="false" outlineLevel="0" collapsed="false">
      <c r="B276" s="176"/>
      <c r="C276" s="176"/>
      <c r="D276" s="176"/>
    </row>
    <row r="277" customFormat="false" ht="11.25" hidden="false" customHeight="false" outlineLevel="0" collapsed="false">
      <c r="B277" s="176"/>
      <c r="C277" s="176"/>
      <c r="D277" s="176"/>
    </row>
    <row r="278" customFormat="false" ht="11.25" hidden="false" customHeight="false" outlineLevel="0" collapsed="false">
      <c r="B278" s="176"/>
      <c r="C278" s="176"/>
      <c r="D278" s="176"/>
    </row>
    <row r="279" customFormat="false" ht="11.25" hidden="false" customHeight="false" outlineLevel="0" collapsed="false">
      <c r="B279" s="176"/>
      <c r="C279" s="176"/>
      <c r="D279" s="176"/>
    </row>
    <row r="280" customFormat="false" ht="11.25" hidden="false" customHeight="false" outlineLevel="0" collapsed="false">
      <c r="B280" s="176"/>
      <c r="C280" s="176"/>
      <c r="D280" s="176"/>
    </row>
    <row r="281" customFormat="false" ht="11.25" hidden="false" customHeight="false" outlineLevel="0" collapsed="false">
      <c r="B281" s="176"/>
      <c r="C281" s="176"/>
      <c r="D281" s="176"/>
    </row>
    <row r="282" customFormat="false" ht="11.25" hidden="false" customHeight="false" outlineLevel="0" collapsed="false">
      <c r="B282" s="176"/>
      <c r="C282" s="176"/>
      <c r="D282" s="176"/>
    </row>
    <row r="283" customFormat="false" ht="11.25" hidden="false" customHeight="false" outlineLevel="0" collapsed="false">
      <c r="B283" s="176"/>
      <c r="C283" s="176"/>
      <c r="D283" s="176"/>
    </row>
    <row r="284" customFormat="false" ht="11.25" hidden="false" customHeight="false" outlineLevel="0" collapsed="false">
      <c r="B284" s="176"/>
      <c r="C284" s="176"/>
      <c r="D284" s="176"/>
    </row>
    <row r="285" customFormat="false" ht="11.25" hidden="false" customHeight="false" outlineLevel="0" collapsed="false">
      <c r="B285" s="176"/>
      <c r="C285" s="176"/>
      <c r="D285" s="176"/>
    </row>
    <row r="286" customFormat="false" ht="11.25" hidden="false" customHeight="false" outlineLevel="0" collapsed="false">
      <c r="B286" s="176"/>
      <c r="C286" s="176"/>
      <c r="D286" s="176"/>
    </row>
    <row r="287" customFormat="false" ht="11.25" hidden="false" customHeight="false" outlineLevel="0" collapsed="false">
      <c r="B287" s="176"/>
      <c r="C287" s="176"/>
      <c r="D287" s="176"/>
    </row>
    <row r="288" customFormat="false" ht="11.25" hidden="false" customHeight="false" outlineLevel="0" collapsed="false">
      <c r="B288" s="176"/>
      <c r="C288" s="176"/>
      <c r="D288" s="176"/>
    </row>
    <row r="289" customFormat="false" ht="11.25" hidden="false" customHeight="false" outlineLevel="0" collapsed="false">
      <c r="B289" s="176"/>
      <c r="C289" s="176"/>
      <c r="D289" s="176"/>
    </row>
    <row r="290" customFormat="false" ht="11.25" hidden="false" customHeight="false" outlineLevel="0" collapsed="false">
      <c r="B290" s="176"/>
      <c r="C290" s="176"/>
      <c r="D290" s="176"/>
    </row>
    <row r="291" customFormat="false" ht="11.25" hidden="false" customHeight="false" outlineLevel="0" collapsed="false">
      <c r="B291" s="176"/>
      <c r="C291" s="176"/>
      <c r="D291" s="176"/>
    </row>
    <row r="292" customFormat="false" ht="11.25" hidden="false" customHeight="false" outlineLevel="0" collapsed="false">
      <c r="B292" s="176"/>
      <c r="C292" s="176"/>
      <c r="D292" s="176"/>
    </row>
    <row r="293" customFormat="false" ht="11.25" hidden="false" customHeight="false" outlineLevel="0" collapsed="false">
      <c r="B293" s="176"/>
      <c r="C293" s="176"/>
      <c r="D293" s="176"/>
    </row>
    <row r="294" customFormat="false" ht="11.25" hidden="false" customHeight="false" outlineLevel="0" collapsed="false">
      <c r="B294" s="176"/>
      <c r="C294" s="176"/>
      <c r="D294" s="176"/>
    </row>
    <row r="295" customFormat="false" ht="11.25" hidden="false" customHeight="false" outlineLevel="0" collapsed="false">
      <c r="B295" s="176"/>
      <c r="C295" s="176"/>
      <c r="D295" s="176"/>
    </row>
    <row r="296" customFormat="false" ht="11.25" hidden="false" customHeight="false" outlineLevel="0" collapsed="false">
      <c r="B296" s="176"/>
      <c r="C296" s="176"/>
      <c r="D296" s="176"/>
    </row>
    <row r="297" customFormat="false" ht="11.25" hidden="false" customHeight="false" outlineLevel="0" collapsed="false">
      <c r="B297" s="176"/>
      <c r="C297" s="176"/>
      <c r="D297" s="176"/>
    </row>
    <row r="298" customFormat="false" ht="11.25" hidden="false" customHeight="false" outlineLevel="0" collapsed="false">
      <c r="B298" s="176"/>
      <c r="C298" s="176"/>
      <c r="D298" s="176"/>
    </row>
    <row r="299" customFormat="false" ht="11.25" hidden="false" customHeight="false" outlineLevel="0" collapsed="false">
      <c r="B299" s="176"/>
      <c r="C299" s="176"/>
      <c r="D299" s="176"/>
    </row>
    <row r="300" customFormat="false" ht="11.25" hidden="false" customHeight="false" outlineLevel="0" collapsed="false">
      <c r="B300" s="176"/>
      <c r="C300" s="176"/>
      <c r="D300" s="176"/>
    </row>
    <row r="301" customFormat="false" ht="11.25" hidden="false" customHeight="false" outlineLevel="0" collapsed="false">
      <c r="B301" s="176"/>
      <c r="C301" s="176"/>
      <c r="D301" s="176"/>
    </row>
    <row r="302" customFormat="false" ht="11.25" hidden="false" customHeight="false" outlineLevel="0" collapsed="false">
      <c r="B302" s="176"/>
      <c r="C302" s="176"/>
      <c r="D302" s="176"/>
    </row>
    <row r="303" customFormat="false" ht="11.25" hidden="false" customHeight="false" outlineLevel="0" collapsed="false">
      <c r="B303" s="176"/>
      <c r="C303" s="176"/>
      <c r="D303" s="176"/>
    </row>
    <row r="304" customFormat="false" ht="11.25" hidden="false" customHeight="false" outlineLevel="0" collapsed="false">
      <c r="B304" s="176"/>
      <c r="C304" s="176"/>
      <c r="D304" s="176"/>
    </row>
    <row r="305" customFormat="false" ht="11.25" hidden="false" customHeight="false" outlineLevel="0" collapsed="false">
      <c r="B305" s="176"/>
      <c r="C305" s="176"/>
      <c r="D305" s="176"/>
    </row>
    <row r="306" customFormat="false" ht="11.25" hidden="false" customHeight="false" outlineLevel="0" collapsed="false">
      <c r="B306" s="176"/>
      <c r="C306" s="176"/>
      <c r="D306" s="176"/>
    </row>
    <row r="307" customFormat="false" ht="11.25" hidden="false" customHeight="false" outlineLevel="0" collapsed="false">
      <c r="B307" s="176"/>
      <c r="C307" s="176"/>
      <c r="D307" s="176"/>
    </row>
    <row r="308" customFormat="false" ht="11.25" hidden="false" customHeight="false" outlineLevel="0" collapsed="false">
      <c r="B308" s="176"/>
      <c r="C308" s="176"/>
      <c r="D308" s="176"/>
    </row>
    <row r="309" customFormat="false" ht="11.25" hidden="false" customHeight="false" outlineLevel="0" collapsed="false">
      <c r="B309" s="176"/>
      <c r="C309" s="176"/>
      <c r="D309" s="176"/>
    </row>
    <row r="310" customFormat="false" ht="11.25" hidden="false" customHeight="false" outlineLevel="0" collapsed="false">
      <c r="B310" s="176"/>
      <c r="C310" s="176"/>
      <c r="D310" s="176"/>
    </row>
    <row r="311" customFormat="false" ht="11.25" hidden="false" customHeight="false" outlineLevel="0" collapsed="false">
      <c r="B311" s="176"/>
      <c r="C311" s="176"/>
      <c r="D311" s="176"/>
    </row>
    <row r="312" customFormat="false" ht="11.25" hidden="false" customHeight="false" outlineLevel="0" collapsed="false">
      <c r="B312" s="176"/>
      <c r="C312" s="176"/>
      <c r="D312" s="176"/>
    </row>
    <row r="313" customFormat="false" ht="11.25" hidden="false" customHeight="false" outlineLevel="0" collapsed="false">
      <c r="B313" s="176"/>
      <c r="C313" s="176"/>
      <c r="D313" s="176"/>
    </row>
    <row r="314" customFormat="false" ht="11.25" hidden="false" customHeight="false" outlineLevel="0" collapsed="false">
      <c r="B314" s="176"/>
      <c r="C314" s="176"/>
      <c r="D314" s="176"/>
    </row>
    <row r="315" customFormat="false" ht="11.25" hidden="false" customHeight="false" outlineLevel="0" collapsed="false">
      <c r="B315" s="176"/>
      <c r="C315" s="176"/>
      <c r="D315" s="176"/>
    </row>
    <row r="316" customFormat="false" ht="11.25" hidden="false" customHeight="false" outlineLevel="0" collapsed="false">
      <c r="B316" s="176"/>
      <c r="C316" s="176"/>
      <c r="D316" s="176"/>
    </row>
    <row r="317" customFormat="false" ht="11.25" hidden="false" customHeight="false" outlineLevel="0" collapsed="false">
      <c r="B317" s="176"/>
      <c r="C317" s="176"/>
      <c r="D317" s="176"/>
    </row>
    <row r="318" customFormat="false" ht="11.25" hidden="false" customHeight="false" outlineLevel="0" collapsed="false">
      <c r="B318" s="176"/>
      <c r="C318" s="176"/>
      <c r="D318" s="176"/>
    </row>
    <row r="319" customFormat="false" ht="11.25" hidden="false" customHeight="false" outlineLevel="0" collapsed="false">
      <c r="B319" s="176"/>
      <c r="C319" s="176"/>
      <c r="D319" s="176"/>
    </row>
    <row r="320" customFormat="false" ht="11.25" hidden="false" customHeight="false" outlineLevel="0" collapsed="false">
      <c r="B320" s="176"/>
      <c r="C320" s="176"/>
      <c r="D320" s="176"/>
    </row>
    <row r="321" customFormat="false" ht="11.25" hidden="false" customHeight="false" outlineLevel="0" collapsed="false">
      <c r="B321" s="176"/>
      <c r="C321" s="176"/>
      <c r="D321" s="176"/>
    </row>
    <row r="322" customFormat="false" ht="11.25" hidden="false" customHeight="false" outlineLevel="0" collapsed="false">
      <c r="B322" s="176"/>
      <c r="C322" s="176"/>
      <c r="D322" s="176"/>
    </row>
    <row r="323" customFormat="false" ht="11.25" hidden="false" customHeight="false" outlineLevel="0" collapsed="false">
      <c r="B323" s="176"/>
      <c r="C323" s="176"/>
      <c r="D323" s="176"/>
    </row>
    <row r="324" customFormat="false" ht="11.25" hidden="false" customHeight="false" outlineLevel="0" collapsed="false">
      <c r="B324" s="176"/>
      <c r="C324" s="176"/>
      <c r="D324" s="176"/>
    </row>
    <row r="325" customFormat="false" ht="11.25" hidden="false" customHeight="false" outlineLevel="0" collapsed="false">
      <c r="B325" s="176"/>
      <c r="C325" s="176"/>
      <c r="D325" s="176"/>
    </row>
    <row r="326" customFormat="false" ht="11.25" hidden="false" customHeight="false" outlineLevel="0" collapsed="false">
      <c r="B326" s="176"/>
      <c r="C326" s="176"/>
      <c r="D326" s="176"/>
    </row>
    <row r="327" customFormat="false" ht="11.25" hidden="false" customHeight="false" outlineLevel="0" collapsed="false">
      <c r="B327" s="176"/>
      <c r="C327" s="176"/>
      <c r="D327" s="176"/>
    </row>
    <row r="328" customFormat="false" ht="11.25" hidden="false" customHeight="false" outlineLevel="0" collapsed="false">
      <c r="B328" s="176"/>
      <c r="C328" s="176"/>
      <c r="D328" s="176"/>
    </row>
    <row r="329" customFormat="false" ht="11.25" hidden="false" customHeight="false" outlineLevel="0" collapsed="false">
      <c r="B329" s="176"/>
      <c r="C329" s="176"/>
      <c r="D329" s="176"/>
    </row>
    <row r="330" customFormat="false" ht="11.25" hidden="false" customHeight="false" outlineLevel="0" collapsed="false">
      <c r="B330" s="176"/>
      <c r="C330" s="176"/>
      <c r="D330" s="176"/>
    </row>
    <row r="331" customFormat="false" ht="11.25" hidden="false" customHeight="false" outlineLevel="0" collapsed="false">
      <c r="B331" s="176"/>
      <c r="C331" s="176"/>
      <c r="D331" s="176"/>
    </row>
    <row r="332" customFormat="false" ht="11.25" hidden="false" customHeight="false" outlineLevel="0" collapsed="false">
      <c r="B332" s="176"/>
      <c r="C332" s="176"/>
      <c r="D332" s="176"/>
    </row>
    <row r="333" customFormat="false" ht="11.25" hidden="false" customHeight="false" outlineLevel="0" collapsed="false">
      <c r="B333" s="176"/>
      <c r="C333" s="176"/>
      <c r="D333" s="176"/>
    </row>
    <row r="334" customFormat="false" ht="11.25" hidden="false" customHeight="false" outlineLevel="0" collapsed="false">
      <c r="B334" s="176"/>
      <c r="C334" s="176"/>
      <c r="D334" s="176"/>
    </row>
    <row r="335" customFormat="false" ht="11.25" hidden="false" customHeight="false" outlineLevel="0" collapsed="false">
      <c r="B335" s="176"/>
      <c r="C335" s="176"/>
      <c r="D335" s="176"/>
    </row>
    <row r="336" customFormat="false" ht="11.25" hidden="false" customHeight="false" outlineLevel="0" collapsed="false">
      <c r="B336" s="176"/>
      <c r="C336" s="176"/>
      <c r="D336" s="176"/>
    </row>
    <row r="337" customFormat="false" ht="11.25" hidden="false" customHeight="false" outlineLevel="0" collapsed="false">
      <c r="B337" s="176"/>
      <c r="C337" s="176"/>
      <c r="D337" s="176"/>
    </row>
    <row r="338" customFormat="false" ht="11.25" hidden="false" customHeight="false" outlineLevel="0" collapsed="false">
      <c r="B338" s="176"/>
      <c r="C338" s="176"/>
      <c r="D338" s="176"/>
    </row>
    <row r="339" customFormat="false" ht="11.25" hidden="false" customHeight="false" outlineLevel="0" collapsed="false">
      <c r="B339" s="176"/>
      <c r="C339" s="176"/>
      <c r="D339" s="176"/>
    </row>
    <row r="340" customFormat="false" ht="11.25" hidden="false" customHeight="false" outlineLevel="0" collapsed="false">
      <c r="B340" s="176"/>
      <c r="C340" s="176"/>
      <c r="D340" s="176"/>
    </row>
    <row r="341" customFormat="false" ht="11.25" hidden="false" customHeight="false" outlineLevel="0" collapsed="false">
      <c r="B341" s="176"/>
      <c r="C341" s="176"/>
      <c r="D341" s="176"/>
    </row>
    <row r="342" customFormat="false" ht="11.25" hidden="false" customHeight="false" outlineLevel="0" collapsed="false">
      <c r="B342" s="176"/>
      <c r="C342" s="176"/>
      <c r="D342" s="176"/>
    </row>
    <row r="343" customFormat="false" ht="11.25" hidden="false" customHeight="false" outlineLevel="0" collapsed="false">
      <c r="B343" s="176"/>
      <c r="C343" s="176"/>
      <c r="D343" s="176"/>
    </row>
    <row r="344" customFormat="false" ht="11.25" hidden="false" customHeight="false" outlineLevel="0" collapsed="false">
      <c r="B344" s="176"/>
      <c r="C344" s="176"/>
      <c r="D344" s="176"/>
    </row>
    <row r="345" customFormat="false" ht="11.25" hidden="false" customHeight="false" outlineLevel="0" collapsed="false">
      <c r="B345" s="176"/>
      <c r="C345" s="176"/>
      <c r="D345" s="176"/>
    </row>
    <row r="346" customFormat="false" ht="11.25" hidden="false" customHeight="false" outlineLevel="0" collapsed="false">
      <c r="B346" s="176"/>
      <c r="C346" s="176"/>
      <c r="D346" s="176"/>
    </row>
    <row r="347" customFormat="false" ht="11.25" hidden="false" customHeight="false" outlineLevel="0" collapsed="false">
      <c r="B347" s="176"/>
      <c r="C347" s="176"/>
      <c r="D347" s="176"/>
    </row>
    <row r="348" customFormat="false" ht="11.25" hidden="false" customHeight="false" outlineLevel="0" collapsed="false">
      <c r="B348" s="176"/>
      <c r="C348" s="176"/>
      <c r="D348" s="176"/>
    </row>
    <row r="349" customFormat="false" ht="11.25" hidden="false" customHeight="false" outlineLevel="0" collapsed="false">
      <c r="B349" s="176"/>
      <c r="C349" s="176"/>
      <c r="D349" s="176"/>
    </row>
    <row r="350" customFormat="false" ht="11.25" hidden="false" customHeight="false" outlineLevel="0" collapsed="false">
      <c r="B350" s="176"/>
      <c r="C350" s="176"/>
      <c r="D350" s="176"/>
    </row>
    <row r="351" customFormat="false" ht="11.25" hidden="false" customHeight="false" outlineLevel="0" collapsed="false">
      <c r="B351" s="176"/>
      <c r="C351" s="176"/>
      <c r="D351" s="176"/>
    </row>
    <row r="352" customFormat="false" ht="11.25" hidden="false" customHeight="false" outlineLevel="0" collapsed="false">
      <c r="B352" s="176"/>
      <c r="C352" s="176"/>
      <c r="D352" s="176"/>
    </row>
    <row r="353" customFormat="false" ht="11.25" hidden="false" customHeight="false" outlineLevel="0" collapsed="false">
      <c r="B353" s="176"/>
      <c r="C353" s="176"/>
      <c r="D353" s="176"/>
    </row>
    <row r="354" customFormat="false" ht="11.25" hidden="false" customHeight="false" outlineLevel="0" collapsed="false">
      <c r="B354" s="176"/>
      <c r="C354" s="176"/>
      <c r="D354" s="176"/>
    </row>
    <row r="355" customFormat="false" ht="11.25" hidden="false" customHeight="false" outlineLevel="0" collapsed="false">
      <c r="B355" s="176"/>
      <c r="C355" s="176"/>
      <c r="D355" s="176"/>
    </row>
    <row r="356" customFormat="false" ht="11.25" hidden="false" customHeight="false" outlineLevel="0" collapsed="false">
      <c r="B356" s="176"/>
      <c r="C356" s="176"/>
      <c r="D356" s="176"/>
    </row>
    <row r="357" customFormat="false" ht="11.25" hidden="false" customHeight="false" outlineLevel="0" collapsed="false">
      <c r="B357" s="176"/>
      <c r="C357" s="176"/>
      <c r="D357" s="176"/>
    </row>
    <row r="358" customFormat="false" ht="11.25" hidden="false" customHeight="false" outlineLevel="0" collapsed="false">
      <c r="B358" s="176"/>
      <c r="C358" s="176"/>
      <c r="D358" s="176"/>
    </row>
    <row r="359" customFormat="false" ht="11.25" hidden="false" customHeight="false" outlineLevel="0" collapsed="false">
      <c r="B359" s="176"/>
      <c r="C359" s="176"/>
      <c r="D359" s="176"/>
    </row>
    <row r="360" customFormat="false" ht="11.25" hidden="false" customHeight="false" outlineLevel="0" collapsed="false">
      <c r="B360" s="176"/>
      <c r="C360" s="176"/>
      <c r="D360" s="176"/>
    </row>
    <row r="361" customFormat="false" ht="11.25" hidden="false" customHeight="false" outlineLevel="0" collapsed="false">
      <c r="B361" s="176"/>
      <c r="C361" s="176"/>
      <c r="D361" s="176"/>
    </row>
    <row r="362" customFormat="false" ht="11.25" hidden="false" customHeight="false" outlineLevel="0" collapsed="false">
      <c r="B362" s="176"/>
      <c r="C362" s="176"/>
      <c r="D362" s="176"/>
    </row>
    <row r="363" customFormat="false" ht="11.25" hidden="false" customHeight="false" outlineLevel="0" collapsed="false">
      <c r="B363" s="176"/>
      <c r="C363" s="176"/>
      <c r="D363" s="176"/>
    </row>
    <row r="364" customFormat="false" ht="11.25" hidden="false" customHeight="false" outlineLevel="0" collapsed="false">
      <c r="B364" s="176"/>
      <c r="C364" s="176"/>
      <c r="D364" s="176"/>
    </row>
    <row r="365" customFormat="false" ht="11.25" hidden="false" customHeight="false" outlineLevel="0" collapsed="false">
      <c r="B365" s="176"/>
      <c r="C365" s="176"/>
      <c r="D365" s="176"/>
    </row>
    <row r="366" customFormat="false" ht="11.25" hidden="false" customHeight="false" outlineLevel="0" collapsed="false">
      <c r="B366" s="176"/>
      <c r="C366" s="176"/>
      <c r="D366" s="176"/>
    </row>
    <row r="367" customFormat="false" ht="11.25" hidden="false" customHeight="false" outlineLevel="0" collapsed="false">
      <c r="B367" s="176"/>
      <c r="C367" s="176"/>
      <c r="D367" s="176"/>
    </row>
    <row r="368" customFormat="false" ht="11.25" hidden="false" customHeight="false" outlineLevel="0" collapsed="false">
      <c r="B368" s="176"/>
      <c r="C368" s="176"/>
      <c r="D368" s="176"/>
    </row>
    <row r="369" customFormat="false" ht="11.25" hidden="false" customHeight="false" outlineLevel="0" collapsed="false">
      <c r="B369" s="176"/>
      <c r="C369" s="176"/>
      <c r="D369" s="176"/>
    </row>
    <row r="370" customFormat="false" ht="11.25" hidden="false" customHeight="false" outlineLevel="0" collapsed="false">
      <c r="B370" s="176"/>
      <c r="C370" s="176"/>
      <c r="D370" s="176"/>
    </row>
    <row r="371" customFormat="false" ht="11.25" hidden="false" customHeight="false" outlineLevel="0" collapsed="false">
      <c r="B371" s="176"/>
      <c r="C371" s="176"/>
      <c r="D371" s="176"/>
    </row>
    <row r="372" customFormat="false" ht="11.25" hidden="false" customHeight="false" outlineLevel="0" collapsed="false">
      <c r="B372" s="176"/>
      <c r="C372" s="176"/>
      <c r="D372" s="176"/>
    </row>
    <row r="373" customFormat="false" ht="11.25" hidden="false" customHeight="false" outlineLevel="0" collapsed="false">
      <c r="B373" s="176"/>
      <c r="C373" s="176"/>
      <c r="D373" s="176"/>
    </row>
    <row r="374" customFormat="false" ht="11.25" hidden="false" customHeight="false" outlineLevel="0" collapsed="false">
      <c r="B374" s="176"/>
      <c r="C374" s="176"/>
      <c r="D374" s="176"/>
    </row>
    <row r="375" customFormat="false" ht="11.25" hidden="false" customHeight="false" outlineLevel="0" collapsed="false">
      <c r="B375" s="176"/>
      <c r="C375" s="176"/>
      <c r="D375" s="176"/>
    </row>
    <row r="376" customFormat="false" ht="11.25" hidden="false" customHeight="false" outlineLevel="0" collapsed="false">
      <c r="B376" s="176"/>
      <c r="C376" s="176"/>
      <c r="D376" s="176"/>
    </row>
    <row r="377" customFormat="false" ht="11.25" hidden="false" customHeight="false" outlineLevel="0" collapsed="false">
      <c r="B377" s="176"/>
      <c r="C377" s="176"/>
      <c r="D377" s="176"/>
    </row>
    <row r="378" customFormat="false" ht="11.25" hidden="false" customHeight="false" outlineLevel="0" collapsed="false">
      <c r="B378" s="176"/>
      <c r="C378" s="176"/>
      <c r="D378" s="176"/>
    </row>
    <row r="379" customFormat="false" ht="11.25" hidden="false" customHeight="false" outlineLevel="0" collapsed="false">
      <c r="B379" s="176"/>
      <c r="C379" s="176"/>
      <c r="D379" s="176"/>
    </row>
    <row r="380" customFormat="false" ht="11.25" hidden="false" customHeight="false" outlineLevel="0" collapsed="false">
      <c r="B380" s="176"/>
      <c r="C380" s="176"/>
      <c r="D380" s="176"/>
    </row>
    <row r="381" customFormat="false" ht="11.25" hidden="false" customHeight="false" outlineLevel="0" collapsed="false">
      <c r="B381" s="176"/>
      <c r="C381" s="176"/>
      <c r="D381" s="176"/>
    </row>
    <row r="382" customFormat="false" ht="11.25" hidden="false" customHeight="false" outlineLevel="0" collapsed="false">
      <c r="B382" s="176"/>
      <c r="C382" s="176"/>
      <c r="D382" s="176"/>
    </row>
    <row r="383" customFormat="false" ht="11.25" hidden="false" customHeight="false" outlineLevel="0" collapsed="false">
      <c r="B383" s="176"/>
      <c r="C383" s="176"/>
      <c r="D383" s="176"/>
    </row>
    <row r="384" customFormat="false" ht="11.25" hidden="false" customHeight="false" outlineLevel="0" collapsed="false">
      <c r="B384" s="176"/>
      <c r="C384" s="176"/>
      <c r="D384" s="176"/>
    </row>
    <row r="385" customFormat="false" ht="11.25" hidden="false" customHeight="false" outlineLevel="0" collapsed="false">
      <c r="B385" s="176"/>
      <c r="C385" s="176"/>
      <c r="D385" s="176"/>
    </row>
    <row r="386" customFormat="false" ht="11.25" hidden="false" customHeight="false" outlineLevel="0" collapsed="false">
      <c r="B386" s="176"/>
      <c r="C386" s="176"/>
      <c r="D386" s="176"/>
    </row>
    <row r="387" customFormat="false" ht="11.25" hidden="false" customHeight="false" outlineLevel="0" collapsed="false">
      <c r="B387" s="176"/>
      <c r="C387" s="176"/>
      <c r="D387" s="176"/>
    </row>
    <row r="388" customFormat="false" ht="11.25" hidden="false" customHeight="false" outlineLevel="0" collapsed="false">
      <c r="B388" s="176"/>
      <c r="C388" s="176"/>
      <c r="D388" s="176"/>
    </row>
    <row r="389" customFormat="false" ht="11.25" hidden="false" customHeight="false" outlineLevel="0" collapsed="false">
      <c r="B389" s="176"/>
      <c r="C389" s="176"/>
      <c r="D389" s="176"/>
    </row>
    <row r="390" customFormat="false" ht="11.25" hidden="false" customHeight="false" outlineLevel="0" collapsed="false">
      <c r="B390" s="176"/>
      <c r="C390" s="176"/>
      <c r="D390" s="176"/>
    </row>
    <row r="391" customFormat="false" ht="11.25" hidden="false" customHeight="false" outlineLevel="0" collapsed="false">
      <c r="B391" s="176"/>
      <c r="C391" s="176"/>
      <c r="D391" s="176"/>
    </row>
    <row r="392" customFormat="false" ht="11.25" hidden="false" customHeight="false" outlineLevel="0" collapsed="false">
      <c r="B392" s="176"/>
      <c r="C392" s="176"/>
      <c r="D392" s="176"/>
    </row>
    <row r="393" customFormat="false" ht="11.25" hidden="false" customHeight="false" outlineLevel="0" collapsed="false">
      <c r="B393" s="176"/>
      <c r="C393" s="176"/>
      <c r="D393" s="176"/>
    </row>
    <row r="394" customFormat="false" ht="11.25" hidden="false" customHeight="false" outlineLevel="0" collapsed="false">
      <c r="B394" s="176"/>
      <c r="C394" s="176"/>
      <c r="D394" s="176"/>
    </row>
    <row r="395" customFormat="false" ht="11.25" hidden="false" customHeight="false" outlineLevel="0" collapsed="false">
      <c r="B395" s="176"/>
      <c r="C395" s="176"/>
      <c r="D395" s="176"/>
    </row>
    <row r="396" customFormat="false" ht="11.25" hidden="false" customHeight="false" outlineLevel="0" collapsed="false">
      <c r="B396" s="176"/>
      <c r="C396" s="176"/>
      <c r="D396" s="176"/>
    </row>
    <row r="397" customFormat="false" ht="11.25" hidden="false" customHeight="false" outlineLevel="0" collapsed="false">
      <c r="B397" s="176"/>
      <c r="C397" s="176"/>
      <c r="D397" s="176"/>
    </row>
    <row r="398" customFormat="false" ht="11.25" hidden="false" customHeight="false" outlineLevel="0" collapsed="false">
      <c r="B398" s="176"/>
      <c r="C398" s="176"/>
      <c r="D398" s="176"/>
    </row>
    <row r="399" customFormat="false" ht="11.25" hidden="false" customHeight="false" outlineLevel="0" collapsed="false">
      <c r="B399" s="176"/>
      <c r="C399" s="176"/>
      <c r="D399" s="176"/>
    </row>
    <row r="400" customFormat="false" ht="11.25" hidden="false" customHeight="false" outlineLevel="0" collapsed="false">
      <c r="B400" s="176"/>
      <c r="C400" s="176"/>
      <c r="D400" s="176"/>
    </row>
    <row r="401" customFormat="false" ht="11.25" hidden="false" customHeight="false" outlineLevel="0" collapsed="false">
      <c r="B401" s="176"/>
      <c r="C401" s="176"/>
      <c r="D401" s="176"/>
    </row>
    <row r="402" customFormat="false" ht="11.25" hidden="false" customHeight="false" outlineLevel="0" collapsed="false">
      <c r="B402" s="176"/>
      <c r="C402" s="176"/>
      <c r="D402" s="176"/>
    </row>
    <row r="403" customFormat="false" ht="11.25" hidden="false" customHeight="false" outlineLevel="0" collapsed="false">
      <c r="B403" s="176"/>
      <c r="C403" s="176"/>
      <c r="D403" s="176"/>
    </row>
    <row r="404" customFormat="false" ht="11.25" hidden="false" customHeight="false" outlineLevel="0" collapsed="false">
      <c r="B404" s="176"/>
      <c r="C404" s="176"/>
      <c r="D404" s="176"/>
    </row>
    <row r="405" customFormat="false" ht="11.25" hidden="false" customHeight="false" outlineLevel="0" collapsed="false">
      <c r="B405" s="176"/>
      <c r="C405" s="176"/>
      <c r="D405" s="176"/>
    </row>
    <row r="406" customFormat="false" ht="11.25" hidden="false" customHeight="false" outlineLevel="0" collapsed="false">
      <c r="B406" s="176"/>
      <c r="C406" s="176"/>
      <c r="D406" s="176"/>
    </row>
    <row r="407" customFormat="false" ht="11.25" hidden="false" customHeight="false" outlineLevel="0" collapsed="false">
      <c r="B407" s="176"/>
      <c r="C407" s="176"/>
      <c r="D407" s="176"/>
    </row>
    <row r="408" customFormat="false" ht="11.25" hidden="false" customHeight="false" outlineLevel="0" collapsed="false">
      <c r="B408" s="176"/>
      <c r="C408" s="176"/>
      <c r="D408" s="176"/>
    </row>
    <row r="409" customFormat="false" ht="11.25" hidden="false" customHeight="false" outlineLevel="0" collapsed="false">
      <c r="B409" s="176"/>
      <c r="C409" s="176"/>
      <c r="D409" s="176"/>
    </row>
    <row r="410" customFormat="false" ht="11.25" hidden="false" customHeight="false" outlineLevel="0" collapsed="false">
      <c r="B410" s="176"/>
      <c r="C410" s="176"/>
      <c r="D410" s="176"/>
    </row>
    <row r="411" customFormat="false" ht="11.25" hidden="false" customHeight="false" outlineLevel="0" collapsed="false">
      <c r="B411" s="176"/>
      <c r="C411" s="176"/>
      <c r="D411" s="176"/>
    </row>
    <row r="412" customFormat="false" ht="11.25" hidden="false" customHeight="false" outlineLevel="0" collapsed="false">
      <c r="B412" s="176"/>
      <c r="C412" s="176"/>
      <c r="D412" s="176"/>
    </row>
    <row r="413" customFormat="false" ht="11.25" hidden="false" customHeight="false" outlineLevel="0" collapsed="false">
      <c r="B413" s="176"/>
      <c r="C413" s="176"/>
      <c r="D413" s="176"/>
    </row>
    <row r="414" customFormat="false" ht="11.25" hidden="false" customHeight="false" outlineLevel="0" collapsed="false">
      <c r="B414" s="176"/>
      <c r="C414" s="176"/>
      <c r="D414" s="176"/>
    </row>
    <row r="415" customFormat="false" ht="11.25" hidden="false" customHeight="false" outlineLevel="0" collapsed="false">
      <c r="B415" s="176"/>
      <c r="C415" s="176"/>
      <c r="D415" s="176"/>
    </row>
    <row r="416" customFormat="false" ht="11.25" hidden="false" customHeight="false" outlineLevel="0" collapsed="false">
      <c r="B416" s="176"/>
      <c r="C416" s="176"/>
      <c r="D416" s="176"/>
    </row>
    <row r="417" customFormat="false" ht="11.25" hidden="false" customHeight="false" outlineLevel="0" collapsed="false">
      <c r="B417" s="176"/>
      <c r="C417" s="176"/>
      <c r="D417" s="176"/>
    </row>
    <row r="418" customFormat="false" ht="11.25" hidden="false" customHeight="false" outlineLevel="0" collapsed="false">
      <c r="B418" s="176"/>
      <c r="C418" s="176"/>
      <c r="D418" s="176"/>
    </row>
    <row r="419" customFormat="false" ht="11.25" hidden="false" customHeight="false" outlineLevel="0" collapsed="false">
      <c r="B419" s="176"/>
      <c r="C419" s="176"/>
      <c r="D419" s="176"/>
    </row>
    <row r="420" customFormat="false" ht="11.25" hidden="false" customHeight="false" outlineLevel="0" collapsed="false">
      <c r="B420" s="176"/>
      <c r="C420" s="176"/>
      <c r="D420" s="176"/>
    </row>
    <row r="421" customFormat="false" ht="11.25" hidden="false" customHeight="false" outlineLevel="0" collapsed="false">
      <c r="B421" s="176"/>
      <c r="C421" s="176"/>
      <c r="D421" s="176"/>
    </row>
    <row r="422" customFormat="false" ht="11.25" hidden="false" customHeight="false" outlineLevel="0" collapsed="false">
      <c r="B422" s="176"/>
      <c r="C422" s="176"/>
      <c r="D422" s="176"/>
    </row>
    <row r="423" customFormat="false" ht="11.25" hidden="false" customHeight="false" outlineLevel="0" collapsed="false">
      <c r="B423" s="176"/>
      <c r="C423" s="176"/>
      <c r="D423" s="176"/>
    </row>
    <row r="424" customFormat="false" ht="11.25" hidden="false" customHeight="false" outlineLevel="0" collapsed="false">
      <c r="B424" s="176"/>
      <c r="C424" s="176"/>
      <c r="D424" s="176"/>
    </row>
    <row r="425" customFormat="false" ht="11.25" hidden="false" customHeight="false" outlineLevel="0" collapsed="false">
      <c r="B425" s="176"/>
      <c r="C425" s="176"/>
      <c r="D425" s="176"/>
    </row>
    <row r="426" customFormat="false" ht="11.25" hidden="false" customHeight="false" outlineLevel="0" collapsed="false">
      <c r="B426" s="176"/>
      <c r="C426" s="176"/>
      <c r="D426" s="176"/>
    </row>
    <row r="427" customFormat="false" ht="11.25" hidden="false" customHeight="false" outlineLevel="0" collapsed="false">
      <c r="B427" s="176"/>
      <c r="C427" s="176"/>
      <c r="D427" s="176"/>
    </row>
    <row r="428" customFormat="false" ht="11.25" hidden="false" customHeight="false" outlineLevel="0" collapsed="false">
      <c r="B428" s="176"/>
      <c r="C428" s="176"/>
      <c r="D428" s="176"/>
    </row>
    <row r="429" customFormat="false" ht="11.25" hidden="false" customHeight="false" outlineLevel="0" collapsed="false">
      <c r="B429" s="176"/>
      <c r="C429" s="176"/>
      <c r="D429" s="176"/>
    </row>
    <row r="430" customFormat="false" ht="11.25" hidden="false" customHeight="false" outlineLevel="0" collapsed="false">
      <c r="B430" s="176"/>
      <c r="C430" s="176"/>
      <c r="D430" s="176"/>
    </row>
    <row r="431" customFormat="false" ht="11.25" hidden="false" customHeight="false" outlineLevel="0" collapsed="false">
      <c r="B431" s="176"/>
      <c r="C431" s="176"/>
      <c r="D431" s="176"/>
    </row>
    <row r="432" customFormat="false" ht="11.25" hidden="false" customHeight="false" outlineLevel="0" collapsed="false">
      <c r="B432" s="176"/>
      <c r="C432" s="176"/>
      <c r="D432" s="176"/>
    </row>
    <row r="433" customFormat="false" ht="11.25" hidden="false" customHeight="false" outlineLevel="0" collapsed="false">
      <c r="B433" s="176"/>
      <c r="C433" s="176"/>
      <c r="D433" s="176"/>
    </row>
    <row r="434" customFormat="false" ht="11.25" hidden="false" customHeight="false" outlineLevel="0" collapsed="false">
      <c r="B434" s="176"/>
      <c r="C434" s="176"/>
      <c r="D434" s="176"/>
    </row>
    <row r="435" customFormat="false" ht="11.25" hidden="false" customHeight="false" outlineLevel="0" collapsed="false">
      <c r="B435" s="176"/>
      <c r="C435" s="176"/>
      <c r="D435" s="176"/>
    </row>
    <row r="436" customFormat="false" ht="11.25" hidden="false" customHeight="false" outlineLevel="0" collapsed="false">
      <c r="B436" s="176"/>
      <c r="C436" s="176"/>
      <c r="D436" s="176"/>
    </row>
    <row r="437" customFormat="false" ht="11.25" hidden="false" customHeight="false" outlineLevel="0" collapsed="false">
      <c r="B437" s="176"/>
      <c r="C437" s="176"/>
      <c r="D437" s="176"/>
    </row>
    <row r="438" customFormat="false" ht="11.25" hidden="false" customHeight="false" outlineLevel="0" collapsed="false">
      <c r="B438" s="176"/>
      <c r="C438" s="176"/>
      <c r="D438" s="176"/>
    </row>
    <row r="439" customFormat="false" ht="11.25" hidden="false" customHeight="false" outlineLevel="0" collapsed="false">
      <c r="B439" s="176"/>
      <c r="C439" s="176"/>
      <c r="D439" s="176"/>
    </row>
    <row r="440" customFormat="false" ht="11.25" hidden="false" customHeight="false" outlineLevel="0" collapsed="false">
      <c r="B440" s="176"/>
      <c r="C440" s="176"/>
      <c r="D440" s="176"/>
    </row>
    <row r="441" customFormat="false" ht="11.25" hidden="false" customHeight="false" outlineLevel="0" collapsed="false">
      <c r="B441" s="176"/>
      <c r="C441" s="176"/>
      <c r="D441" s="176"/>
    </row>
    <row r="442" customFormat="false" ht="11.25" hidden="false" customHeight="false" outlineLevel="0" collapsed="false">
      <c r="B442" s="176"/>
      <c r="C442" s="176"/>
      <c r="D442" s="176"/>
    </row>
    <row r="443" customFormat="false" ht="11.25" hidden="false" customHeight="false" outlineLevel="0" collapsed="false">
      <c r="B443" s="176"/>
      <c r="C443" s="176"/>
      <c r="D443" s="176"/>
    </row>
    <row r="444" customFormat="false" ht="11.25" hidden="false" customHeight="false" outlineLevel="0" collapsed="false">
      <c r="B444" s="176"/>
      <c r="C444" s="176"/>
      <c r="D444" s="176"/>
    </row>
    <row r="445" customFormat="false" ht="11.25" hidden="false" customHeight="false" outlineLevel="0" collapsed="false">
      <c r="B445" s="176"/>
      <c r="C445" s="176"/>
      <c r="D445" s="176"/>
    </row>
    <row r="446" customFormat="false" ht="11.25" hidden="false" customHeight="false" outlineLevel="0" collapsed="false">
      <c r="B446" s="176"/>
      <c r="C446" s="176"/>
      <c r="D446" s="176"/>
    </row>
    <row r="447" customFormat="false" ht="11.25" hidden="false" customHeight="false" outlineLevel="0" collapsed="false">
      <c r="B447" s="176"/>
      <c r="C447" s="176"/>
      <c r="D447" s="176"/>
    </row>
    <row r="448" customFormat="false" ht="11.25" hidden="false" customHeight="false" outlineLevel="0" collapsed="false">
      <c r="B448" s="176"/>
      <c r="C448" s="176"/>
      <c r="D448" s="176"/>
    </row>
    <row r="449" customFormat="false" ht="11.25" hidden="false" customHeight="false" outlineLevel="0" collapsed="false">
      <c r="B449" s="176"/>
      <c r="C449" s="176"/>
      <c r="D449" s="176"/>
    </row>
    <row r="450" customFormat="false" ht="11.25" hidden="false" customHeight="false" outlineLevel="0" collapsed="false">
      <c r="B450" s="176"/>
      <c r="C450" s="176"/>
      <c r="D450" s="176"/>
    </row>
    <row r="451" customFormat="false" ht="11.25" hidden="false" customHeight="false" outlineLevel="0" collapsed="false">
      <c r="B451" s="176"/>
      <c r="C451" s="176"/>
      <c r="D451" s="176"/>
    </row>
    <row r="452" customFormat="false" ht="11.25" hidden="false" customHeight="false" outlineLevel="0" collapsed="false">
      <c r="B452" s="176"/>
      <c r="C452" s="176"/>
      <c r="D452" s="176"/>
    </row>
    <row r="453" customFormat="false" ht="11.25" hidden="false" customHeight="false" outlineLevel="0" collapsed="false">
      <c r="B453" s="176"/>
      <c r="C453" s="176"/>
      <c r="D453" s="176"/>
    </row>
    <row r="454" customFormat="false" ht="11.25" hidden="false" customHeight="false" outlineLevel="0" collapsed="false">
      <c r="B454" s="176"/>
      <c r="C454" s="176"/>
      <c r="D454" s="176"/>
    </row>
    <row r="455" customFormat="false" ht="11.25" hidden="false" customHeight="false" outlineLevel="0" collapsed="false">
      <c r="B455" s="176"/>
      <c r="C455" s="176"/>
      <c r="D455" s="176"/>
    </row>
    <row r="456" customFormat="false" ht="11.25" hidden="false" customHeight="false" outlineLevel="0" collapsed="false">
      <c r="B456" s="176"/>
      <c r="C456" s="176"/>
      <c r="D456" s="176"/>
    </row>
    <row r="457" customFormat="false" ht="11.25" hidden="false" customHeight="false" outlineLevel="0" collapsed="false">
      <c r="B457" s="176"/>
      <c r="C457" s="176"/>
      <c r="D457" s="176"/>
    </row>
    <row r="458" customFormat="false" ht="11.25" hidden="false" customHeight="false" outlineLevel="0" collapsed="false">
      <c r="B458" s="176"/>
      <c r="C458" s="176"/>
      <c r="D458" s="176"/>
    </row>
    <row r="459" customFormat="false" ht="11.25" hidden="false" customHeight="false" outlineLevel="0" collapsed="false">
      <c r="B459" s="176"/>
      <c r="C459" s="176"/>
      <c r="D459" s="176"/>
    </row>
    <row r="460" customFormat="false" ht="11.25" hidden="false" customHeight="false" outlineLevel="0" collapsed="false">
      <c r="B460" s="176"/>
      <c r="C460" s="176"/>
      <c r="D460" s="176"/>
    </row>
    <row r="461" customFormat="false" ht="11.25" hidden="false" customHeight="false" outlineLevel="0" collapsed="false">
      <c r="B461" s="176"/>
      <c r="C461" s="176"/>
      <c r="D461" s="176"/>
    </row>
    <row r="462" customFormat="false" ht="11.25" hidden="false" customHeight="false" outlineLevel="0" collapsed="false">
      <c r="B462" s="176"/>
      <c r="C462" s="176"/>
      <c r="D462" s="176"/>
    </row>
    <row r="463" customFormat="false" ht="11.25" hidden="false" customHeight="false" outlineLevel="0" collapsed="false">
      <c r="B463" s="176"/>
      <c r="C463" s="176"/>
      <c r="D463" s="176"/>
    </row>
    <row r="464" customFormat="false" ht="11.25" hidden="false" customHeight="false" outlineLevel="0" collapsed="false">
      <c r="B464" s="176"/>
      <c r="C464" s="176"/>
      <c r="D464" s="176"/>
    </row>
    <row r="465" customFormat="false" ht="11.25" hidden="false" customHeight="false" outlineLevel="0" collapsed="false">
      <c r="B465" s="176"/>
      <c r="C465" s="176"/>
      <c r="D465" s="176"/>
    </row>
    <row r="466" customFormat="false" ht="11.25" hidden="false" customHeight="false" outlineLevel="0" collapsed="false">
      <c r="B466" s="176"/>
      <c r="C466" s="176"/>
      <c r="D466" s="176"/>
    </row>
    <row r="467" customFormat="false" ht="11.25" hidden="false" customHeight="false" outlineLevel="0" collapsed="false">
      <c r="B467" s="176"/>
      <c r="C467" s="176"/>
      <c r="D467" s="176"/>
    </row>
    <row r="468" customFormat="false" ht="11.25" hidden="false" customHeight="false" outlineLevel="0" collapsed="false">
      <c r="B468" s="176"/>
      <c r="C468" s="176"/>
      <c r="D468" s="176"/>
    </row>
    <row r="469" customFormat="false" ht="11.25" hidden="false" customHeight="false" outlineLevel="0" collapsed="false">
      <c r="B469" s="176"/>
      <c r="C469" s="176"/>
      <c r="D469" s="176"/>
    </row>
    <row r="470" customFormat="false" ht="11.25" hidden="false" customHeight="false" outlineLevel="0" collapsed="false">
      <c r="B470" s="176"/>
      <c r="C470" s="176"/>
      <c r="D470" s="176"/>
    </row>
    <row r="471" customFormat="false" ht="11.25" hidden="false" customHeight="false" outlineLevel="0" collapsed="false">
      <c r="B471" s="176"/>
      <c r="C471" s="176"/>
      <c r="D471" s="176"/>
    </row>
    <row r="472" customFormat="false" ht="11.25" hidden="false" customHeight="false" outlineLevel="0" collapsed="false">
      <c r="B472" s="176"/>
      <c r="C472" s="176"/>
      <c r="D472" s="176"/>
    </row>
    <row r="473" customFormat="false" ht="11.25" hidden="false" customHeight="false" outlineLevel="0" collapsed="false">
      <c r="B473" s="176"/>
      <c r="C473" s="176"/>
      <c r="D473" s="176"/>
    </row>
    <row r="474" customFormat="false" ht="11.25" hidden="false" customHeight="false" outlineLevel="0" collapsed="false">
      <c r="B474" s="176"/>
      <c r="C474" s="176"/>
      <c r="D474" s="176"/>
    </row>
    <row r="475" customFormat="false" ht="11.25" hidden="false" customHeight="false" outlineLevel="0" collapsed="false">
      <c r="B475" s="176"/>
      <c r="C475" s="176"/>
      <c r="D475" s="176"/>
    </row>
    <row r="476" customFormat="false" ht="11.25" hidden="false" customHeight="false" outlineLevel="0" collapsed="false">
      <c r="B476" s="176"/>
      <c r="C476" s="176"/>
      <c r="D476" s="176"/>
    </row>
    <row r="477" customFormat="false" ht="11.25" hidden="false" customHeight="false" outlineLevel="0" collapsed="false">
      <c r="B477" s="176"/>
      <c r="C477" s="176"/>
      <c r="D477" s="176"/>
    </row>
    <row r="478" customFormat="false" ht="11.25" hidden="false" customHeight="false" outlineLevel="0" collapsed="false">
      <c r="B478" s="176"/>
      <c r="C478" s="176"/>
      <c r="D478" s="176"/>
    </row>
    <row r="479" customFormat="false" ht="11.25" hidden="false" customHeight="false" outlineLevel="0" collapsed="false">
      <c r="B479" s="176"/>
      <c r="C479" s="176"/>
      <c r="D479" s="176"/>
    </row>
    <row r="480" customFormat="false" ht="11.25" hidden="false" customHeight="false" outlineLevel="0" collapsed="false">
      <c r="B480" s="176"/>
      <c r="C480" s="176"/>
      <c r="D480" s="176"/>
    </row>
    <row r="481" customFormat="false" ht="11.25" hidden="false" customHeight="false" outlineLevel="0" collapsed="false">
      <c r="B481" s="176"/>
      <c r="C481" s="176"/>
      <c r="D481" s="176"/>
    </row>
    <row r="482" customFormat="false" ht="11.25" hidden="false" customHeight="false" outlineLevel="0" collapsed="false">
      <c r="B482" s="176"/>
      <c r="C482" s="176"/>
      <c r="D482" s="176"/>
    </row>
    <row r="483" customFormat="false" ht="11.25" hidden="false" customHeight="false" outlineLevel="0" collapsed="false">
      <c r="B483" s="176"/>
      <c r="C483" s="176"/>
      <c r="D483" s="176"/>
    </row>
    <row r="484" customFormat="false" ht="11.25" hidden="false" customHeight="false" outlineLevel="0" collapsed="false">
      <c r="B484" s="176"/>
      <c r="C484" s="176"/>
      <c r="D484" s="176"/>
    </row>
    <row r="485" customFormat="false" ht="11.25" hidden="false" customHeight="false" outlineLevel="0" collapsed="false">
      <c r="B485" s="176"/>
      <c r="C485" s="176"/>
      <c r="D485" s="176"/>
    </row>
    <row r="486" customFormat="false" ht="11.25" hidden="false" customHeight="false" outlineLevel="0" collapsed="false">
      <c r="B486" s="176"/>
      <c r="C486" s="176"/>
      <c r="D486" s="176"/>
    </row>
    <row r="487" customFormat="false" ht="11.25" hidden="false" customHeight="false" outlineLevel="0" collapsed="false">
      <c r="B487" s="176"/>
      <c r="C487" s="176"/>
      <c r="D487" s="176"/>
    </row>
    <row r="488" customFormat="false" ht="11.25" hidden="false" customHeight="false" outlineLevel="0" collapsed="false">
      <c r="B488" s="176"/>
      <c r="C488" s="176"/>
      <c r="D488" s="176"/>
    </row>
    <row r="489" customFormat="false" ht="11.25" hidden="false" customHeight="false" outlineLevel="0" collapsed="false">
      <c r="B489" s="176"/>
      <c r="C489" s="176"/>
      <c r="D489" s="176"/>
    </row>
    <row r="490" customFormat="false" ht="11.25" hidden="false" customHeight="false" outlineLevel="0" collapsed="false">
      <c r="B490" s="176"/>
      <c r="C490" s="176"/>
      <c r="D490" s="176"/>
    </row>
    <row r="491" customFormat="false" ht="11.25" hidden="false" customHeight="false" outlineLevel="0" collapsed="false">
      <c r="B491" s="176"/>
      <c r="C491" s="176"/>
      <c r="D491" s="176"/>
    </row>
    <row r="492" customFormat="false" ht="11.25" hidden="false" customHeight="false" outlineLevel="0" collapsed="false">
      <c r="B492" s="176"/>
      <c r="C492" s="176"/>
      <c r="D492" s="176"/>
    </row>
    <row r="493" customFormat="false" ht="11.25" hidden="false" customHeight="false" outlineLevel="0" collapsed="false">
      <c r="B493" s="176"/>
      <c r="C493" s="176"/>
      <c r="D493" s="176"/>
    </row>
    <row r="494" customFormat="false" ht="11.25" hidden="false" customHeight="false" outlineLevel="0" collapsed="false">
      <c r="B494" s="176"/>
      <c r="C494" s="176"/>
      <c r="D494" s="176"/>
    </row>
    <row r="495" customFormat="false" ht="11.25" hidden="false" customHeight="false" outlineLevel="0" collapsed="false">
      <c r="B495" s="176"/>
      <c r="C495" s="176"/>
      <c r="D495" s="176"/>
    </row>
    <row r="496" customFormat="false" ht="11.25" hidden="false" customHeight="false" outlineLevel="0" collapsed="false">
      <c r="B496" s="176"/>
      <c r="C496" s="176"/>
      <c r="D496" s="176"/>
    </row>
    <row r="497" customFormat="false" ht="11.25" hidden="false" customHeight="false" outlineLevel="0" collapsed="false">
      <c r="B497" s="176"/>
      <c r="C497" s="176"/>
      <c r="D497" s="176"/>
    </row>
    <row r="498" customFormat="false" ht="11.25" hidden="false" customHeight="false" outlineLevel="0" collapsed="false">
      <c r="B498" s="176"/>
      <c r="C498" s="176"/>
      <c r="D498" s="176"/>
    </row>
    <row r="499" customFormat="false" ht="11.25" hidden="false" customHeight="false" outlineLevel="0" collapsed="false">
      <c r="B499" s="176"/>
      <c r="C499" s="176"/>
      <c r="D499" s="176"/>
    </row>
    <row r="500" customFormat="false" ht="11.25" hidden="false" customHeight="false" outlineLevel="0" collapsed="false">
      <c r="B500" s="176"/>
      <c r="C500" s="176"/>
      <c r="D500" s="176"/>
    </row>
    <row r="501" customFormat="false" ht="11.25" hidden="false" customHeight="false" outlineLevel="0" collapsed="false">
      <c r="B501" s="176"/>
      <c r="C501" s="176"/>
      <c r="D501" s="176"/>
    </row>
    <row r="502" customFormat="false" ht="11.25" hidden="false" customHeight="false" outlineLevel="0" collapsed="false">
      <c r="B502" s="176"/>
      <c r="C502" s="176"/>
      <c r="D502" s="176"/>
    </row>
    <row r="503" customFormat="false" ht="11.25" hidden="false" customHeight="false" outlineLevel="0" collapsed="false">
      <c r="B503" s="176"/>
      <c r="C503" s="176"/>
      <c r="D503" s="176"/>
    </row>
    <row r="504" customFormat="false" ht="11.25" hidden="false" customHeight="false" outlineLevel="0" collapsed="false">
      <c r="B504" s="176"/>
      <c r="C504" s="176"/>
      <c r="D504" s="176"/>
    </row>
    <row r="505" customFormat="false" ht="11.25" hidden="false" customHeight="false" outlineLevel="0" collapsed="false">
      <c r="B505" s="176"/>
      <c r="C505" s="176"/>
      <c r="D505" s="176"/>
    </row>
    <row r="506" customFormat="false" ht="11.25" hidden="false" customHeight="false" outlineLevel="0" collapsed="false">
      <c r="B506" s="176"/>
      <c r="C506" s="176"/>
      <c r="D506" s="176"/>
    </row>
    <row r="507" customFormat="false" ht="11.25" hidden="false" customHeight="false" outlineLevel="0" collapsed="false">
      <c r="B507" s="176"/>
      <c r="C507" s="176"/>
      <c r="D507" s="176"/>
    </row>
    <row r="508" customFormat="false" ht="11.25" hidden="false" customHeight="false" outlineLevel="0" collapsed="false">
      <c r="B508" s="176"/>
      <c r="C508" s="176"/>
      <c r="D508" s="176"/>
    </row>
    <row r="509" customFormat="false" ht="11.25" hidden="false" customHeight="false" outlineLevel="0" collapsed="false">
      <c r="B509" s="176"/>
      <c r="C509" s="176"/>
      <c r="D509" s="176"/>
    </row>
    <row r="510" customFormat="false" ht="11.25" hidden="false" customHeight="false" outlineLevel="0" collapsed="false">
      <c r="B510" s="176"/>
      <c r="C510" s="176"/>
      <c r="D510" s="176"/>
    </row>
    <row r="511" customFormat="false" ht="11.25" hidden="false" customHeight="false" outlineLevel="0" collapsed="false">
      <c r="B511" s="176"/>
      <c r="C511" s="176"/>
      <c r="D511" s="176"/>
    </row>
    <row r="512" customFormat="false" ht="11.25" hidden="false" customHeight="false" outlineLevel="0" collapsed="false">
      <c r="B512" s="176"/>
      <c r="C512" s="176"/>
      <c r="D512" s="176"/>
    </row>
    <row r="513" customFormat="false" ht="11.25" hidden="false" customHeight="false" outlineLevel="0" collapsed="false">
      <c r="B513" s="176"/>
      <c r="C513" s="176"/>
      <c r="D513" s="176"/>
    </row>
    <row r="514" customFormat="false" ht="11.25" hidden="false" customHeight="false" outlineLevel="0" collapsed="false">
      <c r="B514" s="176"/>
      <c r="C514" s="176"/>
      <c r="D514" s="176"/>
    </row>
    <row r="515" customFormat="false" ht="11.25" hidden="false" customHeight="false" outlineLevel="0" collapsed="false">
      <c r="B515" s="176"/>
      <c r="C515" s="176"/>
      <c r="D515" s="176"/>
    </row>
    <row r="516" customFormat="false" ht="11.25" hidden="false" customHeight="false" outlineLevel="0" collapsed="false">
      <c r="B516" s="176"/>
      <c r="C516" s="176"/>
      <c r="D516" s="176"/>
    </row>
    <row r="517" customFormat="false" ht="11.25" hidden="false" customHeight="false" outlineLevel="0" collapsed="false">
      <c r="B517" s="176"/>
      <c r="C517" s="176"/>
      <c r="D517" s="176"/>
    </row>
    <row r="518" customFormat="false" ht="11.25" hidden="false" customHeight="false" outlineLevel="0" collapsed="false">
      <c r="B518" s="176"/>
      <c r="C518" s="176"/>
      <c r="D518" s="176"/>
    </row>
    <row r="519" customFormat="false" ht="11.25" hidden="false" customHeight="false" outlineLevel="0" collapsed="false">
      <c r="B519" s="176"/>
      <c r="C519" s="176"/>
      <c r="D519" s="176"/>
    </row>
    <row r="520" customFormat="false" ht="11.25" hidden="false" customHeight="false" outlineLevel="0" collapsed="false">
      <c r="B520" s="176"/>
      <c r="C520" s="176"/>
      <c r="D520" s="176"/>
    </row>
    <row r="521" customFormat="false" ht="11.25" hidden="false" customHeight="false" outlineLevel="0" collapsed="false">
      <c r="B521" s="176"/>
      <c r="C521" s="176"/>
      <c r="D521" s="176"/>
    </row>
    <row r="522" customFormat="false" ht="11.25" hidden="false" customHeight="false" outlineLevel="0" collapsed="false">
      <c r="B522" s="176"/>
      <c r="C522" s="176"/>
      <c r="D522" s="176"/>
    </row>
    <row r="523" customFormat="false" ht="11.25" hidden="false" customHeight="false" outlineLevel="0" collapsed="false">
      <c r="B523" s="176"/>
      <c r="C523" s="176"/>
      <c r="D523" s="176"/>
    </row>
    <row r="524" customFormat="false" ht="11.25" hidden="false" customHeight="false" outlineLevel="0" collapsed="false">
      <c r="B524" s="176"/>
      <c r="C524" s="176"/>
      <c r="D524" s="176"/>
    </row>
    <row r="525" customFormat="false" ht="11.25" hidden="false" customHeight="false" outlineLevel="0" collapsed="false">
      <c r="B525" s="176"/>
      <c r="C525" s="176"/>
      <c r="D525" s="176"/>
    </row>
    <row r="526" customFormat="false" ht="11.25" hidden="false" customHeight="false" outlineLevel="0" collapsed="false">
      <c r="B526" s="176"/>
      <c r="C526" s="176"/>
      <c r="D526" s="176"/>
    </row>
    <row r="527" customFormat="false" ht="11.25" hidden="false" customHeight="false" outlineLevel="0" collapsed="false">
      <c r="B527" s="176"/>
      <c r="C527" s="176"/>
      <c r="D527" s="176"/>
    </row>
    <row r="528" customFormat="false" ht="11.25" hidden="false" customHeight="false" outlineLevel="0" collapsed="false">
      <c r="B528" s="176"/>
      <c r="C528" s="176"/>
      <c r="D528" s="176"/>
    </row>
    <row r="529" customFormat="false" ht="11.25" hidden="false" customHeight="false" outlineLevel="0" collapsed="false">
      <c r="B529" s="176"/>
      <c r="C529" s="176"/>
      <c r="D529" s="176"/>
    </row>
    <row r="530" customFormat="false" ht="11.25" hidden="false" customHeight="false" outlineLevel="0" collapsed="false">
      <c r="B530" s="176"/>
      <c r="C530" s="176"/>
      <c r="D530" s="176"/>
    </row>
    <row r="531" customFormat="false" ht="11.25" hidden="false" customHeight="false" outlineLevel="0" collapsed="false">
      <c r="B531" s="176"/>
      <c r="C531" s="176"/>
      <c r="D531" s="176"/>
    </row>
    <row r="532" customFormat="false" ht="11.25" hidden="false" customHeight="false" outlineLevel="0" collapsed="false">
      <c r="B532" s="176"/>
      <c r="C532" s="176"/>
      <c r="D532" s="176"/>
    </row>
    <row r="533" customFormat="false" ht="11.25" hidden="false" customHeight="false" outlineLevel="0" collapsed="false">
      <c r="B533" s="176"/>
      <c r="C533" s="176"/>
      <c r="D533" s="176"/>
    </row>
    <row r="534" customFormat="false" ht="11.25" hidden="false" customHeight="false" outlineLevel="0" collapsed="false">
      <c r="B534" s="176"/>
      <c r="C534" s="176"/>
      <c r="D534" s="176"/>
    </row>
    <row r="535" customFormat="false" ht="11.25" hidden="false" customHeight="false" outlineLevel="0" collapsed="false">
      <c r="B535" s="176"/>
      <c r="C535" s="176"/>
      <c r="D535" s="176"/>
    </row>
    <row r="536" customFormat="false" ht="11.25" hidden="false" customHeight="false" outlineLevel="0" collapsed="false">
      <c r="B536" s="176"/>
      <c r="C536" s="176"/>
      <c r="D536" s="176"/>
    </row>
    <row r="537" customFormat="false" ht="11.25" hidden="false" customHeight="false" outlineLevel="0" collapsed="false">
      <c r="B537" s="176"/>
      <c r="C537" s="176"/>
      <c r="D537" s="176"/>
    </row>
    <row r="538" customFormat="false" ht="11.25" hidden="false" customHeight="false" outlineLevel="0" collapsed="false">
      <c r="B538" s="176"/>
      <c r="C538" s="176"/>
      <c r="D538" s="176"/>
    </row>
    <row r="539" customFormat="false" ht="11.25" hidden="false" customHeight="false" outlineLevel="0" collapsed="false">
      <c r="B539" s="176"/>
      <c r="C539" s="176"/>
      <c r="D539" s="176"/>
    </row>
    <row r="540" customFormat="false" ht="11.25" hidden="false" customHeight="false" outlineLevel="0" collapsed="false">
      <c r="B540" s="176"/>
      <c r="C540" s="176"/>
      <c r="D540" s="176"/>
    </row>
    <row r="541" customFormat="false" ht="11.25" hidden="false" customHeight="false" outlineLevel="0" collapsed="false">
      <c r="B541" s="176"/>
      <c r="C541" s="176"/>
      <c r="D541" s="176"/>
    </row>
    <row r="542" customFormat="false" ht="11.25" hidden="false" customHeight="false" outlineLevel="0" collapsed="false">
      <c r="B542" s="176"/>
      <c r="C542" s="176"/>
      <c r="D542" s="176"/>
    </row>
    <row r="543" customFormat="false" ht="11.25" hidden="false" customHeight="false" outlineLevel="0" collapsed="false">
      <c r="B543" s="176"/>
      <c r="C543" s="176"/>
      <c r="D543" s="176"/>
    </row>
    <row r="544" customFormat="false" ht="11.25" hidden="false" customHeight="false" outlineLevel="0" collapsed="false">
      <c r="B544" s="176"/>
      <c r="C544" s="176"/>
      <c r="D544" s="176"/>
    </row>
    <row r="545" customFormat="false" ht="11.25" hidden="false" customHeight="false" outlineLevel="0" collapsed="false">
      <c r="B545" s="176"/>
      <c r="C545" s="176"/>
      <c r="D545" s="176"/>
    </row>
    <row r="546" customFormat="false" ht="11.25" hidden="false" customHeight="false" outlineLevel="0" collapsed="false">
      <c r="B546" s="176"/>
      <c r="C546" s="176"/>
      <c r="D546" s="176"/>
    </row>
    <row r="547" customFormat="false" ht="11.25" hidden="false" customHeight="false" outlineLevel="0" collapsed="false">
      <c r="B547" s="176"/>
      <c r="C547" s="176"/>
      <c r="D547" s="176"/>
    </row>
    <row r="548" customFormat="false" ht="11.25" hidden="false" customHeight="false" outlineLevel="0" collapsed="false">
      <c r="B548" s="176"/>
      <c r="C548" s="176"/>
      <c r="D548" s="176"/>
    </row>
    <row r="549" customFormat="false" ht="11.25" hidden="false" customHeight="false" outlineLevel="0" collapsed="false">
      <c r="B549" s="176"/>
      <c r="C549" s="176"/>
      <c r="D549" s="176"/>
    </row>
    <row r="550" customFormat="false" ht="11.25" hidden="false" customHeight="false" outlineLevel="0" collapsed="false">
      <c r="B550" s="176"/>
      <c r="C550" s="176"/>
      <c r="D550" s="176"/>
    </row>
    <row r="551" customFormat="false" ht="11.25" hidden="false" customHeight="false" outlineLevel="0" collapsed="false">
      <c r="B551" s="176"/>
      <c r="C551" s="176"/>
      <c r="D551" s="176"/>
    </row>
    <row r="552" customFormat="false" ht="11.25" hidden="false" customHeight="false" outlineLevel="0" collapsed="false">
      <c r="B552" s="176"/>
      <c r="C552" s="176"/>
      <c r="D552" s="176"/>
    </row>
    <row r="553" customFormat="false" ht="11.25" hidden="false" customHeight="false" outlineLevel="0" collapsed="false">
      <c r="B553" s="176"/>
      <c r="C553" s="176"/>
      <c r="D553" s="176"/>
    </row>
    <row r="554" customFormat="false" ht="11.25" hidden="false" customHeight="false" outlineLevel="0" collapsed="false">
      <c r="B554" s="176"/>
      <c r="C554" s="176"/>
      <c r="D554" s="176"/>
    </row>
    <row r="555" customFormat="false" ht="11.25" hidden="false" customHeight="false" outlineLevel="0" collapsed="false">
      <c r="B555" s="176"/>
      <c r="C555" s="176"/>
      <c r="D555" s="176"/>
    </row>
    <row r="556" customFormat="false" ht="11.25" hidden="false" customHeight="false" outlineLevel="0" collapsed="false">
      <c r="B556" s="176"/>
      <c r="C556" s="176"/>
      <c r="D556" s="176"/>
    </row>
    <row r="557" customFormat="false" ht="11.25" hidden="false" customHeight="false" outlineLevel="0" collapsed="false">
      <c r="B557" s="176"/>
      <c r="C557" s="176"/>
      <c r="D557" s="176"/>
    </row>
    <row r="558" customFormat="false" ht="11.25" hidden="false" customHeight="false" outlineLevel="0" collapsed="false">
      <c r="B558" s="176"/>
      <c r="C558" s="176"/>
      <c r="D558" s="176"/>
    </row>
    <row r="559" customFormat="false" ht="11.25" hidden="false" customHeight="false" outlineLevel="0" collapsed="false">
      <c r="B559" s="176"/>
      <c r="C559" s="176"/>
      <c r="D559" s="176"/>
    </row>
    <row r="560" customFormat="false" ht="11.25" hidden="false" customHeight="false" outlineLevel="0" collapsed="false">
      <c r="B560" s="176"/>
      <c r="C560" s="176"/>
      <c r="D560" s="176"/>
    </row>
    <row r="561" customFormat="false" ht="11.25" hidden="false" customHeight="false" outlineLevel="0" collapsed="false">
      <c r="B561" s="176"/>
      <c r="C561" s="176"/>
      <c r="D561" s="176"/>
    </row>
    <row r="562" customFormat="false" ht="11.25" hidden="false" customHeight="false" outlineLevel="0" collapsed="false">
      <c r="B562" s="176"/>
      <c r="C562" s="176"/>
      <c r="D562" s="176"/>
    </row>
    <row r="563" customFormat="false" ht="11.25" hidden="false" customHeight="false" outlineLevel="0" collapsed="false">
      <c r="B563" s="176"/>
      <c r="C563" s="176"/>
      <c r="D563" s="176"/>
    </row>
    <row r="564" customFormat="false" ht="11.25" hidden="false" customHeight="false" outlineLevel="0" collapsed="false">
      <c r="B564" s="176"/>
      <c r="C564" s="176"/>
      <c r="D564" s="176"/>
    </row>
    <row r="565" customFormat="false" ht="11.25" hidden="false" customHeight="false" outlineLevel="0" collapsed="false">
      <c r="B565" s="176"/>
      <c r="C565" s="176"/>
      <c r="D565" s="176"/>
    </row>
    <row r="566" customFormat="false" ht="11.25" hidden="false" customHeight="false" outlineLevel="0" collapsed="false">
      <c r="B566" s="176"/>
      <c r="C566" s="176"/>
      <c r="D566" s="176"/>
    </row>
    <row r="567" customFormat="false" ht="11.25" hidden="false" customHeight="false" outlineLevel="0" collapsed="false">
      <c r="B567" s="176"/>
      <c r="C567" s="176"/>
      <c r="D567" s="176"/>
    </row>
    <row r="568" customFormat="false" ht="11.25" hidden="false" customHeight="false" outlineLevel="0" collapsed="false">
      <c r="B568" s="176"/>
      <c r="C568" s="176"/>
      <c r="D568" s="176"/>
    </row>
    <row r="569" customFormat="false" ht="11.25" hidden="false" customHeight="false" outlineLevel="0" collapsed="false">
      <c r="B569" s="176"/>
      <c r="C569" s="176"/>
      <c r="D569" s="176"/>
    </row>
    <row r="570" customFormat="false" ht="11.25" hidden="false" customHeight="false" outlineLevel="0" collapsed="false">
      <c r="B570" s="176"/>
      <c r="C570" s="176"/>
      <c r="D570" s="176"/>
    </row>
    <row r="571" customFormat="false" ht="11.25" hidden="false" customHeight="false" outlineLevel="0" collapsed="false">
      <c r="B571" s="176"/>
      <c r="C571" s="176"/>
      <c r="D571" s="176"/>
    </row>
    <row r="572" customFormat="false" ht="11.25" hidden="false" customHeight="false" outlineLevel="0" collapsed="false">
      <c r="B572" s="176"/>
      <c r="C572" s="176"/>
      <c r="D572" s="176"/>
    </row>
    <row r="573" customFormat="false" ht="11.25" hidden="false" customHeight="false" outlineLevel="0" collapsed="false">
      <c r="B573" s="176"/>
      <c r="C573" s="176"/>
      <c r="D573" s="176"/>
    </row>
    <row r="574" customFormat="false" ht="11.25" hidden="false" customHeight="false" outlineLevel="0" collapsed="false">
      <c r="B574" s="176"/>
      <c r="C574" s="176"/>
      <c r="D574" s="176"/>
    </row>
    <row r="575" customFormat="false" ht="11.25" hidden="false" customHeight="false" outlineLevel="0" collapsed="false">
      <c r="B575" s="176"/>
      <c r="C575" s="176"/>
      <c r="D575" s="176"/>
    </row>
    <row r="576" customFormat="false" ht="11.25" hidden="false" customHeight="false" outlineLevel="0" collapsed="false">
      <c r="B576" s="176"/>
      <c r="C576" s="176"/>
      <c r="D576" s="176"/>
    </row>
    <row r="577" customFormat="false" ht="11.25" hidden="false" customHeight="false" outlineLevel="0" collapsed="false">
      <c r="B577" s="176"/>
      <c r="C577" s="176"/>
      <c r="D577" s="176"/>
    </row>
    <row r="578" customFormat="false" ht="11.25" hidden="false" customHeight="false" outlineLevel="0" collapsed="false">
      <c r="B578" s="176"/>
      <c r="C578" s="176"/>
      <c r="D578" s="176"/>
    </row>
    <row r="579" customFormat="false" ht="11.25" hidden="false" customHeight="false" outlineLevel="0" collapsed="false">
      <c r="B579" s="176"/>
      <c r="C579" s="176"/>
      <c r="D579" s="176"/>
    </row>
    <row r="580" customFormat="false" ht="11.25" hidden="false" customHeight="false" outlineLevel="0" collapsed="false">
      <c r="B580" s="176"/>
      <c r="C580" s="176"/>
      <c r="D580" s="176"/>
    </row>
    <row r="581" customFormat="false" ht="11.25" hidden="false" customHeight="false" outlineLevel="0" collapsed="false">
      <c r="B581" s="176"/>
      <c r="C581" s="176"/>
      <c r="D581" s="176"/>
    </row>
    <row r="582" customFormat="false" ht="11.25" hidden="false" customHeight="false" outlineLevel="0" collapsed="false">
      <c r="B582" s="176"/>
      <c r="C582" s="176"/>
      <c r="D582" s="176"/>
    </row>
    <row r="583" customFormat="false" ht="11.25" hidden="false" customHeight="false" outlineLevel="0" collapsed="false">
      <c r="B583" s="176"/>
      <c r="C583" s="176"/>
      <c r="D583" s="176"/>
    </row>
    <row r="584" customFormat="false" ht="11.25" hidden="false" customHeight="false" outlineLevel="0" collapsed="false">
      <c r="B584" s="176"/>
      <c r="C584" s="176"/>
      <c r="D584" s="176"/>
    </row>
    <row r="585" customFormat="false" ht="11.25" hidden="false" customHeight="false" outlineLevel="0" collapsed="false">
      <c r="B585" s="176"/>
      <c r="C585" s="176"/>
      <c r="D585" s="176"/>
    </row>
    <row r="586" customFormat="false" ht="11.25" hidden="false" customHeight="false" outlineLevel="0" collapsed="false">
      <c r="B586" s="176"/>
      <c r="C586" s="176"/>
      <c r="D586" s="176"/>
    </row>
    <row r="587" customFormat="false" ht="11.25" hidden="false" customHeight="false" outlineLevel="0" collapsed="false">
      <c r="B587" s="176"/>
      <c r="C587" s="176"/>
      <c r="D587" s="176"/>
    </row>
    <row r="588" customFormat="false" ht="11.25" hidden="false" customHeight="false" outlineLevel="0" collapsed="false">
      <c r="B588" s="176"/>
      <c r="C588" s="176"/>
      <c r="D588" s="176"/>
    </row>
    <row r="589" customFormat="false" ht="11.25" hidden="false" customHeight="false" outlineLevel="0" collapsed="false">
      <c r="B589" s="176"/>
      <c r="C589" s="176"/>
      <c r="D589" s="176"/>
    </row>
    <row r="590" customFormat="false" ht="11.25" hidden="false" customHeight="false" outlineLevel="0" collapsed="false">
      <c r="B590" s="176"/>
      <c r="C590" s="176"/>
      <c r="D590" s="176"/>
    </row>
    <row r="591" customFormat="false" ht="11.25" hidden="false" customHeight="false" outlineLevel="0" collapsed="false">
      <c r="B591" s="176"/>
      <c r="C591" s="176"/>
      <c r="D591" s="176"/>
    </row>
    <row r="592" customFormat="false" ht="11.25" hidden="false" customHeight="false" outlineLevel="0" collapsed="false">
      <c r="B592" s="176"/>
      <c r="C592" s="176"/>
      <c r="D592" s="176"/>
    </row>
    <row r="593" customFormat="false" ht="11.25" hidden="false" customHeight="false" outlineLevel="0" collapsed="false">
      <c r="B593" s="176"/>
      <c r="C593" s="176"/>
      <c r="D593" s="176"/>
    </row>
    <row r="594" customFormat="false" ht="11.25" hidden="false" customHeight="false" outlineLevel="0" collapsed="false">
      <c r="B594" s="176"/>
      <c r="C594" s="176"/>
      <c r="D594" s="176"/>
    </row>
    <row r="595" customFormat="false" ht="11.25" hidden="false" customHeight="false" outlineLevel="0" collapsed="false">
      <c r="B595" s="176"/>
      <c r="C595" s="176"/>
      <c r="D595" s="176"/>
    </row>
    <row r="596" customFormat="false" ht="11.25" hidden="false" customHeight="false" outlineLevel="0" collapsed="false">
      <c r="B596" s="176"/>
      <c r="C596" s="176"/>
      <c r="D596" s="176"/>
    </row>
    <row r="597" customFormat="false" ht="11.25" hidden="false" customHeight="false" outlineLevel="0" collapsed="false">
      <c r="B597" s="176"/>
      <c r="C597" s="176"/>
      <c r="D597" s="176"/>
    </row>
    <row r="598" customFormat="false" ht="11.25" hidden="false" customHeight="false" outlineLevel="0" collapsed="false">
      <c r="B598" s="176"/>
      <c r="C598" s="176"/>
      <c r="D598" s="176"/>
    </row>
    <row r="599" customFormat="false" ht="11.25" hidden="false" customHeight="false" outlineLevel="0" collapsed="false">
      <c r="B599" s="176"/>
      <c r="C599" s="176"/>
      <c r="D599" s="176"/>
    </row>
    <row r="600" customFormat="false" ht="11.25" hidden="false" customHeight="false" outlineLevel="0" collapsed="false">
      <c r="B600" s="176"/>
      <c r="C600" s="176"/>
      <c r="D600" s="176"/>
    </row>
    <row r="601" customFormat="false" ht="11.25" hidden="false" customHeight="false" outlineLevel="0" collapsed="false">
      <c r="B601" s="176"/>
      <c r="C601" s="176"/>
      <c r="D601" s="176"/>
    </row>
    <row r="602" customFormat="false" ht="11.25" hidden="false" customHeight="false" outlineLevel="0" collapsed="false">
      <c r="B602" s="176"/>
      <c r="C602" s="176"/>
      <c r="D602" s="176"/>
    </row>
    <row r="603" customFormat="false" ht="11.25" hidden="false" customHeight="false" outlineLevel="0" collapsed="false">
      <c r="B603" s="176"/>
      <c r="C603" s="176"/>
      <c r="D603" s="176"/>
    </row>
    <row r="604" customFormat="false" ht="11.25" hidden="false" customHeight="false" outlineLevel="0" collapsed="false">
      <c r="B604" s="176"/>
      <c r="C604" s="176"/>
      <c r="D604" s="176"/>
    </row>
    <row r="605" customFormat="false" ht="11.25" hidden="false" customHeight="false" outlineLevel="0" collapsed="false">
      <c r="B605" s="176"/>
      <c r="C605" s="176"/>
      <c r="D605" s="176"/>
    </row>
    <row r="606" customFormat="false" ht="11.25" hidden="false" customHeight="false" outlineLevel="0" collapsed="false">
      <c r="B606" s="176"/>
      <c r="C606" s="176"/>
      <c r="D606" s="176"/>
    </row>
    <row r="607" customFormat="false" ht="11.25" hidden="false" customHeight="false" outlineLevel="0" collapsed="false">
      <c r="B607" s="176"/>
      <c r="C607" s="176"/>
      <c r="D607" s="176"/>
    </row>
    <row r="608" customFormat="false" ht="11.25" hidden="false" customHeight="false" outlineLevel="0" collapsed="false">
      <c r="B608" s="176"/>
      <c r="C608" s="176"/>
      <c r="D608" s="176"/>
    </row>
    <row r="609" customFormat="false" ht="11.25" hidden="false" customHeight="false" outlineLevel="0" collapsed="false">
      <c r="B609" s="176"/>
      <c r="C609" s="176"/>
      <c r="D609" s="176"/>
    </row>
    <row r="610" customFormat="false" ht="11.25" hidden="false" customHeight="false" outlineLevel="0" collapsed="false">
      <c r="B610" s="176"/>
      <c r="C610" s="176"/>
      <c r="D610" s="176"/>
    </row>
    <row r="611" customFormat="false" ht="11.25" hidden="false" customHeight="false" outlineLevel="0" collapsed="false">
      <c r="B611" s="176"/>
      <c r="C611" s="176"/>
      <c r="D611" s="176"/>
    </row>
    <row r="612" customFormat="false" ht="11.25" hidden="false" customHeight="false" outlineLevel="0" collapsed="false">
      <c r="B612" s="176"/>
      <c r="C612" s="176"/>
      <c r="D612" s="176"/>
    </row>
    <row r="613" customFormat="false" ht="11.25" hidden="false" customHeight="false" outlineLevel="0" collapsed="false">
      <c r="B613" s="176"/>
      <c r="C613" s="176"/>
      <c r="D613" s="176"/>
    </row>
    <row r="614" customFormat="false" ht="11.25" hidden="false" customHeight="false" outlineLevel="0" collapsed="false">
      <c r="B614" s="176"/>
      <c r="C614" s="176"/>
      <c r="D614" s="176"/>
    </row>
    <row r="615" customFormat="false" ht="11.25" hidden="false" customHeight="false" outlineLevel="0" collapsed="false">
      <c r="B615" s="176"/>
      <c r="C615" s="176"/>
      <c r="D615" s="176"/>
    </row>
    <row r="616" customFormat="false" ht="11.25" hidden="false" customHeight="false" outlineLevel="0" collapsed="false">
      <c r="B616" s="176"/>
      <c r="C616" s="176"/>
      <c r="D616" s="176"/>
    </row>
    <row r="617" customFormat="false" ht="11.25" hidden="false" customHeight="false" outlineLevel="0" collapsed="false">
      <c r="B617" s="176"/>
      <c r="C617" s="176"/>
      <c r="D617" s="176"/>
    </row>
    <row r="618" customFormat="false" ht="11.25" hidden="false" customHeight="false" outlineLevel="0" collapsed="false">
      <c r="B618" s="176"/>
      <c r="C618" s="176"/>
      <c r="D618" s="176"/>
    </row>
    <row r="619" customFormat="false" ht="11.25" hidden="false" customHeight="false" outlineLevel="0" collapsed="false">
      <c r="B619" s="176"/>
      <c r="C619" s="176"/>
      <c r="D619" s="176"/>
    </row>
    <row r="620" customFormat="false" ht="11.25" hidden="false" customHeight="false" outlineLevel="0" collapsed="false">
      <c r="B620" s="176"/>
      <c r="C620" s="176"/>
      <c r="D620" s="176"/>
    </row>
    <row r="621" customFormat="false" ht="11.25" hidden="false" customHeight="false" outlineLevel="0" collapsed="false">
      <c r="B621" s="176"/>
      <c r="C621" s="176"/>
      <c r="D621" s="176"/>
    </row>
    <row r="622" customFormat="false" ht="11.25" hidden="false" customHeight="false" outlineLevel="0" collapsed="false">
      <c r="B622" s="176"/>
      <c r="C622" s="176"/>
      <c r="D622" s="176"/>
    </row>
    <row r="623" customFormat="false" ht="11.25" hidden="false" customHeight="false" outlineLevel="0" collapsed="false">
      <c r="B623" s="176"/>
      <c r="C623" s="176"/>
      <c r="D623" s="176"/>
    </row>
    <row r="624" customFormat="false" ht="11.25" hidden="false" customHeight="false" outlineLevel="0" collapsed="false">
      <c r="B624" s="176"/>
      <c r="C624" s="176"/>
      <c r="D624" s="176"/>
    </row>
    <row r="625" customFormat="false" ht="11.25" hidden="false" customHeight="false" outlineLevel="0" collapsed="false">
      <c r="B625" s="176"/>
      <c r="C625" s="176"/>
      <c r="D625" s="176"/>
    </row>
    <row r="626" customFormat="false" ht="11.25" hidden="false" customHeight="false" outlineLevel="0" collapsed="false">
      <c r="B626" s="176"/>
      <c r="C626" s="176"/>
      <c r="D626" s="176"/>
    </row>
    <row r="627" customFormat="false" ht="11.25" hidden="false" customHeight="false" outlineLevel="0" collapsed="false">
      <c r="B627" s="176"/>
      <c r="C627" s="176"/>
      <c r="D627" s="176"/>
    </row>
    <row r="628" customFormat="false" ht="11.25" hidden="false" customHeight="false" outlineLevel="0" collapsed="false">
      <c r="B628" s="176"/>
      <c r="C628" s="176"/>
      <c r="D628" s="176"/>
    </row>
    <row r="629" customFormat="false" ht="11.25" hidden="false" customHeight="false" outlineLevel="0" collapsed="false">
      <c r="B629" s="176"/>
      <c r="C629" s="176"/>
      <c r="D629" s="176"/>
    </row>
    <row r="630" customFormat="false" ht="11.25" hidden="false" customHeight="false" outlineLevel="0" collapsed="false">
      <c r="B630" s="176"/>
      <c r="C630" s="176"/>
      <c r="D630" s="176"/>
    </row>
    <row r="631" customFormat="false" ht="11.25" hidden="false" customHeight="false" outlineLevel="0" collapsed="false">
      <c r="B631" s="176"/>
      <c r="C631" s="176"/>
      <c r="D631" s="176"/>
    </row>
    <row r="632" customFormat="false" ht="11.25" hidden="false" customHeight="false" outlineLevel="0" collapsed="false">
      <c r="B632" s="176"/>
      <c r="C632" s="176"/>
      <c r="D632" s="176"/>
    </row>
    <row r="633" customFormat="false" ht="11.25" hidden="false" customHeight="false" outlineLevel="0" collapsed="false">
      <c r="B633" s="176"/>
      <c r="C633" s="176"/>
      <c r="D633" s="176"/>
    </row>
    <row r="634" customFormat="false" ht="11.25" hidden="false" customHeight="false" outlineLevel="0" collapsed="false">
      <c r="B634" s="176"/>
      <c r="C634" s="176"/>
      <c r="D634" s="176"/>
    </row>
    <row r="635" customFormat="false" ht="11.25" hidden="false" customHeight="false" outlineLevel="0" collapsed="false">
      <c r="B635" s="176"/>
      <c r="C635" s="176"/>
      <c r="D635" s="176"/>
    </row>
    <row r="636" customFormat="false" ht="11.25" hidden="false" customHeight="false" outlineLevel="0" collapsed="false">
      <c r="B636" s="176"/>
      <c r="C636" s="176"/>
      <c r="D636" s="176"/>
    </row>
    <row r="637" customFormat="false" ht="11.25" hidden="false" customHeight="false" outlineLevel="0" collapsed="false">
      <c r="B637" s="176"/>
      <c r="C637" s="176"/>
      <c r="D637" s="176"/>
    </row>
    <row r="638" customFormat="false" ht="11.25" hidden="false" customHeight="false" outlineLevel="0" collapsed="false">
      <c r="B638" s="176"/>
      <c r="C638" s="176"/>
      <c r="D638" s="176"/>
    </row>
    <row r="639" customFormat="false" ht="11.25" hidden="false" customHeight="false" outlineLevel="0" collapsed="false">
      <c r="B639" s="176"/>
      <c r="C639" s="176"/>
      <c r="D639" s="176"/>
    </row>
    <row r="640" customFormat="false" ht="11.25" hidden="false" customHeight="false" outlineLevel="0" collapsed="false">
      <c r="B640" s="176"/>
      <c r="C640" s="176"/>
      <c r="D640" s="176"/>
    </row>
    <row r="641" customFormat="false" ht="11.25" hidden="false" customHeight="false" outlineLevel="0" collapsed="false">
      <c r="B641" s="176"/>
      <c r="C641" s="176"/>
      <c r="D641" s="176"/>
    </row>
    <row r="642" customFormat="false" ht="11.25" hidden="false" customHeight="false" outlineLevel="0" collapsed="false">
      <c r="B642" s="176"/>
      <c r="C642" s="176"/>
      <c r="D642" s="176"/>
    </row>
    <row r="643" customFormat="false" ht="11.25" hidden="false" customHeight="false" outlineLevel="0" collapsed="false">
      <c r="B643" s="176"/>
      <c r="C643" s="176"/>
      <c r="D643" s="176"/>
    </row>
    <row r="644" customFormat="false" ht="11.25" hidden="false" customHeight="false" outlineLevel="0" collapsed="false">
      <c r="B644" s="176"/>
      <c r="C644" s="176"/>
      <c r="D644" s="176"/>
    </row>
    <row r="645" customFormat="false" ht="11.25" hidden="false" customHeight="false" outlineLevel="0" collapsed="false">
      <c r="B645" s="176"/>
      <c r="C645" s="176"/>
      <c r="D645" s="176"/>
    </row>
    <row r="646" customFormat="false" ht="11.25" hidden="false" customHeight="false" outlineLevel="0" collapsed="false">
      <c r="B646" s="176"/>
      <c r="C646" s="176"/>
      <c r="D646" s="176"/>
    </row>
    <row r="647" customFormat="false" ht="11.25" hidden="false" customHeight="false" outlineLevel="0" collapsed="false">
      <c r="B647" s="176"/>
      <c r="C647" s="176"/>
      <c r="D647" s="176"/>
    </row>
    <row r="648" customFormat="false" ht="11.25" hidden="false" customHeight="false" outlineLevel="0" collapsed="false">
      <c r="B648" s="176"/>
      <c r="C648" s="176"/>
      <c r="D648" s="176"/>
    </row>
    <row r="649" customFormat="false" ht="11.25" hidden="false" customHeight="false" outlineLevel="0" collapsed="false">
      <c r="B649" s="176"/>
      <c r="C649" s="176"/>
      <c r="D649" s="176"/>
    </row>
    <row r="650" customFormat="false" ht="11.25" hidden="false" customHeight="false" outlineLevel="0" collapsed="false">
      <c r="B650" s="176"/>
      <c r="C650" s="176"/>
      <c r="D650" s="176"/>
    </row>
    <row r="651" customFormat="false" ht="11.25" hidden="false" customHeight="false" outlineLevel="0" collapsed="false">
      <c r="B651" s="176"/>
      <c r="C651" s="176"/>
      <c r="D651" s="176"/>
    </row>
    <row r="652" customFormat="false" ht="11.25" hidden="false" customHeight="false" outlineLevel="0" collapsed="false">
      <c r="B652" s="176"/>
      <c r="C652" s="176"/>
      <c r="D652" s="176"/>
    </row>
    <row r="653" customFormat="false" ht="11.25" hidden="false" customHeight="false" outlineLevel="0" collapsed="false">
      <c r="B653" s="176"/>
      <c r="C653" s="176"/>
      <c r="D653" s="176"/>
    </row>
    <row r="654" customFormat="false" ht="11.25" hidden="false" customHeight="false" outlineLevel="0" collapsed="false">
      <c r="B654" s="176"/>
      <c r="C654" s="176"/>
      <c r="D654" s="176"/>
    </row>
    <row r="655" customFormat="false" ht="11.25" hidden="false" customHeight="false" outlineLevel="0" collapsed="false">
      <c r="B655" s="176"/>
      <c r="C655" s="176"/>
      <c r="D655" s="176"/>
    </row>
    <row r="656" customFormat="false" ht="11.25" hidden="false" customHeight="false" outlineLevel="0" collapsed="false">
      <c r="B656" s="176"/>
      <c r="C656" s="176"/>
      <c r="D656" s="176"/>
    </row>
    <row r="657" customFormat="false" ht="11.25" hidden="false" customHeight="false" outlineLevel="0" collapsed="false">
      <c r="B657" s="176"/>
      <c r="C657" s="176"/>
      <c r="D657" s="176"/>
    </row>
    <row r="658" customFormat="false" ht="11.25" hidden="false" customHeight="false" outlineLevel="0" collapsed="false">
      <c r="B658" s="176"/>
      <c r="C658" s="176"/>
      <c r="D658" s="176"/>
    </row>
    <row r="659" customFormat="false" ht="11.25" hidden="false" customHeight="false" outlineLevel="0" collapsed="false">
      <c r="B659" s="176"/>
      <c r="C659" s="176"/>
      <c r="D659" s="176"/>
    </row>
    <row r="660" customFormat="false" ht="11.25" hidden="false" customHeight="false" outlineLevel="0" collapsed="false">
      <c r="B660" s="176"/>
      <c r="C660" s="176"/>
      <c r="D660" s="176"/>
    </row>
    <row r="661" customFormat="false" ht="11.25" hidden="false" customHeight="false" outlineLevel="0" collapsed="false">
      <c r="B661" s="176"/>
      <c r="C661" s="176"/>
      <c r="D661" s="176"/>
    </row>
    <row r="662" customFormat="false" ht="11.25" hidden="false" customHeight="false" outlineLevel="0" collapsed="false">
      <c r="B662" s="176"/>
      <c r="C662" s="176"/>
      <c r="D662" s="176"/>
    </row>
    <row r="663" customFormat="false" ht="11.25" hidden="false" customHeight="false" outlineLevel="0" collapsed="false">
      <c r="B663" s="176"/>
      <c r="C663" s="176"/>
      <c r="D663" s="176"/>
    </row>
    <row r="664" customFormat="false" ht="11.25" hidden="false" customHeight="false" outlineLevel="0" collapsed="false">
      <c r="B664" s="176"/>
      <c r="C664" s="176"/>
      <c r="D664" s="176"/>
    </row>
    <row r="665" customFormat="false" ht="11.25" hidden="false" customHeight="false" outlineLevel="0" collapsed="false">
      <c r="B665" s="176"/>
      <c r="C665" s="176"/>
      <c r="D665" s="176"/>
    </row>
    <row r="666" customFormat="false" ht="11.25" hidden="false" customHeight="false" outlineLevel="0" collapsed="false">
      <c r="B666" s="176"/>
      <c r="C666" s="176"/>
      <c r="D666" s="176"/>
    </row>
    <row r="667" customFormat="false" ht="11.25" hidden="false" customHeight="false" outlineLevel="0" collapsed="false">
      <c r="B667" s="176"/>
      <c r="C667" s="176"/>
      <c r="D667" s="176"/>
    </row>
    <row r="668" customFormat="false" ht="11.25" hidden="false" customHeight="false" outlineLevel="0" collapsed="false">
      <c r="B668" s="176"/>
      <c r="C668" s="176"/>
      <c r="D668" s="176"/>
    </row>
    <row r="669" customFormat="false" ht="11.25" hidden="false" customHeight="false" outlineLevel="0" collapsed="false">
      <c r="B669" s="176"/>
      <c r="C669" s="176"/>
      <c r="D669" s="176"/>
    </row>
    <row r="670" customFormat="false" ht="11.25" hidden="false" customHeight="false" outlineLevel="0" collapsed="false">
      <c r="B670" s="176"/>
      <c r="C670" s="176"/>
      <c r="D670" s="176"/>
    </row>
    <row r="671" customFormat="false" ht="11.25" hidden="false" customHeight="false" outlineLevel="0" collapsed="false">
      <c r="B671" s="176"/>
      <c r="C671" s="176"/>
      <c r="D671" s="176"/>
    </row>
    <row r="672" customFormat="false" ht="11.25" hidden="false" customHeight="false" outlineLevel="0" collapsed="false">
      <c r="B672" s="176"/>
      <c r="C672" s="176"/>
      <c r="D672" s="176"/>
    </row>
    <row r="673" customFormat="false" ht="11.25" hidden="false" customHeight="false" outlineLevel="0" collapsed="false">
      <c r="B673" s="176"/>
      <c r="C673" s="176"/>
      <c r="D673" s="176"/>
    </row>
    <row r="674" customFormat="false" ht="11.25" hidden="false" customHeight="false" outlineLevel="0" collapsed="false">
      <c r="B674" s="176"/>
      <c r="C674" s="176"/>
      <c r="D674" s="176"/>
    </row>
    <row r="675" customFormat="false" ht="11.25" hidden="false" customHeight="false" outlineLevel="0" collapsed="false">
      <c r="B675" s="176"/>
      <c r="C675" s="176"/>
      <c r="D675" s="176"/>
    </row>
    <row r="676" customFormat="false" ht="11.25" hidden="false" customHeight="false" outlineLevel="0" collapsed="false">
      <c r="B676" s="176"/>
      <c r="C676" s="176"/>
      <c r="D676" s="176"/>
    </row>
    <row r="677" customFormat="false" ht="11.25" hidden="false" customHeight="false" outlineLevel="0" collapsed="false">
      <c r="B677" s="176"/>
      <c r="C677" s="176"/>
      <c r="D677" s="176"/>
    </row>
    <row r="678" customFormat="false" ht="11.25" hidden="false" customHeight="false" outlineLevel="0" collapsed="false">
      <c r="B678" s="176"/>
      <c r="C678" s="176"/>
      <c r="D678" s="176"/>
    </row>
    <row r="679" customFormat="false" ht="11.25" hidden="false" customHeight="false" outlineLevel="0" collapsed="false">
      <c r="B679" s="176"/>
      <c r="C679" s="176"/>
      <c r="D679" s="176"/>
    </row>
    <row r="680" customFormat="false" ht="11.25" hidden="false" customHeight="false" outlineLevel="0" collapsed="false">
      <c r="B680" s="176"/>
      <c r="C680" s="176"/>
      <c r="D680" s="176"/>
    </row>
    <row r="681" customFormat="false" ht="11.25" hidden="false" customHeight="false" outlineLevel="0" collapsed="false">
      <c r="B681" s="176"/>
      <c r="C681" s="176"/>
      <c r="D681" s="176"/>
    </row>
    <row r="682" customFormat="false" ht="11.25" hidden="false" customHeight="false" outlineLevel="0" collapsed="false">
      <c r="B682" s="176"/>
      <c r="C682" s="176"/>
      <c r="D682" s="176"/>
    </row>
    <row r="683" customFormat="false" ht="11.25" hidden="false" customHeight="false" outlineLevel="0" collapsed="false">
      <c r="B683" s="176"/>
      <c r="C683" s="176"/>
      <c r="D683" s="176"/>
    </row>
    <row r="684" customFormat="false" ht="11.25" hidden="false" customHeight="false" outlineLevel="0" collapsed="false">
      <c r="B684" s="176"/>
      <c r="C684" s="176"/>
      <c r="D684" s="176"/>
    </row>
    <row r="685" customFormat="false" ht="11.25" hidden="false" customHeight="false" outlineLevel="0" collapsed="false">
      <c r="B685" s="176"/>
      <c r="C685" s="176"/>
      <c r="D685" s="176"/>
    </row>
    <row r="686" customFormat="false" ht="11.25" hidden="false" customHeight="false" outlineLevel="0" collapsed="false">
      <c r="B686" s="176"/>
      <c r="C686" s="176"/>
      <c r="D686" s="176"/>
    </row>
    <row r="687" customFormat="false" ht="11.25" hidden="false" customHeight="false" outlineLevel="0" collapsed="false">
      <c r="B687" s="176"/>
      <c r="C687" s="176"/>
      <c r="D687" s="176"/>
    </row>
    <row r="688" customFormat="false" ht="11.25" hidden="false" customHeight="false" outlineLevel="0" collapsed="false">
      <c r="B688" s="176"/>
      <c r="C688" s="176"/>
      <c r="D688" s="176"/>
    </row>
    <row r="689" customFormat="false" ht="11.25" hidden="false" customHeight="false" outlineLevel="0" collapsed="false">
      <c r="B689" s="176"/>
      <c r="C689" s="176"/>
      <c r="D689" s="176"/>
    </row>
    <row r="690" customFormat="false" ht="11.25" hidden="false" customHeight="false" outlineLevel="0" collapsed="false">
      <c r="B690" s="176"/>
      <c r="C690" s="176"/>
      <c r="D690" s="176"/>
    </row>
    <row r="691" customFormat="false" ht="11.25" hidden="false" customHeight="false" outlineLevel="0" collapsed="false">
      <c r="B691" s="176"/>
      <c r="C691" s="176"/>
      <c r="D691" s="176"/>
    </row>
    <row r="692" customFormat="false" ht="11.25" hidden="false" customHeight="false" outlineLevel="0" collapsed="false">
      <c r="B692" s="176"/>
      <c r="C692" s="176"/>
      <c r="D692" s="176"/>
    </row>
    <row r="693" customFormat="false" ht="11.25" hidden="false" customHeight="false" outlineLevel="0" collapsed="false">
      <c r="B693" s="176"/>
      <c r="C693" s="176"/>
      <c r="D693" s="176"/>
    </row>
    <row r="694" customFormat="false" ht="11.25" hidden="false" customHeight="false" outlineLevel="0" collapsed="false">
      <c r="B694" s="176"/>
      <c r="C694" s="176"/>
      <c r="D694" s="176"/>
    </row>
    <row r="695" customFormat="false" ht="11.25" hidden="false" customHeight="false" outlineLevel="0" collapsed="false">
      <c r="B695" s="176"/>
      <c r="C695" s="176"/>
      <c r="D695" s="176"/>
    </row>
    <row r="696" customFormat="false" ht="11.25" hidden="false" customHeight="false" outlineLevel="0" collapsed="false">
      <c r="B696" s="176"/>
      <c r="C696" s="176"/>
      <c r="D696" s="176"/>
    </row>
    <row r="697" customFormat="false" ht="11.25" hidden="false" customHeight="false" outlineLevel="0" collapsed="false">
      <c r="B697" s="176"/>
      <c r="C697" s="176"/>
      <c r="D697" s="176"/>
    </row>
    <row r="698" customFormat="false" ht="11.25" hidden="false" customHeight="false" outlineLevel="0" collapsed="false">
      <c r="B698" s="176"/>
      <c r="C698" s="176"/>
      <c r="D698" s="176"/>
    </row>
    <row r="699" customFormat="false" ht="11.25" hidden="false" customHeight="false" outlineLevel="0" collapsed="false">
      <c r="B699" s="176"/>
      <c r="C699" s="176"/>
      <c r="D699" s="176"/>
    </row>
    <row r="700" customFormat="false" ht="11.25" hidden="false" customHeight="false" outlineLevel="0" collapsed="false">
      <c r="B700" s="176"/>
      <c r="C700" s="176"/>
      <c r="D700" s="176"/>
    </row>
    <row r="701" customFormat="false" ht="11.25" hidden="false" customHeight="false" outlineLevel="0" collapsed="false">
      <c r="B701" s="176"/>
      <c r="C701" s="176"/>
      <c r="D701" s="176"/>
    </row>
    <row r="702" customFormat="false" ht="11.25" hidden="false" customHeight="false" outlineLevel="0" collapsed="false">
      <c r="B702" s="176"/>
      <c r="C702" s="176"/>
      <c r="D702" s="176"/>
    </row>
    <row r="703" customFormat="false" ht="11.25" hidden="false" customHeight="false" outlineLevel="0" collapsed="false">
      <c r="B703" s="176"/>
      <c r="C703" s="176"/>
      <c r="D703" s="176"/>
    </row>
    <row r="704" customFormat="false" ht="11.25" hidden="false" customHeight="false" outlineLevel="0" collapsed="false">
      <c r="B704" s="176"/>
      <c r="C704" s="176"/>
      <c r="D704" s="176"/>
    </row>
    <row r="705" customFormat="false" ht="11.25" hidden="false" customHeight="false" outlineLevel="0" collapsed="false">
      <c r="B705" s="176"/>
      <c r="C705" s="176"/>
      <c r="D705" s="176"/>
    </row>
    <row r="706" customFormat="false" ht="11.25" hidden="false" customHeight="false" outlineLevel="0" collapsed="false">
      <c r="B706" s="176"/>
      <c r="C706" s="176"/>
      <c r="D706" s="176"/>
    </row>
    <row r="707" customFormat="false" ht="11.25" hidden="false" customHeight="false" outlineLevel="0" collapsed="false">
      <c r="B707" s="176"/>
      <c r="C707" s="176"/>
      <c r="D707" s="176"/>
    </row>
    <row r="708" customFormat="false" ht="11.25" hidden="false" customHeight="false" outlineLevel="0" collapsed="false">
      <c r="B708" s="176"/>
      <c r="C708" s="176"/>
      <c r="D708" s="176"/>
    </row>
    <row r="709" customFormat="false" ht="11.25" hidden="false" customHeight="false" outlineLevel="0" collapsed="false">
      <c r="B709" s="176"/>
      <c r="C709" s="176"/>
      <c r="D709" s="176"/>
    </row>
    <row r="710" customFormat="false" ht="11.25" hidden="false" customHeight="false" outlineLevel="0" collapsed="false">
      <c r="B710" s="176"/>
      <c r="C710" s="176"/>
      <c r="D710" s="176"/>
    </row>
    <row r="711" customFormat="false" ht="11.25" hidden="false" customHeight="false" outlineLevel="0" collapsed="false">
      <c r="B711" s="176"/>
      <c r="C711" s="176"/>
      <c r="D711" s="176"/>
    </row>
    <row r="712" customFormat="false" ht="11.25" hidden="false" customHeight="false" outlineLevel="0" collapsed="false">
      <c r="B712" s="176"/>
      <c r="C712" s="176"/>
      <c r="D712" s="176"/>
    </row>
    <row r="713" customFormat="false" ht="11.25" hidden="false" customHeight="false" outlineLevel="0" collapsed="false">
      <c r="B713" s="176"/>
      <c r="C713" s="176"/>
      <c r="D713" s="176"/>
    </row>
    <row r="714" customFormat="false" ht="11.25" hidden="false" customHeight="false" outlineLevel="0" collapsed="false">
      <c r="B714" s="176"/>
      <c r="C714" s="176"/>
      <c r="D714" s="176"/>
    </row>
    <row r="715" customFormat="false" ht="11.25" hidden="false" customHeight="false" outlineLevel="0" collapsed="false">
      <c r="B715" s="176"/>
      <c r="C715" s="176"/>
      <c r="D715" s="176"/>
    </row>
    <row r="716" customFormat="false" ht="11.25" hidden="false" customHeight="false" outlineLevel="0" collapsed="false">
      <c r="B716" s="176"/>
      <c r="C716" s="176"/>
      <c r="D716" s="176"/>
    </row>
    <row r="717" customFormat="false" ht="11.25" hidden="false" customHeight="false" outlineLevel="0" collapsed="false">
      <c r="B717" s="176"/>
      <c r="C717" s="176"/>
      <c r="D717" s="176"/>
    </row>
    <row r="718" customFormat="false" ht="11.25" hidden="false" customHeight="false" outlineLevel="0" collapsed="false">
      <c r="B718" s="176"/>
      <c r="C718" s="176"/>
      <c r="D718" s="176"/>
    </row>
    <row r="719" customFormat="false" ht="11.25" hidden="false" customHeight="false" outlineLevel="0" collapsed="false">
      <c r="B719" s="176"/>
      <c r="C719" s="176"/>
      <c r="D719" s="176"/>
    </row>
    <row r="720" customFormat="false" ht="11.25" hidden="false" customHeight="false" outlineLevel="0" collapsed="false">
      <c r="B720" s="176"/>
      <c r="C720" s="176"/>
      <c r="D720" s="176"/>
    </row>
    <row r="721" customFormat="false" ht="11.25" hidden="false" customHeight="false" outlineLevel="0" collapsed="false">
      <c r="B721" s="176"/>
      <c r="C721" s="176"/>
      <c r="D721" s="176"/>
    </row>
    <row r="722" customFormat="false" ht="11.25" hidden="false" customHeight="false" outlineLevel="0" collapsed="false">
      <c r="B722" s="176"/>
      <c r="C722" s="176"/>
      <c r="D722" s="176"/>
    </row>
    <row r="723" customFormat="false" ht="11.25" hidden="false" customHeight="false" outlineLevel="0" collapsed="false">
      <c r="B723" s="176"/>
      <c r="C723" s="176"/>
      <c r="D723" s="176"/>
    </row>
    <row r="724" customFormat="false" ht="11.25" hidden="false" customHeight="false" outlineLevel="0" collapsed="false">
      <c r="B724" s="176"/>
      <c r="C724" s="176"/>
      <c r="D724" s="176"/>
    </row>
    <row r="725" customFormat="false" ht="11.25" hidden="false" customHeight="false" outlineLevel="0" collapsed="false">
      <c r="B725" s="176"/>
      <c r="C725" s="176"/>
      <c r="D725" s="176"/>
    </row>
    <row r="726" customFormat="false" ht="11.25" hidden="false" customHeight="false" outlineLevel="0" collapsed="false">
      <c r="B726" s="176"/>
      <c r="C726" s="176"/>
      <c r="D726" s="176"/>
    </row>
    <row r="727" customFormat="false" ht="11.25" hidden="false" customHeight="false" outlineLevel="0" collapsed="false">
      <c r="B727" s="176"/>
      <c r="C727" s="176"/>
      <c r="D727" s="176"/>
    </row>
    <row r="728" customFormat="false" ht="11.25" hidden="false" customHeight="false" outlineLevel="0" collapsed="false">
      <c r="B728" s="176"/>
      <c r="C728" s="176"/>
      <c r="D728" s="176"/>
    </row>
    <row r="729" customFormat="false" ht="11.25" hidden="false" customHeight="false" outlineLevel="0" collapsed="false">
      <c r="B729" s="176"/>
      <c r="C729" s="176"/>
      <c r="D729" s="176"/>
    </row>
    <row r="730" customFormat="false" ht="11.25" hidden="false" customHeight="false" outlineLevel="0" collapsed="false">
      <c r="B730" s="176"/>
      <c r="C730" s="176"/>
      <c r="D730" s="176"/>
    </row>
    <row r="731" customFormat="false" ht="11.25" hidden="false" customHeight="false" outlineLevel="0" collapsed="false">
      <c r="B731" s="176"/>
      <c r="C731" s="176"/>
      <c r="D731" s="176"/>
    </row>
    <row r="732" customFormat="false" ht="11.25" hidden="false" customHeight="false" outlineLevel="0" collapsed="false">
      <c r="B732" s="176"/>
      <c r="C732" s="176"/>
      <c r="D732" s="176"/>
    </row>
    <row r="733" customFormat="false" ht="11.25" hidden="false" customHeight="false" outlineLevel="0" collapsed="false">
      <c r="B733" s="176"/>
      <c r="C733" s="176"/>
      <c r="D733" s="176"/>
    </row>
    <row r="734" customFormat="false" ht="11.25" hidden="false" customHeight="false" outlineLevel="0" collapsed="false">
      <c r="B734" s="176"/>
      <c r="C734" s="176"/>
      <c r="D734" s="176"/>
    </row>
    <row r="735" customFormat="false" ht="11.25" hidden="false" customHeight="false" outlineLevel="0" collapsed="false">
      <c r="B735" s="176"/>
      <c r="C735" s="176"/>
      <c r="D735" s="176"/>
    </row>
    <row r="736" customFormat="false" ht="11.25" hidden="false" customHeight="false" outlineLevel="0" collapsed="false">
      <c r="B736" s="176"/>
      <c r="C736" s="176"/>
      <c r="D736" s="176"/>
    </row>
    <row r="737" customFormat="false" ht="11.25" hidden="false" customHeight="false" outlineLevel="0" collapsed="false">
      <c r="B737" s="176"/>
      <c r="C737" s="176"/>
      <c r="D737" s="176"/>
    </row>
    <row r="738" customFormat="false" ht="11.25" hidden="false" customHeight="false" outlineLevel="0" collapsed="false">
      <c r="B738" s="176"/>
      <c r="C738" s="176"/>
      <c r="D738" s="176"/>
    </row>
    <row r="739" customFormat="false" ht="11.25" hidden="false" customHeight="false" outlineLevel="0" collapsed="false">
      <c r="B739" s="176"/>
      <c r="C739" s="176"/>
      <c r="D739" s="176"/>
    </row>
    <row r="740" customFormat="false" ht="11.25" hidden="false" customHeight="false" outlineLevel="0" collapsed="false">
      <c r="B740" s="176"/>
      <c r="C740" s="176"/>
      <c r="D740" s="176"/>
    </row>
    <row r="741" customFormat="false" ht="11.25" hidden="false" customHeight="false" outlineLevel="0" collapsed="false">
      <c r="B741" s="176"/>
      <c r="C741" s="176"/>
      <c r="D741" s="176"/>
    </row>
    <row r="742" customFormat="false" ht="11.25" hidden="false" customHeight="false" outlineLevel="0" collapsed="false">
      <c r="B742" s="176"/>
      <c r="C742" s="176"/>
      <c r="D742" s="176"/>
    </row>
    <row r="743" customFormat="false" ht="11.25" hidden="false" customHeight="false" outlineLevel="0" collapsed="false">
      <c r="B743" s="176"/>
      <c r="C743" s="176"/>
      <c r="D743" s="176"/>
    </row>
    <row r="744" customFormat="false" ht="11.25" hidden="false" customHeight="false" outlineLevel="0" collapsed="false">
      <c r="B744" s="176"/>
      <c r="C744" s="176"/>
      <c r="D744" s="176"/>
    </row>
    <row r="745" customFormat="false" ht="11.25" hidden="false" customHeight="false" outlineLevel="0" collapsed="false">
      <c r="B745" s="176"/>
      <c r="C745" s="176"/>
      <c r="D745" s="176"/>
    </row>
    <row r="746" customFormat="false" ht="11.25" hidden="false" customHeight="false" outlineLevel="0" collapsed="false">
      <c r="B746" s="176"/>
      <c r="C746" s="176"/>
      <c r="D746" s="176"/>
    </row>
    <row r="747" customFormat="false" ht="11.25" hidden="false" customHeight="false" outlineLevel="0" collapsed="false">
      <c r="B747" s="176"/>
      <c r="C747" s="176"/>
      <c r="D747" s="176"/>
    </row>
    <row r="748" customFormat="false" ht="11.25" hidden="false" customHeight="false" outlineLevel="0" collapsed="false">
      <c r="B748" s="176"/>
      <c r="C748" s="176"/>
      <c r="D748" s="176"/>
    </row>
    <row r="749" customFormat="false" ht="11.25" hidden="false" customHeight="false" outlineLevel="0" collapsed="false">
      <c r="B749" s="176"/>
      <c r="C749" s="176"/>
      <c r="D749" s="176"/>
    </row>
    <row r="750" customFormat="false" ht="11.25" hidden="false" customHeight="false" outlineLevel="0" collapsed="false">
      <c r="B750" s="176"/>
      <c r="C750" s="176"/>
      <c r="D750" s="176"/>
    </row>
    <row r="751" customFormat="false" ht="11.25" hidden="false" customHeight="false" outlineLevel="0" collapsed="false">
      <c r="B751" s="176"/>
      <c r="C751" s="176"/>
      <c r="D751" s="176"/>
    </row>
    <row r="752" customFormat="false" ht="11.25" hidden="false" customHeight="false" outlineLevel="0" collapsed="false">
      <c r="B752" s="176"/>
      <c r="C752" s="176"/>
      <c r="D752" s="176"/>
    </row>
    <row r="753" customFormat="false" ht="11.25" hidden="false" customHeight="false" outlineLevel="0" collapsed="false">
      <c r="B753" s="176"/>
      <c r="C753" s="176"/>
      <c r="D753" s="176"/>
    </row>
    <row r="754" customFormat="false" ht="11.25" hidden="false" customHeight="false" outlineLevel="0" collapsed="false">
      <c r="B754" s="176"/>
      <c r="C754" s="176"/>
      <c r="D754" s="176"/>
    </row>
    <row r="755" customFormat="false" ht="11.25" hidden="false" customHeight="false" outlineLevel="0" collapsed="false">
      <c r="B755" s="176"/>
      <c r="C755" s="176"/>
      <c r="D755" s="176"/>
    </row>
    <row r="756" customFormat="false" ht="11.25" hidden="false" customHeight="false" outlineLevel="0" collapsed="false">
      <c r="B756" s="176"/>
      <c r="C756" s="176"/>
      <c r="D756" s="176"/>
    </row>
    <row r="757" customFormat="false" ht="11.25" hidden="false" customHeight="false" outlineLevel="0" collapsed="false">
      <c r="B757" s="176"/>
      <c r="C757" s="176"/>
      <c r="D757" s="176"/>
    </row>
    <row r="758" customFormat="false" ht="11.25" hidden="false" customHeight="false" outlineLevel="0" collapsed="false">
      <c r="B758" s="176"/>
      <c r="C758" s="176"/>
      <c r="D758" s="176"/>
    </row>
    <row r="759" customFormat="false" ht="11.25" hidden="false" customHeight="false" outlineLevel="0" collapsed="false">
      <c r="B759" s="176"/>
      <c r="C759" s="176"/>
      <c r="D759" s="176"/>
    </row>
    <row r="760" customFormat="false" ht="11.25" hidden="false" customHeight="false" outlineLevel="0" collapsed="false">
      <c r="B760" s="176"/>
      <c r="C760" s="176"/>
      <c r="D760" s="176"/>
    </row>
    <row r="761" customFormat="false" ht="11.25" hidden="false" customHeight="false" outlineLevel="0" collapsed="false">
      <c r="B761" s="176"/>
      <c r="C761" s="176"/>
      <c r="D761" s="176"/>
    </row>
    <row r="762" customFormat="false" ht="11.25" hidden="false" customHeight="false" outlineLevel="0" collapsed="false">
      <c r="B762" s="176"/>
      <c r="C762" s="176"/>
      <c r="D762" s="176"/>
    </row>
    <row r="763" customFormat="false" ht="11.25" hidden="false" customHeight="false" outlineLevel="0" collapsed="false">
      <c r="B763" s="176"/>
      <c r="C763" s="176"/>
      <c r="D763" s="176"/>
    </row>
    <row r="764" customFormat="false" ht="11.25" hidden="false" customHeight="false" outlineLevel="0" collapsed="false">
      <c r="B764" s="176"/>
      <c r="C764" s="176"/>
      <c r="D764" s="176"/>
    </row>
    <row r="765" customFormat="false" ht="11.25" hidden="false" customHeight="false" outlineLevel="0" collapsed="false">
      <c r="B765" s="176"/>
      <c r="C765" s="176"/>
      <c r="D765" s="176"/>
    </row>
    <row r="766" customFormat="false" ht="11.25" hidden="false" customHeight="false" outlineLevel="0" collapsed="false">
      <c r="B766" s="176"/>
      <c r="C766" s="176"/>
      <c r="D766" s="176"/>
    </row>
    <row r="767" customFormat="false" ht="11.25" hidden="false" customHeight="false" outlineLevel="0" collapsed="false">
      <c r="B767" s="176"/>
      <c r="C767" s="176"/>
      <c r="D767" s="176"/>
    </row>
    <row r="768" customFormat="false" ht="11.25" hidden="false" customHeight="false" outlineLevel="0" collapsed="false">
      <c r="B768" s="176"/>
      <c r="C768" s="176"/>
      <c r="D768" s="176"/>
    </row>
    <row r="769" customFormat="false" ht="11.25" hidden="false" customHeight="false" outlineLevel="0" collapsed="false">
      <c r="B769" s="176"/>
      <c r="C769" s="176"/>
      <c r="D769" s="176"/>
    </row>
    <row r="770" customFormat="false" ht="11.25" hidden="false" customHeight="false" outlineLevel="0" collapsed="false">
      <c r="B770" s="176"/>
      <c r="C770" s="176"/>
      <c r="D770" s="176"/>
    </row>
    <row r="771" customFormat="false" ht="11.25" hidden="false" customHeight="false" outlineLevel="0" collapsed="false">
      <c r="B771" s="176"/>
      <c r="C771" s="176"/>
      <c r="D771" s="176"/>
    </row>
    <row r="772" customFormat="false" ht="11.25" hidden="false" customHeight="false" outlineLevel="0" collapsed="false">
      <c r="B772" s="176"/>
      <c r="C772" s="176"/>
      <c r="D772" s="176"/>
    </row>
    <row r="773" customFormat="false" ht="11.25" hidden="false" customHeight="false" outlineLevel="0" collapsed="false">
      <c r="B773" s="176"/>
      <c r="C773" s="176"/>
      <c r="D773" s="176"/>
    </row>
    <row r="774" customFormat="false" ht="11.25" hidden="false" customHeight="false" outlineLevel="0" collapsed="false">
      <c r="B774" s="176"/>
      <c r="C774" s="176"/>
      <c r="D774" s="176"/>
    </row>
    <row r="775" customFormat="false" ht="11.25" hidden="false" customHeight="false" outlineLevel="0" collapsed="false">
      <c r="B775" s="176"/>
      <c r="C775" s="176"/>
      <c r="D775" s="176"/>
    </row>
    <row r="776" customFormat="false" ht="11.25" hidden="false" customHeight="false" outlineLevel="0" collapsed="false">
      <c r="B776" s="176"/>
      <c r="C776" s="176"/>
      <c r="D776" s="176"/>
    </row>
    <row r="777" customFormat="false" ht="11.25" hidden="false" customHeight="false" outlineLevel="0" collapsed="false">
      <c r="B777" s="176"/>
      <c r="C777" s="176"/>
      <c r="D777" s="176"/>
    </row>
    <row r="778" customFormat="false" ht="11.25" hidden="false" customHeight="false" outlineLevel="0" collapsed="false">
      <c r="B778" s="176"/>
      <c r="C778" s="176"/>
      <c r="D778" s="176"/>
    </row>
    <row r="779" customFormat="false" ht="11.25" hidden="false" customHeight="false" outlineLevel="0" collapsed="false">
      <c r="B779" s="176"/>
      <c r="C779" s="176"/>
      <c r="D779" s="176"/>
    </row>
    <row r="780" customFormat="false" ht="11.25" hidden="false" customHeight="false" outlineLevel="0" collapsed="false">
      <c r="B780" s="176"/>
      <c r="C780" s="176"/>
      <c r="D780" s="176"/>
    </row>
    <row r="781" customFormat="false" ht="11.25" hidden="false" customHeight="false" outlineLevel="0" collapsed="false">
      <c r="B781" s="176"/>
      <c r="C781" s="176"/>
      <c r="D781" s="176"/>
    </row>
    <row r="782" customFormat="false" ht="11.25" hidden="false" customHeight="false" outlineLevel="0" collapsed="false">
      <c r="B782" s="176"/>
      <c r="C782" s="176"/>
      <c r="D782" s="176"/>
    </row>
    <row r="783" customFormat="false" ht="11.25" hidden="false" customHeight="false" outlineLevel="0" collapsed="false">
      <c r="B783" s="176"/>
      <c r="C783" s="176"/>
      <c r="D783" s="176"/>
    </row>
    <row r="784" customFormat="false" ht="11.25" hidden="false" customHeight="false" outlineLevel="0" collapsed="false">
      <c r="B784" s="176"/>
      <c r="C784" s="176"/>
      <c r="D784" s="176"/>
    </row>
    <row r="785" customFormat="false" ht="11.25" hidden="false" customHeight="false" outlineLevel="0" collapsed="false">
      <c r="B785" s="176"/>
      <c r="C785" s="176"/>
      <c r="D785" s="176"/>
    </row>
    <row r="786" customFormat="false" ht="11.25" hidden="false" customHeight="false" outlineLevel="0" collapsed="false">
      <c r="B786" s="176"/>
      <c r="C786" s="176"/>
      <c r="D786" s="176"/>
    </row>
    <row r="787" customFormat="false" ht="11.25" hidden="false" customHeight="false" outlineLevel="0" collapsed="false">
      <c r="B787" s="176"/>
      <c r="C787" s="176"/>
      <c r="D787" s="17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9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10.5" customHeight="true" zeroHeight="false" outlineLevelRow="0" outlineLevelCol="0"/>
  <cols>
    <col collapsed="false" customWidth="true" hidden="false" outlineLevel="0" max="1" min="1" style="185" width="10.83"/>
    <col collapsed="false" customWidth="true" hidden="false" outlineLevel="0" max="2" min="2" style="185" width="8.15"/>
    <col collapsed="false" customWidth="true" hidden="false" outlineLevel="0" max="3" min="3" style="185" width="10.49"/>
    <col collapsed="false" customWidth="true" hidden="false" outlineLevel="0" max="4" min="4" style="185" width="10.15"/>
    <col collapsed="false" customWidth="true" hidden="false" outlineLevel="0" max="6" min="5" style="186" width="10.15"/>
    <col collapsed="false" customWidth="true" hidden="false" outlineLevel="0" max="7" min="7" style="185" width="10.49"/>
    <col collapsed="false" customWidth="true" hidden="false" outlineLevel="0" max="8" min="8" style="185" width="12.83"/>
    <col collapsed="false" customWidth="true" hidden="false" outlineLevel="0" max="9" min="9" style="186" width="12.83"/>
    <col collapsed="false" customWidth="true" hidden="false" outlineLevel="0" max="10" min="10" style="186" width="12.15"/>
    <col collapsed="false" customWidth="true" hidden="false" outlineLevel="0" max="15" min="11" style="185" width="12.83"/>
    <col collapsed="false" customWidth="false" hidden="false" outlineLevel="0" max="18" min="16" style="185" width="9.33"/>
    <col collapsed="false" customWidth="true" hidden="false" outlineLevel="0" max="19" min="19" style="185" width="11.15"/>
    <col collapsed="false" customWidth="false" hidden="false" outlineLevel="0" max="257" min="20" style="185" width="9.33"/>
  </cols>
  <sheetData>
    <row r="2" customFormat="false" ht="10.5" hidden="false" customHeight="true" outlineLevel="0" collapsed="false">
      <c r="A2" s="187" t="s">
        <v>168</v>
      </c>
      <c r="B2" s="188" t="s">
        <v>169</v>
      </c>
      <c r="C2" s="189"/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190"/>
      <c r="Q2" s="190"/>
    </row>
    <row r="3" customFormat="false" ht="10.5" hidden="false" customHeight="true" outlineLevel="0" collapsed="false">
      <c r="A3" s="191"/>
      <c r="B3" s="187" t="s">
        <v>170</v>
      </c>
      <c r="C3" s="192" t="s">
        <v>171</v>
      </c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190"/>
      <c r="Q3" s="190"/>
    </row>
    <row r="4" customFormat="false" ht="10.5" hidden="false" customHeight="true" outlineLevel="0" collapsed="false">
      <c r="A4" s="193" t="s">
        <v>139</v>
      </c>
      <c r="B4" s="194"/>
      <c r="C4" s="195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190"/>
      <c r="Q4" s="190"/>
    </row>
    <row r="5" customFormat="false" ht="10.5" hidden="false" customHeight="true" outlineLevel="0" collapsed="false">
      <c r="A5" s="190"/>
      <c r="B5" s="196"/>
      <c r="C5" s="196"/>
      <c r="D5" s="196"/>
      <c r="E5" s="196"/>
      <c r="F5" s="196"/>
      <c r="G5" s="196"/>
      <c r="H5" s="196"/>
      <c r="I5" s="197"/>
      <c r="J5" s="197"/>
      <c r="K5" s="190"/>
      <c r="L5" s="190"/>
      <c r="M5" s="190"/>
      <c r="N5" s="190"/>
      <c r="O5" s="190"/>
      <c r="P5" s="190"/>
      <c r="Q5" s="190"/>
    </row>
    <row r="6" customFormat="false" ht="10.5" hidden="false" customHeight="true" outlineLevel="0" collapsed="false">
      <c r="B6" s="198"/>
      <c r="C6" s="198"/>
      <c r="D6" s="198"/>
      <c r="E6" s="198"/>
      <c r="F6" s="198"/>
      <c r="G6" s="198"/>
      <c r="H6" s="198"/>
    </row>
    <row r="8" customFormat="false" ht="24" hidden="false" customHeight="true" outlineLevel="0" collapsed="false">
      <c r="A8" s="199" t="s">
        <v>172</v>
      </c>
      <c r="B8" s="199" t="s">
        <v>173</v>
      </c>
      <c r="C8" s="199" t="s">
        <v>174</v>
      </c>
      <c r="D8" s="199" t="s">
        <v>175</v>
      </c>
      <c r="E8" s="199" t="s">
        <v>176</v>
      </c>
      <c r="F8" s="199" t="s">
        <v>177</v>
      </c>
      <c r="G8" s="199" t="s">
        <v>178</v>
      </c>
      <c r="H8" s="199" t="s">
        <v>179</v>
      </c>
      <c r="I8" s="199" t="s">
        <v>180</v>
      </c>
      <c r="J8" s="199" t="s">
        <v>169</v>
      </c>
      <c r="K8" s="199" t="s">
        <v>181</v>
      </c>
      <c r="L8" s="199" t="s">
        <v>182</v>
      </c>
      <c r="M8" s="199" t="s">
        <v>183</v>
      </c>
      <c r="N8" s="199" t="s">
        <v>184</v>
      </c>
      <c r="O8" s="199" t="s">
        <v>185</v>
      </c>
      <c r="P8" s="199" t="s">
        <v>186</v>
      </c>
      <c r="Q8" s="199" t="s">
        <v>187</v>
      </c>
      <c r="R8" s="199" t="s">
        <v>188</v>
      </c>
      <c r="S8" s="199" t="s">
        <v>189</v>
      </c>
      <c r="T8" s="199" t="s">
        <v>190</v>
      </c>
      <c r="U8" s="199" t="s">
        <v>191</v>
      </c>
      <c r="V8" s="199"/>
      <c r="W8" s="199"/>
      <c r="X8" s="199"/>
      <c r="Y8" s="199"/>
      <c r="Z8" s="199"/>
      <c r="AA8" s="199"/>
      <c r="AB8" s="199"/>
      <c r="AC8" s="199"/>
      <c r="AD8" s="199"/>
      <c r="AE8" s="199"/>
      <c r="AF8" s="199"/>
      <c r="AG8" s="199"/>
      <c r="AH8" s="199"/>
      <c r="AI8" s="199"/>
      <c r="AJ8" s="199"/>
      <c r="AK8" s="199"/>
      <c r="AL8" s="199"/>
      <c r="AM8" s="199"/>
      <c r="AN8" s="199"/>
      <c r="AO8" s="199"/>
      <c r="AP8" s="199"/>
      <c r="AQ8" s="199"/>
      <c r="AR8" s="199"/>
      <c r="AS8" s="199"/>
      <c r="AT8" s="199"/>
      <c r="AU8" s="199"/>
      <c r="AV8" s="199"/>
      <c r="AW8" s="199"/>
      <c r="AX8" s="199"/>
      <c r="AY8" s="199"/>
      <c r="AZ8" s="199"/>
      <c r="BA8" s="199"/>
      <c r="BB8" s="199"/>
      <c r="BC8" s="199"/>
      <c r="BD8" s="199"/>
      <c r="BE8" s="199"/>
      <c r="BF8" s="199"/>
      <c r="BG8" s="199"/>
      <c r="BH8" s="199"/>
      <c r="BI8" s="199"/>
      <c r="BJ8" s="199"/>
      <c r="BK8" s="199"/>
      <c r="BL8" s="199"/>
      <c r="BM8" s="199"/>
      <c r="BN8" s="199"/>
      <c r="BO8" s="199"/>
      <c r="BP8" s="199"/>
      <c r="BQ8" s="199"/>
      <c r="BR8" s="199"/>
      <c r="BS8" s="199"/>
      <c r="BT8" s="199"/>
      <c r="BU8" s="199"/>
      <c r="BV8" s="199"/>
      <c r="BW8" s="199"/>
      <c r="BX8" s="199"/>
      <c r="BY8" s="199"/>
      <c r="BZ8" s="199"/>
      <c r="CA8" s="199"/>
      <c r="CB8" s="199"/>
      <c r="CC8" s="199"/>
      <c r="CD8" s="199"/>
      <c r="CE8" s="199"/>
      <c r="CF8" s="199"/>
      <c r="CG8" s="199"/>
      <c r="CH8" s="199"/>
      <c r="CI8" s="199"/>
      <c r="CJ8" s="199"/>
      <c r="CK8" s="199"/>
      <c r="CL8" s="199"/>
      <c r="CM8" s="199"/>
      <c r="CN8" s="199"/>
      <c r="CO8" s="199"/>
      <c r="CP8" s="199"/>
      <c r="CQ8" s="199"/>
      <c r="CR8" s="199"/>
      <c r="CS8" s="199"/>
      <c r="CT8" s="199"/>
      <c r="CU8" s="199"/>
      <c r="CV8" s="199"/>
      <c r="CW8" s="199"/>
      <c r="CX8" s="199"/>
      <c r="CY8" s="199"/>
      <c r="CZ8" s="199"/>
      <c r="DA8" s="199"/>
      <c r="DB8" s="199"/>
      <c r="DC8" s="199"/>
      <c r="DD8" s="199"/>
      <c r="DE8" s="199"/>
      <c r="DF8" s="199"/>
      <c r="DG8" s="199"/>
      <c r="DH8" s="199"/>
      <c r="DI8" s="199"/>
      <c r="DJ8" s="199"/>
      <c r="DK8" s="199"/>
      <c r="DL8" s="199"/>
      <c r="DM8" s="199"/>
      <c r="DN8" s="199"/>
      <c r="DO8" s="199"/>
      <c r="DP8" s="199"/>
      <c r="DQ8" s="199"/>
      <c r="DR8" s="199"/>
      <c r="DS8" s="199"/>
      <c r="DT8" s="199"/>
      <c r="DU8" s="199"/>
      <c r="DV8" s="199"/>
      <c r="DW8" s="199"/>
      <c r="DX8" s="199"/>
      <c r="DY8" s="199"/>
      <c r="DZ8" s="199"/>
      <c r="EA8" s="199"/>
      <c r="EB8" s="199"/>
      <c r="EC8" s="199"/>
      <c r="ED8" s="199"/>
      <c r="EE8" s="199"/>
      <c r="EF8" s="199"/>
      <c r="EG8" s="199"/>
      <c r="EH8" s="199"/>
      <c r="EI8" s="199"/>
      <c r="EJ8" s="199"/>
      <c r="EK8" s="199"/>
      <c r="EL8" s="199"/>
      <c r="EM8" s="199"/>
      <c r="EN8" s="199"/>
      <c r="EO8" s="199"/>
      <c r="EP8" s="199"/>
      <c r="EQ8" s="199"/>
      <c r="ER8" s="199"/>
      <c r="ES8" s="199"/>
      <c r="ET8" s="199"/>
      <c r="EU8" s="199"/>
      <c r="EV8" s="199"/>
      <c r="EW8" s="199"/>
      <c r="EX8" s="199"/>
      <c r="EY8" s="199"/>
      <c r="EZ8" s="199"/>
      <c r="FA8" s="199"/>
      <c r="FB8" s="199"/>
      <c r="FC8" s="199"/>
      <c r="FD8" s="199"/>
      <c r="FE8" s="199"/>
      <c r="FF8" s="199"/>
      <c r="FG8" s="199"/>
      <c r="FH8" s="199"/>
      <c r="FI8" s="199"/>
      <c r="FJ8" s="199"/>
      <c r="FK8" s="199"/>
      <c r="FL8" s="199"/>
      <c r="FM8" s="199"/>
      <c r="FN8" s="199"/>
      <c r="FO8" s="199"/>
      <c r="FP8" s="199"/>
      <c r="FQ8" s="199"/>
      <c r="FR8" s="199"/>
      <c r="FS8" s="199"/>
      <c r="FT8" s="199"/>
      <c r="FU8" s="199"/>
      <c r="FV8" s="199"/>
      <c r="FW8" s="199"/>
      <c r="FX8" s="199"/>
      <c r="FY8" s="199"/>
      <c r="FZ8" s="199"/>
      <c r="GA8" s="199"/>
      <c r="GB8" s="199"/>
      <c r="GC8" s="199"/>
      <c r="GD8" s="199"/>
      <c r="GE8" s="199"/>
      <c r="GF8" s="199"/>
      <c r="GG8" s="199"/>
      <c r="GH8" s="199"/>
      <c r="GI8" s="199"/>
      <c r="GJ8" s="199"/>
      <c r="GK8" s="199"/>
      <c r="GL8" s="199"/>
      <c r="GM8" s="199"/>
      <c r="GN8" s="199"/>
      <c r="GO8" s="199"/>
      <c r="GP8" s="199"/>
      <c r="GQ8" s="199"/>
      <c r="GR8" s="199"/>
      <c r="GS8" s="199"/>
      <c r="GT8" s="199"/>
      <c r="GU8" s="199"/>
      <c r="GV8" s="199"/>
      <c r="GW8" s="199"/>
      <c r="GX8" s="199"/>
      <c r="GY8" s="199"/>
      <c r="GZ8" s="199"/>
      <c r="HA8" s="199"/>
      <c r="HB8" s="199"/>
      <c r="HC8" s="199"/>
      <c r="HD8" s="199"/>
      <c r="HE8" s="199"/>
      <c r="HF8" s="199"/>
      <c r="HG8" s="199"/>
      <c r="HH8" s="199"/>
      <c r="HI8" s="199"/>
      <c r="HJ8" s="199"/>
      <c r="HK8" s="199"/>
      <c r="HL8" s="199"/>
      <c r="HM8" s="199"/>
      <c r="HN8" s="199"/>
      <c r="HO8" s="199"/>
      <c r="HP8" s="199"/>
      <c r="HQ8" s="199"/>
      <c r="HR8" s="199"/>
      <c r="HS8" s="199"/>
      <c r="HT8" s="199"/>
      <c r="HU8" s="199"/>
      <c r="HV8" s="199"/>
      <c r="HW8" s="199"/>
      <c r="HX8" s="199"/>
      <c r="HY8" s="199"/>
      <c r="HZ8" s="199"/>
      <c r="IA8" s="199"/>
      <c r="IB8" s="199"/>
      <c r="IC8" s="199"/>
      <c r="ID8" s="199"/>
      <c r="IE8" s="199"/>
      <c r="IF8" s="199"/>
      <c r="IG8" s="199"/>
      <c r="IH8" s="199"/>
      <c r="II8" s="199"/>
      <c r="IJ8" s="199"/>
      <c r="IK8" s="199"/>
      <c r="IL8" s="199"/>
      <c r="IM8" s="199"/>
      <c r="IN8" s="199"/>
      <c r="IO8" s="199"/>
      <c r="IP8" s="199"/>
      <c r="IQ8" s="199"/>
      <c r="IR8" s="199"/>
      <c r="IS8" s="199"/>
      <c r="IT8" s="199"/>
      <c r="IU8" s="199"/>
      <c r="IV8" s="199"/>
      <c r="IW8" s="199"/>
    </row>
    <row r="9" customFormat="false" ht="11.25" hidden="false" customHeight="true" outlineLevel="0" collapsed="false">
      <c r="A9" s="0"/>
      <c r="B9" s="0"/>
      <c r="C9" s="0"/>
      <c r="D9" s="0"/>
      <c r="E9" s="0"/>
      <c r="F9" s="177"/>
      <c r="G9" s="0"/>
      <c r="H9" s="0"/>
      <c r="I9" s="0"/>
      <c r="J9" s="177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1.25" hidden="false" customHeight="true" outlineLevel="0" collapsed="false">
      <c r="A10" s="0"/>
      <c r="B10" s="0"/>
      <c r="C10" s="0"/>
      <c r="D10" s="0"/>
      <c r="E10" s="0"/>
      <c r="F10" s="177"/>
      <c r="G10" s="0"/>
      <c r="H10" s="0"/>
      <c r="I10" s="0"/>
      <c r="J10" s="177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1.25" hidden="false" customHeight="true" outlineLevel="0" collapsed="false">
      <c r="A11" s="0"/>
      <c r="B11" s="0"/>
      <c r="C11" s="0"/>
      <c r="D11" s="0"/>
      <c r="E11" s="0"/>
      <c r="F11" s="177"/>
      <c r="G11" s="0"/>
      <c r="H11" s="0"/>
      <c r="I11" s="0"/>
      <c r="J11" s="177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1.25" hidden="false" customHeight="true" outlineLevel="0" collapsed="false">
      <c r="A12" s="0"/>
      <c r="B12" s="0"/>
      <c r="C12" s="0"/>
      <c r="D12" s="0"/>
      <c r="E12" s="0"/>
      <c r="F12" s="177"/>
      <c r="G12" s="0"/>
      <c r="H12" s="0"/>
      <c r="I12" s="0"/>
      <c r="J12" s="177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0.5" hidden="false" customHeight="true" outlineLevel="0" collapsed="false">
      <c r="A13" s="0"/>
      <c r="B13" s="0"/>
      <c r="C13" s="0"/>
      <c r="D13" s="0"/>
      <c r="E13" s="0"/>
      <c r="F13" s="177"/>
      <c r="G13" s="0"/>
      <c r="H13" s="0"/>
      <c r="I13" s="0"/>
      <c r="J13" s="177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</row>
    <row r="14" customFormat="false" ht="10.5" hidden="false" customHeight="true" outlineLevel="0" collapsed="false">
      <c r="A14" s="0"/>
      <c r="B14" s="0"/>
      <c r="C14" s="0"/>
      <c r="D14" s="0"/>
      <c r="E14" s="0"/>
      <c r="F14" s="177"/>
      <c r="G14" s="0"/>
      <c r="H14" s="0"/>
      <c r="I14" s="0"/>
      <c r="J14" s="177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</row>
    <row r="15" customFormat="false" ht="10.5" hidden="false" customHeight="true" outlineLevel="0" collapsed="false">
      <c r="A15" s="0"/>
      <c r="B15" s="0"/>
      <c r="C15" s="0"/>
      <c r="D15" s="0"/>
      <c r="E15" s="0"/>
      <c r="F15" s="177"/>
      <c r="G15" s="0"/>
      <c r="H15" s="0"/>
      <c r="I15" s="0"/>
      <c r="J15" s="177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</row>
    <row r="16" customFormat="false" ht="11.25" hidden="false" customHeight="true" outlineLevel="0" collapsed="false">
      <c r="A16" s="0"/>
      <c r="B16" s="0"/>
      <c r="C16" s="0"/>
      <c r="D16" s="0"/>
      <c r="E16" s="0"/>
      <c r="F16" s="177"/>
      <c r="G16" s="0"/>
      <c r="H16" s="0"/>
      <c r="I16" s="0"/>
      <c r="J16" s="177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11.25" hidden="false" customHeight="true" outlineLevel="0" collapsed="false">
      <c r="A17" s="0"/>
      <c r="B17" s="0"/>
      <c r="C17" s="0"/>
      <c r="D17" s="0"/>
      <c r="E17" s="0"/>
      <c r="F17" s="177"/>
      <c r="G17" s="0"/>
      <c r="H17" s="0"/>
      <c r="I17" s="0"/>
      <c r="J17" s="177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11.25" hidden="false" customHeight="true" outlineLevel="0" collapsed="false">
      <c r="A18" s="0"/>
      <c r="B18" s="0"/>
      <c r="C18" s="0"/>
      <c r="D18" s="0"/>
      <c r="E18" s="0"/>
      <c r="F18" s="177"/>
      <c r="G18" s="0"/>
      <c r="H18" s="0"/>
      <c r="I18" s="0"/>
      <c r="J18" s="177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1.25" hidden="false" customHeight="true" outlineLevel="0" collapsed="false">
      <c r="A19" s="0"/>
      <c r="B19" s="0"/>
      <c r="C19" s="0"/>
      <c r="D19" s="0"/>
      <c r="E19" s="0"/>
      <c r="F19" s="177"/>
      <c r="G19" s="0"/>
      <c r="H19" s="0"/>
      <c r="I19" s="0"/>
      <c r="J19" s="177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11.25" hidden="false" customHeight="true" outlineLevel="0" collapsed="false">
      <c r="A20" s="0"/>
      <c r="B20" s="0"/>
      <c r="C20" s="0"/>
      <c r="D20" s="0"/>
      <c r="E20" s="0"/>
      <c r="F20" s="177"/>
      <c r="G20" s="0"/>
      <c r="H20" s="0"/>
      <c r="I20" s="0"/>
      <c r="J20" s="177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customFormat="false" ht="11.25" hidden="false" customHeight="true" outlineLevel="0" collapsed="false">
      <c r="A21" s="0"/>
      <c r="B21" s="0"/>
      <c r="C21" s="0"/>
      <c r="D21" s="0"/>
      <c r="E21" s="0"/>
      <c r="F21" s="177"/>
      <c r="G21" s="0"/>
      <c r="H21" s="0"/>
      <c r="I21" s="0"/>
      <c r="J21" s="177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</row>
    <row r="22" customFormat="false" ht="12" hidden="false" customHeight="true" outlineLevel="0" collapsed="false">
      <c r="A22" s="0"/>
      <c r="B22" s="0"/>
      <c r="C22" s="0"/>
      <c r="D22" s="0"/>
      <c r="E22" s="0"/>
      <c r="F22" s="177"/>
      <c r="G22" s="0"/>
      <c r="H22" s="0"/>
      <c r="I22" s="0"/>
      <c r="J22" s="177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</row>
    <row r="23" customFormat="false" ht="11.25" hidden="false" customHeight="true" outlineLevel="0" collapsed="false">
      <c r="A23" s="0"/>
      <c r="B23" s="0"/>
      <c r="C23" s="0"/>
      <c r="D23" s="0"/>
      <c r="E23" s="0"/>
      <c r="F23" s="177"/>
      <c r="G23" s="0"/>
      <c r="H23" s="0"/>
      <c r="I23" s="0"/>
      <c r="J23" s="177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</row>
    <row r="24" customFormat="false" ht="11.25" hidden="false" customHeight="true" outlineLevel="0" collapsed="false">
      <c r="A24" s="0"/>
      <c r="B24" s="0"/>
      <c r="C24" s="0"/>
      <c r="D24" s="0"/>
      <c r="E24" s="0"/>
      <c r="F24" s="177"/>
      <c r="G24" s="0"/>
      <c r="H24" s="0"/>
      <c r="I24" s="0"/>
      <c r="J24" s="177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</row>
    <row r="25" customFormat="false" ht="11.25" hidden="false" customHeight="true" outlineLevel="0" collapsed="false">
      <c r="A25" s="0"/>
      <c r="B25" s="0"/>
      <c r="C25" s="0"/>
      <c r="D25" s="0"/>
      <c r="E25" s="0"/>
      <c r="F25" s="177"/>
      <c r="G25" s="0"/>
      <c r="H25" s="0"/>
      <c r="I25" s="0"/>
      <c r="J25" s="177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</row>
    <row r="26" customFormat="false" ht="11.25" hidden="false" customHeight="true" outlineLevel="0" collapsed="false">
      <c r="A26" s="0"/>
      <c r="B26" s="0"/>
      <c r="C26" s="0"/>
      <c r="D26" s="0"/>
      <c r="E26" s="0"/>
      <c r="F26" s="177"/>
      <c r="G26" s="0"/>
      <c r="H26" s="0"/>
      <c r="I26" s="0"/>
      <c r="J26" s="177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</row>
    <row r="27" customFormat="false" ht="11.25" hidden="false" customHeight="true" outlineLevel="0" collapsed="false">
      <c r="A27" s="0"/>
      <c r="B27" s="0"/>
      <c r="C27" s="0"/>
      <c r="D27" s="0"/>
      <c r="E27" s="0"/>
      <c r="F27" s="177"/>
      <c r="G27" s="0"/>
      <c r="H27" s="0"/>
      <c r="I27" s="0"/>
      <c r="J27" s="177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</row>
    <row r="28" customFormat="false" ht="11.25" hidden="false" customHeight="true" outlineLevel="0" collapsed="false">
      <c r="A28" s="0"/>
      <c r="B28" s="0"/>
      <c r="C28" s="0"/>
      <c r="D28" s="0"/>
      <c r="E28" s="0"/>
      <c r="F28" s="177"/>
      <c r="G28" s="0"/>
      <c r="H28" s="0"/>
      <c r="I28" s="0"/>
      <c r="J28" s="177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</row>
    <row r="29" customFormat="false" ht="11.25" hidden="false" customHeight="true" outlineLevel="0" collapsed="false">
      <c r="A29" s="0"/>
      <c r="B29" s="0"/>
      <c r="C29" s="0"/>
      <c r="D29" s="0"/>
      <c r="E29" s="0"/>
      <c r="F29" s="177"/>
      <c r="G29" s="0"/>
      <c r="H29" s="0"/>
      <c r="I29" s="0"/>
      <c r="J29" s="177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</row>
    <row r="30" customFormat="false" ht="11.25" hidden="false" customHeight="true" outlineLevel="0" collapsed="false">
      <c r="A30" s="0"/>
      <c r="B30" s="0"/>
      <c r="C30" s="0"/>
      <c r="D30" s="0"/>
      <c r="E30" s="0"/>
      <c r="F30" s="177"/>
      <c r="G30" s="0"/>
      <c r="H30" s="0"/>
      <c r="I30" s="0"/>
      <c r="J30" s="177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</row>
    <row r="31" customFormat="false" ht="11.25" hidden="false" customHeight="true" outlineLevel="0" collapsed="false">
      <c r="A31" s="0"/>
      <c r="B31" s="0"/>
      <c r="C31" s="0"/>
      <c r="D31" s="0"/>
      <c r="E31" s="0"/>
      <c r="F31" s="177"/>
      <c r="G31" s="0"/>
      <c r="H31" s="0"/>
      <c r="I31" s="0"/>
      <c r="J31" s="177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</row>
    <row r="32" customFormat="false" ht="11.25" hidden="false" customHeight="true" outlineLevel="0" collapsed="false">
      <c r="A32" s="0"/>
      <c r="B32" s="0"/>
      <c r="C32" s="0"/>
      <c r="D32" s="0"/>
      <c r="E32" s="0"/>
      <c r="F32" s="177"/>
      <c r="G32" s="0"/>
      <c r="H32" s="0"/>
      <c r="I32" s="0"/>
      <c r="J32" s="177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11.25" hidden="false" customHeight="true" outlineLevel="0" collapsed="false">
      <c r="A33" s="0"/>
      <c r="B33" s="0"/>
      <c r="C33" s="0"/>
      <c r="D33" s="0"/>
      <c r="E33" s="0"/>
      <c r="F33" s="177"/>
      <c r="G33" s="0"/>
      <c r="H33" s="0"/>
      <c r="I33" s="0"/>
      <c r="J33" s="177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customFormat="false" ht="11.25" hidden="false" customHeight="true" outlineLevel="0" collapsed="false">
      <c r="A34" s="0"/>
      <c r="B34" s="0"/>
      <c r="C34" s="0"/>
      <c r="D34" s="0"/>
      <c r="E34" s="0"/>
      <c r="F34" s="177"/>
      <c r="G34" s="0"/>
      <c r="H34" s="0"/>
      <c r="I34" s="0"/>
      <c r="J34" s="177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</row>
    <row r="35" customFormat="false" ht="11.25" hidden="false" customHeight="true" outlineLevel="0" collapsed="false">
      <c r="A35" s="0"/>
      <c r="B35" s="0"/>
      <c r="C35" s="0"/>
      <c r="D35" s="0"/>
      <c r="E35" s="0"/>
      <c r="F35" s="177"/>
      <c r="G35" s="0"/>
      <c r="H35" s="0"/>
      <c r="I35" s="0"/>
      <c r="J35" s="177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</row>
    <row r="36" customFormat="false" ht="11.25" hidden="false" customHeight="true" outlineLevel="0" collapsed="false">
      <c r="A36" s="0"/>
      <c r="B36" s="0"/>
      <c r="C36" s="0"/>
      <c r="D36" s="0"/>
      <c r="E36" s="0"/>
      <c r="F36" s="177"/>
      <c r="G36" s="0"/>
      <c r="H36" s="0"/>
      <c r="I36" s="0"/>
      <c r="J36" s="177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</row>
    <row r="37" customFormat="false" ht="11.25" hidden="false" customHeight="true" outlineLevel="0" collapsed="false">
      <c r="A37" s="0"/>
      <c r="B37" s="0"/>
      <c r="C37" s="0"/>
      <c r="D37" s="0"/>
      <c r="E37" s="0"/>
      <c r="F37" s="177"/>
      <c r="G37" s="0"/>
      <c r="H37" s="0"/>
      <c r="I37" s="0"/>
      <c r="J37" s="177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</row>
    <row r="38" customFormat="false" ht="11.25" hidden="false" customHeight="true" outlineLevel="0" collapsed="false">
      <c r="A38" s="0"/>
      <c r="B38" s="0"/>
      <c r="C38" s="0"/>
      <c r="D38" s="0"/>
      <c r="E38" s="0"/>
      <c r="F38" s="177"/>
      <c r="G38" s="0"/>
      <c r="H38" s="0"/>
      <c r="I38" s="0"/>
      <c r="J38" s="177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</row>
    <row r="39" customFormat="false" ht="11.25" hidden="false" customHeight="true" outlineLevel="0" collapsed="false">
      <c r="A39" s="0"/>
      <c r="B39" s="0"/>
      <c r="C39" s="0"/>
      <c r="D39" s="0"/>
      <c r="E39" s="0"/>
      <c r="F39" s="177"/>
      <c r="G39" s="0"/>
      <c r="H39" s="0"/>
      <c r="I39" s="0"/>
      <c r="J39" s="177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</row>
    <row r="40" customFormat="false" ht="10.5" hidden="false" customHeight="true" outlineLevel="0" collapsed="false">
      <c r="J40" s="200"/>
    </row>
    <row r="41" customFormat="false" ht="10.5" hidden="false" customHeight="true" outlineLevel="0" collapsed="false">
      <c r="J41" s="200"/>
    </row>
    <row r="42" customFormat="false" ht="10.5" hidden="false" customHeight="true" outlineLevel="0" collapsed="false">
      <c r="J42" s="200"/>
    </row>
    <row r="43" customFormat="false" ht="10.5" hidden="false" customHeight="true" outlineLevel="0" collapsed="false">
      <c r="J43" s="200"/>
    </row>
    <row r="44" customFormat="false" ht="10.5" hidden="false" customHeight="true" outlineLevel="0" collapsed="false">
      <c r="J44" s="200"/>
    </row>
    <row r="45" customFormat="false" ht="10.5" hidden="false" customHeight="true" outlineLevel="0" collapsed="false">
      <c r="J45" s="200"/>
    </row>
    <row r="46" customFormat="false" ht="10.5" hidden="false" customHeight="true" outlineLevel="0" collapsed="false">
      <c r="J46" s="200"/>
    </row>
    <row r="47" customFormat="false" ht="10.5" hidden="false" customHeight="true" outlineLevel="0" collapsed="false">
      <c r="J47" s="200"/>
    </row>
    <row r="48" customFormat="false" ht="10.5" hidden="false" customHeight="true" outlineLevel="0" collapsed="false">
      <c r="J48" s="200"/>
    </row>
    <row r="49" customFormat="false" ht="10.5" hidden="false" customHeight="true" outlineLevel="0" collapsed="false">
      <c r="J49" s="200"/>
    </row>
    <row r="50" customFormat="false" ht="10.5" hidden="false" customHeight="true" outlineLevel="0" collapsed="false">
      <c r="J50" s="200"/>
    </row>
    <row r="51" customFormat="false" ht="10.5" hidden="false" customHeight="true" outlineLevel="0" collapsed="false">
      <c r="J51" s="200"/>
    </row>
    <row r="52" customFormat="false" ht="10.5" hidden="false" customHeight="true" outlineLevel="0" collapsed="false">
      <c r="J52" s="200"/>
    </row>
    <row r="53" customFormat="false" ht="10.5" hidden="false" customHeight="true" outlineLevel="0" collapsed="false">
      <c r="J53" s="200"/>
    </row>
    <row r="54" customFormat="false" ht="10.5" hidden="false" customHeight="true" outlineLevel="0" collapsed="false">
      <c r="J54" s="200"/>
    </row>
    <row r="55" customFormat="false" ht="10.5" hidden="false" customHeight="true" outlineLevel="0" collapsed="false">
      <c r="J55" s="200"/>
    </row>
    <row r="56" customFormat="false" ht="10.5" hidden="false" customHeight="true" outlineLevel="0" collapsed="false">
      <c r="J56" s="200"/>
    </row>
    <row r="57" customFormat="false" ht="10.5" hidden="false" customHeight="true" outlineLevel="0" collapsed="false">
      <c r="J57" s="200"/>
    </row>
    <row r="58" customFormat="false" ht="10.5" hidden="false" customHeight="true" outlineLevel="0" collapsed="false">
      <c r="J58" s="200"/>
    </row>
    <row r="59" customFormat="false" ht="10.5" hidden="false" customHeight="true" outlineLevel="0" collapsed="false">
      <c r="J59" s="200"/>
    </row>
    <row r="60" customFormat="false" ht="10.5" hidden="false" customHeight="true" outlineLevel="0" collapsed="false">
      <c r="J60" s="200"/>
    </row>
    <row r="61" customFormat="false" ht="10.5" hidden="false" customHeight="true" outlineLevel="0" collapsed="false">
      <c r="J61" s="200"/>
    </row>
    <row r="62" customFormat="false" ht="10.5" hidden="false" customHeight="true" outlineLevel="0" collapsed="false">
      <c r="J62" s="200"/>
    </row>
    <row r="63" customFormat="false" ht="10.5" hidden="false" customHeight="true" outlineLevel="0" collapsed="false">
      <c r="J63" s="200"/>
    </row>
    <row r="64" customFormat="false" ht="10.5" hidden="false" customHeight="true" outlineLevel="0" collapsed="false">
      <c r="J64" s="200"/>
    </row>
    <row r="65" customFormat="false" ht="10.5" hidden="false" customHeight="true" outlineLevel="0" collapsed="false">
      <c r="J65" s="200"/>
    </row>
    <row r="66" customFormat="false" ht="10.5" hidden="false" customHeight="true" outlineLevel="0" collapsed="false">
      <c r="J66" s="200"/>
    </row>
    <row r="67" customFormat="false" ht="10.5" hidden="false" customHeight="true" outlineLevel="0" collapsed="false">
      <c r="J67" s="200"/>
    </row>
    <row r="68" customFormat="false" ht="10.5" hidden="false" customHeight="true" outlineLevel="0" collapsed="false">
      <c r="J68" s="200"/>
    </row>
    <row r="69" customFormat="false" ht="10.5" hidden="false" customHeight="true" outlineLevel="0" collapsed="false">
      <c r="J69" s="200"/>
    </row>
    <row r="70" customFormat="false" ht="10.5" hidden="false" customHeight="true" outlineLevel="0" collapsed="false">
      <c r="J70" s="200"/>
    </row>
    <row r="71" customFormat="false" ht="10.5" hidden="false" customHeight="true" outlineLevel="0" collapsed="false">
      <c r="J71" s="200"/>
    </row>
    <row r="72" customFormat="false" ht="10.5" hidden="false" customHeight="true" outlineLevel="0" collapsed="false">
      <c r="J72" s="200"/>
    </row>
    <row r="73" customFormat="false" ht="10.5" hidden="false" customHeight="true" outlineLevel="0" collapsed="false">
      <c r="J73" s="200"/>
    </row>
    <row r="74" customFormat="false" ht="10.5" hidden="false" customHeight="true" outlineLevel="0" collapsed="false">
      <c r="J74" s="200"/>
    </row>
    <row r="75" customFormat="false" ht="10.5" hidden="false" customHeight="true" outlineLevel="0" collapsed="false">
      <c r="J75" s="200"/>
    </row>
    <row r="76" customFormat="false" ht="10.5" hidden="false" customHeight="true" outlineLevel="0" collapsed="false">
      <c r="J76" s="200"/>
    </row>
    <row r="77" customFormat="false" ht="10.5" hidden="false" customHeight="true" outlineLevel="0" collapsed="false">
      <c r="J77" s="200"/>
    </row>
    <row r="78" customFormat="false" ht="10.5" hidden="false" customHeight="true" outlineLevel="0" collapsed="false">
      <c r="J78" s="200"/>
    </row>
    <row r="79" customFormat="false" ht="10.5" hidden="false" customHeight="true" outlineLevel="0" collapsed="false">
      <c r="J79" s="200"/>
    </row>
    <row r="80" customFormat="false" ht="10.5" hidden="false" customHeight="true" outlineLevel="0" collapsed="false">
      <c r="J80" s="200"/>
    </row>
    <row r="81" customFormat="false" ht="10.5" hidden="false" customHeight="true" outlineLevel="0" collapsed="false">
      <c r="J81" s="200"/>
    </row>
    <row r="82" customFormat="false" ht="10.5" hidden="false" customHeight="true" outlineLevel="0" collapsed="false">
      <c r="J82" s="200"/>
    </row>
    <row r="83" customFormat="false" ht="10.5" hidden="false" customHeight="true" outlineLevel="0" collapsed="false">
      <c r="J83" s="200"/>
    </row>
    <row r="84" customFormat="false" ht="10.5" hidden="false" customHeight="true" outlineLevel="0" collapsed="false">
      <c r="J84" s="200"/>
    </row>
    <row r="85" customFormat="false" ht="10.5" hidden="false" customHeight="true" outlineLevel="0" collapsed="false">
      <c r="J85" s="200"/>
    </row>
    <row r="86" customFormat="false" ht="10.5" hidden="false" customHeight="true" outlineLevel="0" collapsed="false">
      <c r="J86" s="200"/>
    </row>
    <row r="87" customFormat="false" ht="10.5" hidden="false" customHeight="true" outlineLevel="0" collapsed="false">
      <c r="J87" s="200"/>
    </row>
    <row r="88" customFormat="false" ht="10.5" hidden="false" customHeight="true" outlineLevel="0" collapsed="false">
      <c r="J88" s="200"/>
    </row>
    <row r="89" customFormat="false" ht="10.5" hidden="false" customHeight="true" outlineLevel="0" collapsed="false">
      <c r="J89" s="200"/>
    </row>
    <row r="90" customFormat="false" ht="10.5" hidden="false" customHeight="true" outlineLevel="0" collapsed="false">
      <c r="J90" s="200"/>
    </row>
    <row r="91" customFormat="false" ht="10.5" hidden="false" customHeight="true" outlineLevel="0" collapsed="false">
      <c r="J91" s="200"/>
    </row>
    <row r="92" customFormat="false" ht="10.5" hidden="false" customHeight="true" outlineLevel="0" collapsed="false">
      <c r="J92" s="200"/>
    </row>
    <row r="93" customFormat="false" ht="10.5" hidden="false" customHeight="true" outlineLevel="0" collapsed="false">
      <c r="J93" s="200"/>
    </row>
    <row r="94" customFormat="false" ht="10.5" hidden="false" customHeight="true" outlineLevel="0" collapsed="false">
      <c r="J94" s="20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P5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29296875" defaultRowHeight="11.25" customHeight="true" zeroHeight="false" outlineLevelRow="0" outlineLevelCol="0"/>
  <cols>
    <col collapsed="false" customWidth="true" hidden="false" outlineLevel="0" max="1" min="1" style="0" width="17.15"/>
    <col collapsed="false" customWidth="true" hidden="false" outlineLevel="0" max="2" min="2" style="0" width="16.15"/>
    <col collapsed="false" customWidth="true" hidden="false" outlineLevel="0" max="3" min="3" style="0" width="12.15"/>
    <col collapsed="false" customWidth="true" hidden="false" outlineLevel="0" max="8" min="8" style="0" width="10.33"/>
    <col collapsed="false" customWidth="true" hidden="false" outlineLevel="0" max="9" min="9" style="0" width="10.49"/>
    <col collapsed="false" customWidth="true" hidden="false" outlineLevel="0" max="12" min="12" style="0" width="11.15"/>
    <col collapsed="false" customWidth="true" hidden="false" outlineLevel="0" max="25" min="13" style="0" width="11.49"/>
  </cols>
  <sheetData>
    <row r="1" customFormat="false" ht="11.25" hidden="false" customHeight="false" outlineLevel="0" collapsed="false">
      <c r="B1" s="201"/>
    </row>
    <row r="2" customFormat="false" ht="11.25" hidden="false" customHeight="false" outlineLevel="0" collapsed="false"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</row>
    <row r="3" customFormat="false" ht="11.25" hidden="false" customHeight="false" outlineLevel="0" collapsed="false">
      <c r="A3" s="0" t="s">
        <v>192</v>
      </c>
      <c r="B3" s="202" t="str">
        <f aca="false">Dth_Day!C6</f>
        <v>Dec-01</v>
      </c>
      <c r="C3" s="202" t="str">
        <f aca="false">Dth_Day!D6</f>
        <v>Jan-02</v>
      </c>
      <c r="D3" s="202" t="str">
        <f aca="false">Dth_Day!E6</f>
        <v>Feb-02</v>
      </c>
      <c r="E3" s="202" t="str">
        <f aca="false">Dth_Day!F6</f>
        <v>Mar-02</v>
      </c>
      <c r="F3" s="202" t="str">
        <f aca="false">Dth_Day!G6</f>
        <v>Apr-02</v>
      </c>
      <c r="G3" s="202" t="str">
        <f aca="false">Dth_Day!H6</f>
        <v>May-02</v>
      </c>
      <c r="H3" s="202" t="str">
        <f aca="false">Dth_Day!I6</f>
        <v>Jun-02</v>
      </c>
      <c r="I3" s="202" t="str">
        <f aca="false">Dth_Day!J6</f>
        <v>Jul-02</v>
      </c>
      <c r="J3" s="202" t="str">
        <f aca="false">Dth_Day!K6</f>
        <v>Aug-02</v>
      </c>
      <c r="K3" s="202" t="str">
        <f aca="false">Dth_Day!L6</f>
        <v>Sep-02</v>
      </c>
      <c r="L3" s="202" t="str">
        <f aca="false">Dth_Day!M6</f>
        <v>Oct-02</v>
      </c>
      <c r="M3" s="202" t="str">
        <f aca="false">Dth_Day!N6</f>
        <v>Nov-02</v>
      </c>
      <c r="N3" s="202" t="str">
        <f aca="false">Dth_Day!O6</f>
        <v>Dec-02</v>
      </c>
      <c r="O3" s="202" t="str">
        <f aca="false">Dth_Day!P6</f>
        <v>Jan-03</v>
      </c>
      <c r="P3" s="202" t="str">
        <f aca="false">Dth_Day!Q6</f>
        <v>Feb-03</v>
      </c>
      <c r="Q3" s="202" t="str">
        <f aca="false">Dth_Day!R6</f>
        <v>Mar-03</v>
      </c>
      <c r="R3" s="202" t="str">
        <f aca="false">Dth_Day!S6</f>
        <v>Apr-03</v>
      </c>
      <c r="S3" s="202" t="str">
        <f aca="false">Dth_Day!T6</f>
        <v>May-03</v>
      </c>
      <c r="T3" s="202" t="str">
        <f aca="false">Dth_Day!U6</f>
        <v>Jun-03</v>
      </c>
      <c r="U3" s="202" t="str">
        <f aca="false">Dth_Day!V6</f>
        <v>Jul-03</v>
      </c>
      <c r="V3" s="202" t="str">
        <f aca="false">Dth_Day!W6</f>
        <v>Aug-03</v>
      </c>
      <c r="W3" s="202" t="str">
        <f aca="false">Dth_Day!X6</f>
        <v>Sep-03</v>
      </c>
      <c r="X3" s="202" t="str">
        <f aca="false">Dth_Day!Y6</f>
        <v>Oct-03</v>
      </c>
      <c r="Y3" s="202" t="str">
        <f aca="false">Dth_Day!Z6</f>
        <v>Nov-03</v>
      </c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203"/>
      <c r="AL3" s="203"/>
      <c r="AM3" s="203"/>
      <c r="AN3" s="203"/>
      <c r="AO3" s="203"/>
      <c r="AP3" s="203"/>
    </row>
    <row r="4" customFormat="false" ht="11.25" hidden="false" customHeight="false" outlineLevel="0" collapsed="false">
      <c r="A4" s="201" t="s">
        <v>92</v>
      </c>
      <c r="B4" s="0" t="n">
        <v>31</v>
      </c>
      <c r="C4" s="0" t="n">
        <v>31</v>
      </c>
      <c r="D4" s="0" t="n">
        <v>28</v>
      </c>
      <c r="E4" s="0" t="n">
        <v>31</v>
      </c>
      <c r="F4" s="0" t="n">
        <v>30</v>
      </c>
      <c r="G4" s="0" t="n">
        <v>31</v>
      </c>
      <c r="H4" s="0" t="n">
        <v>30</v>
      </c>
      <c r="I4" s="0" t="n">
        <v>31</v>
      </c>
      <c r="J4" s="0" t="n">
        <v>31</v>
      </c>
      <c r="K4" s="0" t="n">
        <v>30</v>
      </c>
      <c r="L4" s="0" t="n">
        <v>31</v>
      </c>
      <c r="M4" s="0" t="n">
        <v>30</v>
      </c>
      <c r="N4" s="0" t="n">
        <v>31</v>
      </c>
      <c r="O4" s="0" t="n">
        <v>31</v>
      </c>
      <c r="P4" s="0" t="n">
        <v>28</v>
      </c>
      <c r="Q4" s="0" t="n">
        <v>31</v>
      </c>
      <c r="R4" s="0" t="n">
        <v>30</v>
      </c>
      <c r="S4" s="0" t="n">
        <v>31</v>
      </c>
      <c r="T4" s="0" t="n">
        <v>30</v>
      </c>
      <c r="U4" s="0" t="n">
        <v>31</v>
      </c>
      <c r="V4" s="0" t="n">
        <v>31</v>
      </c>
      <c r="W4" s="0" t="n">
        <v>30</v>
      </c>
      <c r="X4" s="0" t="n">
        <v>31</v>
      </c>
      <c r="Y4" s="0" t="n">
        <v>30</v>
      </c>
    </row>
    <row r="5" customFormat="false" ht="11.25" hidden="false" customHeight="false" outlineLevel="0" collapsed="false">
      <c r="A5" s="201" t="s">
        <v>193</v>
      </c>
      <c r="B5" s="201" t="n">
        <f aca="false">'SPEC REPORT'!C30*B4</f>
        <v>-199999.9999</v>
      </c>
      <c r="C5" s="201" t="n">
        <f aca="false">'SPEC REPORT'!D30*C4</f>
        <v>-199999.9999</v>
      </c>
      <c r="D5" s="201" t="n">
        <f aca="false">'SPEC REPORT'!E30*D4</f>
        <v>0</v>
      </c>
      <c r="E5" s="201" t="n">
        <f aca="false">'SPEC REPORT'!F30*E4</f>
        <v>0</v>
      </c>
      <c r="F5" s="201" t="n">
        <f aca="false">'SPEC REPORT'!G30*F4</f>
        <v>0</v>
      </c>
      <c r="G5" s="201" t="n">
        <f aca="false">'SPEC REPORT'!H30*G4</f>
        <v>0</v>
      </c>
      <c r="H5" s="201" t="n">
        <f aca="false">'SPEC REPORT'!I30*H4</f>
        <v>0</v>
      </c>
      <c r="I5" s="201" t="n">
        <f aca="false">'SPEC REPORT'!J30*I4</f>
        <v>0</v>
      </c>
      <c r="J5" s="201" t="n">
        <f aca="false">'SPEC REPORT'!K30*J4</f>
        <v>0</v>
      </c>
      <c r="K5" s="201" t="n">
        <f aca="false">'SPEC REPORT'!L30*K4</f>
        <v>0</v>
      </c>
      <c r="L5" s="201" t="n">
        <f aca="false">'SPEC REPORT'!M30*L4</f>
        <v>0</v>
      </c>
      <c r="M5" s="201" t="n">
        <f aca="false">'SPEC REPORT'!N30*M4</f>
        <v>0</v>
      </c>
      <c r="N5" s="201" t="n">
        <f aca="false">'SPEC REPORT'!C44*N4</f>
        <v>0</v>
      </c>
      <c r="O5" s="201" t="n">
        <f aca="false">'SPEC REPORT'!D44*O4</f>
        <v>0</v>
      </c>
      <c r="P5" s="201" t="n">
        <f aca="false">'SPEC REPORT'!E44*P4</f>
        <v>0</v>
      </c>
      <c r="Q5" s="201" t="n">
        <f aca="false">'SPEC REPORT'!F44*Q4</f>
        <v>0</v>
      </c>
      <c r="R5" s="201" t="n">
        <f aca="false">'SPEC REPORT'!G44*R4</f>
        <v>0</v>
      </c>
      <c r="S5" s="201" t="n">
        <f aca="false">'SPEC REPORT'!H44*S4</f>
        <v>0</v>
      </c>
      <c r="T5" s="201" t="n">
        <f aca="false">'SPEC REPORT'!I44*T4</f>
        <v>0</v>
      </c>
      <c r="U5" s="201" t="n">
        <f aca="false">'SPEC REPORT'!J44*U4</f>
        <v>0</v>
      </c>
      <c r="V5" s="201" t="n">
        <f aca="false">'SPEC REPORT'!K44*V4</f>
        <v>0</v>
      </c>
      <c r="W5" s="201" t="n">
        <f aca="false">'SPEC REPORT'!L44*W4</f>
        <v>0</v>
      </c>
      <c r="X5" s="201" t="n">
        <f aca="false">'SPEC REPORT'!M44*X4</f>
        <v>0</v>
      </c>
      <c r="Y5" s="201" t="n">
        <f aca="false">'SPEC REPORT'!N44*Y4</f>
        <v>0</v>
      </c>
      <c r="Z5" s="201"/>
    </row>
    <row r="6" customFormat="false" ht="11.25" hidden="false" customHeight="false" outlineLevel="0" collapsed="false">
      <c r="A6" s="201"/>
      <c r="C6" s="203"/>
    </row>
    <row r="7" customFormat="false" ht="11.25" hidden="false" customHeight="false" outlineLevel="0" collapsed="false">
      <c r="A7" s="201" t="s">
        <v>194</v>
      </c>
      <c r="B7" s="201" t="n">
        <f aca="false">MAX(M7:Y7)</f>
        <v>0</v>
      </c>
      <c r="C7" s="201" t="n">
        <f aca="false">MIN(M7:Y7)</f>
        <v>-399999.9998</v>
      </c>
      <c r="M7" s="201" t="n">
        <f aca="false">SUM(B5:M5)</f>
        <v>-399999.9998</v>
      </c>
      <c r="N7" s="201" t="n">
        <f aca="false">SUM(C5:N5)</f>
        <v>-199999.9999</v>
      </c>
      <c r="O7" s="201" t="n">
        <f aca="false">SUM(D5:O5)</f>
        <v>0</v>
      </c>
      <c r="P7" s="201" t="n">
        <f aca="false">SUM(E5:P5)</f>
        <v>0</v>
      </c>
      <c r="Q7" s="201" t="n">
        <f aca="false">SUM(F5:Q5)</f>
        <v>0</v>
      </c>
      <c r="R7" s="201" t="n">
        <f aca="false">SUM(G5:R5)</f>
        <v>0</v>
      </c>
      <c r="S7" s="201" t="n">
        <f aca="false">SUM(H5:S5)</f>
        <v>0</v>
      </c>
      <c r="T7" s="201" t="n">
        <f aca="false">SUM(I5:T5)</f>
        <v>0</v>
      </c>
      <c r="U7" s="201" t="n">
        <f aca="false">SUM(J5:U5)</f>
        <v>0</v>
      </c>
      <c r="V7" s="201" t="n">
        <f aca="false">SUM(K5:V5)</f>
        <v>0</v>
      </c>
      <c r="W7" s="201" t="n">
        <f aca="false">SUM(L5:W5)</f>
        <v>0</v>
      </c>
      <c r="X7" s="201" t="n">
        <f aca="false">SUM(M5:X5)</f>
        <v>0</v>
      </c>
      <c r="Y7" s="201" t="n">
        <f aca="false">SUM(N5:Y5)</f>
        <v>0</v>
      </c>
    </row>
    <row r="8" customFormat="false" ht="11.25" hidden="false" customHeight="false" outlineLevel="0" collapsed="false">
      <c r="A8" s="201"/>
      <c r="B8" s="204" t="n">
        <f aca="false">IF(ABS(C7)&gt;ABS(B7),C7,B7)</f>
        <v>-399999.9998</v>
      </c>
      <c r="C8" s="203"/>
    </row>
    <row r="9" customFormat="false" ht="11.25" hidden="false" customHeight="false" outlineLevel="0" collapsed="false">
      <c r="A9" s="201"/>
      <c r="C9" s="203"/>
    </row>
    <row r="10" customFormat="false" ht="11.25" hidden="false" customHeight="false" outlineLevel="0" collapsed="false">
      <c r="A10" s="201"/>
      <c r="C10" s="203"/>
    </row>
    <row r="11" customFormat="false" ht="11.25" hidden="false" customHeight="false" outlineLevel="0" collapsed="false">
      <c r="A11" s="201" t="s">
        <v>195</v>
      </c>
      <c r="B11" s="202" t="str">
        <f aca="false">B3</f>
        <v>Dec-01</v>
      </c>
      <c r="C11" s="202" t="str">
        <f aca="false">C3</f>
        <v>Jan-02</v>
      </c>
      <c r="D11" s="202" t="str">
        <f aca="false">D3</f>
        <v>Feb-02</v>
      </c>
      <c r="E11" s="202" t="str">
        <f aca="false">E3</f>
        <v>Mar-02</v>
      </c>
      <c r="F11" s="202" t="str">
        <f aca="false">F3</f>
        <v>Apr-02</v>
      </c>
      <c r="G11" s="202" t="str">
        <f aca="false">G3</f>
        <v>May-02</v>
      </c>
      <c r="H11" s="202" t="str">
        <f aca="false">H3</f>
        <v>Jun-02</v>
      </c>
      <c r="I11" s="202" t="str">
        <f aca="false">I3</f>
        <v>Jul-02</v>
      </c>
      <c r="J11" s="202" t="str">
        <f aca="false">J3</f>
        <v>Aug-02</v>
      </c>
      <c r="K11" s="202" t="str">
        <f aca="false">K3</f>
        <v>Sep-02</v>
      </c>
      <c r="L11" s="202" t="str">
        <f aca="false">L3</f>
        <v>Oct-02</v>
      </c>
      <c r="M11" s="202" t="str">
        <f aca="false">M3</f>
        <v>Nov-02</v>
      </c>
      <c r="N11" s="202" t="str">
        <f aca="false">N3</f>
        <v>Dec-02</v>
      </c>
      <c r="O11" s="202" t="str">
        <f aca="false">O3</f>
        <v>Jan-03</v>
      </c>
      <c r="P11" s="202" t="str">
        <f aca="false">P3</f>
        <v>Feb-03</v>
      </c>
      <c r="Q11" s="202" t="str">
        <f aca="false">Q3</f>
        <v>Mar-03</v>
      </c>
      <c r="R11" s="202" t="str">
        <f aca="false">R3</f>
        <v>Apr-03</v>
      </c>
      <c r="S11" s="202" t="str">
        <f aca="false">S3</f>
        <v>May-03</v>
      </c>
      <c r="T11" s="202" t="str">
        <f aca="false">T3</f>
        <v>Jun-03</v>
      </c>
      <c r="U11" s="202" t="str">
        <f aca="false">U3</f>
        <v>Jul-03</v>
      </c>
      <c r="V11" s="202" t="str">
        <f aca="false">V3</f>
        <v>Aug-03</v>
      </c>
      <c r="W11" s="202" t="str">
        <f aca="false">W3</f>
        <v>Sep-03</v>
      </c>
      <c r="X11" s="202" t="str">
        <f aca="false">X3</f>
        <v>Oct-03</v>
      </c>
      <c r="Y11" s="202" t="str">
        <f aca="false">Y3</f>
        <v>Nov-03</v>
      </c>
      <c r="Z11" s="203"/>
    </row>
    <row r="12" customFormat="false" ht="11.25" hidden="false" customHeight="false" outlineLevel="0" collapsed="false">
      <c r="A12" s="201" t="s">
        <v>92</v>
      </c>
      <c r="B12" s="0" t="n">
        <f aca="false">B4</f>
        <v>31</v>
      </c>
      <c r="C12" s="0" t="n">
        <f aca="false">C4</f>
        <v>31</v>
      </c>
      <c r="D12" s="0" t="n">
        <f aca="false">D4</f>
        <v>28</v>
      </c>
      <c r="E12" s="0" t="n">
        <f aca="false">E4</f>
        <v>31</v>
      </c>
      <c r="F12" s="0" t="n">
        <f aca="false">F4</f>
        <v>30</v>
      </c>
      <c r="G12" s="0" t="n">
        <f aca="false">G4</f>
        <v>31</v>
      </c>
      <c r="H12" s="0" t="n">
        <f aca="false">H4</f>
        <v>30</v>
      </c>
      <c r="I12" s="0" t="n">
        <f aca="false">I4</f>
        <v>31</v>
      </c>
      <c r="J12" s="0" t="n">
        <f aca="false">J4</f>
        <v>31</v>
      </c>
      <c r="K12" s="0" t="n">
        <f aca="false">K4</f>
        <v>30</v>
      </c>
      <c r="L12" s="0" t="n">
        <f aca="false">L4</f>
        <v>31</v>
      </c>
      <c r="M12" s="0" t="n">
        <f aca="false">M4</f>
        <v>30</v>
      </c>
      <c r="N12" s="0" t="n">
        <f aca="false">N4</f>
        <v>31</v>
      </c>
      <c r="O12" s="0" t="n">
        <f aca="false">O4</f>
        <v>31</v>
      </c>
      <c r="P12" s="0" t="n">
        <f aca="false">P4</f>
        <v>28</v>
      </c>
      <c r="Q12" s="0" t="n">
        <f aca="false">Q4</f>
        <v>31</v>
      </c>
      <c r="R12" s="0" t="n">
        <f aca="false">R4</f>
        <v>30</v>
      </c>
      <c r="S12" s="0" t="n">
        <f aca="false">S4</f>
        <v>31</v>
      </c>
      <c r="T12" s="0" t="n">
        <f aca="false">T4</f>
        <v>30</v>
      </c>
      <c r="U12" s="0" t="n">
        <f aca="false">U4</f>
        <v>31</v>
      </c>
      <c r="V12" s="0" t="n">
        <f aca="false">V4</f>
        <v>31</v>
      </c>
      <c r="W12" s="0" t="n">
        <f aca="false">W4</f>
        <v>30</v>
      </c>
      <c r="X12" s="0" t="n">
        <f aca="false">X4</f>
        <v>31</v>
      </c>
      <c r="Y12" s="0" t="n">
        <f aca="false">Y4</f>
        <v>30</v>
      </c>
    </row>
    <row r="13" customFormat="false" ht="11.25" hidden="false" customHeight="false" outlineLevel="0" collapsed="false">
      <c r="A13" s="201" t="s">
        <v>196</v>
      </c>
      <c r="B13" s="201" t="n">
        <f aca="false">Dth_Day!C32*B12</f>
        <v>602379.4326</v>
      </c>
      <c r="C13" s="201" t="n">
        <f aca="false">Dth_Day!D32*C12</f>
        <v>693485.8007</v>
      </c>
      <c r="D13" s="201" t="n">
        <f aca="false">Dth_Day!E32*D12</f>
        <v>591178.2716</v>
      </c>
      <c r="E13" s="201" t="n">
        <f aca="false">Dth_Day!F32*E12</f>
        <v>48468.8006999999</v>
      </c>
      <c r="F13" s="201" t="n">
        <f aca="false">Dth_Day!G32*F12</f>
        <v>-93654.903</v>
      </c>
      <c r="G13" s="201" t="n">
        <f aca="false">Dth_Day!H32*G12</f>
        <v>489836.2669</v>
      </c>
      <c r="H13" s="201" t="n">
        <f aca="false">Dth_Day!I32*H12</f>
        <v>673507.644</v>
      </c>
      <c r="I13" s="201" t="n">
        <f aca="false">Dth_Day!J32*I12</f>
        <v>37765.8988</v>
      </c>
      <c r="J13" s="201" t="n">
        <f aca="false">Dth_Day!K32*J12</f>
        <v>-63263.1011999999</v>
      </c>
      <c r="K13" s="201" t="n">
        <f aca="false">Dth_Day!L32*K12</f>
        <v>475537.644</v>
      </c>
      <c r="L13" s="201" t="n">
        <f aca="false">Dth_Day!M32*L12</f>
        <v>921730.8988</v>
      </c>
      <c r="M13" s="201" t="n">
        <f aca="false">Dth_Day!N32*M12</f>
        <v>409690.191</v>
      </c>
      <c r="N13" s="201" t="n">
        <f aca="false">Dth_Day!O32*N12</f>
        <v>251637.5307</v>
      </c>
      <c r="O13" s="201" t="n">
        <f aca="false">Dth_Day!P32*O12</f>
        <v>234649.5307</v>
      </c>
      <c r="P13" s="201" t="n">
        <f aca="false">Dth_Day!Q32*P12</f>
        <v>296781.5116</v>
      </c>
      <c r="Q13" s="201" t="n">
        <f aca="false">Dth_Day!R32*Q12</f>
        <v>711646.5307</v>
      </c>
      <c r="R13" s="201" t="n">
        <f aca="false">Dth_Day!S32*R12</f>
        <v>-649674.903</v>
      </c>
      <c r="S13" s="201" t="n">
        <f aca="false">Dth_Day!T32*S12</f>
        <v>-460189.7331</v>
      </c>
      <c r="T13" s="201" t="n">
        <f aca="false">Dth_Day!U32*T12</f>
        <v>-478674.903</v>
      </c>
      <c r="U13" s="201" t="n">
        <f aca="false">Dth_Day!V32*U12</f>
        <v>-1612180.7331</v>
      </c>
      <c r="V13" s="201" t="n">
        <f aca="false">Dth_Day!W32*V12</f>
        <v>-1971191.7331</v>
      </c>
      <c r="W13" s="201" t="n">
        <f aca="false">Dth_Day!X32*W12</f>
        <v>-1620654.903</v>
      </c>
      <c r="X13" s="201" t="n">
        <f aca="false">Dth_Day!Y32*X12</f>
        <v>-1168167.7331</v>
      </c>
      <c r="Y13" s="201" t="n">
        <f aca="false">Dth_Day!Z32*Y12</f>
        <v>-1606020</v>
      </c>
      <c r="Z13" s="201"/>
    </row>
    <row r="14" customFormat="false" ht="11.25" hidden="false" customHeight="false" outlineLevel="0" collapsed="false">
      <c r="A14" s="201"/>
      <c r="B14" s="201"/>
      <c r="C14" s="201"/>
      <c r="D14" s="201"/>
      <c r="E14" s="201"/>
      <c r="F14" s="201"/>
      <c r="G14" s="201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  <c r="T14" s="201"/>
      <c r="U14" s="201"/>
      <c r="V14" s="201"/>
      <c r="W14" s="201"/>
      <c r="X14" s="201"/>
      <c r="Y14" s="201"/>
      <c r="Z14" s="201"/>
    </row>
    <row r="15" customFormat="false" ht="11.25" hidden="false" customHeight="false" outlineLevel="0" collapsed="false">
      <c r="A15" s="201"/>
      <c r="B15" s="201"/>
      <c r="C15" s="201"/>
      <c r="D15" s="201"/>
      <c r="E15" s="201"/>
      <c r="F15" s="201"/>
      <c r="G15" s="201"/>
      <c r="H15" s="201"/>
      <c r="I15" s="201"/>
      <c r="J15" s="201"/>
      <c r="K15" s="201"/>
      <c r="L15" s="201"/>
      <c r="M15" s="201"/>
      <c r="N15" s="201"/>
      <c r="O15" s="201"/>
      <c r="P15" s="201"/>
      <c r="Q15" s="201"/>
      <c r="R15" s="201"/>
      <c r="S15" s="201"/>
      <c r="T15" s="201"/>
      <c r="U15" s="201"/>
      <c r="V15" s="201"/>
      <c r="W15" s="201"/>
      <c r="X15" s="201"/>
      <c r="Y15" s="201"/>
      <c r="Z15" s="201"/>
    </row>
    <row r="16" customFormat="false" ht="11.25" hidden="false" customHeight="false" outlineLevel="0" collapsed="false">
      <c r="A16" s="201" t="s">
        <v>194</v>
      </c>
      <c r="B16" s="201" t="n">
        <f aca="false">MAX(M16:Y16)</f>
        <v>4786662.8449</v>
      </c>
      <c r="C16" s="201" t="n">
        <f aca="false">MIN(M16:Y16)</f>
        <v>-8072039.5377</v>
      </c>
      <c r="M16" s="201" t="n">
        <f aca="false">SUM(B13:M13)</f>
        <v>4786662.8449</v>
      </c>
      <c r="N16" s="201" t="n">
        <f aca="false">SUM(C13:N13)</f>
        <v>4435920.943</v>
      </c>
      <c r="O16" s="201" t="n">
        <f aca="false">SUM(D13:O13)</f>
        <v>3977084.673</v>
      </c>
      <c r="P16" s="201" t="n">
        <f aca="false">SUM(E13:P13)</f>
        <v>3682687.913</v>
      </c>
      <c r="Q16" s="201" t="n">
        <f aca="false">SUM(F13:Q13)</f>
        <v>4345865.643</v>
      </c>
      <c r="R16" s="201" t="n">
        <f aca="false">SUM(G13:R13)</f>
        <v>3789845.643</v>
      </c>
      <c r="S16" s="201" t="n">
        <f aca="false">SUM(H13:S13)</f>
        <v>2839819.643</v>
      </c>
      <c r="T16" s="201" t="n">
        <f aca="false">SUM(I13:T13)</f>
        <v>1687637.096</v>
      </c>
      <c r="U16" s="201" t="n">
        <f aca="false">SUM(J13:U13)</f>
        <v>37690.4641000002</v>
      </c>
      <c r="V16" s="201" t="n">
        <f aca="false">SUM(K13:V13)</f>
        <v>-1870238.1678</v>
      </c>
      <c r="W16" s="201" t="n">
        <f aca="false">SUM(L13:W13)</f>
        <v>-3966430.7148</v>
      </c>
      <c r="X16" s="201" t="n">
        <f aca="false">SUM(M13:X13)</f>
        <v>-6056329.3467</v>
      </c>
      <c r="Y16" s="201" t="n">
        <f aca="false">SUM(N13:Y13)</f>
        <v>-8072039.5377</v>
      </c>
    </row>
    <row r="17" customFormat="false" ht="11.25" hidden="false" customHeight="false" outlineLevel="0" collapsed="false">
      <c r="A17" s="201"/>
      <c r="B17" s="204" t="n">
        <f aca="false">IF(ABS(C16)&gt;ABS(B16),C16,B16)</f>
        <v>-8072039.5377</v>
      </c>
      <c r="C17" s="203"/>
      <c r="M17" s="201"/>
      <c r="N17" s="201"/>
      <c r="O17" s="201"/>
      <c r="P17" s="201"/>
      <c r="Q17" s="201"/>
      <c r="R17" s="201"/>
      <c r="S17" s="201"/>
      <c r="T17" s="201"/>
      <c r="U17" s="201"/>
      <c r="V17" s="201"/>
      <c r="W17" s="201"/>
      <c r="X17" s="201"/>
      <c r="Y17" s="201"/>
    </row>
    <row r="18" customFormat="false" ht="11.25" hidden="false" customHeight="false" outlineLevel="0" collapsed="false">
      <c r="A18" s="201"/>
      <c r="C18" s="203"/>
      <c r="M18" s="201"/>
      <c r="N18" s="201"/>
      <c r="O18" s="201"/>
      <c r="P18" s="201"/>
      <c r="Q18" s="201"/>
      <c r="R18" s="201"/>
      <c r="S18" s="201"/>
      <c r="T18" s="201"/>
      <c r="U18" s="201"/>
      <c r="V18" s="201"/>
      <c r="W18" s="201"/>
      <c r="X18" s="201"/>
      <c r="Y18" s="201"/>
    </row>
    <row r="19" customFormat="false" ht="11.25" hidden="false" customHeight="false" outlineLevel="0" collapsed="false">
      <c r="A19" s="201"/>
      <c r="C19" s="203"/>
      <c r="M19" s="201"/>
      <c r="N19" s="201"/>
      <c r="O19" s="201"/>
      <c r="P19" s="201"/>
      <c r="Q19" s="201"/>
      <c r="R19" s="201"/>
      <c r="S19" s="201"/>
      <c r="T19" s="201"/>
      <c r="U19" s="201"/>
      <c r="V19" s="201"/>
      <c r="W19" s="201"/>
      <c r="X19" s="201"/>
      <c r="Y19" s="201"/>
    </row>
    <row r="20" customFormat="false" ht="11.25" hidden="false" customHeight="false" outlineLevel="0" collapsed="false">
      <c r="A20" s="201"/>
      <c r="C20" s="203"/>
      <c r="M20" s="201"/>
      <c r="N20" s="201"/>
      <c r="O20" s="201"/>
      <c r="P20" s="201"/>
      <c r="Q20" s="201"/>
      <c r="R20" s="201"/>
      <c r="S20" s="201"/>
      <c r="T20" s="201"/>
      <c r="U20" s="201"/>
      <c r="V20" s="201"/>
      <c r="W20" s="201"/>
      <c r="X20" s="201"/>
      <c r="Y20" s="201"/>
    </row>
    <row r="21" customFormat="false" ht="11.25" hidden="false" customHeight="false" outlineLevel="0" collapsed="false">
      <c r="A21" s="201"/>
      <c r="C21" s="203"/>
      <c r="M21" s="201"/>
      <c r="N21" s="201"/>
      <c r="O21" s="201"/>
      <c r="P21" s="201"/>
      <c r="Q21" s="201"/>
      <c r="R21" s="201"/>
      <c r="S21" s="201"/>
      <c r="T21" s="201"/>
      <c r="U21" s="201"/>
      <c r="V21" s="201"/>
      <c r="W21" s="201"/>
      <c r="X21" s="201"/>
      <c r="Y21" s="201"/>
    </row>
    <row r="22" customFormat="false" ht="11.25" hidden="false" customHeight="false" outlineLevel="0" collapsed="false">
      <c r="A22" s="201"/>
      <c r="C22" s="203"/>
      <c r="M22" s="201"/>
      <c r="N22" s="201"/>
      <c r="O22" s="201"/>
      <c r="P22" s="201"/>
      <c r="Q22" s="201"/>
      <c r="R22" s="201"/>
      <c r="S22" s="201"/>
      <c r="T22" s="201"/>
      <c r="U22" s="201"/>
      <c r="V22" s="201"/>
      <c r="W22" s="201"/>
      <c r="X22" s="201"/>
      <c r="Y22" s="201"/>
    </row>
    <row r="23" customFormat="false" ht="11.25" hidden="false" customHeight="false" outlineLevel="0" collapsed="false">
      <c r="A23" s="205" t="s">
        <v>195</v>
      </c>
      <c r="C23" s="203"/>
    </row>
    <row r="24" customFormat="false" ht="11.25" hidden="false" customHeight="false" outlineLevel="0" collapsed="false">
      <c r="A24" s="201" t="s">
        <v>197</v>
      </c>
      <c r="B24" s="201" t="n">
        <f aca="false">SUM(B13:M13)</f>
        <v>4786662.8449</v>
      </c>
      <c r="C24" s="203"/>
    </row>
    <row r="25" customFormat="false" ht="11.25" hidden="false" customHeight="false" outlineLevel="0" collapsed="false">
      <c r="A25" s="201" t="s">
        <v>198</v>
      </c>
      <c r="B25" s="201" t="n">
        <f aca="false">SUM(N13:Y13)</f>
        <v>-8072039.5377</v>
      </c>
      <c r="C25" s="203"/>
    </row>
    <row r="26" customFormat="false" ht="11.25" hidden="false" customHeight="false" outlineLevel="0" collapsed="false">
      <c r="A26" s="205" t="s">
        <v>199</v>
      </c>
      <c r="B26" s="205" t="n">
        <f aca="false">SUM(B24:B25)</f>
        <v>-3285376.6928</v>
      </c>
      <c r="C26" s="203"/>
    </row>
    <row r="27" customFormat="false" ht="11.25" hidden="false" customHeight="false" outlineLevel="0" collapsed="false">
      <c r="C27" s="203"/>
      <c r="H27" s="202"/>
    </row>
    <row r="28" customFormat="false" ht="11.25" hidden="false" customHeight="false" outlineLevel="0" collapsed="false">
      <c r="A28" s="175" t="s">
        <v>192</v>
      </c>
    </row>
    <row r="29" customFormat="false" ht="11.25" hidden="false" customHeight="false" outlineLevel="0" collapsed="false">
      <c r="A29" s="206" t="s">
        <v>200</v>
      </c>
      <c r="B29" s="205" t="n">
        <f aca="false">SUM(B5:Y5)</f>
        <v>-399999.9998</v>
      </c>
      <c r="C29" s="203"/>
    </row>
    <row r="30" customFormat="false" ht="11.25" hidden="false" customHeight="false" outlineLevel="0" collapsed="false">
      <c r="C30" s="203"/>
    </row>
    <row r="31" customFormat="false" ht="11.25" hidden="false" customHeight="false" outlineLevel="0" collapsed="false">
      <c r="C31" s="203"/>
    </row>
    <row r="32" customFormat="false" ht="11.25" hidden="false" customHeight="false" outlineLevel="0" collapsed="false">
      <c r="C32" s="203"/>
    </row>
    <row r="33" customFormat="false" ht="11.25" hidden="false" customHeight="false" outlineLevel="0" collapsed="false">
      <c r="C33" s="203"/>
    </row>
    <row r="34" customFormat="false" ht="11.25" hidden="false" customHeight="false" outlineLevel="0" collapsed="false">
      <c r="C34" s="203"/>
    </row>
    <row r="35" customFormat="false" ht="11.25" hidden="false" customHeight="false" outlineLevel="0" collapsed="false">
      <c r="C35" s="203"/>
    </row>
    <row r="36" customFormat="false" ht="11.25" hidden="false" customHeight="false" outlineLevel="0" collapsed="false">
      <c r="C36" s="203"/>
    </row>
    <row r="37" customFormat="false" ht="11.25" hidden="false" customHeight="false" outlineLevel="0" collapsed="false">
      <c r="C37" s="203"/>
    </row>
    <row r="38" customFormat="false" ht="11.25" hidden="false" customHeight="false" outlineLevel="0" collapsed="false">
      <c r="C38" s="203"/>
    </row>
    <row r="39" customFormat="false" ht="11.25" hidden="false" customHeight="false" outlineLevel="0" collapsed="false">
      <c r="C39" s="203"/>
    </row>
    <row r="40" customFormat="false" ht="11.25" hidden="false" customHeight="false" outlineLevel="0" collapsed="false">
      <c r="C40" s="203"/>
    </row>
    <row r="41" customFormat="false" ht="11.25" hidden="false" customHeight="false" outlineLevel="0" collapsed="false">
      <c r="C41" s="203"/>
    </row>
    <row r="42" customFormat="false" ht="11.25" hidden="false" customHeight="false" outlineLevel="0" collapsed="false">
      <c r="C42" s="203"/>
    </row>
    <row r="43" customFormat="false" ht="11.25" hidden="false" customHeight="false" outlineLevel="0" collapsed="false">
      <c r="C43" s="203"/>
    </row>
    <row r="44" customFormat="false" ht="11.25" hidden="false" customHeight="false" outlineLevel="0" collapsed="false">
      <c r="C44" s="203"/>
    </row>
    <row r="45" customFormat="false" ht="11.25" hidden="false" customHeight="false" outlineLevel="0" collapsed="false">
      <c r="C45" s="203"/>
    </row>
    <row r="46" customFormat="false" ht="11.25" hidden="false" customHeight="false" outlineLevel="0" collapsed="false">
      <c r="C46" s="203"/>
    </row>
    <row r="47" customFormat="false" ht="11.25" hidden="false" customHeight="false" outlineLevel="0" collapsed="false">
      <c r="C47" s="203"/>
    </row>
    <row r="48" customFormat="false" ht="11.25" hidden="false" customHeight="false" outlineLevel="0" collapsed="false">
      <c r="C48" s="203"/>
    </row>
    <row r="49" customFormat="false" ht="11.25" hidden="false" customHeight="false" outlineLevel="0" collapsed="false">
      <c r="C49" s="203"/>
    </row>
    <row r="50" customFormat="false" ht="11.25" hidden="false" customHeight="false" outlineLevel="0" collapsed="false">
      <c r="C50" s="203"/>
    </row>
    <row r="51" customFormat="false" ht="11.25" hidden="false" customHeight="false" outlineLevel="0" collapsed="false">
      <c r="C51" s="203"/>
    </row>
    <row r="52" customFormat="false" ht="11.25" hidden="false" customHeight="false" outlineLevel="0" collapsed="false">
      <c r="C52" s="203"/>
    </row>
    <row r="53" customFormat="false" ht="11.25" hidden="false" customHeight="false" outlineLevel="0" collapsed="false">
      <c r="C53" s="203"/>
    </row>
    <row r="54" customFormat="false" ht="11.25" hidden="false" customHeight="false" outlineLevel="0" collapsed="false">
      <c r="C54" s="203"/>
    </row>
    <row r="55" customFormat="false" ht="11.25" hidden="false" customHeight="false" outlineLevel="0" collapsed="false">
      <c r="C55" s="20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8.25" customHeight="true" zeroHeight="false" outlineLevelRow="0" outlineLevelCol="0"/>
  <cols>
    <col collapsed="false" customWidth="true" hidden="false" outlineLevel="0" max="1" min="1" style="185" width="10.83"/>
    <col collapsed="false" customWidth="true" hidden="false" outlineLevel="0" max="13" min="2" style="185" width="10.15"/>
    <col collapsed="false" customWidth="true" hidden="false" outlineLevel="0" max="17" min="14" style="185" width="10.49"/>
    <col collapsed="false" customWidth="true" hidden="false" outlineLevel="0" max="18" min="18" style="185" width="6.33"/>
    <col collapsed="false" customWidth="false" hidden="false" outlineLevel="0" max="19" min="19" style="185" width="9.33"/>
    <col collapsed="false" customWidth="true" hidden="false" outlineLevel="0" max="20" min="20" style="185" width="7.15"/>
    <col collapsed="false" customWidth="true" hidden="false" outlineLevel="0" max="21" min="21" style="185" width="10.65"/>
    <col collapsed="false" customWidth="false" hidden="false" outlineLevel="0" max="257" min="22" style="185" width="9.33"/>
  </cols>
  <sheetData>
    <row r="1" customFormat="false" ht="15.75" hidden="false" customHeight="false" outlineLevel="0" collapsed="false">
      <c r="A1" s="207" t="s">
        <v>201</v>
      </c>
      <c r="B1" s="208"/>
      <c r="C1" s="208"/>
      <c r="D1" s="208"/>
      <c r="E1" s="208"/>
      <c r="F1" s="208"/>
      <c r="G1" s="208"/>
    </row>
    <row r="3" customFormat="false" ht="11.25" hidden="false" customHeight="false" outlineLevel="0" collapsed="false">
      <c r="A3" s="187" t="s">
        <v>168</v>
      </c>
      <c r="B3" s="188" t="s">
        <v>169</v>
      </c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189"/>
      <c r="O3" s="0"/>
      <c r="P3" s="0"/>
      <c r="Q3" s="189"/>
    </row>
    <row r="4" customFormat="false" ht="11.25" hidden="false" customHeight="false" outlineLevel="0" collapsed="false">
      <c r="A4" s="191"/>
      <c r="B4" s="210" t="n">
        <v>37226</v>
      </c>
      <c r="C4" s="211" t="n">
        <v>37257</v>
      </c>
      <c r="D4" s="211" t="n">
        <v>37288</v>
      </c>
      <c r="E4" s="211" t="n">
        <v>37316</v>
      </c>
      <c r="F4" s="211" t="n">
        <v>37347</v>
      </c>
      <c r="G4" s="211" t="n">
        <v>37377</v>
      </c>
      <c r="H4" s="211" t="n">
        <v>37408</v>
      </c>
      <c r="I4" s="211" t="n">
        <v>37438</v>
      </c>
      <c r="J4" s="211" t="n">
        <v>37469</v>
      </c>
      <c r="K4" s="211" t="n">
        <v>37500</v>
      </c>
      <c r="L4" s="211" t="n">
        <v>37530</v>
      </c>
      <c r="M4" s="209" t="s">
        <v>170</v>
      </c>
      <c r="N4" s="192" t="s">
        <v>171</v>
      </c>
      <c r="O4" s="0"/>
      <c r="P4" s="0"/>
      <c r="Q4" s="212"/>
    </row>
    <row r="5" customFormat="false" ht="11.25" hidden="false" customHeight="false" outlineLevel="0" collapsed="false">
      <c r="A5" s="193" t="s">
        <v>139</v>
      </c>
      <c r="B5" s="194" t="n">
        <v>-15500</v>
      </c>
      <c r="C5" s="213" t="n">
        <v>-15500</v>
      </c>
      <c r="D5" s="213" t="n">
        <v>-14000</v>
      </c>
      <c r="E5" s="213" t="n">
        <v>-15500</v>
      </c>
      <c r="F5" s="213" t="n">
        <v>9750</v>
      </c>
      <c r="G5" s="213" t="n">
        <v>10075</v>
      </c>
      <c r="H5" s="213" t="n">
        <v>9750</v>
      </c>
      <c r="I5" s="213" t="n">
        <v>10075</v>
      </c>
      <c r="J5" s="213" t="n">
        <v>10075</v>
      </c>
      <c r="K5" s="213" t="n">
        <v>9750</v>
      </c>
      <c r="L5" s="213" t="n">
        <v>10075</v>
      </c>
      <c r="M5" s="213"/>
      <c r="N5" s="195" t="n">
        <v>9050</v>
      </c>
      <c r="O5" s="0"/>
      <c r="P5" s="0"/>
      <c r="Q5" s="195"/>
    </row>
    <row r="6" customFormat="false" ht="11.25" hidden="false" customHeight="false" outlineLevel="0" collapsed="false">
      <c r="A6" s="0"/>
      <c r="B6" s="0"/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</row>
    <row r="8" customFormat="false" ht="15.75" hidden="false" customHeight="true" outlineLevel="0" collapsed="false">
      <c r="A8" s="214" t="s">
        <v>172</v>
      </c>
      <c r="B8" s="214" t="s">
        <v>173</v>
      </c>
      <c r="C8" s="214" t="s">
        <v>174</v>
      </c>
      <c r="D8" s="214" t="s">
        <v>175</v>
      </c>
      <c r="E8" s="214" t="s">
        <v>176</v>
      </c>
      <c r="F8" s="214" t="s">
        <v>177</v>
      </c>
      <c r="G8" s="214" t="s">
        <v>178</v>
      </c>
      <c r="H8" s="214" t="s">
        <v>179</v>
      </c>
      <c r="I8" s="214" t="s">
        <v>180</v>
      </c>
      <c r="J8" s="214" t="s">
        <v>169</v>
      </c>
      <c r="K8" s="214" t="s">
        <v>181</v>
      </c>
      <c r="L8" s="214" t="s">
        <v>182</v>
      </c>
      <c r="M8" s="214" t="s">
        <v>183</v>
      </c>
      <c r="N8" s="214" t="s">
        <v>184</v>
      </c>
      <c r="O8" s="214" t="s">
        <v>185</v>
      </c>
      <c r="P8" s="214" t="s">
        <v>186</v>
      </c>
      <c r="Q8" s="214" t="s">
        <v>187</v>
      </c>
      <c r="R8" s="214" t="s">
        <v>188</v>
      </c>
      <c r="S8" s="214" t="s">
        <v>189</v>
      </c>
      <c r="T8" s="214" t="s">
        <v>190</v>
      </c>
      <c r="U8" s="214" t="s">
        <v>202</v>
      </c>
      <c r="V8" s="214"/>
      <c r="W8" s="214"/>
      <c r="X8" s="214"/>
      <c r="Y8" s="214"/>
      <c r="Z8" s="214"/>
      <c r="AA8" s="21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214"/>
      <c r="AQ8" s="214"/>
      <c r="AR8" s="214"/>
      <c r="AS8" s="214"/>
      <c r="AT8" s="214"/>
      <c r="AU8" s="214"/>
      <c r="AV8" s="214"/>
      <c r="AW8" s="214"/>
      <c r="AX8" s="214"/>
      <c r="AY8" s="214"/>
      <c r="AZ8" s="214"/>
      <c r="BA8" s="214"/>
      <c r="BB8" s="214"/>
      <c r="BC8" s="214"/>
      <c r="BD8" s="214"/>
      <c r="BE8" s="214"/>
      <c r="BF8" s="214"/>
      <c r="BG8" s="214"/>
      <c r="BH8" s="214"/>
      <c r="BI8" s="214"/>
      <c r="BJ8" s="214"/>
      <c r="BK8" s="214"/>
      <c r="BL8" s="214"/>
      <c r="BM8" s="214"/>
      <c r="BN8" s="214"/>
      <c r="BO8" s="214"/>
      <c r="BP8" s="214"/>
      <c r="BQ8" s="214"/>
      <c r="BR8" s="214"/>
      <c r="BS8" s="214"/>
      <c r="BT8" s="214"/>
      <c r="BU8" s="214"/>
      <c r="BV8" s="214"/>
      <c r="BW8" s="214"/>
      <c r="BX8" s="214"/>
      <c r="BY8" s="214"/>
      <c r="BZ8" s="214"/>
      <c r="CA8" s="214"/>
      <c r="CB8" s="214"/>
      <c r="CC8" s="214"/>
      <c r="CD8" s="214"/>
      <c r="CE8" s="214"/>
      <c r="CF8" s="214"/>
      <c r="CG8" s="214"/>
      <c r="CH8" s="214"/>
      <c r="CI8" s="214"/>
      <c r="CJ8" s="214"/>
      <c r="CK8" s="214"/>
      <c r="CL8" s="214"/>
      <c r="CM8" s="214"/>
      <c r="CN8" s="214"/>
      <c r="CO8" s="214"/>
      <c r="CP8" s="214"/>
      <c r="CQ8" s="214"/>
      <c r="CR8" s="214"/>
      <c r="CS8" s="214"/>
      <c r="CT8" s="214"/>
      <c r="CU8" s="214"/>
      <c r="CV8" s="214"/>
      <c r="CW8" s="214"/>
      <c r="CX8" s="214"/>
      <c r="CY8" s="214"/>
      <c r="CZ8" s="214"/>
      <c r="DA8" s="214"/>
      <c r="DB8" s="214"/>
      <c r="DC8" s="214"/>
      <c r="DD8" s="214"/>
      <c r="DE8" s="214"/>
      <c r="DF8" s="214"/>
      <c r="DG8" s="214"/>
      <c r="DH8" s="214"/>
      <c r="DI8" s="214"/>
      <c r="DJ8" s="214"/>
      <c r="DK8" s="214"/>
      <c r="DL8" s="214"/>
      <c r="DM8" s="214"/>
      <c r="DN8" s="214"/>
      <c r="DO8" s="214"/>
      <c r="DP8" s="214"/>
      <c r="DQ8" s="214"/>
      <c r="DR8" s="214"/>
      <c r="DS8" s="214"/>
      <c r="DT8" s="214"/>
      <c r="DU8" s="214"/>
      <c r="DV8" s="214"/>
      <c r="DW8" s="214"/>
      <c r="DX8" s="214"/>
      <c r="DY8" s="214"/>
      <c r="DZ8" s="214"/>
      <c r="EA8" s="214"/>
      <c r="EB8" s="214"/>
      <c r="EC8" s="214"/>
      <c r="ED8" s="214"/>
      <c r="EE8" s="214"/>
      <c r="EF8" s="214"/>
      <c r="EG8" s="214"/>
      <c r="EH8" s="214"/>
      <c r="EI8" s="214"/>
      <c r="EJ8" s="214"/>
      <c r="EK8" s="214"/>
      <c r="EL8" s="214"/>
      <c r="EM8" s="214"/>
      <c r="EN8" s="214"/>
      <c r="EO8" s="214"/>
      <c r="EP8" s="214"/>
      <c r="EQ8" s="214"/>
      <c r="ER8" s="214"/>
      <c r="ES8" s="214"/>
      <c r="ET8" s="214"/>
      <c r="EU8" s="214"/>
      <c r="EV8" s="214"/>
      <c r="EW8" s="214"/>
      <c r="EX8" s="214"/>
      <c r="EY8" s="214"/>
      <c r="EZ8" s="214"/>
      <c r="FA8" s="214"/>
      <c r="FB8" s="214"/>
      <c r="FC8" s="214"/>
      <c r="FD8" s="214"/>
      <c r="FE8" s="214"/>
      <c r="FF8" s="214"/>
      <c r="FG8" s="214"/>
      <c r="FH8" s="214"/>
      <c r="FI8" s="214"/>
      <c r="FJ8" s="214"/>
      <c r="FK8" s="214"/>
      <c r="FL8" s="214"/>
      <c r="FM8" s="214"/>
      <c r="FN8" s="214"/>
      <c r="FO8" s="214"/>
      <c r="FP8" s="214"/>
      <c r="FQ8" s="214"/>
      <c r="FR8" s="214"/>
      <c r="FS8" s="214"/>
      <c r="FT8" s="214"/>
      <c r="FU8" s="214"/>
      <c r="FV8" s="214"/>
      <c r="FW8" s="214"/>
      <c r="FX8" s="214"/>
      <c r="FY8" s="214"/>
      <c r="FZ8" s="214"/>
      <c r="GA8" s="214"/>
      <c r="GB8" s="214"/>
      <c r="GC8" s="214"/>
      <c r="GD8" s="214"/>
      <c r="GE8" s="214"/>
      <c r="GF8" s="214"/>
      <c r="GG8" s="214"/>
      <c r="GH8" s="214"/>
      <c r="GI8" s="214"/>
      <c r="GJ8" s="214"/>
      <c r="GK8" s="214"/>
      <c r="GL8" s="214"/>
      <c r="GM8" s="214"/>
      <c r="GN8" s="214"/>
      <c r="GO8" s="214"/>
      <c r="GP8" s="214"/>
      <c r="GQ8" s="214"/>
      <c r="GR8" s="214"/>
      <c r="GS8" s="214"/>
      <c r="GT8" s="214"/>
      <c r="GU8" s="214"/>
      <c r="GV8" s="214"/>
      <c r="GW8" s="214"/>
      <c r="GX8" s="214"/>
      <c r="GY8" s="214"/>
      <c r="GZ8" s="214"/>
      <c r="HA8" s="214"/>
      <c r="HB8" s="214"/>
      <c r="HC8" s="214"/>
      <c r="HD8" s="214"/>
      <c r="HE8" s="214"/>
      <c r="HF8" s="214"/>
      <c r="HG8" s="214"/>
      <c r="HH8" s="214"/>
      <c r="HI8" s="214"/>
      <c r="HJ8" s="214"/>
      <c r="HK8" s="214"/>
      <c r="HL8" s="214"/>
      <c r="HM8" s="214"/>
      <c r="HN8" s="214"/>
      <c r="HO8" s="214"/>
      <c r="HP8" s="214"/>
      <c r="HQ8" s="214"/>
      <c r="HR8" s="214"/>
      <c r="HS8" s="214"/>
      <c r="HT8" s="214"/>
      <c r="HU8" s="214"/>
      <c r="HV8" s="214"/>
      <c r="HW8" s="214"/>
      <c r="HX8" s="214"/>
      <c r="HY8" s="214"/>
      <c r="HZ8" s="214"/>
      <c r="IA8" s="214"/>
      <c r="IB8" s="214"/>
      <c r="IC8" s="214"/>
      <c r="ID8" s="214"/>
      <c r="IE8" s="214"/>
      <c r="IF8" s="214"/>
      <c r="IG8" s="214"/>
      <c r="IH8" s="214"/>
      <c r="II8" s="214"/>
      <c r="IJ8" s="214"/>
      <c r="IK8" s="214"/>
      <c r="IL8" s="214"/>
      <c r="IM8" s="214"/>
      <c r="IN8" s="214"/>
      <c r="IO8" s="214"/>
      <c r="IP8" s="214"/>
      <c r="IQ8" s="214"/>
      <c r="IR8" s="214"/>
      <c r="IS8" s="214"/>
      <c r="IT8" s="214"/>
      <c r="IU8" s="214"/>
      <c r="IV8" s="214"/>
      <c r="IW8" s="214"/>
    </row>
    <row r="9" customFormat="false" ht="11.25" hidden="false" customHeight="false" outlineLevel="0" collapsed="false">
      <c r="A9" s="0" t="n">
        <v>4415</v>
      </c>
      <c r="B9" s="0" t="s">
        <v>203</v>
      </c>
      <c r="C9" s="0" t="s">
        <v>166</v>
      </c>
      <c r="D9" s="0" t="s">
        <v>125</v>
      </c>
      <c r="E9" s="0" t="s">
        <v>204</v>
      </c>
      <c r="F9" s="177" t="n">
        <v>37167</v>
      </c>
      <c r="G9" s="0" t="s">
        <v>205</v>
      </c>
      <c r="H9" s="0" t="s">
        <v>206</v>
      </c>
      <c r="I9" s="0" t="s">
        <v>207</v>
      </c>
      <c r="J9" s="177" t="n">
        <v>37347</v>
      </c>
      <c r="K9" s="0" t="n">
        <v>5000</v>
      </c>
      <c r="L9" s="0" t="n">
        <v>150000</v>
      </c>
      <c r="M9" s="0" t="s">
        <v>208</v>
      </c>
      <c r="N9" s="0" t="n">
        <v>0</v>
      </c>
      <c r="O9" s="0" t="s">
        <v>129</v>
      </c>
      <c r="P9" s="0" t="s">
        <v>113</v>
      </c>
      <c r="Q9" s="0" t="s">
        <v>209</v>
      </c>
      <c r="R9" s="0" t="n">
        <v>2.66</v>
      </c>
      <c r="S9" s="0" t="n">
        <v>2.625</v>
      </c>
      <c r="T9" s="0" t="n">
        <v>-5250</v>
      </c>
      <c r="U9" s="0" t="s">
        <v>209</v>
      </c>
    </row>
    <row r="10" customFormat="false" ht="11.25" hidden="false" customHeight="false" outlineLevel="0" collapsed="false">
      <c r="A10" s="0" t="n">
        <v>4415</v>
      </c>
      <c r="B10" s="0" t="s">
        <v>203</v>
      </c>
      <c r="C10" s="0" t="s">
        <v>166</v>
      </c>
      <c r="D10" s="0" t="s">
        <v>125</v>
      </c>
      <c r="E10" s="0" t="s">
        <v>204</v>
      </c>
      <c r="F10" s="177" t="n">
        <v>37167</v>
      </c>
      <c r="G10" s="0" t="s">
        <v>205</v>
      </c>
      <c r="H10" s="0" t="s">
        <v>206</v>
      </c>
      <c r="I10" s="0" t="s">
        <v>207</v>
      </c>
      <c r="J10" s="177" t="n">
        <v>37438</v>
      </c>
      <c r="K10" s="0" t="n">
        <v>5000</v>
      </c>
      <c r="L10" s="0" t="n">
        <v>155000</v>
      </c>
      <c r="M10" s="0" t="s">
        <v>208</v>
      </c>
      <c r="N10" s="0" t="n">
        <v>0</v>
      </c>
      <c r="O10" s="0" t="s">
        <v>129</v>
      </c>
      <c r="P10" s="0" t="s">
        <v>113</v>
      </c>
      <c r="Q10" s="0" t="s">
        <v>209</v>
      </c>
      <c r="R10" s="0" t="n">
        <v>2.79</v>
      </c>
      <c r="S10" s="0" t="n">
        <v>2.75</v>
      </c>
      <c r="T10" s="0" t="n">
        <v>-6200</v>
      </c>
      <c r="U10" s="0" t="s">
        <v>209</v>
      </c>
    </row>
    <row r="11" customFormat="false" ht="11.25" hidden="false" customHeight="false" outlineLevel="0" collapsed="false">
      <c r="A11" s="0" t="n">
        <v>4415</v>
      </c>
      <c r="B11" s="0" t="s">
        <v>203</v>
      </c>
      <c r="C11" s="0" t="s">
        <v>166</v>
      </c>
      <c r="D11" s="0" t="s">
        <v>125</v>
      </c>
      <c r="E11" s="0" t="s">
        <v>204</v>
      </c>
      <c r="F11" s="177" t="n">
        <v>37167</v>
      </c>
      <c r="G11" s="0" t="s">
        <v>205</v>
      </c>
      <c r="H11" s="0" t="s">
        <v>206</v>
      </c>
      <c r="I11" s="0" t="s">
        <v>207</v>
      </c>
      <c r="J11" s="177" t="n">
        <v>37500</v>
      </c>
      <c r="K11" s="0" t="n">
        <v>5000</v>
      </c>
      <c r="L11" s="0" t="n">
        <v>150000</v>
      </c>
      <c r="M11" s="0" t="s">
        <v>208</v>
      </c>
      <c r="N11" s="0" t="n">
        <v>0</v>
      </c>
      <c r="O11" s="0" t="s">
        <v>129</v>
      </c>
      <c r="P11" s="0" t="s">
        <v>113</v>
      </c>
      <c r="Q11" s="0" t="s">
        <v>209</v>
      </c>
      <c r="R11" s="0" t="n">
        <v>2.84</v>
      </c>
      <c r="S11" s="0" t="n">
        <v>2.802</v>
      </c>
      <c r="T11" s="0" t="n">
        <v>-5700</v>
      </c>
      <c r="U11" s="0" t="s">
        <v>209</v>
      </c>
    </row>
    <row r="12" customFormat="false" ht="11.25" hidden="false" customHeight="false" outlineLevel="0" collapsed="false">
      <c r="A12" s="0" t="n">
        <v>4415</v>
      </c>
      <c r="B12" s="0" t="s">
        <v>203</v>
      </c>
      <c r="C12" s="0" t="s">
        <v>166</v>
      </c>
      <c r="D12" s="0" t="s">
        <v>125</v>
      </c>
      <c r="E12" s="0" t="s">
        <v>204</v>
      </c>
      <c r="F12" s="177" t="n">
        <v>37167</v>
      </c>
      <c r="G12" s="0" t="s">
        <v>205</v>
      </c>
      <c r="H12" s="0" t="s">
        <v>206</v>
      </c>
      <c r="I12" s="0" t="s">
        <v>207</v>
      </c>
      <c r="J12" s="177" t="n">
        <v>37530</v>
      </c>
      <c r="K12" s="0" t="n">
        <v>5000</v>
      </c>
      <c r="L12" s="0" t="n">
        <v>155000</v>
      </c>
      <c r="M12" s="0" t="s">
        <v>208</v>
      </c>
      <c r="N12" s="0" t="n">
        <v>0</v>
      </c>
      <c r="O12" s="0" t="s">
        <v>129</v>
      </c>
      <c r="P12" s="0" t="s">
        <v>113</v>
      </c>
      <c r="Q12" s="0" t="s">
        <v>209</v>
      </c>
      <c r="R12" s="0" t="n">
        <v>2.88</v>
      </c>
      <c r="S12" s="0" t="n">
        <v>2.842</v>
      </c>
      <c r="T12" s="0" t="n">
        <v>-5890</v>
      </c>
      <c r="U12" s="0" t="s">
        <v>209</v>
      </c>
    </row>
    <row r="13" customFormat="false" ht="11.25" hidden="false" customHeight="false" outlineLevel="0" collapsed="false">
      <c r="A13" s="0" t="n">
        <v>4415</v>
      </c>
      <c r="B13" s="0" t="s">
        <v>203</v>
      </c>
      <c r="C13" s="0" t="s">
        <v>166</v>
      </c>
      <c r="D13" s="0" t="s">
        <v>125</v>
      </c>
      <c r="E13" s="0" t="s">
        <v>204</v>
      </c>
      <c r="F13" s="177" t="n">
        <v>37167</v>
      </c>
      <c r="G13" s="0" t="s">
        <v>205</v>
      </c>
      <c r="H13" s="0" t="s">
        <v>206</v>
      </c>
      <c r="I13" s="0" t="s">
        <v>207</v>
      </c>
      <c r="J13" s="177" t="n">
        <v>37469</v>
      </c>
      <c r="K13" s="0" t="n">
        <v>5000</v>
      </c>
      <c r="L13" s="0" t="n">
        <v>155000</v>
      </c>
      <c r="M13" s="0" t="s">
        <v>208</v>
      </c>
      <c r="N13" s="0" t="n">
        <v>0</v>
      </c>
      <c r="O13" s="0" t="s">
        <v>129</v>
      </c>
      <c r="P13" s="0" t="s">
        <v>113</v>
      </c>
      <c r="Q13" s="0" t="s">
        <v>209</v>
      </c>
      <c r="R13" s="0" t="n">
        <v>2.83</v>
      </c>
      <c r="S13" s="0" t="n">
        <v>2.79</v>
      </c>
      <c r="T13" s="0" t="n">
        <v>-6200</v>
      </c>
      <c r="U13" s="0" t="s">
        <v>209</v>
      </c>
    </row>
    <row r="14" customFormat="false" ht="11.25" hidden="false" customHeight="false" outlineLevel="0" collapsed="false">
      <c r="A14" s="0" t="n">
        <v>4415</v>
      </c>
      <c r="B14" s="0" t="s">
        <v>203</v>
      </c>
      <c r="C14" s="0" t="s">
        <v>166</v>
      </c>
      <c r="D14" s="0" t="s">
        <v>125</v>
      </c>
      <c r="E14" s="0" t="s">
        <v>204</v>
      </c>
      <c r="F14" s="177" t="n">
        <v>37167</v>
      </c>
      <c r="G14" s="0" t="s">
        <v>205</v>
      </c>
      <c r="H14" s="0" t="s">
        <v>206</v>
      </c>
      <c r="I14" s="0" t="s">
        <v>207</v>
      </c>
      <c r="J14" s="177" t="n">
        <v>37408</v>
      </c>
      <c r="K14" s="0" t="n">
        <v>5000</v>
      </c>
      <c r="L14" s="0" t="n">
        <v>150000</v>
      </c>
      <c r="M14" s="0" t="s">
        <v>208</v>
      </c>
      <c r="N14" s="0" t="n">
        <v>0</v>
      </c>
      <c r="O14" s="0" t="s">
        <v>129</v>
      </c>
      <c r="P14" s="0" t="s">
        <v>113</v>
      </c>
      <c r="Q14" s="0" t="s">
        <v>209</v>
      </c>
      <c r="R14" s="0" t="n">
        <v>2.75</v>
      </c>
      <c r="S14" s="0" t="n">
        <v>2.71</v>
      </c>
      <c r="T14" s="0" t="n">
        <v>-6000</v>
      </c>
      <c r="U14" s="0" t="s">
        <v>209</v>
      </c>
    </row>
    <row r="15" customFormat="false" ht="11.25" hidden="false" customHeight="false" outlineLevel="0" collapsed="false">
      <c r="A15" s="0" t="n">
        <v>4415</v>
      </c>
      <c r="B15" s="0" t="s">
        <v>203</v>
      </c>
      <c r="C15" s="0" t="s">
        <v>166</v>
      </c>
      <c r="D15" s="0" t="s">
        <v>125</v>
      </c>
      <c r="E15" s="0" t="s">
        <v>204</v>
      </c>
      <c r="F15" s="177" t="n">
        <v>37167</v>
      </c>
      <c r="G15" s="0" t="s">
        <v>205</v>
      </c>
      <c r="H15" s="0" t="s">
        <v>206</v>
      </c>
      <c r="I15" s="0" t="s">
        <v>207</v>
      </c>
      <c r="J15" s="177" t="n">
        <v>37377</v>
      </c>
      <c r="K15" s="0" t="n">
        <v>5000</v>
      </c>
      <c r="L15" s="0" t="n">
        <v>155000</v>
      </c>
      <c r="M15" s="0" t="s">
        <v>208</v>
      </c>
      <c r="N15" s="0" t="n">
        <v>0</v>
      </c>
      <c r="O15" s="0" t="s">
        <v>129</v>
      </c>
      <c r="P15" s="0" t="s">
        <v>113</v>
      </c>
      <c r="Q15" s="0" t="s">
        <v>209</v>
      </c>
      <c r="R15" s="0" t="n">
        <v>2.7</v>
      </c>
      <c r="S15" s="0" t="n">
        <v>2.668</v>
      </c>
      <c r="T15" s="0" t="n">
        <v>-4960</v>
      </c>
      <c r="U15" s="0" t="s">
        <v>209</v>
      </c>
    </row>
    <row r="16" customFormat="false" ht="11.25" hidden="false" customHeight="false" outlineLevel="0" collapsed="false">
      <c r="A16" s="0" t="n">
        <v>3519</v>
      </c>
      <c r="B16" s="0" t="s">
        <v>203</v>
      </c>
      <c r="C16" s="0" t="s">
        <v>166</v>
      </c>
      <c r="D16" s="0" t="s">
        <v>125</v>
      </c>
      <c r="E16" s="0" t="s">
        <v>204</v>
      </c>
      <c r="F16" s="177" t="n">
        <v>37112</v>
      </c>
      <c r="G16" s="0" t="s">
        <v>205</v>
      </c>
      <c r="H16" s="0" t="s">
        <v>206</v>
      </c>
      <c r="I16" s="0" t="s">
        <v>210</v>
      </c>
      <c r="J16" s="177" t="n">
        <v>37226</v>
      </c>
      <c r="K16" s="0" t="n">
        <v>5000</v>
      </c>
      <c r="L16" s="0" t="n">
        <v>155000</v>
      </c>
      <c r="M16" s="0" t="s">
        <v>208</v>
      </c>
      <c r="N16" s="0" t="n">
        <v>0</v>
      </c>
      <c r="O16" s="0" t="s">
        <v>129</v>
      </c>
      <c r="P16" s="0" t="s">
        <v>113</v>
      </c>
      <c r="Q16" s="0" t="s">
        <v>209</v>
      </c>
      <c r="R16" s="0" t="n">
        <v>3.165</v>
      </c>
      <c r="S16" s="0" t="n">
        <v>2.621</v>
      </c>
      <c r="T16" s="0" t="n">
        <v>-84320</v>
      </c>
      <c r="U16" s="0" t="s">
        <v>209</v>
      </c>
    </row>
    <row r="17" customFormat="false" ht="11.25" hidden="false" customHeight="false" outlineLevel="0" collapsed="false">
      <c r="A17" s="0" t="n">
        <v>3519</v>
      </c>
      <c r="B17" s="0" t="s">
        <v>203</v>
      </c>
      <c r="C17" s="0" t="s">
        <v>166</v>
      </c>
      <c r="D17" s="0" t="s">
        <v>125</v>
      </c>
      <c r="E17" s="0" t="s">
        <v>204</v>
      </c>
      <c r="F17" s="177" t="n">
        <v>37112</v>
      </c>
      <c r="G17" s="0" t="s">
        <v>205</v>
      </c>
      <c r="H17" s="0" t="s">
        <v>206</v>
      </c>
      <c r="I17" s="0" t="s">
        <v>210</v>
      </c>
      <c r="J17" s="177" t="n">
        <v>37316</v>
      </c>
      <c r="K17" s="0" t="n">
        <v>5000</v>
      </c>
      <c r="L17" s="0" t="n">
        <v>155000</v>
      </c>
      <c r="M17" s="0" t="s">
        <v>208</v>
      </c>
      <c r="N17" s="0" t="n">
        <v>0</v>
      </c>
      <c r="O17" s="0" t="s">
        <v>129</v>
      </c>
      <c r="P17" s="0" t="s">
        <v>113</v>
      </c>
      <c r="Q17" s="0" t="s">
        <v>209</v>
      </c>
      <c r="R17" s="0" t="n">
        <v>3.405</v>
      </c>
      <c r="S17" s="0" t="n">
        <v>2.738</v>
      </c>
      <c r="T17" s="0" t="n">
        <v>-103385</v>
      </c>
      <c r="U17" s="0" t="s">
        <v>209</v>
      </c>
    </row>
    <row r="18" customFormat="false" ht="11.25" hidden="false" customHeight="false" outlineLevel="0" collapsed="false">
      <c r="A18" s="0" t="n">
        <v>3519</v>
      </c>
      <c r="B18" s="0" t="s">
        <v>203</v>
      </c>
      <c r="C18" s="0" t="s">
        <v>166</v>
      </c>
      <c r="D18" s="0" t="s">
        <v>125</v>
      </c>
      <c r="E18" s="0" t="s">
        <v>204</v>
      </c>
      <c r="F18" s="177" t="n">
        <v>37112</v>
      </c>
      <c r="G18" s="0" t="s">
        <v>205</v>
      </c>
      <c r="H18" s="0" t="s">
        <v>206</v>
      </c>
      <c r="I18" s="0" t="s">
        <v>210</v>
      </c>
      <c r="J18" s="177" t="n">
        <v>37288</v>
      </c>
      <c r="K18" s="0" t="n">
        <v>5000</v>
      </c>
      <c r="L18" s="0" t="n">
        <v>140000</v>
      </c>
      <c r="M18" s="0" t="s">
        <v>208</v>
      </c>
      <c r="N18" s="0" t="n">
        <v>0</v>
      </c>
      <c r="O18" s="0" t="s">
        <v>129</v>
      </c>
      <c r="P18" s="0" t="s">
        <v>113</v>
      </c>
      <c r="Q18" s="0" t="s">
        <v>209</v>
      </c>
      <c r="R18" s="0" t="n">
        <v>3.415</v>
      </c>
      <c r="S18" s="0" t="n">
        <v>2.766</v>
      </c>
      <c r="T18" s="0" t="n">
        <v>-90860</v>
      </c>
      <c r="U18" s="0" t="s">
        <v>209</v>
      </c>
    </row>
    <row r="19" customFormat="false" ht="11.25" hidden="false" customHeight="false" outlineLevel="0" collapsed="false">
      <c r="A19" s="0" t="n">
        <v>3519</v>
      </c>
      <c r="B19" s="0" t="s">
        <v>203</v>
      </c>
      <c r="C19" s="0" t="s">
        <v>166</v>
      </c>
      <c r="D19" s="0" t="s">
        <v>125</v>
      </c>
      <c r="E19" s="0" t="s">
        <v>204</v>
      </c>
      <c r="F19" s="177" t="n">
        <v>37112</v>
      </c>
      <c r="G19" s="0" t="s">
        <v>205</v>
      </c>
      <c r="H19" s="0" t="s">
        <v>206</v>
      </c>
      <c r="I19" s="0" t="s">
        <v>210</v>
      </c>
      <c r="J19" s="177" t="n">
        <v>37257</v>
      </c>
      <c r="K19" s="0" t="n">
        <v>5000</v>
      </c>
      <c r="L19" s="0" t="n">
        <v>155000</v>
      </c>
      <c r="M19" s="0" t="s">
        <v>208</v>
      </c>
      <c r="N19" s="0" t="n">
        <v>0</v>
      </c>
      <c r="O19" s="0" t="s">
        <v>129</v>
      </c>
      <c r="P19" s="0" t="s">
        <v>113</v>
      </c>
      <c r="Q19" s="0" t="s">
        <v>209</v>
      </c>
      <c r="R19" s="0" t="n">
        <v>3.375</v>
      </c>
      <c r="S19" s="0" t="n">
        <v>2.926</v>
      </c>
      <c r="T19" s="0" t="n">
        <v>-69595</v>
      </c>
      <c r="U19" s="0" t="s">
        <v>209</v>
      </c>
    </row>
    <row r="20" customFormat="false" ht="11.25" hidden="false" customHeight="false" outlineLevel="0" collapsed="false">
      <c r="A20" s="0" t="n">
        <v>4559</v>
      </c>
      <c r="B20" s="0" t="s">
        <v>203</v>
      </c>
      <c r="C20" s="0" t="s">
        <v>166</v>
      </c>
      <c r="D20" s="0" t="s">
        <v>126</v>
      </c>
      <c r="E20" s="0" t="s">
        <v>204</v>
      </c>
      <c r="F20" s="177" t="n">
        <v>37174</v>
      </c>
      <c r="G20" s="0" t="s">
        <v>205</v>
      </c>
      <c r="H20" s="0" t="s">
        <v>211</v>
      </c>
      <c r="I20" s="0" t="s">
        <v>212</v>
      </c>
      <c r="J20" s="177" t="n">
        <v>37226</v>
      </c>
      <c r="K20" s="0" t="n">
        <v>5000</v>
      </c>
      <c r="L20" s="0" t="n">
        <v>155000</v>
      </c>
      <c r="M20" s="0" t="s">
        <v>208</v>
      </c>
      <c r="N20" s="0" t="n">
        <v>0.01</v>
      </c>
      <c r="O20" s="0" t="s">
        <v>129</v>
      </c>
      <c r="P20" s="0" t="s">
        <v>113</v>
      </c>
      <c r="Q20" s="0" t="s">
        <v>209</v>
      </c>
      <c r="R20" s="0" t="n">
        <v>2.621</v>
      </c>
      <c r="S20" s="0" t="n">
        <v>2.715</v>
      </c>
      <c r="T20" s="0" t="n">
        <v>14570</v>
      </c>
      <c r="U20" s="0" t="s">
        <v>209</v>
      </c>
    </row>
    <row r="21" customFormat="false" ht="11.25" hidden="false" customHeight="false" outlineLevel="0" collapsed="false">
      <c r="A21" s="0" t="n">
        <v>4559</v>
      </c>
      <c r="B21" s="0" t="s">
        <v>203</v>
      </c>
      <c r="C21" s="0" t="s">
        <v>166</v>
      </c>
      <c r="D21" s="0" t="s">
        <v>126</v>
      </c>
      <c r="E21" s="0" t="s">
        <v>204</v>
      </c>
      <c r="F21" s="177" t="n">
        <v>37174</v>
      </c>
      <c r="G21" s="0" t="s">
        <v>205</v>
      </c>
      <c r="H21" s="0" t="s">
        <v>211</v>
      </c>
      <c r="I21" s="0" t="s">
        <v>212</v>
      </c>
      <c r="J21" s="177" t="n">
        <v>37288</v>
      </c>
      <c r="K21" s="0" t="n">
        <v>5000</v>
      </c>
      <c r="L21" s="0" t="n">
        <v>140000</v>
      </c>
      <c r="M21" s="0" t="s">
        <v>208</v>
      </c>
      <c r="N21" s="0" t="n">
        <v>0.01</v>
      </c>
      <c r="O21" s="0" t="s">
        <v>129</v>
      </c>
      <c r="P21" s="0" t="s">
        <v>113</v>
      </c>
      <c r="Q21" s="0" t="s">
        <v>209</v>
      </c>
      <c r="R21" s="0" t="n">
        <v>2.766</v>
      </c>
      <c r="S21" s="0" t="n">
        <v>2.965</v>
      </c>
      <c r="T21" s="0" t="n">
        <v>27860</v>
      </c>
      <c r="U21" s="0" t="s">
        <v>209</v>
      </c>
    </row>
    <row r="22" customFormat="false" ht="11.25" hidden="false" customHeight="false" outlineLevel="0" collapsed="false">
      <c r="A22" s="0" t="n">
        <v>4559</v>
      </c>
      <c r="B22" s="0" t="s">
        <v>203</v>
      </c>
      <c r="C22" s="0" t="s">
        <v>166</v>
      </c>
      <c r="D22" s="0" t="s">
        <v>126</v>
      </c>
      <c r="E22" s="0" t="s">
        <v>204</v>
      </c>
      <c r="F22" s="177" t="n">
        <v>37174</v>
      </c>
      <c r="G22" s="0" t="s">
        <v>205</v>
      </c>
      <c r="H22" s="0" t="s">
        <v>211</v>
      </c>
      <c r="I22" s="0" t="s">
        <v>212</v>
      </c>
      <c r="J22" s="177" t="n">
        <v>37316</v>
      </c>
      <c r="K22" s="0" t="n">
        <v>5000</v>
      </c>
      <c r="L22" s="0" t="n">
        <v>155000</v>
      </c>
      <c r="M22" s="0" t="s">
        <v>208</v>
      </c>
      <c r="N22" s="0" t="n">
        <v>0.01</v>
      </c>
      <c r="O22" s="0" t="s">
        <v>129</v>
      </c>
      <c r="P22" s="0" t="s">
        <v>113</v>
      </c>
      <c r="Q22" s="0" t="s">
        <v>209</v>
      </c>
      <c r="R22" s="0" t="n">
        <v>2.738</v>
      </c>
      <c r="S22" s="0" t="n">
        <v>2.955</v>
      </c>
      <c r="T22" s="0" t="n">
        <v>33635</v>
      </c>
      <c r="U22" s="0" t="s">
        <v>209</v>
      </c>
    </row>
    <row r="23" customFormat="false" ht="11.25" hidden="false" customHeight="false" outlineLevel="0" collapsed="false">
      <c r="A23" s="0" t="n">
        <v>4559</v>
      </c>
      <c r="B23" s="0" t="s">
        <v>203</v>
      </c>
      <c r="C23" s="0" t="s">
        <v>166</v>
      </c>
      <c r="D23" s="0" t="s">
        <v>126</v>
      </c>
      <c r="E23" s="0" t="s">
        <v>204</v>
      </c>
      <c r="F23" s="177" t="n">
        <v>37174</v>
      </c>
      <c r="G23" s="0" t="s">
        <v>205</v>
      </c>
      <c r="H23" s="0" t="s">
        <v>211</v>
      </c>
      <c r="I23" s="0" t="s">
        <v>212</v>
      </c>
      <c r="J23" s="177" t="n">
        <v>37257</v>
      </c>
      <c r="K23" s="0" t="n">
        <v>5000</v>
      </c>
      <c r="L23" s="0" t="n">
        <v>155000</v>
      </c>
      <c r="M23" s="0" t="s">
        <v>208</v>
      </c>
      <c r="N23" s="0" t="n">
        <v>0.01</v>
      </c>
      <c r="O23" s="0" t="s">
        <v>129</v>
      </c>
      <c r="P23" s="0" t="s">
        <v>113</v>
      </c>
      <c r="Q23" s="0" t="s">
        <v>209</v>
      </c>
      <c r="R23" s="0" t="n">
        <v>2.926</v>
      </c>
      <c r="S23" s="0" t="n">
        <v>2.925</v>
      </c>
      <c r="T23" s="0" t="n">
        <v>-155</v>
      </c>
      <c r="U23" s="0" t="s">
        <v>209</v>
      </c>
    </row>
    <row r="24" customFormat="false" ht="11.25" hidden="false" customHeight="false" outlineLevel="0" collapsed="false">
      <c r="A24" s="0" t="n">
        <v>2858</v>
      </c>
      <c r="B24" s="0" t="s">
        <v>203</v>
      </c>
      <c r="C24" s="0" t="s">
        <v>166</v>
      </c>
      <c r="D24" s="0" t="s">
        <v>126</v>
      </c>
      <c r="E24" s="0" t="s">
        <v>204</v>
      </c>
      <c r="F24" s="177" t="n">
        <v>37062</v>
      </c>
      <c r="G24" s="0" t="s">
        <v>205</v>
      </c>
      <c r="H24" s="0" t="s">
        <v>206</v>
      </c>
      <c r="I24" s="0" t="s">
        <v>213</v>
      </c>
      <c r="J24" s="177" t="n">
        <v>37347</v>
      </c>
      <c r="K24" s="0" t="n">
        <v>5000</v>
      </c>
      <c r="L24" s="0" t="n">
        <v>150000</v>
      </c>
      <c r="M24" s="0" t="s">
        <v>208</v>
      </c>
      <c r="N24" s="0" t="n">
        <v>0</v>
      </c>
      <c r="O24" s="0" t="s">
        <v>129</v>
      </c>
      <c r="P24" s="0" t="s">
        <v>113</v>
      </c>
      <c r="Q24" s="0" t="s">
        <v>209</v>
      </c>
      <c r="R24" s="0" t="n">
        <v>2.625</v>
      </c>
      <c r="S24" s="0" t="n">
        <v>2.725</v>
      </c>
      <c r="T24" s="0" t="n">
        <v>15000</v>
      </c>
      <c r="U24" s="0" t="s">
        <v>209</v>
      </c>
    </row>
    <row r="25" customFormat="false" ht="11.25" hidden="false" customHeight="false" outlineLevel="0" collapsed="false">
      <c r="A25" s="0" t="n">
        <v>2858</v>
      </c>
      <c r="B25" s="0" t="s">
        <v>203</v>
      </c>
      <c r="C25" s="0" t="s">
        <v>166</v>
      </c>
      <c r="D25" s="0" t="s">
        <v>126</v>
      </c>
      <c r="E25" s="0" t="s">
        <v>204</v>
      </c>
      <c r="F25" s="177" t="n">
        <v>37062</v>
      </c>
      <c r="G25" s="0" t="s">
        <v>205</v>
      </c>
      <c r="H25" s="0" t="s">
        <v>206</v>
      </c>
      <c r="I25" s="0" t="s">
        <v>213</v>
      </c>
      <c r="J25" s="177" t="n">
        <v>37377</v>
      </c>
      <c r="K25" s="0" t="n">
        <v>5000</v>
      </c>
      <c r="L25" s="0" t="n">
        <v>155000</v>
      </c>
      <c r="M25" s="0" t="s">
        <v>208</v>
      </c>
      <c r="N25" s="0" t="n">
        <v>0</v>
      </c>
      <c r="O25" s="0" t="s">
        <v>129</v>
      </c>
      <c r="P25" s="0" t="s">
        <v>113</v>
      </c>
      <c r="Q25" s="0" t="s">
        <v>209</v>
      </c>
      <c r="R25" s="0" t="n">
        <v>2.668</v>
      </c>
      <c r="S25" s="0" t="n">
        <v>2.765</v>
      </c>
      <c r="T25" s="0" t="n">
        <v>15035</v>
      </c>
      <c r="U25" s="0" t="s">
        <v>209</v>
      </c>
    </row>
    <row r="26" customFormat="false" ht="11.25" hidden="false" customHeight="false" outlineLevel="0" collapsed="false">
      <c r="A26" s="0" t="n">
        <v>2858</v>
      </c>
      <c r="B26" s="0" t="s">
        <v>203</v>
      </c>
      <c r="C26" s="0" t="s">
        <v>166</v>
      </c>
      <c r="D26" s="0" t="s">
        <v>126</v>
      </c>
      <c r="E26" s="0" t="s">
        <v>204</v>
      </c>
      <c r="F26" s="177" t="n">
        <v>37062</v>
      </c>
      <c r="G26" s="0" t="s">
        <v>205</v>
      </c>
      <c r="H26" s="0" t="s">
        <v>206</v>
      </c>
      <c r="I26" s="0" t="s">
        <v>213</v>
      </c>
      <c r="J26" s="177" t="n">
        <v>37408</v>
      </c>
      <c r="K26" s="0" t="n">
        <v>5000</v>
      </c>
      <c r="L26" s="0" t="n">
        <v>150000</v>
      </c>
      <c r="M26" s="0" t="s">
        <v>208</v>
      </c>
      <c r="N26" s="0" t="n">
        <v>0</v>
      </c>
      <c r="O26" s="0" t="s">
        <v>129</v>
      </c>
      <c r="P26" s="0" t="s">
        <v>113</v>
      </c>
      <c r="Q26" s="0" t="s">
        <v>209</v>
      </c>
      <c r="R26" s="0" t="n">
        <v>2.71</v>
      </c>
      <c r="S26" s="0" t="n">
        <v>2.815</v>
      </c>
      <c r="T26" s="0" t="n">
        <v>15750</v>
      </c>
      <c r="U26" s="0" t="s">
        <v>209</v>
      </c>
    </row>
    <row r="27" customFormat="false" ht="11.25" hidden="false" customHeight="false" outlineLevel="0" collapsed="false">
      <c r="A27" s="0" t="n">
        <v>2858</v>
      </c>
      <c r="B27" s="0" t="s">
        <v>203</v>
      </c>
      <c r="C27" s="0" t="s">
        <v>166</v>
      </c>
      <c r="D27" s="0" t="s">
        <v>126</v>
      </c>
      <c r="E27" s="0" t="s">
        <v>204</v>
      </c>
      <c r="F27" s="177" t="n">
        <v>37062</v>
      </c>
      <c r="G27" s="0" t="s">
        <v>205</v>
      </c>
      <c r="H27" s="0" t="s">
        <v>206</v>
      </c>
      <c r="I27" s="0" t="s">
        <v>213</v>
      </c>
      <c r="J27" s="177" t="n">
        <v>37438</v>
      </c>
      <c r="K27" s="0" t="n">
        <v>5000</v>
      </c>
      <c r="L27" s="0" t="n">
        <v>155000</v>
      </c>
      <c r="M27" s="0" t="s">
        <v>208</v>
      </c>
      <c r="N27" s="0" t="n">
        <v>0</v>
      </c>
      <c r="O27" s="0" t="s">
        <v>129</v>
      </c>
      <c r="P27" s="0" t="s">
        <v>113</v>
      </c>
      <c r="Q27" s="0" t="s">
        <v>209</v>
      </c>
      <c r="R27" s="0" t="n">
        <v>2.75</v>
      </c>
      <c r="S27" s="0" t="n">
        <v>2.855</v>
      </c>
      <c r="T27" s="0" t="n">
        <v>16275</v>
      </c>
      <c r="U27" s="0" t="s">
        <v>209</v>
      </c>
    </row>
    <row r="28" customFormat="false" ht="11.25" hidden="false" customHeight="false" outlineLevel="0" collapsed="false">
      <c r="A28" s="0" t="n">
        <v>2858</v>
      </c>
      <c r="B28" s="0" t="s">
        <v>203</v>
      </c>
      <c r="C28" s="0" t="s">
        <v>166</v>
      </c>
      <c r="D28" s="0" t="s">
        <v>126</v>
      </c>
      <c r="E28" s="0" t="s">
        <v>204</v>
      </c>
      <c r="F28" s="177" t="n">
        <v>37062</v>
      </c>
      <c r="G28" s="0" t="s">
        <v>205</v>
      </c>
      <c r="H28" s="0" t="s">
        <v>206</v>
      </c>
      <c r="I28" s="0" t="s">
        <v>213</v>
      </c>
      <c r="J28" s="177" t="n">
        <v>37469</v>
      </c>
      <c r="K28" s="0" t="n">
        <v>5000</v>
      </c>
      <c r="L28" s="0" t="n">
        <v>155000</v>
      </c>
      <c r="M28" s="0" t="s">
        <v>208</v>
      </c>
      <c r="N28" s="0" t="n">
        <v>0</v>
      </c>
      <c r="O28" s="0" t="s">
        <v>129</v>
      </c>
      <c r="P28" s="0" t="s">
        <v>113</v>
      </c>
      <c r="Q28" s="0" t="s">
        <v>209</v>
      </c>
      <c r="R28" s="0" t="n">
        <v>2.79</v>
      </c>
      <c r="S28" s="0" t="n">
        <v>2.895</v>
      </c>
      <c r="T28" s="0" t="n">
        <v>16275</v>
      </c>
      <c r="U28" s="0" t="s">
        <v>209</v>
      </c>
    </row>
    <row r="29" customFormat="false" ht="11.25" hidden="false" customHeight="false" outlineLevel="0" collapsed="false">
      <c r="A29" s="0" t="n">
        <v>2858</v>
      </c>
      <c r="B29" s="0" t="s">
        <v>203</v>
      </c>
      <c r="C29" s="0" t="s">
        <v>166</v>
      </c>
      <c r="D29" s="0" t="s">
        <v>126</v>
      </c>
      <c r="E29" s="0" t="s">
        <v>204</v>
      </c>
      <c r="F29" s="177" t="n">
        <v>37062</v>
      </c>
      <c r="G29" s="0" t="s">
        <v>205</v>
      </c>
      <c r="H29" s="0" t="s">
        <v>206</v>
      </c>
      <c r="I29" s="0" t="s">
        <v>213</v>
      </c>
      <c r="J29" s="177" t="n">
        <v>37500</v>
      </c>
      <c r="K29" s="0" t="n">
        <v>5000</v>
      </c>
      <c r="L29" s="0" t="n">
        <v>150000</v>
      </c>
      <c r="M29" s="0" t="s">
        <v>208</v>
      </c>
      <c r="N29" s="0" t="n">
        <v>0</v>
      </c>
      <c r="O29" s="0" t="s">
        <v>129</v>
      </c>
      <c r="P29" s="0" t="s">
        <v>113</v>
      </c>
      <c r="Q29" s="0" t="s">
        <v>209</v>
      </c>
      <c r="R29" s="0" t="n">
        <v>2.802</v>
      </c>
      <c r="S29" s="0" t="n">
        <v>2.905</v>
      </c>
      <c r="T29" s="0" t="n">
        <v>15450</v>
      </c>
      <c r="U29" s="0" t="s">
        <v>209</v>
      </c>
    </row>
    <row r="30" customFormat="false" ht="11.25" hidden="false" customHeight="false" outlineLevel="0" collapsed="false">
      <c r="A30" s="0" t="n">
        <v>2858</v>
      </c>
      <c r="B30" s="0" t="s">
        <v>203</v>
      </c>
      <c r="C30" s="0" t="s">
        <v>166</v>
      </c>
      <c r="D30" s="0" t="s">
        <v>126</v>
      </c>
      <c r="E30" s="0" t="s">
        <v>204</v>
      </c>
      <c r="F30" s="177" t="n">
        <v>37062</v>
      </c>
      <c r="G30" s="0" t="s">
        <v>205</v>
      </c>
      <c r="H30" s="0" t="s">
        <v>206</v>
      </c>
      <c r="I30" s="0" t="s">
        <v>213</v>
      </c>
      <c r="J30" s="177" t="n">
        <v>37530</v>
      </c>
      <c r="K30" s="0" t="n">
        <v>5000</v>
      </c>
      <c r="L30" s="0" t="n">
        <v>155000</v>
      </c>
      <c r="M30" s="0" t="s">
        <v>208</v>
      </c>
      <c r="N30" s="0" t="n">
        <v>0</v>
      </c>
      <c r="O30" s="0" t="s">
        <v>129</v>
      </c>
      <c r="P30" s="0" t="s">
        <v>113</v>
      </c>
      <c r="Q30" s="0" t="s">
        <v>209</v>
      </c>
      <c r="R30" s="0" t="n">
        <v>2.842</v>
      </c>
      <c r="S30" s="0" t="n">
        <v>2.945</v>
      </c>
      <c r="T30" s="0" t="n">
        <v>15965</v>
      </c>
      <c r="U30" s="0" t="s">
        <v>209</v>
      </c>
    </row>
    <row r="31" customFormat="false" ht="11.25" hidden="false" customHeight="false" outlineLevel="0" collapsed="false">
      <c r="A31" s="0" t="n">
        <v>3682</v>
      </c>
      <c r="B31" s="0" t="s">
        <v>203</v>
      </c>
      <c r="C31" s="0" t="s">
        <v>166</v>
      </c>
      <c r="D31" s="0" t="s">
        <v>126</v>
      </c>
      <c r="E31" s="0" t="s">
        <v>204</v>
      </c>
      <c r="F31" s="177" t="n">
        <v>37124</v>
      </c>
      <c r="G31" s="0" t="s">
        <v>205</v>
      </c>
      <c r="H31" s="0" t="s">
        <v>206</v>
      </c>
      <c r="I31" s="0" t="s">
        <v>213</v>
      </c>
      <c r="J31" s="177" t="n">
        <v>37226</v>
      </c>
      <c r="K31" s="0" t="n">
        <v>5000</v>
      </c>
      <c r="L31" s="0" t="n">
        <v>155000</v>
      </c>
      <c r="M31" s="0" t="s">
        <v>208</v>
      </c>
      <c r="N31" s="0" t="n">
        <v>0.001</v>
      </c>
      <c r="O31" s="0" t="s">
        <v>129</v>
      </c>
      <c r="P31" s="0" t="s">
        <v>113</v>
      </c>
      <c r="Q31" s="0" t="s">
        <v>209</v>
      </c>
      <c r="R31" s="0" t="n">
        <v>2.621</v>
      </c>
      <c r="S31" s="0" t="n">
        <v>3.21</v>
      </c>
      <c r="T31" s="0" t="n">
        <v>91295</v>
      </c>
      <c r="U31" s="0" t="s">
        <v>209</v>
      </c>
    </row>
    <row r="32" customFormat="false" ht="11.25" hidden="false" customHeight="false" outlineLevel="0" collapsed="false">
      <c r="A32" s="0" t="n">
        <v>3682</v>
      </c>
      <c r="B32" s="0" t="s">
        <v>203</v>
      </c>
      <c r="C32" s="0" t="s">
        <v>166</v>
      </c>
      <c r="D32" s="0" t="s">
        <v>126</v>
      </c>
      <c r="E32" s="0" t="s">
        <v>204</v>
      </c>
      <c r="F32" s="177" t="n">
        <v>37124</v>
      </c>
      <c r="G32" s="0" t="s">
        <v>205</v>
      </c>
      <c r="H32" s="0" t="s">
        <v>206</v>
      </c>
      <c r="I32" s="0" t="s">
        <v>213</v>
      </c>
      <c r="J32" s="177" t="n">
        <v>37257</v>
      </c>
      <c r="K32" s="0" t="n">
        <v>5000</v>
      </c>
      <c r="L32" s="0" t="n">
        <v>155000</v>
      </c>
      <c r="M32" s="0" t="s">
        <v>208</v>
      </c>
      <c r="N32" s="0" t="n">
        <v>0.001</v>
      </c>
      <c r="O32" s="0" t="s">
        <v>129</v>
      </c>
      <c r="P32" s="0" t="s">
        <v>113</v>
      </c>
      <c r="Q32" s="0" t="s">
        <v>209</v>
      </c>
      <c r="R32" s="0" t="n">
        <v>2.926</v>
      </c>
      <c r="S32" s="0" t="n">
        <v>3.42</v>
      </c>
      <c r="T32" s="0" t="n">
        <v>76570</v>
      </c>
      <c r="U32" s="0" t="s">
        <v>209</v>
      </c>
    </row>
    <row r="33" customFormat="false" ht="11.25" hidden="false" customHeight="false" outlineLevel="0" collapsed="false">
      <c r="A33" s="0" t="n">
        <v>3682</v>
      </c>
      <c r="B33" s="0" t="s">
        <v>203</v>
      </c>
      <c r="C33" s="0" t="s">
        <v>166</v>
      </c>
      <c r="D33" s="0" t="s">
        <v>126</v>
      </c>
      <c r="E33" s="0" t="s">
        <v>204</v>
      </c>
      <c r="F33" s="177" t="n">
        <v>37124</v>
      </c>
      <c r="G33" s="0" t="s">
        <v>205</v>
      </c>
      <c r="H33" s="0" t="s">
        <v>206</v>
      </c>
      <c r="I33" s="0" t="s">
        <v>213</v>
      </c>
      <c r="J33" s="177" t="n">
        <v>37288</v>
      </c>
      <c r="K33" s="0" t="n">
        <v>5000</v>
      </c>
      <c r="L33" s="0" t="n">
        <v>140000</v>
      </c>
      <c r="M33" s="0" t="s">
        <v>208</v>
      </c>
      <c r="N33" s="0" t="n">
        <v>0.001</v>
      </c>
      <c r="O33" s="0" t="s">
        <v>129</v>
      </c>
      <c r="P33" s="0" t="s">
        <v>113</v>
      </c>
      <c r="Q33" s="0" t="s">
        <v>209</v>
      </c>
      <c r="R33" s="0" t="n">
        <v>2.766</v>
      </c>
      <c r="S33" s="0" t="n">
        <v>3.46</v>
      </c>
      <c r="T33" s="0" t="n">
        <v>97160</v>
      </c>
      <c r="U33" s="0" t="s">
        <v>209</v>
      </c>
    </row>
    <row r="34" customFormat="false" ht="11.25" hidden="false" customHeight="false" outlineLevel="0" collapsed="false">
      <c r="A34" s="0" t="n">
        <v>3682</v>
      </c>
      <c r="B34" s="0" t="s">
        <v>203</v>
      </c>
      <c r="C34" s="0" t="s">
        <v>166</v>
      </c>
      <c r="D34" s="0" t="s">
        <v>126</v>
      </c>
      <c r="E34" s="0" t="s">
        <v>204</v>
      </c>
      <c r="F34" s="177" t="n">
        <v>37124</v>
      </c>
      <c r="G34" s="0" t="s">
        <v>205</v>
      </c>
      <c r="H34" s="0" t="s">
        <v>206</v>
      </c>
      <c r="I34" s="0" t="s">
        <v>213</v>
      </c>
      <c r="J34" s="177" t="n">
        <v>37316</v>
      </c>
      <c r="K34" s="0" t="n">
        <v>5000</v>
      </c>
      <c r="L34" s="0" t="n">
        <v>155000</v>
      </c>
      <c r="M34" s="0" t="s">
        <v>208</v>
      </c>
      <c r="N34" s="0" t="n">
        <v>0.001</v>
      </c>
      <c r="O34" s="0" t="s">
        <v>129</v>
      </c>
      <c r="P34" s="0" t="s">
        <v>113</v>
      </c>
      <c r="Q34" s="0" t="s">
        <v>209</v>
      </c>
      <c r="R34" s="0" t="n">
        <v>2.738</v>
      </c>
      <c r="S34" s="0" t="n">
        <v>3.45</v>
      </c>
      <c r="T34" s="0" t="n">
        <v>110360</v>
      </c>
      <c r="U34" s="0" t="s">
        <v>209</v>
      </c>
    </row>
    <row r="35" customFormat="false" ht="11.25" hidden="false" customHeight="false" outlineLevel="0" collapsed="false">
      <c r="A35" s="0" t="n">
        <v>5216</v>
      </c>
      <c r="B35" s="0" t="s">
        <v>203</v>
      </c>
      <c r="C35" s="0" t="s">
        <v>166</v>
      </c>
      <c r="D35" s="0" t="s">
        <v>125</v>
      </c>
      <c r="E35" s="0" t="s">
        <v>204</v>
      </c>
      <c r="F35" s="177" t="n">
        <v>37188</v>
      </c>
      <c r="G35" s="0" t="s">
        <v>205</v>
      </c>
      <c r="H35" s="0" t="s">
        <v>206</v>
      </c>
      <c r="I35" s="0" t="s">
        <v>213</v>
      </c>
      <c r="J35" s="177" t="n">
        <v>37316</v>
      </c>
      <c r="K35" s="0" t="n">
        <v>5000</v>
      </c>
      <c r="L35" s="0" t="n">
        <v>155000</v>
      </c>
      <c r="M35" s="0" t="s">
        <v>208</v>
      </c>
      <c r="N35" s="0" t="n">
        <v>0</v>
      </c>
      <c r="O35" s="0" t="s">
        <v>129</v>
      </c>
      <c r="P35" s="0" t="s">
        <v>113</v>
      </c>
      <c r="Q35" s="0" t="s">
        <v>209</v>
      </c>
      <c r="R35" s="0" t="n">
        <v>3.1</v>
      </c>
      <c r="S35" s="0" t="n">
        <v>2.738</v>
      </c>
      <c r="T35" s="0" t="n">
        <v>-56110</v>
      </c>
      <c r="U35" s="0" t="s">
        <v>209</v>
      </c>
    </row>
    <row r="36" customFormat="false" ht="11.25" hidden="false" customHeight="false" outlineLevel="0" collapsed="false">
      <c r="A36" s="0" t="n">
        <v>5216</v>
      </c>
      <c r="B36" s="0" t="s">
        <v>203</v>
      </c>
      <c r="C36" s="0" t="s">
        <v>166</v>
      </c>
      <c r="D36" s="0" t="s">
        <v>125</v>
      </c>
      <c r="E36" s="0" t="s">
        <v>204</v>
      </c>
      <c r="F36" s="177" t="n">
        <v>37188</v>
      </c>
      <c r="G36" s="0" t="s">
        <v>205</v>
      </c>
      <c r="H36" s="0" t="s">
        <v>206</v>
      </c>
      <c r="I36" s="0" t="s">
        <v>213</v>
      </c>
      <c r="J36" s="177" t="n">
        <v>37288</v>
      </c>
      <c r="K36" s="0" t="n">
        <v>5000</v>
      </c>
      <c r="L36" s="0" t="n">
        <v>140000</v>
      </c>
      <c r="M36" s="0" t="s">
        <v>208</v>
      </c>
      <c r="N36" s="0" t="n">
        <v>0</v>
      </c>
      <c r="O36" s="0" t="s">
        <v>129</v>
      </c>
      <c r="P36" s="0" t="s">
        <v>113</v>
      </c>
      <c r="Q36" s="0" t="s">
        <v>209</v>
      </c>
      <c r="R36" s="0" t="n">
        <v>3.11</v>
      </c>
      <c r="S36" s="0" t="n">
        <v>2.766</v>
      </c>
      <c r="T36" s="0" t="n">
        <v>-48160</v>
      </c>
      <c r="U36" s="0" t="s">
        <v>209</v>
      </c>
    </row>
    <row r="37" customFormat="false" ht="11.25" hidden="false" customHeight="false" outlineLevel="0" collapsed="false">
      <c r="A37" s="0" t="n">
        <v>5216</v>
      </c>
      <c r="B37" s="0" t="s">
        <v>203</v>
      </c>
      <c r="C37" s="0" t="s">
        <v>166</v>
      </c>
      <c r="D37" s="0" t="s">
        <v>125</v>
      </c>
      <c r="E37" s="0" t="s">
        <v>204</v>
      </c>
      <c r="F37" s="177" t="n">
        <v>37188</v>
      </c>
      <c r="G37" s="0" t="s">
        <v>205</v>
      </c>
      <c r="H37" s="0" t="s">
        <v>206</v>
      </c>
      <c r="I37" s="0" t="s">
        <v>213</v>
      </c>
      <c r="J37" s="177" t="n">
        <v>37257</v>
      </c>
      <c r="K37" s="0" t="n">
        <v>5000</v>
      </c>
      <c r="L37" s="0" t="n">
        <v>155000</v>
      </c>
      <c r="M37" s="0" t="s">
        <v>208</v>
      </c>
      <c r="N37" s="0" t="n">
        <v>0</v>
      </c>
      <c r="O37" s="0" t="s">
        <v>129</v>
      </c>
      <c r="P37" s="0" t="s">
        <v>113</v>
      </c>
      <c r="Q37" s="0" t="s">
        <v>209</v>
      </c>
      <c r="R37" s="0" t="n">
        <v>3.07</v>
      </c>
      <c r="S37" s="0" t="n">
        <v>2.926</v>
      </c>
      <c r="T37" s="0" t="n">
        <v>-22320</v>
      </c>
      <c r="U37" s="0" t="s">
        <v>209</v>
      </c>
    </row>
    <row r="38" customFormat="false" ht="11.25" hidden="false" customHeight="false" outlineLevel="0" collapsed="false">
      <c r="A38" s="0" t="n">
        <v>5216</v>
      </c>
      <c r="B38" s="0" t="s">
        <v>203</v>
      </c>
      <c r="C38" s="0" t="s">
        <v>166</v>
      </c>
      <c r="D38" s="0" t="s">
        <v>125</v>
      </c>
      <c r="E38" s="0" t="s">
        <v>204</v>
      </c>
      <c r="F38" s="177" t="n">
        <v>37188</v>
      </c>
      <c r="G38" s="0" t="s">
        <v>205</v>
      </c>
      <c r="H38" s="0" t="s">
        <v>206</v>
      </c>
      <c r="I38" s="0" t="s">
        <v>213</v>
      </c>
      <c r="J38" s="177" t="n">
        <v>37226</v>
      </c>
      <c r="K38" s="0" t="n">
        <v>5000</v>
      </c>
      <c r="L38" s="0" t="n">
        <v>155000</v>
      </c>
      <c r="M38" s="0" t="s">
        <v>208</v>
      </c>
      <c r="N38" s="0" t="n">
        <v>0</v>
      </c>
      <c r="O38" s="0" t="s">
        <v>129</v>
      </c>
      <c r="P38" s="0" t="s">
        <v>113</v>
      </c>
      <c r="Q38" s="0" t="s">
        <v>209</v>
      </c>
      <c r="R38" s="0" t="n">
        <v>2.86</v>
      </c>
      <c r="S38" s="0" t="n">
        <v>2.621</v>
      </c>
      <c r="T38" s="0" t="n">
        <v>-37045</v>
      </c>
      <c r="U38" s="0" t="s">
        <v>209</v>
      </c>
    </row>
    <row r="39" customFormat="false" ht="11.25" hidden="false" customHeight="false" outlineLevel="0" collapsed="false">
      <c r="A39" s="0"/>
      <c r="B39" s="0"/>
      <c r="C39" s="0"/>
      <c r="D39" s="0"/>
      <c r="E39" s="0"/>
      <c r="F39" s="177"/>
      <c r="G39" s="0"/>
      <c r="H39" s="0"/>
      <c r="I39" s="0"/>
      <c r="J39" s="177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</row>
    <row r="40" customFormat="false" ht="11.25" hidden="false" customHeight="false" outlineLevel="0" collapsed="false">
      <c r="A40" s="0"/>
      <c r="B40" s="0"/>
      <c r="C40" s="0"/>
      <c r="D40" s="0"/>
      <c r="E40" s="0"/>
      <c r="F40" s="177"/>
      <c r="G40" s="0"/>
      <c r="H40" s="0"/>
      <c r="I40" s="0"/>
      <c r="J40" s="177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</row>
    <row r="41" customFormat="false" ht="11.25" hidden="false" customHeight="false" outlineLevel="0" collapsed="false">
      <c r="A41" s="0"/>
      <c r="B41" s="0"/>
      <c r="C41" s="0"/>
      <c r="D41" s="0"/>
      <c r="E41" s="0"/>
      <c r="F41" s="177"/>
      <c r="G41" s="0"/>
      <c r="H41" s="0"/>
      <c r="I41" s="0"/>
      <c r="J41" s="177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</row>
    <row r="42" customFormat="false" ht="11.25" hidden="false" customHeight="false" outlineLevel="0" collapsed="false">
      <c r="A42" s="0"/>
      <c r="B42" s="0"/>
      <c r="C42" s="0"/>
      <c r="D42" s="0"/>
      <c r="E42" s="0"/>
      <c r="F42" s="177"/>
      <c r="G42" s="0"/>
      <c r="H42" s="0"/>
      <c r="I42" s="0"/>
      <c r="J42" s="177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</row>
    <row r="43" customFormat="false" ht="11.25" hidden="false" customHeight="false" outlineLevel="0" collapsed="false">
      <c r="J43" s="177"/>
    </row>
    <row r="44" customFormat="false" ht="11.25" hidden="false" customHeight="false" outlineLevel="0" collapsed="false">
      <c r="J44" s="177"/>
    </row>
    <row r="45" customFormat="false" ht="11.25" hidden="false" customHeight="false" outlineLevel="0" collapsed="false">
      <c r="J45" s="177"/>
    </row>
    <row r="46" customFormat="false" ht="11.25" hidden="false" customHeight="false" outlineLevel="0" collapsed="false">
      <c r="J46" s="177"/>
    </row>
    <row r="47" customFormat="false" ht="11.25" hidden="false" customHeight="false" outlineLevel="0" collapsed="false">
      <c r="J47" s="177"/>
    </row>
    <row r="48" customFormat="false" ht="11.25" hidden="false" customHeight="false" outlineLevel="0" collapsed="false">
      <c r="J48" s="177"/>
    </row>
    <row r="49" customFormat="false" ht="11.25" hidden="false" customHeight="false" outlineLevel="0" collapsed="false">
      <c r="J49" s="177"/>
    </row>
    <row r="50" customFormat="false" ht="11.25" hidden="false" customHeight="false" outlineLevel="0" collapsed="false">
      <c r="J50" s="177"/>
    </row>
    <row r="51" customFormat="false" ht="11.25" hidden="false" customHeight="false" outlineLevel="0" collapsed="false">
      <c r="J51" s="177"/>
    </row>
    <row r="52" customFormat="false" ht="11.25" hidden="false" customHeight="false" outlineLevel="0" collapsed="false">
      <c r="J52" s="177"/>
    </row>
    <row r="53" customFormat="false" ht="11.25" hidden="false" customHeight="false" outlineLevel="0" collapsed="false">
      <c r="J53" s="177"/>
    </row>
    <row r="54" customFormat="false" ht="11.25" hidden="false" customHeight="false" outlineLevel="0" collapsed="false">
      <c r="J54" s="177"/>
    </row>
    <row r="55" customFormat="false" ht="11.25" hidden="false" customHeight="false" outlineLevel="0" collapsed="false">
      <c r="J55" s="177"/>
    </row>
    <row r="56" customFormat="false" ht="11.25" hidden="false" customHeight="false" outlineLevel="0" collapsed="false">
      <c r="J56" s="177"/>
    </row>
    <row r="57" customFormat="false" ht="11.25" hidden="false" customHeight="false" outlineLevel="0" collapsed="false">
      <c r="J57" s="177"/>
    </row>
    <row r="58" customFormat="false" ht="11.25" hidden="false" customHeight="false" outlineLevel="0" collapsed="false">
      <c r="J58" s="177"/>
    </row>
    <row r="59" customFormat="false" ht="11.25" hidden="false" customHeight="false" outlineLevel="0" collapsed="false">
      <c r="J59" s="177"/>
    </row>
    <row r="60" customFormat="false" ht="11.25" hidden="false" customHeight="false" outlineLevel="0" collapsed="false">
      <c r="J60" s="177"/>
    </row>
    <row r="61" customFormat="false" ht="11.25" hidden="false" customHeight="false" outlineLevel="0" collapsed="false">
      <c r="J61" s="177"/>
    </row>
    <row r="62" customFormat="false" ht="11.25" hidden="false" customHeight="false" outlineLevel="0" collapsed="false">
      <c r="J62" s="177"/>
    </row>
    <row r="63" customFormat="false" ht="11.25" hidden="false" customHeight="false" outlineLevel="0" collapsed="false">
      <c r="J63" s="177"/>
    </row>
    <row r="64" customFormat="false" ht="11.25" hidden="false" customHeight="false" outlineLevel="0" collapsed="false">
      <c r="J64" s="177"/>
    </row>
    <row r="65" customFormat="false" ht="11.25" hidden="false" customHeight="false" outlineLevel="0" collapsed="false">
      <c r="J65" s="177"/>
    </row>
    <row r="66" customFormat="false" ht="11.25" hidden="false" customHeight="false" outlineLevel="0" collapsed="false">
      <c r="J66" s="177"/>
    </row>
    <row r="67" customFormat="false" ht="11.25" hidden="false" customHeight="false" outlineLevel="0" collapsed="false">
      <c r="J67" s="177"/>
    </row>
    <row r="68" customFormat="false" ht="11.25" hidden="false" customHeight="false" outlineLevel="0" collapsed="false">
      <c r="J68" s="177"/>
    </row>
    <row r="69" customFormat="false" ht="11.25" hidden="false" customHeight="false" outlineLevel="0" collapsed="false">
      <c r="J69" s="177"/>
    </row>
    <row r="70" customFormat="false" ht="11.25" hidden="false" customHeight="false" outlineLevel="0" collapsed="false">
      <c r="J70" s="177"/>
    </row>
    <row r="71" customFormat="false" ht="11.25" hidden="false" customHeight="false" outlineLevel="0" collapsed="false">
      <c r="J71" s="177"/>
    </row>
    <row r="72" customFormat="false" ht="11.25" hidden="false" customHeight="false" outlineLevel="0" collapsed="false">
      <c r="J72" s="177"/>
    </row>
    <row r="73" customFormat="false" ht="11.25" hidden="false" customHeight="false" outlineLevel="0" collapsed="false">
      <c r="J73" s="177"/>
    </row>
    <row r="74" customFormat="false" ht="11.25" hidden="false" customHeight="false" outlineLevel="0" collapsed="false">
      <c r="J74" s="177"/>
    </row>
    <row r="75" customFormat="false" ht="11.25" hidden="false" customHeight="false" outlineLevel="0" collapsed="false">
      <c r="J75" s="177"/>
    </row>
    <row r="76" customFormat="false" ht="11.25" hidden="false" customHeight="false" outlineLevel="0" collapsed="false">
      <c r="J76" s="177"/>
    </row>
    <row r="77" customFormat="false" ht="11.25" hidden="false" customHeight="false" outlineLevel="0" collapsed="false">
      <c r="J77" s="177"/>
    </row>
    <row r="78" customFormat="false" ht="11.25" hidden="false" customHeight="false" outlineLevel="0" collapsed="false">
      <c r="J78" s="177"/>
    </row>
    <row r="79" customFormat="false" ht="11.25" hidden="false" customHeight="false" outlineLevel="0" collapsed="false">
      <c r="J79" s="177"/>
    </row>
    <row r="80" customFormat="false" ht="11.25" hidden="false" customHeight="false" outlineLevel="0" collapsed="false">
      <c r="J80" s="177"/>
    </row>
    <row r="81" customFormat="false" ht="11.25" hidden="false" customHeight="false" outlineLevel="0" collapsed="false">
      <c r="J81" s="177"/>
    </row>
    <row r="82" customFormat="false" ht="11.25" hidden="false" customHeight="false" outlineLevel="0" collapsed="false">
      <c r="J82" s="177"/>
    </row>
    <row r="83" customFormat="false" ht="11.25" hidden="false" customHeight="false" outlineLevel="0" collapsed="false">
      <c r="J83" s="177"/>
    </row>
    <row r="84" customFormat="false" ht="11.25" hidden="false" customHeight="false" outlineLevel="0" collapsed="false">
      <c r="J84" s="177"/>
    </row>
    <row r="85" customFormat="false" ht="11.25" hidden="false" customHeight="false" outlineLevel="0" collapsed="false">
      <c r="J85" s="177"/>
    </row>
    <row r="86" customFormat="false" ht="11.25" hidden="false" customHeight="false" outlineLevel="0" collapsed="false">
      <c r="J86" s="177"/>
    </row>
    <row r="87" customFormat="false" ht="11.25" hidden="false" customHeight="false" outlineLevel="0" collapsed="false">
      <c r="J87" s="177"/>
    </row>
    <row r="88" customFormat="false" ht="11.25" hidden="false" customHeight="false" outlineLevel="0" collapsed="false">
      <c r="J88" s="177"/>
    </row>
    <row r="89" customFormat="false" ht="11.25" hidden="false" customHeight="false" outlineLevel="0" collapsed="false">
      <c r="J89" s="177"/>
    </row>
    <row r="90" customFormat="false" ht="11.25" hidden="false" customHeight="false" outlineLevel="0" collapsed="false">
      <c r="J90" s="177"/>
    </row>
    <row r="91" customFormat="false" ht="11.25" hidden="false" customHeight="false" outlineLevel="0" collapsed="false">
      <c r="J91" s="177"/>
    </row>
    <row r="92" customFormat="false" ht="11.25" hidden="false" customHeight="false" outlineLevel="0" collapsed="false">
      <c r="J92" s="177"/>
    </row>
    <row r="93" customFormat="false" ht="11.25" hidden="false" customHeight="false" outlineLevel="0" collapsed="false">
      <c r="J93" s="177"/>
    </row>
    <row r="94" customFormat="false" ht="11.25" hidden="false" customHeight="false" outlineLevel="0" collapsed="false">
      <c r="J94" s="177"/>
    </row>
    <row r="95" customFormat="false" ht="11.25" hidden="false" customHeight="false" outlineLevel="0" collapsed="false">
      <c r="J95" s="177"/>
    </row>
    <row r="96" customFormat="false" ht="11.25" hidden="false" customHeight="false" outlineLevel="0" collapsed="false">
      <c r="J96" s="177"/>
    </row>
    <row r="97" customFormat="false" ht="11.25" hidden="false" customHeight="false" outlineLevel="0" collapsed="false">
      <c r="J97" s="177"/>
    </row>
    <row r="98" customFormat="false" ht="11.25" hidden="false" customHeight="false" outlineLevel="0" collapsed="false">
      <c r="J98" s="177"/>
    </row>
    <row r="99" customFormat="false" ht="11.25" hidden="false" customHeight="false" outlineLevel="0" collapsed="false">
      <c r="J99" s="177"/>
    </row>
    <row r="100" customFormat="false" ht="11.25" hidden="false" customHeight="false" outlineLevel="0" collapsed="false">
      <c r="J100" s="177"/>
    </row>
    <row r="101" customFormat="false" ht="11.25" hidden="false" customHeight="false" outlineLevel="0" collapsed="false">
      <c r="J101" s="177"/>
    </row>
    <row r="102" customFormat="false" ht="11.25" hidden="false" customHeight="false" outlineLevel="0" collapsed="false">
      <c r="J102" s="177"/>
    </row>
    <row r="103" customFormat="false" ht="11.25" hidden="false" customHeight="false" outlineLevel="0" collapsed="false">
      <c r="J103" s="177"/>
    </row>
    <row r="104" customFormat="false" ht="11.25" hidden="false" customHeight="false" outlineLevel="0" collapsed="false">
      <c r="J104" s="177"/>
    </row>
    <row r="105" customFormat="false" ht="11.25" hidden="false" customHeight="false" outlineLevel="0" collapsed="false">
      <c r="J105" s="177"/>
    </row>
    <row r="106" customFormat="false" ht="11.25" hidden="false" customHeight="false" outlineLevel="0" collapsed="false">
      <c r="J106" s="177"/>
    </row>
    <row r="107" customFormat="false" ht="11.25" hidden="false" customHeight="false" outlineLevel="0" collapsed="false">
      <c r="J107" s="177"/>
    </row>
    <row r="108" customFormat="false" ht="11.25" hidden="false" customHeight="false" outlineLevel="0" collapsed="false">
      <c r="J108" s="177"/>
    </row>
    <row r="109" customFormat="false" ht="11.25" hidden="false" customHeight="false" outlineLevel="0" collapsed="false">
      <c r="J109" s="177"/>
    </row>
    <row r="110" customFormat="false" ht="11.25" hidden="false" customHeight="false" outlineLevel="0" collapsed="false">
      <c r="J110" s="177"/>
    </row>
    <row r="111" customFormat="false" ht="11.25" hidden="false" customHeight="false" outlineLevel="0" collapsed="false">
      <c r="J111" s="177"/>
    </row>
    <row r="112" customFormat="false" ht="11.25" hidden="false" customHeight="false" outlineLevel="0" collapsed="false">
      <c r="J112" s="177"/>
    </row>
    <row r="113" customFormat="false" ht="11.25" hidden="false" customHeight="false" outlineLevel="0" collapsed="false">
      <c r="J113" s="177"/>
    </row>
    <row r="114" customFormat="false" ht="11.25" hidden="false" customHeight="false" outlineLevel="0" collapsed="false">
      <c r="J114" s="177"/>
    </row>
    <row r="115" customFormat="false" ht="11.25" hidden="false" customHeight="false" outlineLevel="0" collapsed="false">
      <c r="J115" s="177"/>
    </row>
    <row r="116" customFormat="false" ht="11.25" hidden="false" customHeight="false" outlineLevel="0" collapsed="false">
      <c r="J116" s="177"/>
    </row>
    <row r="117" customFormat="false" ht="11.25" hidden="false" customHeight="false" outlineLevel="0" collapsed="false">
      <c r="J117" s="177"/>
    </row>
    <row r="118" customFormat="false" ht="11.25" hidden="false" customHeight="false" outlineLevel="0" collapsed="false">
      <c r="J118" s="177"/>
    </row>
    <row r="119" customFormat="false" ht="11.25" hidden="false" customHeight="false" outlineLevel="0" collapsed="false">
      <c r="J119" s="177"/>
    </row>
    <row r="120" customFormat="false" ht="11.25" hidden="false" customHeight="false" outlineLevel="0" collapsed="false">
      <c r="J120" s="177"/>
    </row>
    <row r="121" customFormat="false" ht="11.25" hidden="false" customHeight="false" outlineLevel="0" collapsed="false">
      <c r="J121" s="177"/>
    </row>
    <row r="122" customFormat="false" ht="11.25" hidden="false" customHeight="false" outlineLevel="0" collapsed="false">
      <c r="J122" s="177"/>
    </row>
    <row r="123" customFormat="false" ht="11.25" hidden="false" customHeight="false" outlineLevel="0" collapsed="false">
      <c r="J123" s="177"/>
    </row>
    <row r="124" customFormat="false" ht="11.25" hidden="false" customHeight="false" outlineLevel="0" collapsed="false">
      <c r="J124" s="177"/>
    </row>
    <row r="125" customFormat="false" ht="11.25" hidden="false" customHeight="false" outlineLevel="0" collapsed="false">
      <c r="J125" s="177"/>
    </row>
    <row r="126" customFormat="false" ht="11.25" hidden="false" customHeight="false" outlineLevel="0" collapsed="false">
      <c r="J126" s="177"/>
    </row>
    <row r="127" customFormat="false" ht="11.25" hidden="false" customHeight="false" outlineLevel="0" collapsed="false">
      <c r="J127" s="177"/>
    </row>
    <row r="128" customFormat="false" ht="11.25" hidden="false" customHeight="false" outlineLevel="0" collapsed="false">
      <c r="J128" s="177"/>
    </row>
    <row r="129" customFormat="false" ht="11.25" hidden="false" customHeight="false" outlineLevel="0" collapsed="false">
      <c r="J129" s="177"/>
    </row>
    <row r="130" customFormat="false" ht="11.25" hidden="false" customHeight="false" outlineLevel="0" collapsed="false">
      <c r="J130" s="177"/>
    </row>
    <row r="131" customFormat="false" ht="11.25" hidden="false" customHeight="false" outlineLevel="0" collapsed="false">
      <c r="J131" s="177"/>
    </row>
    <row r="132" customFormat="false" ht="11.25" hidden="false" customHeight="false" outlineLevel="0" collapsed="false">
      <c r="J132" s="177"/>
    </row>
    <row r="133" customFormat="false" ht="11.25" hidden="false" customHeight="false" outlineLevel="0" collapsed="false">
      <c r="J133" s="177"/>
    </row>
    <row r="134" customFormat="false" ht="11.25" hidden="false" customHeight="false" outlineLevel="0" collapsed="false">
      <c r="J134" s="177"/>
    </row>
    <row r="135" customFormat="false" ht="11.25" hidden="false" customHeight="false" outlineLevel="0" collapsed="false">
      <c r="J135" s="177"/>
    </row>
    <row r="136" customFormat="false" ht="11.25" hidden="false" customHeight="false" outlineLevel="0" collapsed="false">
      <c r="J136" s="177"/>
    </row>
    <row r="137" customFormat="false" ht="11.25" hidden="false" customHeight="false" outlineLevel="0" collapsed="false">
      <c r="J137" s="177"/>
    </row>
    <row r="138" customFormat="false" ht="11.25" hidden="false" customHeight="false" outlineLevel="0" collapsed="false">
      <c r="J138" s="177"/>
    </row>
    <row r="139" customFormat="false" ht="11.25" hidden="false" customHeight="false" outlineLevel="0" collapsed="false">
      <c r="J139" s="177"/>
    </row>
    <row r="140" customFormat="false" ht="11.25" hidden="false" customHeight="false" outlineLevel="0" collapsed="false">
      <c r="J140" s="177"/>
    </row>
    <row r="141" customFormat="false" ht="11.25" hidden="false" customHeight="false" outlineLevel="0" collapsed="false">
      <c r="J141" s="177"/>
    </row>
    <row r="142" customFormat="false" ht="11.25" hidden="false" customHeight="false" outlineLevel="0" collapsed="false">
      <c r="J142" s="177"/>
    </row>
    <row r="143" customFormat="false" ht="11.25" hidden="false" customHeight="false" outlineLevel="0" collapsed="false">
      <c r="J143" s="177"/>
    </row>
    <row r="144" customFormat="false" ht="11.25" hidden="false" customHeight="false" outlineLevel="0" collapsed="false">
      <c r="J144" s="177"/>
    </row>
    <row r="145" customFormat="false" ht="11.25" hidden="false" customHeight="false" outlineLevel="0" collapsed="false">
      <c r="J145" s="177"/>
    </row>
    <row r="146" customFormat="false" ht="11.25" hidden="false" customHeight="false" outlineLevel="0" collapsed="false">
      <c r="J146" s="177"/>
    </row>
    <row r="147" customFormat="false" ht="11.25" hidden="false" customHeight="false" outlineLevel="0" collapsed="false">
      <c r="J147" s="177"/>
    </row>
    <row r="148" customFormat="false" ht="11.25" hidden="false" customHeight="false" outlineLevel="0" collapsed="false">
      <c r="J148" s="177"/>
    </row>
    <row r="149" customFormat="false" ht="11.25" hidden="false" customHeight="false" outlineLevel="0" collapsed="false">
      <c r="J149" s="177"/>
    </row>
    <row r="150" customFormat="false" ht="11.25" hidden="false" customHeight="false" outlineLevel="0" collapsed="false">
      <c r="J150" s="177"/>
    </row>
    <row r="151" customFormat="false" ht="11.25" hidden="false" customHeight="false" outlineLevel="0" collapsed="false">
      <c r="J151" s="177"/>
    </row>
    <row r="152" customFormat="false" ht="11.25" hidden="false" customHeight="false" outlineLevel="0" collapsed="false">
      <c r="J152" s="177"/>
    </row>
    <row r="153" customFormat="false" ht="11.25" hidden="false" customHeight="false" outlineLevel="0" collapsed="false">
      <c r="J153" s="177"/>
    </row>
    <row r="154" customFormat="false" ht="11.25" hidden="false" customHeight="false" outlineLevel="0" collapsed="false">
      <c r="J154" s="177"/>
    </row>
    <row r="155" customFormat="false" ht="11.25" hidden="false" customHeight="false" outlineLevel="0" collapsed="false">
      <c r="J155" s="177"/>
    </row>
    <row r="156" customFormat="false" ht="11.25" hidden="false" customHeight="false" outlineLevel="0" collapsed="false">
      <c r="J156" s="177"/>
    </row>
    <row r="157" customFormat="false" ht="11.25" hidden="false" customHeight="false" outlineLevel="0" collapsed="false">
      <c r="J157" s="177"/>
    </row>
    <row r="158" customFormat="false" ht="11.25" hidden="false" customHeight="false" outlineLevel="0" collapsed="false">
      <c r="J158" s="177"/>
    </row>
    <row r="159" customFormat="false" ht="11.25" hidden="false" customHeight="false" outlineLevel="0" collapsed="false">
      <c r="J159" s="177"/>
    </row>
    <row r="160" customFormat="false" ht="11.25" hidden="false" customHeight="false" outlineLevel="0" collapsed="false">
      <c r="J160" s="177"/>
    </row>
    <row r="161" customFormat="false" ht="11.25" hidden="false" customHeight="false" outlineLevel="0" collapsed="false">
      <c r="J161" s="177"/>
    </row>
    <row r="162" customFormat="false" ht="11.25" hidden="false" customHeight="false" outlineLevel="0" collapsed="false">
      <c r="J162" s="177"/>
    </row>
    <row r="163" customFormat="false" ht="11.25" hidden="false" customHeight="false" outlineLevel="0" collapsed="false">
      <c r="J163" s="177"/>
    </row>
    <row r="164" customFormat="false" ht="11.25" hidden="false" customHeight="false" outlineLevel="0" collapsed="false">
      <c r="J164" s="177"/>
    </row>
    <row r="165" customFormat="false" ht="11.25" hidden="false" customHeight="false" outlineLevel="0" collapsed="false">
      <c r="J165" s="177"/>
    </row>
    <row r="166" customFormat="false" ht="11.25" hidden="false" customHeight="false" outlineLevel="0" collapsed="false">
      <c r="J166" s="177"/>
    </row>
    <row r="167" customFormat="false" ht="11.25" hidden="false" customHeight="false" outlineLevel="0" collapsed="false">
      <c r="J167" s="177"/>
    </row>
    <row r="168" customFormat="false" ht="11.25" hidden="false" customHeight="false" outlineLevel="0" collapsed="false">
      <c r="J168" s="177"/>
    </row>
    <row r="169" customFormat="false" ht="11.25" hidden="false" customHeight="false" outlineLevel="0" collapsed="false">
      <c r="J169" s="177"/>
    </row>
    <row r="170" customFormat="false" ht="11.25" hidden="false" customHeight="false" outlineLevel="0" collapsed="false">
      <c r="J170" s="177"/>
    </row>
    <row r="171" customFormat="false" ht="11.25" hidden="false" customHeight="false" outlineLevel="0" collapsed="false">
      <c r="J171" s="177"/>
    </row>
    <row r="172" customFormat="false" ht="11.25" hidden="false" customHeight="false" outlineLevel="0" collapsed="false">
      <c r="J172" s="177"/>
    </row>
    <row r="173" customFormat="false" ht="11.25" hidden="false" customHeight="false" outlineLevel="0" collapsed="false">
      <c r="J173" s="177"/>
    </row>
    <row r="174" customFormat="false" ht="11.25" hidden="false" customHeight="false" outlineLevel="0" collapsed="false">
      <c r="J174" s="177"/>
    </row>
    <row r="175" customFormat="false" ht="11.25" hidden="false" customHeight="false" outlineLevel="0" collapsed="false">
      <c r="J175" s="177"/>
    </row>
    <row r="176" customFormat="false" ht="11.25" hidden="false" customHeight="false" outlineLevel="0" collapsed="false">
      <c r="J176" s="177"/>
    </row>
    <row r="177" customFormat="false" ht="11.25" hidden="false" customHeight="false" outlineLevel="0" collapsed="false">
      <c r="J177" s="177"/>
    </row>
    <row r="178" customFormat="false" ht="11.25" hidden="false" customHeight="false" outlineLevel="0" collapsed="false">
      <c r="J178" s="177"/>
    </row>
    <row r="179" customFormat="false" ht="11.25" hidden="false" customHeight="false" outlineLevel="0" collapsed="false">
      <c r="J179" s="177"/>
    </row>
    <row r="180" customFormat="false" ht="11.25" hidden="false" customHeight="false" outlineLevel="0" collapsed="false">
      <c r="J180" s="177"/>
    </row>
    <row r="181" customFormat="false" ht="11.25" hidden="false" customHeight="false" outlineLevel="0" collapsed="false">
      <c r="J181" s="177"/>
    </row>
    <row r="182" customFormat="false" ht="11.25" hidden="false" customHeight="false" outlineLevel="0" collapsed="false">
      <c r="J182" s="177"/>
    </row>
    <row r="183" customFormat="false" ht="11.25" hidden="false" customHeight="false" outlineLevel="0" collapsed="false">
      <c r="J183" s="177"/>
    </row>
    <row r="184" customFormat="false" ht="11.25" hidden="false" customHeight="false" outlineLevel="0" collapsed="false">
      <c r="J184" s="177"/>
    </row>
    <row r="185" customFormat="false" ht="11.25" hidden="false" customHeight="false" outlineLevel="0" collapsed="false">
      <c r="J185" s="177"/>
    </row>
    <row r="186" customFormat="false" ht="11.25" hidden="false" customHeight="false" outlineLevel="0" collapsed="false">
      <c r="J186" s="177"/>
    </row>
    <row r="187" customFormat="false" ht="11.25" hidden="false" customHeight="false" outlineLevel="0" collapsed="false">
      <c r="J187" s="177"/>
    </row>
    <row r="188" customFormat="false" ht="11.25" hidden="false" customHeight="false" outlineLevel="0" collapsed="false">
      <c r="J188" s="177"/>
    </row>
    <row r="189" customFormat="false" ht="11.25" hidden="false" customHeight="false" outlineLevel="0" collapsed="false">
      <c r="J189" s="177"/>
    </row>
    <row r="190" customFormat="false" ht="11.25" hidden="false" customHeight="false" outlineLevel="0" collapsed="false">
      <c r="J190" s="177"/>
    </row>
    <row r="191" customFormat="false" ht="11.25" hidden="false" customHeight="false" outlineLevel="0" collapsed="false">
      <c r="J191" s="177"/>
    </row>
    <row r="192" customFormat="false" ht="11.25" hidden="false" customHeight="false" outlineLevel="0" collapsed="false">
      <c r="J192" s="177"/>
    </row>
    <row r="193" customFormat="false" ht="11.25" hidden="false" customHeight="false" outlineLevel="0" collapsed="false">
      <c r="J193" s="177"/>
    </row>
    <row r="194" customFormat="false" ht="11.25" hidden="false" customHeight="false" outlineLevel="0" collapsed="false">
      <c r="J194" s="177"/>
    </row>
    <row r="195" customFormat="false" ht="11.25" hidden="false" customHeight="false" outlineLevel="0" collapsed="false">
      <c r="J195" s="177"/>
    </row>
    <row r="196" customFormat="false" ht="11.25" hidden="false" customHeight="false" outlineLevel="0" collapsed="false">
      <c r="J196" s="177"/>
    </row>
    <row r="197" customFormat="false" ht="11.25" hidden="false" customHeight="false" outlineLevel="0" collapsed="false">
      <c r="J197" s="177"/>
    </row>
    <row r="198" customFormat="false" ht="11.25" hidden="false" customHeight="false" outlineLevel="0" collapsed="false">
      <c r="J198" s="177"/>
    </row>
    <row r="199" customFormat="false" ht="11.25" hidden="false" customHeight="false" outlineLevel="0" collapsed="false">
      <c r="J199" s="177"/>
    </row>
    <row r="200" customFormat="false" ht="11.25" hidden="false" customHeight="false" outlineLevel="0" collapsed="false">
      <c r="J200" s="177"/>
    </row>
    <row r="201" customFormat="false" ht="11.25" hidden="false" customHeight="false" outlineLevel="0" collapsed="false">
      <c r="J201" s="177"/>
    </row>
    <row r="202" customFormat="false" ht="11.25" hidden="false" customHeight="false" outlineLevel="0" collapsed="false">
      <c r="J202" s="177"/>
    </row>
    <row r="203" customFormat="false" ht="11.25" hidden="false" customHeight="false" outlineLevel="0" collapsed="false">
      <c r="J203" s="177"/>
    </row>
    <row r="204" customFormat="false" ht="11.25" hidden="false" customHeight="false" outlineLevel="0" collapsed="false">
      <c r="J204" s="177"/>
    </row>
    <row r="205" customFormat="false" ht="11.25" hidden="false" customHeight="false" outlineLevel="0" collapsed="false">
      <c r="J205" s="177"/>
    </row>
    <row r="206" customFormat="false" ht="11.25" hidden="false" customHeight="false" outlineLevel="0" collapsed="false">
      <c r="J206" s="177"/>
    </row>
    <row r="207" customFormat="false" ht="11.25" hidden="false" customHeight="false" outlineLevel="0" collapsed="false">
      <c r="J207" s="177"/>
    </row>
    <row r="208" customFormat="false" ht="11.25" hidden="false" customHeight="false" outlineLevel="0" collapsed="false">
      <c r="J208" s="177"/>
    </row>
    <row r="209" customFormat="false" ht="11.25" hidden="false" customHeight="false" outlineLevel="0" collapsed="false">
      <c r="J209" s="177"/>
    </row>
    <row r="210" customFormat="false" ht="11.25" hidden="false" customHeight="false" outlineLevel="0" collapsed="false">
      <c r="J210" s="177"/>
    </row>
    <row r="211" customFormat="false" ht="11.25" hidden="false" customHeight="false" outlineLevel="0" collapsed="false">
      <c r="J211" s="177"/>
    </row>
    <row r="212" customFormat="false" ht="11.25" hidden="false" customHeight="false" outlineLevel="0" collapsed="false">
      <c r="J212" s="177"/>
    </row>
    <row r="213" customFormat="false" ht="11.25" hidden="false" customHeight="false" outlineLevel="0" collapsed="false">
      <c r="J213" s="177"/>
    </row>
    <row r="214" customFormat="false" ht="11.25" hidden="false" customHeight="false" outlineLevel="0" collapsed="false">
      <c r="J214" s="177"/>
    </row>
    <row r="215" customFormat="false" ht="11.25" hidden="false" customHeight="false" outlineLevel="0" collapsed="false">
      <c r="J215" s="177"/>
    </row>
    <row r="216" customFormat="false" ht="11.25" hidden="false" customHeight="false" outlineLevel="0" collapsed="false">
      <c r="J216" s="177"/>
    </row>
    <row r="217" customFormat="false" ht="11.25" hidden="false" customHeight="false" outlineLevel="0" collapsed="false">
      <c r="J217" s="177"/>
    </row>
    <row r="218" customFormat="false" ht="11.25" hidden="false" customHeight="false" outlineLevel="0" collapsed="false">
      <c r="J218" s="177"/>
    </row>
    <row r="219" customFormat="false" ht="11.25" hidden="false" customHeight="false" outlineLevel="0" collapsed="false">
      <c r="J219" s="177"/>
    </row>
    <row r="220" customFormat="false" ht="11.25" hidden="false" customHeight="false" outlineLevel="0" collapsed="false">
      <c r="J220" s="177"/>
    </row>
    <row r="221" customFormat="false" ht="11.25" hidden="false" customHeight="false" outlineLevel="0" collapsed="false">
      <c r="J221" s="177"/>
    </row>
    <row r="222" customFormat="false" ht="11.25" hidden="false" customHeight="false" outlineLevel="0" collapsed="false">
      <c r="J222" s="177"/>
    </row>
    <row r="223" customFormat="false" ht="11.25" hidden="false" customHeight="false" outlineLevel="0" collapsed="false">
      <c r="J223" s="177"/>
    </row>
    <row r="224" customFormat="false" ht="11.25" hidden="false" customHeight="false" outlineLevel="0" collapsed="false">
      <c r="J224" s="177"/>
    </row>
    <row r="225" customFormat="false" ht="11.25" hidden="false" customHeight="false" outlineLevel="0" collapsed="false">
      <c r="J225" s="177"/>
    </row>
    <row r="226" customFormat="false" ht="11.25" hidden="false" customHeight="false" outlineLevel="0" collapsed="false">
      <c r="J226" s="177"/>
    </row>
    <row r="227" customFormat="false" ht="11.25" hidden="false" customHeight="false" outlineLevel="0" collapsed="false">
      <c r="J227" s="177"/>
    </row>
    <row r="228" customFormat="false" ht="11.25" hidden="false" customHeight="false" outlineLevel="0" collapsed="false">
      <c r="J228" s="177"/>
    </row>
    <row r="229" customFormat="false" ht="11.25" hidden="false" customHeight="false" outlineLevel="0" collapsed="false">
      <c r="J229" s="177"/>
    </row>
    <row r="230" customFormat="false" ht="11.25" hidden="false" customHeight="false" outlineLevel="0" collapsed="false">
      <c r="J230" s="177"/>
    </row>
    <row r="231" customFormat="false" ht="11.25" hidden="false" customHeight="false" outlineLevel="0" collapsed="false">
      <c r="J231" s="177"/>
    </row>
    <row r="232" customFormat="false" ht="11.25" hidden="false" customHeight="false" outlineLevel="0" collapsed="false">
      <c r="J232" s="177"/>
    </row>
    <row r="233" customFormat="false" ht="11.25" hidden="false" customHeight="false" outlineLevel="0" collapsed="false">
      <c r="J233" s="177"/>
    </row>
    <row r="234" customFormat="false" ht="11.25" hidden="false" customHeight="false" outlineLevel="0" collapsed="false">
      <c r="J234" s="177"/>
    </row>
    <row r="235" customFormat="false" ht="11.25" hidden="false" customHeight="false" outlineLevel="0" collapsed="false">
      <c r="J235" s="177"/>
    </row>
    <row r="236" customFormat="false" ht="11.25" hidden="false" customHeight="false" outlineLevel="0" collapsed="false">
      <c r="J236" s="177"/>
    </row>
    <row r="237" customFormat="false" ht="11.25" hidden="false" customHeight="false" outlineLevel="0" collapsed="false">
      <c r="J237" s="177"/>
    </row>
    <row r="238" customFormat="false" ht="11.25" hidden="false" customHeight="false" outlineLevel="0" collapsed="false">
      <c r="J238" s="177"/>
    </row>
    <row r="239" customFormat="false" ht="11.25" hidden="false" customHeight="false" outlineLevel="0" collapsed="false">
      <c r="J239" s="177"/>
    </row>
    <row r="240" customFormat="false" ht="11.25" hidden="false" customHeight="false" outlineLevel="0" collapsed="false">
      <c r="J240" s="177"/>
    </row>
    <row r="241" customFormat="false" ht="11.25" hidden="false" customHeight="false" outlineLevel="0" collapsed="false">
      <c r="J241" s="177"/>
    </row>
    <row r="242" customFormat="false" ht="11.25" hidden="false" customHeight="false" outlineLevel="0" collapsed="false">
      <c r="J242" s="177"/>
    </row>
    <row r="243" customFormat="false" ht="11.25" hidden="false" customHeight="false" outlineLevel="0" collapsed="false">
      <c r="J243" s="177"/>
    </row>
    <row r="244" customFormat="false" ht="11.25" hidden="false" customHeight="false" outlineLevel="0" collapsed="false">
      <c r="J244" s="177"/>
    </row>
    <row r="245" customFormat="false" ht="11.25" hidden="false" customHeight="false" outlineLevel="0" collapsed="false">
      <c r="J245" s="177"/>
    </row>
    <row r="246" customFormat="false" ht="11.25" hidden="false" customHeight="false" outlineLevel="0" collapsed="false">
      <c r="J246" s="177"/>
    </row>
    <row r="247" customFormat="false" ht="11.25" hidden="false" customHeight="false" outlineLevel="0" collapsed="false">
      <c r="J247" s="177"/>
    </row>
    <row r="248" customFormat="false" ht="11.25" hidden="false" customHeight="false" outlineLevel="0" collapsed="false">
      <c r="J248" s="177"/>
    </row>
    <row r="249" customFormat="false" ht="11.25" hidden="false" customHeight="false" outlineLevel="0" collapsed="false">
      <c r="J249" s="177"/>
    </row>
    <row r="250" customFormat="false" ht="11.25" hidden="false" customHeight="false" outlineLevel="0" collapsed="false">
      <c r="J250" s="177"/>
    </row>
    <row r="251" customFormat="false" ht="11.25" hidden="false" customHeight="false" outlineLevel="0" collapsed="false">
      <c r="J251" s="177"/>
    </row>
    <row r="252" customFormat="false" ht="11.25" hidden="false" customHeight="false" outlineLevel="0" collapsed="false">
      <c r="J252" s="177"/>
    </row>
    <row r="253" customFormat="false" ht="11.25" hidden="false" customHeight="false" outlineLevel="0" collapsed="false">
      <c r="J253" s="177"/>
    </row>
    <row r="254" customFormat="false" ht="11.25" hidden="false" customHeight="false" outlineLevel="0" collapsed="false">
      <c r="J254" s="177"/>
    </row>
    <row r="255" customFormat="false" ht="11.25" hidden="false" customHeight="false" outlineLevel="0" collapsed="false">
      <c r="J255" s="177"/>
    </row>
    <row r="256" customFormat="false" ht="11.25" hidden="false" customHeight="false" outlineLevel="0" collapsed="false">
      <c r="J256" s="177"/>
    </row>
    <row r="257" customFormat="false" ht="11.25" hidden="false" customHeight="false" outlineLevel="0" collapsed="false">
      <c r="J257" s="177"/>
    </row>
    <row r="258" customFormat="false" ht="11.25" hidden="false" customHeight="false" outlineLevel="0" collapsed="false">
      <c r="J258" s="177"/>
    </row>
    <row r="259" customFormat="false" ht="11.25" hidden="false" customHeight="false" outlineLevel="0" collapsed="false">
      <c r="J259" s="177"/>
    </row>
    <row r="260" customFormat="false" ht="11.25" hidden="false" customHeight="false" outlineLevel="0" collapsed="false">
      <c r="J260" s="177"/>
    </row>
    <row r="261" customFormat="false" ht="11.25" hidden="false" customHeight="false" outlineLevel="0" collapsed="false">
      <c r="J261" s="177"/>
    </row>
    <row r="262" customFormat="false" ht="11.25" hidden="false" customHeight="false" outlineLevel="0" collapsed="false">
      <c r="J262" s="177"/>
    </row>
    <row r="263" customFormat="false" ht="11.25" hidden="false" customHeight="false" outlineLevel="0" collapsed="false">
      <c r="J263" s="177"/>
    </row>
    <row r="264" customFormat="false" ht="11.25" hidden="false" customHeight="false" outlineLevel="0" collapsed="false">
      <c r="J264" s="177"/>
    </row>
    <row r="265" customFormat="false" ht="11.25" hidden="false" customHeight="false" outlineLevel="0" collapsed="false">
      <c r="J265" s="177"/>
    </row>
    <row r="266" customFormat="false" ht="11.25" hidden="false" customHeight="false" outlineLevel="0" collapsed="false">
      <c r="J266" s="177"/>
    </row>
    <row r="267" customFormat="false" ht="11.25" hidden="false" customHeight="false" outlineLevel="0" collapsed="false">
      <c r="J267" s="177"/>
    </row>
    <row r="268" customFormat="false" ht="11.25" hidden="false" customHeight="false" outlineLevel="0" collapsed="false">
      <c r="J268" s="177"/>
    </row>
    <row r="269" customFormat="false" ht="11.25" hidden="false" customHeight="false" outlineLevel="0" collapsed="false">
      <c r="J269" s="177"/>
    </row>
    <row r="270" customFormat="false" ht="11.25" hidden="false" customHeight="false" outlineLevel="0" collapsed="false">
      <c r="J270" s="177"/>
    </row>
    <row r="271" customFormat="false" ht="11.25" hidden="false" customHeight="false" outlineLevel="0" collapsed="false">
      <c r="J271" s="177"/>
    </row>
    <row r="272" customFormat="false" ht="11.25" hidden="false" customHeight="false" outlineLevel="0" collapsed="false">
      <c r="J272" s="177"/>
    </row>
    <row r="273" customFormat="false" ht="11.25" hidden="false" customHeight="false" outlineLevel="0" collapsed="false">
      <c r="J273" s="177"/>
    </row>
    <row r="274" customFormat="false" ht="11.25" hidden="false" customHeight="false" outlineLevel="0" collapsed="false">
      <c r="J274" s="177"/>
    </row>
    <row r="275" customFormat="false" ht="11.25" hidden="false" customHeight="false" outlineLevel="0" collapsed="false">
      <c r="J275" s="177"/>
    </row>
    <row r="276" customFormat="false" ht="11.25" hidden="false" customHeight="false" outlineLevel="0" collapsed="false">
      <c r="J276" s="177"/>
    </row>
    <row r="277" customFormat="false" ht="11.25" hidden="false" customHeight="false" outlineLevel="0" collapsed="false">
      <c r="J277" s="177"/>
    </row>
    <row r="278" customFormat="false" ht="11.25" hidden="false" customHeight="false" outlineLevel="0" collapsed="false">
      <c r="J278" s="177"/>
    </row>
    <row r="279" customFormat="false" ht="11.25" hidden="false" customHeight="false" outlineLevel="0" collapsed="false">
      <c r="J279" s="177"/>
    </row>
    <row r="280" customFormat="false" ht="11.25" hidden="false" customHeight="false" outlineLevel="0" collapsed="false">
      <c r="J280" s="177"/>
    </row>
    <row r="281" customFormat="false" ht="11.25" hidden="false" customHeight="false" outlineLevel="0" collapsed="false">
      <c r="J281" s="177"/>
    </row>
    <row r="282" customFormat="false" ht="11.25" hidden="false" customHeight="false" outlineLevel="0" collapsed="false">
      <c r="J282" s="177"/>
    </row>
    <row r="283" customFormat="false" ht="11.25" hidden="false" customHeight="false" outlineLevel="0" collapsed="false">
      <c r="J283" s="177"/>
    </row>
    <row r="284" customFormat="false" ht="11.25" hidden="false" customHeight="false" outlineLevel="0" collapsed="false">
      <c r="J284" s="177"/>
    </row>
    <row r="285" customFormat="false" ht="11.25" hidden="false" customHeight="false" outlineLevel="0" collapsed="false">
      <c r="J285" s="177"/>
    </row>
    <row r="286" customFormat="false" ht="11.25" hidden="false" customHeight="false" outlineLevel="0" collapsed="false">
      <c r="J286" s="177"/>
    </row>
    <row r="287" customFormat="false" ht="11.25" hidden="false" customHeight="false" outlineLevel="0" collapsed="false">
      <c r="J287" s="177"/>
    </row>
    <row r="288" customFormat="false" ht="11.25" hidden="false" customHeight="false" outlineLevel="0" collapsed="false">
      <c r="J288" s="177"/>
    </row>
    <row r="289" customFormat="false" ht="11.25" hidden="false" customHeight="false" outlineLevel="0" collapsed="false">
      <c r="J289" s="177"/>
    </row>
    <row r="290" customFormat="false" ht="11.25" hidden="false" customHeight="false" outlineLevel="0" collapsed="false">
      <c r="J290" s="177"/>
    </row>
    <row r="291" customFormat="false" ht="11.25" hidden="false" customHeight="false" outlineLevel="0" collapsed="false">
      <c r="J291" s="177"/>
    </row>
    <row r="292" customFormat="false" ht="11.25" hidden="false" customHeight="false" outlineLevel="0" collapsed="false">
      <c r="J292" s="177"/>
    </row>
    <row r="293" customFormat="false" ht="11.25" hidden="false" customHeight="false" outlineLevel="0" collapsed="false">
      <c r="J293" s="177"/>
    </row>
    <row r="294" customFormat="false" ht="11.25" hidden="false" customHeight="false" outlineLevel="0" collapsed="false">
      <c r="J294" s="177"/>
    </row>
    <row r="295" customFormat="false" ht="11.25" hidden="false" customHeight="false" outlineLevel="0" collapsed="false">
      <c r="J295" s="177"/>
    </row>
    <row r="296" customFormat="false" ht="11.25" hidden="false" customHeight="false" outlineLevel="0" collapsed="false">
      <c r="J296" s="177"/>
    </row>
    <row r="297" customFormat="false" ht="11.25" hidden="false" customHeight="false" outlineLevel="0" collapsed="false">
      <c r="J297" s="177"/>
    </row>
    <row r="298" customFormat="false" ht="11.25" hidden="false" customHeight="false" outlineLevel="0" collapsed="false">
      <c r="J298" s="177"/>
    </row>
    <row r="299" customFormat="false" ht="11.25" hidden="false" customHeight="false" outlineLevel="0" collapsed="false">
      <c r="J299" s="177"/>
    </row>
    <row r="300" customFormat="false" ht="11.25" hidden="false" customHeight="false" outlineLevel="0" collapsed="false">
      <c r="J300" s="177"/>
    </row>
    <row r="301" customFormat="false" ht="11.25" hidden="false" customHeight="false" outlineLevel="0" collapsed="false">
      <c r="J301" s="177"/>
    </row>
    <row r="302" customFormat="false" ht="11.25" hidden="false" customHeight="false" outlineLevel="0" collapsed="false">
      <c r="J302" s="177"/>
    </row>
    <row r="303" customFormat="false" ht="11.25" hidden="false" customHeight="false" outlineLevel="0" collapsed="false">
      <c r="J303" s="177"/>
    </row>
    <row r="304" customFormat="false" ht="11.25" hidden="false" customHeight="false" outlineLevel="0" collapsed="false">
      <c r="J304" s="177"/>
    </row>
    <row r="305" customFormat="false" ht="11.25" hidden="false" customHeight="false" outlineLevel="0" collapsed="false">
      <c r="J305" s="177"/>
    </row>
    <row r="306" customFormat="false" ht="11.25" hidden="false" customHeight="false" outlineLevel="0" collapsed="false">
      <c r="J306" s="177"/>
    </row>
    <row r="307" customFormat="false" ht="11.25" hidden="false" customHeight="false" outlineLevel="0" collapsed="false">
      <c r="J307" s="177"/>
    </row>
    <row r="308" customFormat="false" ht="11.25" hidden="false" customHeight="false" outlineLevel="0" collapsed="false">
      <c r="J308" s="177"/>
    </row>
    <row r="309" customFormat="false" ht="11.25" hidden="false" customHeight="false" outlineLevel="0" collapsed="false">
      <c r="J309" s="177"/>
    </row>
    <row r="310" customFormat="false" ht="11.25" hidden="false" customHeight="false" outlineLevel="0" collapsed="false">
      <c r="J310" s="177"/>
    </row>
    <row r="311" customFormat="false" ht="11.25" hidden="false" customHeight="false" outlineLevel="0" collapsed="false">
      <c r="J311" s="177"/>
    </row>
    <row r="312" customFormat="false" ht="11.25" hidden="false" customHeight="false" outlineLevel="0" collapsed="false">
      <c r="J312" s="177"/>
    </row>
    <row r="313" customFormat="false" ht="11.25" hidden="false" customHeight="false" outlineLevel="0" collapsed="false">
      <c r="J313" s="177"/>
    </row>
    <row r="314" customFormat="false" ht="11.25" hidden="false" customHeight="false" outlineLevel="0" collapsed="false">
      <c r="J314" s="177"/>
    </row>
    <row r="315" customFormat="false" ht="11.25" hidden="false" customHeight="false" outlineLevel="0" collapsed="false">
      <c r="J315" s="177"/>
    </row>
    <row r="316" customFormat="false" ht="11.25" hidden="false" customHeight="false" outlineLevel="0" collapsed="false">
      <c r="J316" s="177"/>
    </row>
    <row r="317" customFormat="false" ht="11.25" hidden="false" customHeight="false" outlineLevel="0" collapsed="false">
      <c r="J317" s="177"/>
    </row>
    <row r="318" customFormat="false" ht="11.25" hidden="false" customHeight="false" outlineLevel="0" collapsed="false">
      <c r="J318" s="177"/>
    </row>
    <row r="319" customFormat="false" ht="11.25" hidden="false" customHeight="false" outlineLevel="0" collapsed="false">
      <c r="J319" s="177"/>
    </row>
    <row r="320" customFormat="false" ht="11.25" hidden="false" customHeight="false" outlineLevel="0" collapsed="false">
      <c r="J320" s="177"/>
    </row>
    <row r="321" customFormat="false" ht="11.25" hidden="false" customHeight="false" outlineLevel="0" collapsed="false">
      <c r="J321" s="177"/>
    </row>
    <row r="322" customFormat="false" ht="11.25" hidden="false" customHeight="false" outlineLevel="0" collapsed="false">
      <c r="J322" s="177"/>
    </row>
    <row r="323" customFormat="false" ht="11.25" hidden="false" customHeight="false" outlineLevel="0" collapsed="false">
      <c r="J323" s="177"/>
    </row>
    <row r="324" customFormat="false" ht="11.25" hidden="false" customHeight="false" outlineLevel="0" collapsed="false">
      <c r="J324" s="177"/>
    </row>
    <row r="325" customFormat="false" ht="11.25" hidden="false" customHeight="false" outlineLevel="0" collapsed="false">
      <c r="J325" s="177"/>
    </row>
    <row r="326" customFormat="false" ht="11.25" hidden="false" customHeight="false" outlineLevel="0" collapsed="false">
      <c r="J326" s="177"/>
    </row>
    <row r="327" customFormat="false" ht="11.25" hidden="false" customHeight="false" outlineLevel="0" collapsed="false">
      <c r="J327" s="177"/>
    </row>
    <row r="328" customFormat="false" ht="11.25" hidden="false" customHeight="false" outlineLevel="0" collapsed="false">
      <c r="J328" s="177"/>
    </row>
    <row r="329" customFormat="false" ht="11.25" hidden="false" customHeight="false" outlineLevel="0" collapsed="false">
      <c r="J329" s="177"/>
    </row>
    <row r="330" customFormat="false" ht="11.25" hidden="false" customHeight="false" outlineLevel="0" collapsed="false">
      <c r="J330" s="177"/>
    </row>
    <row r="331" customFormat="false" ht="11.25" hidden="false" customHeight="false" outlineLevel="0" collapsed="false">
      <c r="J331" s="177"/>
    </row>
    <row r="332" customFormat="false" ht="11.25" hidden="false" customHeight="false" outlineLevel="0" collapsed="false">
      <c r="J332" s="177"/>
    </row>
    <row r="333" customFormat="false" ht="11.25" hidden="false" customHeight="false" outlineLevel="0" collapsed="false">
      <c r="J333" s="177"/>
    </row>
    <row r="334" customFormat="false" ht="11.25" hidden="false" customHeight="false" outlineLevel="0" collapsed="false">
      <c r="J334" s="177"/>
    </row>
    <row r="335" customFormat="false" ht="11.25" hidden="false" customHeight="false" outlineLevel="0" collapsed="false">
      <c r="J335" s="177"/>
    </row>
    <row r="336" customFormat="false" ht="11.25" hidden="false" customHeight="false" outlineLevel="0" collapsed="false">
      <c r="J336" s="177"/>
    </row>
    <row r="337" customFormat="false" ht="11.25" hidden="false" customHeight="false" outlineLevel="0" collapsed="false">
      <c r="J337" s="177"/>
    </row>
    <row r="338" customFormat="false" ht="11.25" hidden="false" customHeight="false" outlineLevel="0" collapsed="false">
      <c r="J338" s="177"/>
    </row>
    <row r="339" customFormat="false" ht="11.25" hidden="false" customHeight="false" outlineLevel="0" collapsed="false">
      <c r="J339" s="177"/>
    </row>
    <row r="340" customFormat="false" ht="11.25" hidden="false" customHeight="false" outlineLevel="0" collapsed="false">
      <c r="J340" s="177"/>
    </row>
    <row r="341" customFormat="false" ht="11.25" hidden="false" customHeight="false" outlineLevel="0" collapsed="false">
      <c r="J341" s="177"/>
    </row>
    <row r="342" customFormat="false" ht="11.25" hidden="false" customHeight="false" outlineLevel="0" collapsed="false">
      <c r="J342" s="177"/>
    </row>
    <row r="343" customFormat="false" ht="11.25" hidden="false" customHeight="false" outlineLevel="0" collapsed="false">
      <c r="J343" s="177"/>
    </row>
    <row r="344" customFormat="false" ht="11.25" hidden="false" customHeight="false" outlineLevel="0" collapsed="false">
      <c r="J344" s="177"/>
    </row>
    <row r="345" customFormat="false" ht="11.25" hidden="false" customHeight="false" outlineLevel="0" collapsed="false">
      <c r="J345" s="177"/>
    </row>
    <row r="346" customFormat="false" ht="11.25" hidden="false" customHeight="false" outlineLevel="0" collapsed="false">
      <c r="J346" s="177"/>
    </row>
    <row r="347" customFormat="false" ht="11.25" hidden="false" customHeight="false" outlineLevel="0" collapsed="false">
      <c r="J347" s="177"/>
    </row>
    <row r="348" customFormat="false" ht="11.25" hidden="false" customHeight="false" outlineLevel="0" collapsed="false">
      <c r="J348" s="177"/>
    </row>
    <row r="349" customFormat="false" ht="11.25" hidden="false" customHeight="false" outlineLevel="0" collapsed="false">
      <c r="J349" s="177"/>
    </row>
    <row r="350" customFormat="false" ht="11.25" hidden="false" customHeight="false" outlineLevel="0" collapsed="false">
      <c r="J350" s="177"/>
    </row>
    <row r="351" customFormat="false" ht="11.25" hidden="false" customHeight="false" outlineLevel="0" collapsed="false">
      <c r="J351" s="177"/>
    </row>
    <row r="352" customFormat="false" ht="11.25" hidden="false" customHeight="false" outlineLevel="0" collapsed="false">
      <c r="J352" s="177"/>
    </row>
    <row r="353" customFormat="false" ht="11.25" hidden="false" customHeight="false" outlineLevel="0" collapsed="false">
      <c r="J353" s="177"/>
    </row>
    <row r="354" customFormat="false" ht="11.25" hidden="false" customHeight="false" outlineLevel="0" collapsed="false">
      <c r="J354" s="177"/>
    </row>
    <row r="355" customFormat="false" ht="11.25" hidden="false" customHeight="false" outlineLevel="0" collapsed="false">
      <c r="J355" s="177"/>
    </row>
    <row r="356" customFormat="false" ht="11.25" hidden="false" customHeight="false" outlineLevel="0" collapsed="false">
      <c r="J356" s="177"/>
    </row>
    <row r="357" customFormat="false" ht="11.25" hidden="false" customHeight="false" outlineLevel="0" collapsed="false">
      <c r="J357" s="177"/>
    </row>
    <row r="358" customFormat="false" ht="11.25" hidden="false" customHeight="false" outlineLevel="0" collapsed="false">
      <c r="J358" s="177"/>
    </row>
    <row r="359" customFormat="false" ht="11.25" hidden="false" customHeight="false" outlineLevel="0" collapsed="false">
      <c r="J359" s="177"/>
    </row>
    <row r="360" customFormat="false" ht="11.25" hidden="false" customHeight="false" outlineLevel="0" collapsed="false">
      <c r="J360" s="177"/>
    </row>
    <row r="361" customFormat="false" ht="11.25" hidden="false" customHeight="false" outlineLevel="0" collapsed="false">
      <c r="J361" s="177"/>
    </row>
    <row r="362" customFormat="false" ht="11.25" hidden="false" customHeight="false" outlineLevel="0" collapsed="false">
      <c r="J362" s="177"/>
    </row>
    <row r="363" customFormat="false" ht="11.25" hidden="false" customHeight="false" outlineLevel="0" collapsed="false">
      <c r="J363" s="177"/>
    </row>
    <row r="364" customFormat="false" ht="11.25" hidden="false" customHeight="false" outlineLevel="0" collapsed="false">
      <c r="J364" s="177"/>
    </row>
    <row r="365" customFormat="false" ht="11.25" hidden="false" customHeight="false" outlineLevel="0" collapsed="false">
      <c r="J365" s="177"/>
    </row>
    <row r="366" customFormat="false" ht="11.25" hidden="false" customHeight="false" outlineLevel="0" collapsed="false">
      <c r="J366" s="177"/>
    </row>
    <row r="367" customFormat="false" ht="11.25" hidden="false" customHeight="false" outlineLevel="0" collapsed="false">
      <c r="J367" s="177"/>
    </row>
    <row r="368" customFormat="false" ht="11.25" hidden="false" customHeight="false" outlineLevel="0" collapsed="false">
      <c r="J368" s="177"/>
    </row>
    <row r="369" customFormat="false" ht="11.25" hidden="false" customHeight="false" outlineLevel="0" collapsed="false">
      <c r="J369" s="177"/>
    </row>
    <row r="370" customFormat="false" ht="11.25" hidden="false" customHeight="false" outlineLevel="0" collapsed="false">
      <c r="J370" s="177"/>
    </row>
    <row r="371" customFormat="false" ht="11.25" hidden="false" customHeight="false" outlineLevel="0" collapsed="false">
      <c r="J371" s="177"/>
    </row>
    <row r="372" customFormat="false" ht="11.25" hidden="false" customHeight="false" outlineLevel="0" collapsed="false">
      <c r="J372" s="177"/>
    </row>
    <row r="373" customFormat="false" ht="11.25" hidden="false" customHeight="false" outlineLevel="0" collapsed="false">
      <c r="J373" s="177"/>
    </row>
    <row r="374" customFormat="false" ht="11.25" hidden="false" customHeight="false" outlineLevel="0" collapsed="false">
      <c r="J374" s="177"/>
    </row>
    <row r="375" customFormat="false" ht="11.25" hidden="false" customHeight="false" outlineLevel="0" collapsed="false">
      <c r="J375" s="177"/>
    </row>
    <row r="376" customFormat="false" ht="11.25" hidden="false" customHeight="false" outlineLevel="0" collapsed="false">
      <c r="J376" s="177"/>
    </row>
    <row r="377" customFormat="false" ht="11.25" hidden="false" customHeight="false" outlineLevel="0" collapsed="false">
      <c r="J377" s="177"/>
    </row>
    <row r="378" customFormat="false" ht="11.25" hidden="false" customHeight="false" outlineLevel="0" collapsed="false">
      <c r="J378" s="177"/>
    </row>
    <row r="379" customFormat="false" ht="11.25" hidden="false" customHeight="false" outlineLevel="0" collapsed="false">
      <c r="J379" s="177"/>
    </row>
    <row r="380" customFormat="false" ht="11.25" hidden="false" customHeight="false" outlineLevel="0" collapsed="false">
      <c r="J380" s="177"/>
    </row>
    <row r="381" customFormat="false" ht="11.25" hidden="false" customHeight="false" outlineLevel="0" collapsed="false">
      <c r="J381" s="177"/>
    </row>
    <row r="382" customFormat="false" ht="11.25" hidden="false" customHeight="false" outlineLevel="0" collapsed="false">
      <c r="J382" s="177"/>
    </row>
    <row r="383" customFormat="false" ht="11.25" hidden="false" customHeight="false" outlineLevel="0" collapsed="false">
      <c r="J383" s="177"/>
    </row>
    <row r="384" customFormat="false" ht="11.25" hidden="false" customHeight="false" outlineLevel="0" collapsed="false">
      <c r="J384" s="177"/>
    </row>
    <row r="385" customFormat="false" ht="11.25" hidden="false" customHeight="false" outlineLevel="0" collapsed="false">
      <c r="J385" s="177"/>
    </row>
    <row r="386" customFormat="false" ht="11.25" hidden="false" customHeight="false" outlineLevel="0" collapsed="false">
      <c r="J386" s="177"/>
    </row>
    <row r="387" customFormat="false" ht="11.25" hidden="false" customHeight="false" outlineLevel="0" collapsed="false">
      <c r="J387" s="177"/>
    </row>
    <row r="388" customFormat="false" ht="11.25" hidden="false" customHeight="false" outlineLevel="0" collapsed="false">
      <c r="J388" s="177"/>
    </row>
    <row r="389" customFormat="false" ht="11.25" hidden="false" customHeight="false" outlineLevel="0" collapsed="false">
      <c r="J389" s="177"/>
    </row>
    <row r="390" customFormat="false" ht="11.25" hidden="false" customHeight="false" outlineLevel="0" collapsed="false">
      <c r="J390" s="177"/>
    </row>
    <row r="391" customFormat="false" ht="11.25" hidden="false" customHeight="false" outlineLevel="0" collapsed="false">
      <c r="J391" s="177"/>
    </row>
    <row r="392" customFormat="false" ht="11.25" hidden="false" customHeight="false" outlineLevel="0" collapsed="false">
      <c r="J392" s="177"/>
    </row>
    <row r="393" customFormat="false" ht="11.25" hidden="false" customHeight="false" outlineLevel="0" collapsed="false">
      <c r="J393" s="177"/>
    </row>
    <row r="394" customFormat="false" ht="11.25" hidden="false" customHeight="false" outlineLevel="0" collapsed="false">
      <c r="J394" s="177"/>
    </row>
    <row r="395" customFormat="false" ht="11.25" hidden="false" customHeight="false" outlineLevel="0" collapsed="false">
      <c r="J395" s="177"/>
    </row>
    <row r="396" customFormat="false" ht="11.25" hidden="false" customHeight="false" outlineLevel="0" collapsed="false">
      <c r="J396" s="177"/>
    </row>
    <row r="397" customFormat="false" ht="11.25" hidden="false" customHeight="false" outlineLevel="0" collapsed="false">
      <c r="J397" s="177"/>
    </row>
    <row r="398" customFormat="false" ht="11.25" hidden="false" customHeight="false" outlineLevel="0" collapsed="false">
      <c r="J398" s="177"/>
    </row>
    <row r="399" customFormat="false" ht="11.25" hidden="false" customHeight="false" outlineLevel="0" collapsed="false">
      <c r="J399" s="177"/>
    </row>
    <row r="400" customFormat="false" ht="11.25" hidden="false" customHeight="false" outlineLevel="0" collapsed="false">
      <c r="J400" s="177"/>
    </row>
    <row r="401" customFormat="false" ht="11.25" hidden="false" customHeight="false" outlineLevel="0" collapsed="false">
      <c r="J401" s="177"/>
    </row>
    <row r="402" customFormat="false" ht="11.25" hidden="false" customHeight="false" outlineLevel="0" collapsed="false">
      <c r="J402" s="177"/>
    </row>
    <row r="403" customFormat="false" ht="11.25" hidden="false" customHeight="false" outlineLevel="0" collapsed="false">
      <c r="J403" s="177"/>
    </row>
    <row r="404" customFormat="false" ht="11.25" hidden="false" customHeight="false" outlineLevel="0" collapsed="false">
      <c r="J404" s="177"/>
    </row>
    <row r="405" customFormat="false" ht="11.25" hidden="false" customHeight="false" outlineLevel="0" collapsed="false">
      <c r="J405" s="177"/>
    </row>
    <row r="406" customFormat="false" ht="11.25" hidden="false" customHeight="false" outlineLevel="0" collapsed="false">
      <c r="J406" s="177"/>
    </row>
    <row r="407" customFormat="false" ht="11.25" hidden="false" customHeight="false" outlineLevel="0" collapsed="false">
      <c r="J407" s="177"/>
    </row>
    <row r="408" customFormat="false" ht="11.25" hidden="false" customHeight="false" outlineLevel="0" collapsed="false">
      <c r="J408" s="177"/>
    </row>
    <row r="409" customFormat="false" ht="11.25" hidden="false" customHeight="false" outlineLevel="0" collapsed="false">
      <c r="J409" s="177"/>
    </row>
    <row r="410" customFormat="false" ht="11.25" hidden="false" customHeight="false" outlineLevel="0" collapsed="false">
      <c r="J410" s="177"/>
    </row>
    <row r="411" customFormat="false" ht="11.25" hidden="false" customHeight="false" outlineLevel="0" collapsed="false">
      <c r="J411" s="177"/>
    </row>
    <row r="412" customFormat="false" ht="11.25" hidden="false" customHeight="false" outlineLevel="0" collapsed="false">
      <c r="J412" s="177"/>
    </row>
    <row r="413" customFormat="false" ht="11.25" hidden="false" customHeight="false" outlineLevel="0" collapsed="false">
      <c r="J413" s="177"/>
    </row>
    <row r="414" customFormat="false" ht="11.25" hidden="false" customHeight="false" outlineLevel="0" collapsed="false">
      <c r="J414" s="177"/>
    </row>
    <row r="415" customFormat="false" ht="11.25" hidden="false" customHeight="false" outlineLevel="0" collapsed="false">
      <c r="J415" s="177"/>
    </row>
    <row r="416" customFormat="false" ht="11.25" hidden="false" customHeight="false" outlineLevel="0" collapsed="false">
      <c r="J416" s="177"/>
    </row>
    <row r="417" customFormat="false" ht="11.25" hidden="false" customHeight="false" outlineLevel="0" collapsed="false">
      <c r="J417" s="177"/>
    </row>
    <row r="418" customFormat="false" ht="11.25" hidden="false" customHeight="false" outlineLevel="0" collapsed="false">
      <c r="J418" s="177"/>
    </row>
    <row r="419" customFormat="false" ht="11.25" hidden="false" customHeight="false" outlineLevel="0" collapsed="false">
      <c r="J419" s="177"/>
    </row>
    <row r="420" customFormat="false" ht="11.25" hidden="false" customHeight="false" outlineLevel="0" collapsed="false">
      <c r="J420" s="177"/>
    </row>
    <row r="421" customFormat="false" ht="11.25" hidden="false" customHeight="false" outlineLevel="0" collapsed="false">
      <c r="J421" s="177"/>
    </row>
    <row r="422" customFormat="false" ht="11.25" hidden="false" customHeight="false" outlineLevel="0" collapsed="false">
      <c r="J422" s="177"/>
    </row>
    <row r="423" customFormat="false" ht="11.25" hidden="false" customHeight="false" outlineLevel="0" collapsed="false">
      <c r="J423" s="177"/>
    </row>
    <row r="424" customFormat="false" ht="11.25" hidden="false" customHeight="false" outlineLevel="0" collapsed="false">
      <c r="J424" s="177"/>
    </row>
    <row r="425" customFormat="false" ht="11.25" hidden="false" customHeight="false" outlineLevel="0" collapsed="false">
      <c r="J425" s="177"/>
    </row>
    <row r="426" customFormat="false" ht="11.25" hidden="false" customHeight="false" outlineLevel="0" collapsed="false">
      <c r="J426" s="177"/>
    </row>
    <row r="427" customFormat="false" ht="11.25" hidden="false" customHeight="false" outlineLevel="0" collapsed="false">
      <c r="J427" s="177"/>
    </row>
    <row r="428" customFormat="false" ht="11.25" hidden="false" customHeight="false" outlineLevel="0" collapsed="false">
      <c r="J428" s="177"/>
    </row>
    <row r="429" customFormat="false" ht="11.25" hidden="false" customHeight="false" outlineLevel="0" collapsed="false">
      <c r="J429" s="177"/>
    </row>
    <row r="430" customFormat="false" ht="11.25" hidden="false" customHeight="false" outlineLevel="0" collapsed="false">
      <c r="J430" s="177"/>
    </row>
    <row r="431" customFormat="false" ht="11.25" hidden="false" customHeight="false" outlineLevel="0" collapsed="false">
      <c r="J431" s="177"/>
    </row>
    <row r="432" customFormat="false" ht="11.25" hidden="false" customHeight="false" outlineLevel="0" collapsed="false">
      <c r="J432" s="177"/>
    </row>
    <row r="433" customFormat="false" ht="11.25" hidden="false" customHeight="false" outlineLevel="0" collapsed="false">
      <c r="J433" s="177"/>
    </row>
    <row r="434" customFormat="false" ht="11.25" hidden="false" customHeight="false" outlineLevel="0" collapsed="false">
      <c r="J434" s="177"/>
    </row>
    <row r="435" customFormat="false" ht="11.25" hidden="false" customHeight="false" outlineLevel="0" collapsed="false">
      <c r="J435" s="177"/>
    </row>
    <row r="436" customFormat="false" ht="11.25" hidden="false" customHeight="false" outlineLevel="0" collapsed="false">
      <c r="J436" s="177"/>
    </row>
    <row r="437" customFormat="false" ht="11.25" hidden="false" customHeight="false" outlineLevel="0" collapsed="false">
      <c r="J437" s="177"/>
    </row>
    <row r="438" customFormat="false" ht="11.25" hidden="false" customHeight="false" outlineLevel="0" collapsed="false">
      <c r="J438" s="177"/>
    </row>
    <row r="439" customFormat="false" ht="11.25" hidden="false" customHeight="false" outlineLevel="0" collapsed="false">
      <c r="J439" s="177"/>
    </row>
    <row r="440" customFormat="false" ht="11.25" hidden="false" customHeight="false" outlineLevel="0" collapsed="false">
      <c r="J440" s="177"/>
    </row>
    <row r="441" customFormat="false" ht="11.25" hidden="false" customHeight="false" outlineLevel="0" collapsed="false">
      <c r="J441" s="177"/>
    </row>
    <row r="442" customFormat="false" ht="11.25" hidden="false" customHeight="false" outlineLevel="0" collapsed="false">
      <c r="J442" s="177"/>
    </row>
    <row r="443" customFormat="false" ht="11.25" hidden="false" customHeight="false" outlineLevel="0" collapsed="false">
      <c r="J443" s="177"/>
    </row>
    <row r="444" customFormat="false" ht="11.25" hidden="false" customHeight="false" outlineLevel="0" collapsed="false">
      <c r="J444" s="177"/>
    </row>
    <row r="445" customFormat="false" ht="11.25" hidden="false" customHeight="false" outlineLevel="0" collapsed="false">
      <c r="J445" s="177"/>
    </row>
    <row r="446" customFormat="false" ht="11.25" hidden="false" customHeight="false" outlineLevel="0" collapsed="false">
      <c r="J446" s="177"/>
    </row>
    <row r="447" customFormat="false" ht="11.25" hidden="false" customHeight="false" outlineLevel="0" collapsed="false">
      <c r="J447" s="177"/>
    </row>
    <row r="448" customFormat="false" ht="11.25" hidden="false" customHeight="false" outlineLevel="0" collapsed="false">
      <c r="J448" s="177"/>
    </row>
    <row r="449" customFormat="false" ht="11.25" hidden="false" customHeight="false" outlineLevel="0" collapsed="false">
      <c r="J449" s="177"/>
    </row>
    <row r="450" customFormat="false" ht="11.25" hidden="false" customHeight="false" outlineLevel="0" collapsed="false">
      <c r="J450" s="177"/>
    </row>
    <row r="451" customFormat="false" ht="11.25" hidden="false" customHeight="false" outlineLevel="0" collapsed="false">
      <c r="J451" s="177"/>
    </row>
    <row r="452" customFormat="false" ht="11.25" hidden="false" customHeight="false" outlineLevel="0" collapsed="false">
      <c r="J452" s="177"/>
    </row>
    <row r="453" customFormat="false" ht="11.25" hidden="false" customHeight="false" outlineLevel="0" collapsed="false">
      <c r="J453" s="177"/>
    </row>
    <row r="454" customFormat="false" ht="11.25" hidden="false" customHeight="false" outlineLevel="0" collapsed="false">
      <c r="J454" s="177"/>
    </row>
    <row r="455" customFormat="false" ht="11.25" hidden="false" customHeight="false" outlineLevel="0" collapsed="false">
      <c r="J455" s="177"/>
    </row>
    <row r="456" customFormat="false" ht="11.25" hidden="false" customHeight="false" outlineLevel="0" collapsed="false">
      <c r="J456" s="177"/>
    </row>
    <row r="457" customFormat="false" ht="11.25" hidden="false" customHeight="false" outlineLevel="0" collapsed="false">
      <c r="J457" s="177"/>
    </row>
    <row r="458" customFormat="false" ht="11.25" hidden="false" customHeight="false" outlineLevel="0" collapsed="false">
      <c r="J458" s="177"/>
    </row>
    <row r="459" customFormat="false" ht="11.25" hidden="false" customHeight="false" outlineLevel="0" collapsed="false">
      <c r="J459" s="177"/>
    </row>
    <row r="460" customFormat="false" ht="11.25" hidden="false" customHeight="false" outlineLevel="0" collapsed="false">
      <c r="J460" s="177"/>
    </row>
    <row r="461" customFormat="false" ht="11.25" hidden="false" customHeight="false" outlineLevel="0" collapsed="false">
      <c r="J461" s="177"/>
    </row>
    <row r="462" customFormat="false" ht="11.25" hidden="false" customHeight="false" outlineLevel="0" collapsed="false">
      <c r="J462" s="177"/>
    </row>
    <row r="463" customFormat="false" ht="11.25" hidden="false" customHeight="false" outlineLevel="0" collapsed="false">
      <c r="J463" s="177"/>
    </row>
    <row r="464" customFormat="false" ht="11.25" hidden="false" customHeight="false" outlineLevel="0" collapsed="false">
      <c r="J464" s="177"/>
    </row>
    <row r="465" customFormat="false" ht="11.25" hidden="false" customHeight="false" outlineLevel="0" collapsed="false">
      <c r="J465" s="177"/>
    </row>
    <row r="466" customFormat="false" ht="11.25" hidden="false" customHeight="false" outlineLevel="0" collapsed="false">
      <c r="J466" s="177"/>
    </row>
    <row r="467" customFormat="false" ht="11.25" hidden="false" customHeight="false" outlineLevel="0" collapsed="false">
      <c r="J467" s="177"/>
    </row>
    <row r="468" customFormat="false" ht="11.25" hidden="false" customHeight="false" outlineLevel="0" collapsed="false">
      <c r="J468" s="177"/>
    </row>
    <row r="469" customFormat="false" ht="11.25" hidden="false" customHeight="false" outlineLevel="0" collapsed="false">
      <c r="J469" s="177"/>
    </row>
    <row r="470" customFormat="false" ht="11.25" hidden="false" customHeight="false" outlineLevel="0" collapsed="false">
      <c r="J470" s="177"/>
    </row>
    <row r="471" customFormat="false" ht="11.25" hidden="false" customHeight="false" outlineLevel="0" collapsed="false">
      <c r="J471" s="177"/>
    </row>
    <row r="472" customFormat="false" ht="11.25" hidden="false" customHeight="false" outlineLevel="0" collapsed="false">
      <c r="J472" s="177"/>
    </row>
    <row r="473" customFormat="false" ht="11.25" hidden="false" customHeight="false" outlineLevel="0" collapsed="false">
      <c r="J473" s="177"/>
    </row>
    <row r="474" customFormat="false" ht="11.25" hidden="false" customHeight="false" outlineLevel="0" collapsed="false">
      <c r="J474" s="177"/>
    </row>
    <row r="475" customFormat="false" ht="11.25" hidden="false" customHeight="false" outlineLevel="0" collapsed="false">
      <c r="J475" s="177"/>
    </row>
    <row r="476" customFormat="false" ht="11.25" hidden="false" customHeight="false" outlineLevel="0" collapsed="false">
      <c r="J476" s="177"/>
    </row>
    <row r="477" customFormat="false" ht="11.25" hidden="false" customHeight="false" outlineLevel="0" collapsed="false">
      <c r="J477" s="177"/>
    </row>
    <row r="478" customFormat="false" ht="11.25" hidden="false" customHeight="false" outlineLevel="0" collapsed="false">
      <c r="J478" s="177"/>
    </row>
    <row r="479" customFormat="false" ht="11.25" hidden="false" customHeight="false" outlineLevel="0" collapsed="false">
      <c r="J479" s="177"/>
    </row>
    <row r="480" customFormat="false" ht="11.25" hidden="false" customHeight="false" outlineLevel="0" collapsed="false">
      <c r="J480" s="177"/>
    </row>
    <row r="481" customFormat="false" ht="11.25" hidden="false" customHeight="false" outlineLevel="0" collapsed="false">
      <c r="J481" s="177"/>
    </row>
    <row r="482" customFormat="false" ht="11.25" hidden="false" customHeight="false" outlineLevel="0" collapsed="false">
      <c r="J482" s="177"/>
    </row>
    <row r="483" customFormat="false" ht="11.25" hidden="false" customHeight="false" outlineLevel="0" collapsed="false">
      <c r="J483" s="177"/>
    </row>
    <row r="484" customFormat="false" ht="11.25" hidden="false" customHeight="false" outlineLevel="0" collapsed="false">
      <c r="J484" s="177"/>
    </row>
    <row r="485" customFormat="false" ht="11.25" hidden="false" customHeight="false" outlineLevel="0" collapsed="false">
      <c r="J485" s="177"/>
    </row>
    <row r="486" customFormat="false" ht="11.25" hidden="false" customHeight="false" outlineLevel="0" collapsed="false">
      <c r="J486" s="177"/>
    </row>
    <row r="487" customFormat="false" ht="11.25" hidden="false" customHeight="false" outlineLevel="0" collapsed="false">
      <c r="J487" s="177"/>
    </row>
    <row r="488" customFormat="false" ht="11.25" hidden="false" customHeight="false" outlineLevel="0" collapsed="false">
      <c r="J488" s="177"/>
    </row>
    <row r="489" customFormat="false" ht="11.25" hidden="false" customHeight="false" outlineLevel="0" collapsed="false">
      <c r="J489" s="177"/>
    </row>
    <row r="490" customFormat="false" ht="11.25" hidden="false" customHeight="false" outlineLevel="0" collapsed="false">
      <c r="J490" s="177"/>
    </row>
    <row r="491" customFormat="false" ht="11.25" hidden="false" customHeight="false" outlineLevel="0" collapsed="false">
      <c r="J491" s="177"/>
    </row>
    <row r="492" customFormat="false" ht="11.25" hidden="false" customHeight="false" outlineLevel="0" collapsed="false">
      <c r="J492" s="177"/>
    </row>
    <row r="493" customFormat="false" ht="11.25" hidden="false" customHeight="false" outlineLevel="0" collapsed="false">
      <c r="J493" s="177"/>
    </row>
    <row r="494" customFormat="false" ht="11.25" hidden="false" customHeight="false" outlineLevel="0" collapsed="false">
      <c r="J494" s="177"/>
    </row>
    <row r="495" customFormat="false" ht="11.25" hidden="false" customHeight="false" outlineLevel="0" collapsed="false">
      <c r="J495" s="177"/>
    </row>
    <row r="496" customFormat="false" ht="11.25" hidden="false" customHeight="false" outlineLevel="0" collapsed="false">
      <c r="J496" s="177"/>
    </row>
    <row r="497" customFormat="false" ht="11.25" hidden="false" customHeight="false" outlineLevel="0" collapsed="false">
      <c r="J497" s="177"/>
    </row>
    <row r="498" customFormat="false" ht="11.25" hidden="false" customHeight="false" outlineLevel="0" collapsed="false">
      <c r="J498" s="177"/>
    </row>
    <row r="499" customFormat="false" ht="11.25" hidden="false" customHeight="false" outlineLevel="0" collapsed="false">
      <c r="J499" s="177"/>
    </row>
    <row r="500" customFormat="false" ht="11.25" hidden="false" customHeight="false" outlineLevel="0" collapsed="false">
      <c r="J500" s="177"/>
    </row>
    <row r="501" customFormat="false" ht="11.25" hidden="false" customHeight="false" outlineLevel="0" collapsed="false">
      <c r="J501" s="177"/>
    </row>
    <row r="502" customFormat="false" ht="11.25" hidden="false" customHeight="false" outlineLevel="0" collapsed="false">
      <c r="J502" s="177"/>
    </row>
    <row r="503" customFormat="false" ht="11.25" hidden="false" customHeight="false" outlineLevel="0" collapsed="false">
      <c r="J503" s="177"/>
    </row>
    <row r="504" customFormat="false" ht="11.25" hidden="false" customHeight="false" outlineLevel="0" collapsed="false">
      <c r="J504" s="177"/>
    </row>
    <row r="505" customFormat="false" ht="11.25" hidden="false" customHeight="false" outlineLevel="0" collapsed="false">
      <c r="J505" s="177"/>
    </row>
    <row r="506" customFormat="false" ht="11.25" hidden="false" customHeight="false" outlineLevel="0" collapsed="false">
      <c r="J506" s="177"/>
    </row>
    <row r="507" customFormat="false" ht="11.25" hidden="false" customHeight="false" outlineLevel="0" collapsed="false">
      <c r="J507" s="177"/>
    </row>
    <row r="508" customFormat="false" ht="11.25" hidden="false" customHeight="false" outlineLevel="0" collapsed="false">
      <c r="J508" s="177"/>
    </row>
    <row r="509" customFormat="false" ht="11.25" hidden="false" customHeight="false" outlineLevel="0" collapsed="false">
      <c r="J509" s="177"/>
    </row>
    <row r="510" customFormat="false" ht="11.25" hidden="false" customHeight="false" outlineLevel="0" collapsed="false">
      <c r="J510" s="177"/>
    </row>
    <row r="511" customFormat="false" ht="11.25" hidden="false" customHeight="false" outlineLevel="0" collapsed="false">
      <c r="J511" s="177"/>
    </row>
    <row r="512" customFormat="false" ht="11.25" hidden="false" customHeight="false" outlineLevel="0" collapsed="false">
      <c r="J512" s="177"/>
    </row>
    <row r="513" customFormat="false" ht="11.25" hidden="false" customHeight="false" outlineLevel="0" collapsed="false">
      <c r="J513" s="177"/>
    </row>
    <row r="514" customFormat="false" ht="11.25" hidden="false" customHeight="false" outlineLevel="0" collapsed="false">
      <c r="J514" s="177"/>
    </row>
    <row r="515" customFormat="false" ht="11.25" hidden="false" customHeight="false" outlineLevel="0" collapsed="false">
      <c r="J515" s="177"/>
    </row>
    <row r="516" customFormat="false" ht="11.25" hidden="false" customHeight="false" outlineLevel="0" collapsed="false">
      <c r="J516" s="177"/>
    </row>
    <row r="517" customFormat="false" ht="11.25" hidden="false" customHeight="false" outlineLevel="0" collapsed="false">
      <c r="J517" s="177"/>
    </row>
    <row r="518" customFormat="false" ht="11.25" hidden="false" customHeight="false" outlineLevel="0" collapsed="false">
      <c r="J518" s="177"/>
    </row>
    <row r="519" customFormat="false" ht="11.25" hidden="false" customHeight="false" outlineLevel="0" collapsed="false">
      <c r="J519" s="177"/>
    </row>
    <row r="520" customFormat="false" ht="11.25" hidden="false" customHeight="false" outlineLevel="0" collapsed="false">
      <c r="J520" s="177"/>
    </row>
    <row r="521" customFormat="false" ht="11.25" hidden="false" customHeight="false" outlineLevel="0" collapsed="false">
      <c r="J521" s="177"/>
    </row>
    <row r="522" customFormat="false" ht="11.25" hidden="false" customHeight="false" outlineLevel="0" collapsed="false">
      <c r="J522" s="177"/>
    </row>
    <row r="523" customFormat="false" ht="11.25" hidden="false" customHeight="false" outlineLevel="0" collapsed="false">
      <c r="J523" s="177"/>
    </row>
    <row r="524" customFormat="false" ht="11.25" hidden="false" customHeight="false" outlineLevel="0" collapsed="false">
      <c r="J524" s="177"/>
    </row>
    <row r="525" customFormat="false" ht="11.25" hidden="false" customHeight="false" outlineLevel="0" collapsed="false">
      <c r="J525" s="177"/>
    </row>
    <row r="526" customFormat="false" ht="11.25" hidden="false" customHeight="false" outlineLevel="0" collapsed="false">
      <c r="J526" s="177"/>
    </row>
    <row r="527" customFormat="false" ht="11.25" hidden="false" customHeight="false" outlineLevel="0" collapsed="false">
      <c r="J527" s="177"/>
    </row>
    <row r="528" customFormat="false" ht="11.25" hidden="false" customHeight="false" outlineLevel="0" collapsed="false">
      <c r="J528" s="177"/>
    </row>
    <row r="529" customFormat="false" ht="11.25" hidden="false" customHeight="false" outlineLevel="0" collapsed="false">
      <c r="J529" s="177"/>
    </row>
    <row r="530" customFormat="false" ht="11.25" hidden="false" customHeight="false" outlineLevel="0" collapsed="false">
      <c r="J530" s="177"/>
    </row>
    <row r="531" customFormat="false" ht="11.25" hidden="false" customHeight="false" outlineLevel="0" collapsed="false">
      <c r="J531" s="177"/>
    </row>
    <row r="532" customFormat="false" ht="11.25" hidden="false" customHeight="false" outlineLevel="0" collapsed="false">
      <c r="J532" s="177"/>
    </row>
    <row r="533" customFormat="false" ht="11.25" hidden="false" customHeight="false" outlineLevel="0" collapsed="false">
      <c r="J533" s="177"/>
    </row>
    <row r="534" customFormat="false" ht="11.25" hidden="false" customHeight="false" outlineLevel="0" collapsed="false">
      <c r="J534" s="177"/>
    </row>
    <row r="535" customFormat="false" ht="11.25" hidden="false" customHeight="false" outlineLevel="0" collapsed="false">
      <c r="J535" s="177"/>
    </row>
    <row r="536" customFormat="false" ht="11.25" hidden="false" customHeight="false" outlineLevel="0" collapsed="false">
      <c r="J536" s="177"/>
    </row>
    <row r="537" customFormat="false" ht="11.25" hidden="false" customHeight="false" outlineLevel="0" collapsed="false">
      <c r="J537" s="177"/>
    </row>
    <row r="538" customFormat="false" ht="11.25" hidden="false" customHeight="false" outlineLevel="0" collapsed="false">
      <c r="J538" s="177"/>
    </row>
    <row r="539" customFormat="false" ht="11.25" hidden="false" customHeight="false" outlineLevel="0" collapsed="false">
      <c r="J539" s="177"/>
    </row>
    <row r="540" customFormat="false" ht="11.25" hidden="false" customHeight="false" outlineLevel="0" collapsed="false">
      <c r="J540" s="177"/>
    </row>
    <row r="541" customFormat="false" ht="11.25" hidden="false" customHeight="false" outlineLevel="0" collapsed="false">
      <c r="J541" s="177"/>
    </row>
    <row r="542" customFormat="false" ht="11.25" hidden="false" customHeight="false" outlineLevel="0" collapsed="false">
      <c r="J542" s="177"/>
    </row>
    <row r="543" customFormat="false" ht="11.25" hidden="false" customHeight="false" outlineLevel="0" collapsed="false">
      <c r="J543" s="177"/>
    </row>
    <row r="544" customFormat="false" ht="11.25" hidden="false" customHeight="false" outlineLevel="0" collapsed="false">
      <c r="J544" s="177"/>
    </row>
    <row r="545" customFormat="false" ht="11.25" hidden="false" customHeight="false" outlineLevel="0" collapsed="false">
      <c r="J545" s="177"/>
    </row>
    <row r="546" customFormat="false" ht="11.25" hidden="false" customHeight="false" outlineLevel="0" collapsed="false">
      <c r="J546" s="177"/>
    </row>
    <row r="547" customFormat="false" ht="11.25" hidden="false" customHeight="false" outlineLevel="0" collapsed="false">
      <c r="J547" s="177"/>
    </row>
    <row r="548" customFormat="false" ht="11.25" hidden="false" customHeight="false" outlineLevel="0" collapsed="false">
      <c r="J548" s="177"/>
    </row>
    <row r="549" customFormat="false" ht="11.25" hidden="false" customHeight="false" outlineLevel="0" collapsed="false">
      <c r="J549" s="177"/>
    </row>
    <row r="550" customFormat="false" ht="11.25" hidden="false" customHeight="false" outlineLevel="0" collapsed="false">
      <c r="J550" s="177"/>
    </row>
    <row r="551" customFormat="false" ht="11.25" hidden="false" customHeight="false" outlineLevel="0" collapsed="false">
      <c r="J551" s="17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9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1" activeCellId="0" sqref="A31"/>
    </sheetView>
  </sheetViews>
  <sheetFormatPr defaultColWidth="10.65625" defaultRowHeight="9" customHeight="true" zeroHeight="false" outlineLevelRow="0" outlineLevelCol="0"/>
  <cols>
    <col collapsed="false" customWidth="true" hidden="false" outlineLevel="0" max="1" min="1" style="18" width="17.82"/>
    <col collapsed="false" customWidth="true" hidden="false" outlineLevel="0" max="2" min="2" style="19" width="17.82"/>
    <col collapsed="false" customWidth="true" hidden="false" outlineLevel="0" max="10" min="3" style="20" width="17.82"/>
    <col collapsed="false" customWidth="true" hidden="false" outlineLevel="0" max="12" min="11" style="21" width="17.82"/>
    <col collapsed="false" customWidth="false" hidden="false" outlineLevel="0" max="13" min="13" style="22" width="10.65"/>
    <col collapsed="false" customWidth="false" hidden="false" outlineLevel="0" max="16" min="14" style="20" width="10.65"/>
    <col collapsed="false" customWidth="true" hidden="false" outlineLevel="0" max="17" min="17" style="20" width="7.99"/>
    <col collapsed="false" customWidth="true" hidden="false" outlineLevel="0" max="18" min="18" style="20" width="8.99"/>
    <col collapsed="false" customWidth="true" hidden="false" outlineLevel="0" max="19" min="19" style="20" width="8.15"/>
    <col collapsed="false" customWidth="false" hidden="false" outlineLevel="0" max="257" min="20" style="20" width="10.65"/>
  </cols>
  <sheetData>
    <row r="1" customFormat="false" ht="10.5" hidden="false" customHeight="false" outlineLevel="0" collapsed="false">
      <c r="A1" s="23" t="s">
        <v>19</v>
      </c>
      <c r="C1" s="24"/>
    </row>
    <row r="2" customFormat="false" ht="10.5" hidden="false" customHeight="false" outlineLevel="0" collapsed="false">
      <c r="A2" s="23" t="str">
        <f aca="false">'GAS SUM'!A3</f>
        <v>As of November 19, 2001</v>
      </c>
      <c r="C2" s="24"/>
    </row>
    <row r="4" customFormat="false" ht="9" hidden="false" customHeight="false" outlineLevel="0" collapsed="false">
      <c r="N4" s="18"/>
      <c r="O4" s="19"/>
    </row>
    <row r="5" customFormat="false" ht="9" hidden="false" customHeight="false" outlineLevel="0" collapsed="false">
      <c r="N5" s="18"/>
      <c r="O5" s="19"/>
    </row>
    <row r="6" customFormat="false" ht="9" hidden="false" customHeight="false" outlineLevel="0" collapsed="false">
      <c r="N6" s="20" t="s">
        <v>20</v>
      </c>
      <c r="O6" s="19"/>
    </row>
    <row r="7" customFormat="false" ht="9" hidden="false" customHeight="false" outlineLevel="0" collapsed="false">
      <c r="N7" s="25" t="s">
        <v>21</v>
      </c>
      <c r="O7" s="26" t="s">
        <v>22</v>
      </c>
      <c r="P7" s="27" t="s">
        <v>23</v>
      </c>
      <c r="Q7" s="27" t="s">
        <v>24</v>
      </c>
      <c r="R7" s="28"/>
      <c r="S7" s="28"/>
    </row>
    <row r="8" customFormat="false" ht="9" hidden="false" customHeight="false" outlineLevel="0" collapsed="false">
      <c r="N8" s="18" t="n">
        <f aca="false">'5-DAY'!A39</f>
        <v>37104</v>
      </c>
      <c r="O8" s="19" t="n">
        <f aca="false">'5-DAY'!B39/1000</f>
        <v>3258.408</v>
      </c>
      <c r="P8" s="19" t="n">
        <v>3894</v>
      </c>
      <c r="Q8" s="19"/>
      <c r="R8" s="19"/>
      <c r="S8" s="19"/>
    </row>
    <row r="9" customFormat="false" ht="9" hidden="false" customHeight="false" outlineLevel="0" collapsed="false">
      <c r="N9" s="18" t="n">
        <f aca="false">'5-DAY'!A40</f>
        <v>37105</v>
      </c>
      <c r="O9" s="19" t="n">
        <f aca="false">'5-DAY'!B40/1000</f>
        <v>-1196.089</v>
      </c>
      <c r="P9" s="19" t="n">
        <v>1865</v>
      </c>
      <c r="Q9" s="19" t="n">
        <f aca="false">VAR!B4/1000</f>
        <v>2346.369</v>
      </c>
      <c r="R9" s="19"/>
      <c r="S9" s="19"/>
    </row>
    <row r="10" customFormat="false" ht="9" hidden="false" customHeight="false" outlineLevel="0" collapsed="false">
      <c r="N10" s="18" t="n">
        <f aca="false">'5-DAY'!A41</f>
        <v>37106</v>
      </c>
      <c r="O10" s="19" t="n">
        <f aca="false">'5-DAY'!B41/1000</f>
        <v>1275.855</v>
      </c>
      <c r="P10" s="19" t="n">
        <v>2117</v>
      </c>
      <c r="Q10" s="19" t="n">
        <f aca="false">VAR!B5/1000</f>
        <v>2188.87</v>
      </c>
      <c r="R10" s="19"/>
      <c r="S10" s="19"/>
    </row>
    <row r="11" customFormat="false" ht="9" hidden="false" customHeight="false" outlineLevel="0" collapsed="false">
      <c r="N11" s="18" t="n">
        <f aca="false">'5-DAY'!A42</f>
        <v>37109</v>
      </c>
      <c r="O11" s="19" t="n">
        <f aca="false">'5-DAY'!B42/1000</f>
        <v>-2323.857</v>
      </c>
      <c r="P11" s="19" t="n">
        <v>922</v>
      </c>
      <c r="Q11" s="19" t="n">
        <f aca="false">VAR!B6/1000</f>
        <v>2225.325</v>
      </c>
      <c r="R11" s="19"/>
      <c r="S11" s="19"/>
    </row>
    <row r="12" customFormat="false" ht="9" hidden="false" customHeight="false" outlineLevel="0" collapsed="false">
      <c r="N12" s="18" t="n">
        <f aca="false">'5-DAY'!A43</f>
        <v>37110</v>
      </c>
      <c r="O12" s="19" t="n">
        <f aca="false">'5-DAY'!B43/1000</f>
        <v>308.448</v>
      </c>
      <c r="P12" s="19" t="n">
        <f aca="false">SUM(O8:O12)</f>
        <v>1322.765</v>
      </c>
      <c r="Q12" s="19" t="n">
        <f aca="false">VAR!B7/1000</f>
        <v>2124.985</v>
      </c>
      <c r="R12" s="19"/>
      <c r="S12" s="19"/>
    </row>
    <row r="13" customFormat="false" ht="9" hidden="false" customHeight="false" outlineLevel="0" collapsed="false">
      <c r="N13" s="18" t="n">
        <f aca="false">'5-DAY'!A44</f>
        <v>37111</v>
      </c>
      <c r="O13" s="19" t="n">
        <f aca="false">'5-DAY'!B44/1000</f>
        <v>1183.435</v>
      </c>
      <c r="P13" s="19" t="n">
        <f aca="false">SUM(O9:O13)</f>
        <v>-752.208</v>
      </c>
      <c r="Q13" s="19" t="n">
        <f aca="false">VAR!B8/1000</f>
        <v>2145.674</v>
      </c>
      <c r="R13" s="19"/>
      <c r="S13" s="19"/>
    </row>
    <row r="14" customFormat="false" ht="9" hidden="false" customHeight="false" outlineLevel="0" collapsed="false">
      <c r="N14" s="18" t="n">
        <f aca="false">'5-DAY'!A45</f>
        <v>37112</v>
      </c>
      <c r="O14" s="19" t="n">
        <f aca="false">'5-DAY'!B45/1000</f>
        <v>1159.535</v>
      </c>
      <c r="P14" s="19" t="n">
        <f aca="false">SUM(O10:O14)</f>
        <v>1603.416</v>
      </c>
      <c r="Q14" s="19" t="n">
        <f aca="false">VAR!B9/1000</f>
        <v>2094.985</v>
      </c>
      <c r="R14" s="19"/>
      <c r="S14" s="19"/>
    </row>
    <row r="15" customFormat="false" ht="9" hidden="false" customHeight="false" outlineLevel="0" collapsed="false">
      <c r="N15" s="18" t="n">
        <f aca="false">'5-DAY'!A46</f>
        <v>37113</v>
      </c>
      <c r="O15" s="19" t="n">
        <f aca="false">'5-DAY'!B46/1000</f>
        <v>-595.706</v>
      </c>
      <c r="P15" s="19" t="n">
        <f aca="false">SUM(O11:O15)</f>
        <v>-268.145</v>
      </c>
      <c r="Q15" s="19" t="n">
        <f aca="false">VAR!B10/1000</f>
        <v>2079.287</v>
      </c>
      <c r="R15" s="19"/>
      <c r="S15" s="19"/>
    </row>
    <row r="16" customFormat="false" ht="9" hidden="false" customHeight="false" outlineLevel="0" collapsed="false">
      <c r="N16" s="18" t="n">
        <f aca="false">'5-DAY'!A47</f>
        <v>37116</v>
      </c>
      <c r="O16" s="19" t="n">
        <f aca="false">'5-DAY'!B47/1000</f>
        <v>-6281.869</v>
      </c>
      <c r="P16" s="19" t="n">
        <f aca="false">SUM(O12:O16)</f>
        <v>-4226.157</v>
      </c>
      <c r="Q16" s="19" t="n">
        <f aca="false">VAR!B11/1000</f>
        <v>1611.819</v>
      </c>
      <c r="R16" s="19"/>
      <c r="S16" s="19"/>
    </row>
    <row r="17" customFormat="false" ht="9" hidden="false" customHeight="false" outlineLevel="0" collapsed="false">
      <c r="N17" s="18" t="n">
        <f aca="false">'5-DAY'!A48</f>
        <v>37117</v>
      </c>
      <c r="O17" s="19" t="n">
        <f aca="false">'5-DAY'!B48/1000</f>
        <v>-44.611</v>
      </c>
      <c r="P17" s="19" t="n">
        <f aca="false">SUM(O13:O17)</f>
        <v>-4579.216</v>
      </c>
      <c r="Q17" s="19" t="n">
        <f aca="false">VAR!B12/1000</f>
        <v>1644.596</v>
      </c>
    </row>
    <row r="18" customFormat="false" ht="9" hidden="false" customHeight="false" outlineLevel="0" collapsed="false">
      <c r="N18" s="18" t="n">
        <f aca="false">'5-DAY'!A49</f>
        <v>37118</v>
      </c>
      <c r="O18" s="19" t="n">
        <f aca="false">'5-DAY'!B49/1000</f>
        <v>-1707.207</v>
      </c>
      <c r="P18" s="19" t="n">
        <f aca="false">SUM(O14:O18)</f>
        <v>-7469.858</v>
      </c>
      <c r="Q18" s="19" t="n">
        <f aca="false">VAR!B13/1000</f>
        <v>1777.097</v>
      </c>
    </row>
    <row r="19" customFormat="false" ht="9" hidden="false" customHeight="false" outlineLevel="0" collapsed="false">
      <c r="N19" s="18" t="n">
        <f aca="false">'5-DAY'!A50</f>
        <v>37119</v>
      </c>
      <c r="O19" s="19" t="n">
        <f aca="false">'5-DAY'!B50/1000</f>
        <v>27.549</v>
      </c>
      <c r="P19" s="19" t="n">
        <f aca="false">SUM(O15:O19)</f>
        <v>-8601.844</v>
      </c>
      <c r="Q19" s="19" t="n">
        <f aca="false">VAR!B14/1000</f>
        <v>1743.795</v>
      </c>
    </row>
    <row r="20" customFormat="false" ht="9" hidden="false" customHeight="false" outlineLevel="0" collapsed="false">
      <c r="N20" s="18" t="n">
        <f aca="false">'5-DAY'!A51</f>
        <v>37120</v>
      </c>
      <c r="O20" s="19" t="n">
        <f aca="false">'5-DAY'!B51/1000</f>
        <v>634.746</v>
      </c>
      <c r="P20" s="19" t="n">
        <f aca="false">SUM(O16:O20)</f>
        <v>-7371.392</v>
      </c>
      <c r="Q20" s="19" t="n">
        <f aca="false">VAR!B15/1000</f>
        <v>1716.027</v>
      </c>
    </row>
    <row r="21" customFormat="false" ht="9" hidden="false" customHeight="false" outlineLevel="0" collapsed="false">
      <c r="N21" s="18" t="n">
        <f aca="false">'5-DAY'!A52</f>
        <v>37123</v>
      </c>
      <c r="O21" s="19" t="n">
        <f aca="false">'5-DAY'!B52/1000</f>
        <v>1044.671</v>
      </c>
      <c r="P21" s="19" t="n">
        <f aca="false">SUM(O17:O21)</f>
        <v>-44.8520000000001</v>
      </c>
      <c r="Q21" s="19" t="n">
        <f aca="false">VAR!B16/1000</f>
        <v>1664.305</v>
      </c>
    </row>
    <row r="22" customFormat="false" ht="9" hidden="false" customHeight="false" outlineLevel="0" collapsed="false">
      <c r="N22" s="18" t="n">
        <f aca="false">'5-DAY'!A53</f>
        <v>37124</v>
      </c>
      <c r="O22" s="19" t="n">
        <f aca="false">'5-DAY'!B53/1000</f>
        <v>-546.792</v>
      </c>
      <c r="P22" s="19" t="n">
        <f aca="false">SUM(O18:O22)</f>
        <v>-547.033</v>
      </c>
      <c r="Q22" s="19" t="n">
        <f aca="false">VAR!B17/1000</f>
        <v>1874.522</v>
      </c>
    </row>
    <row r="23" customFormat="false" ht="9" hidden="false" customHeight="false" outlineLevel="0" collapsed="false">
      <c r="N23" s="18" t="n">
        <f aca="false">'5-DAY'!A54</f>
        <v>37125</v>
      </c>
      <c r="O23" s="19" t="n">
        <f aca="false">'5-DAY'!B54/1000</f>
        <v>1777.844</v>
      </c>
      <c r="P23" s="19" t="n">
        <f aca="false">SUM(O19:O23)</f>
        <v>2938.018</v>
      </c>
      <c r="Q23" s="19" t="n">
        <f aca="false">VAR!B18/1000</f>
        <v>1748.801</v>
      </c>
    </row>
    <row r="24" customFormat="false" ht="9" hidden="false" customHeight="false" outlineLevel="0" collapsed="false">
      <c r="N24" s="18" t="n">
        <f aca="false">'5-DAY'!A55</f>
        <v>37126</v>
      </c>
      <c r="O24" s="19" t="n">
        <f aca="false">'5-DAY'!B55/1000</f>
        <v>-343.241</v>
      </c>
      <c r="P24" s="19" t="n">
        <f aca="false">SUM(O20:O24)</f>
        <v>2567.228</v>
      </c>
      <c r="Q24" s="19" t="n">
        <f aca="false">VAR!B19/1000</f>
        <v>1821.611</v>
      </c>
    </row>
    <row r="25" customFormat="false" ht="9" hidden="false" customHeight="false" outlineLevel="0" collapsed="false">
      <c r="N25" s="18" t="n">
        <f aca="false">'5-DAY'!A56</f>
        <v>37127</v>
      </c>
      <c r="O25" s="19" t="n">
        <f aca="false">'5-DAY'!B56/1000</f>
        <v>918.192</v>
      </c>
      <c r="P25" s="19" t="n">
        <f aca="false">SUM(O21:O25)</f>
        <v>2850.674</v>
      </c>
      <c r="Q25" s="19" t="n">
        <f aca="false">VAR!B20/1000</f>
        <v>1776.291</v>
      </c>
    </row>
    <row r="26" customFormat="false" ht="9" hidden="false" customHeight="false" outlineLevel="0" collapsed="false">
      <c r="N26" s="18" t="n">
        <f aca="false">'5-DAY'!A57</f>
        <v>37130</v>
      </c>
      <c r="O26" s="19" t="n">
        <f aca="false">'5-DAY'!B57/1000</f>
        <v>1529.049</v>
      </c>
      <c r="P26" s="19" t="n">
        <f aca="false">SUM(O22:O26)</f>
        <v>3335.052</v>
      </c>
      <c r="Q26" s="19" t="n">
        <f aca="false">VAR!B21/1000</f>
        <v>1688.411</v>
      </c>
    </row>
    <row r="27" customFormat="false" ht="9" hidden="false" customHeight="false" outlineLevel="0" collapsed="false">
      <c r="N27" s="18" t="n">
        <f aca="false">'5-DAY'!A58</f>
        <v>37131</v>
      </c>
      <c r="O27" s="19" t="n">
        <f aca="false">'5-DAY'!B58/1000</f>
        <v>198.209</v>
      </c>
      <c r="P27" s="19" t="n">
        <f aca="false">SUM(O23:O27)</f>
        <v>4080.053</v>
      </c>
      <c r="Q27" s="19" t="n">
        <f aca="false">VAR!B22/1000</f>
        <v>1648.123</v>
      </c>
    </row>
    <row r="28" customFormat="false" ht="9" hidden="false" customHeight="false" outlineLevel="0" collapsed="false">
      <c r="N28" s="18" t="n">
        <f aca="false">'5-DAY'!A59</f>
        <v>37132</v>
      </c>
      <c r="O28" s="19" t="n">
        <f aca="false">'5-DAY'!B59/1000</f>
        <v>1578.88</v>
      </c>
      <c r="P28" s="19" t="n">
        <f aca="false">SUM(O24:O28)</f>
        <v>3881.089</v>
      </c>
      <c r="Q28" s="19" t="n">
        <f aca="false">VAR!B23/1000</f>
        <v>1788.488</v>
      </c>
    </row>
    <row r="29" customFormat="false" ht="9" hidden="false" customHeight="false" outlineLevel="0" collapsed="false">
      <c r="N29" s="18" t="n">
        <f aca="false">'5-DAY'!A60</f>
        <v>37133</v>
      </c>
      <c r="O29" s="19" t="n">
        <f aca="false">'5-DAY'!B60/1000</f>
        <v>-262.4</v>
      </c>
      <c r="P29" s="19" t="n">
        <f aca="false">SUM(O25:O29)</f>
        <v>3961.93</v>
      </c>
      <c r="Q29" s="19" t="n">
        <f aca="false">VAR!B24/1000</f>
        <v>1894.682</v>
      </c>
    </row>
    <row r="30" customFormat="false" ht="9" hidden="false" customHeight="false" outlineLevel="0" collapsed="false">
      <c r="N30" s="29" t="n">
        <f aca="false">'5-DAY'!A61</f>
        <v>37134</v>
      </c>
      <c r="O30" s="30" t="n">
        <f aca="false">'5-DAY'!B61/1000</f>
        <v>404.653</v>
      </c>
      <c r="P30" s="30" t="n">
        <f aca="false">SUM(O26:O30)</f>
        <v>3448.391</v>
      </c>
      <c r="Q30" s="30" t="n">
        <f aca="false">VAR!B25/1000</f>
        <v>1955.089</v>
      </c>
    </row>
    <row r="31" customFormat="false" ht="9" hidden="false" customHeight="false" outlineLevel="0" collapsed="false">
      <c r="N31" s="18" t="n">
        <f aca="false">'5-DAY'!A62</f>
        <v>37138</v>
      </c>
      <c r="O31" s="19" t="n">
        <f aca="false">'5-DAY'!B62/1000</f>
        <v>2030.401</v>
      </c>
      <c r="P31" s="19" t="n">
        <f aca="false">SUM(O27:O31)</f>
        <v>3949.743</v>
      </c>
      <c r="Q31" s="19" t="n">
        <f aca="false">VAR!B26/1000</f>
        <v>1973.918</v>
      </c>
    </row>
    <row r="32" customFormat="false" ht="9" hidden="false" customHeight="false" outlineLevel="0" collapsed="false">
      <c r="N32" s="18" t="n">
        <f aca="false">'5-DAY'!A63</f>
        <v>37139</v>
      </c>
      <c r="O32" s="19" t="n">
        <f aca="false">'5-DAY'!B63/1000</f>
        <v>-267.932</v>
      </c>
      <c r="P32" s="19" t="n">
        <f aca="false">SUM(O28:O32)</f>
        <v>3483.602</v>
      </c>
      <c r="Q32" s="19" t="n">
        <f aca="false">VAR!B27/1000</f>
        <v>1973.918</v>
      </c>
    </row>
    <row r="33" customFormat="false" ht="9" hidden="false" customHeight="false" outlineLevel="0" collapsed="false">
      <c r="N33" s="18" t="n">
        <f aca="false">'5-DAY'!A64</f>
        <v>37140</v>
      </c>
      <c r="O33" s="19" t="n">
        <f aca="false">'5-DAY'!B64/1000</f>
        <v>-174.272</v>
      </c>
      <c r="P33" s="19" t="n">
        <f aca="false">SUM(O29:O33)</f>
        <v>1730.45</v>
      </c>
      <c r="Q33" s="19" t="n">
        <f aca="false">VAR!B28/1000</f>
        <v>850.299</v>
      </c>
    </row>
    <row r="34" customFormat="false" ht="9" hidden="false" customHeight="false" outlineLevel="0" collapsed="false">
      <c r="N34" s="18" t="n">
        <f aca="false">'5-DAY'!A65</f>
        <v>37141</v>
      </c>
      <c r="O34" s="19" t="n">
        <f aca="false">'5-DAY'!B65/1000</f>
        <v>-259.29</v>
      </c>
      <c r="P34" s="19" t="n">
        <f aca="false">SUM(O30:O34)</f>
        <v>1733.56</v>
      </c>
      <c r="Q34" s="19" t="n">
        <f aca="false">VAR!B29/1000</f>
        <v>995.491</v>
      </c>
    </row>
    <row r="35" customFormat="false" ht="9" hidden="false" customHeight="false" outlineLevel="0" collapsed="false">
      <c r="N35" s="18" t="n">
        <f aca="false">'5-DAY'!A66</f>
        <v>37144</v>
      </c>
      <c r="O35" s="19" t="n">
        <f aca="false">'5-DAY'!B66/1000</f>
        <v>155.904</v>
      </c>
      <c r="P35" s="19" t="n">
        <f aca="false">SUM(O31:O35)</f>
        <v>1484.811</v>
      </c>
      <c r="Q35" s="19" t="n">
        <f aca="false">VAR!B30/1000</f>
        <v>1216.305</v>
      </c>
    </row>
    <row r="36" customFormat="false" ht="9" hidden="false" customHeight="false" outlineLevel="0" collapsed="false">
      <c r="N36" s="18" t="n">
        <f aca="false">'5-DAY'!A67</f>
        <v>37146</v>
      </c>
      <c r="O36" s="19" t="n">
        <f aca="false">'5-DAY'!B67/1000</f>
        <v>10.329</v>
      </c>
      <c r="P36" s="19" t="n">
        <f aca="false">SUM(O32:O36)</f>
        <v>-535.261</v>
      </c>
      <c r="Q36" s="19" t="n">
        <f aca="false">VAR!B31/1000</f>
        <v>1255.926</v>
      </c>
    </row>
    <row r="37" customFormat="false" ht="9" hidden="false" customHeight="false" outlineLevel="0" collapsed="false">
      <c r="N37" s="18" t="n">
        <f aca="false">'5-DAY'!A68</f>
        <v>37147</v>
      </c>
      <c r="O37" s="19" t="n">
        <f aca="false">'5-DAY'!B68/1000</f>
        <v>-1035.151</v>
      </c>
      <c r="P37" s="19" t="n">
        <f aca="false">SUM(O33:O37)</f>
        <v>-1302.48</v>
      </c>
      <c r="Q37" s="19" t="n">
        <f aca="false">VAR!B32/1000</f>
        <v>1323.775</v>
      </c>
    </row>
    <row r="38" customFormat="false" ht="9" hidden="false" customHeight="false" outlineLevel="0" collapsed="false">
      <c r="N38" s="18" t="n">
        <f aca="false">'5-DAY'!A69</f>
        <v>37148</v>
      </c>
      <c r="O38" s="19" t="n">
        <f aca="false">'5-DAY'!B69/1000</f>
        <v>131.955</v>
      </c>
      <c r="P38" s="19" t="n">
        <f aca="false">SUM(O34:O38)</f>
        <v>-996.253</v>
      </c>
      <c r="Q38" s="19" t="n">
        <f aca="false">VAR!B33/1000</f>
        <v>1378.447</v>
      </c>
    </row>
    <row r="39" customFormat="false" ht="9" hidden="false" customHeight="false" outlineLevel="0" collapsed="false">
      <c r="N39" s="18" t="n">
        <f aca="false">'5-DAY'!A70</f>
        <v>37151</v>
      </c>
      <c r="O39" s="19" t="n">
        <f aca="false">'5-DAY'!B70/1000</f>
        <v>-519.455</v>
      </c>
      <c r="P39" s="19" t="n">
        <f aca="false">SUM(O35:O39)</f>
        <v>-1256.418</v>
      </c>
      <c r="Q39" s="19" t="n">
        <f aca="false">VAR!B34/1000</f>
        <v>1308.291</v>
      </c>
    </row>
    <row r="40" customFormat="false" ht="9" hidden="false" customHeight="false" outlineLevel="0" collapsed="false">
      <c r="N40" s="18" t="n">
        <f aca="false">'5-DAY'!A71</f>
        <v>37152</v>
      </c>
      <c r="O40" s="19" t="n">
        <f aca="false">'5-DAY'!B71/1000</f>
        <v>927.493</v>
      </c>
      <c r="P40" s="19" t="n">
        <f aca="false">SUM(O36:O40)</f>
        <v>-484.829</v>
      </c>
      <c r="Q40" s="19" t="n">
        <f aca="false">VAR!B35/1000</f>
        <v>1524.084</v>
      </c>
    </row>
    <row r="41" customFormat="false" ht="9" hidden="false" customHeight="false" outlineLevel="0" collapsed="false">
      <c r="N41" s="18" t="n">
        <f aca="false">'5-DAY'!A72</f>
        <v>37153</v>
      </c>
      <c r="O41" s="19" t="n">
        <f aca="false">'5-DAY'!B72/1000</f>
        <v>278.897</v>
      </c>
      <c r="P41" s="19" t="n">
        <f aca="false">SUM(O37:O41)</f>
        <v>-216.261</v>
      </c>
      <c r="Q41" s="19" t="n">
        <f aca="false">VAR!B36/1000</f>
        <v>1336.349</v>
      </c>
    </row>
    <row r="42" customFormat="false" ht="9" hidden="false" customHeight="false" outlineLevel="0" collapsed="false">
      <c r="N42" s="18" t="n">
        <f aca="false">'5-DAY'!A73</f>
        <v>37154</v>
      </c>
      <c r="O42" s="19" t="n">
        <f aca="false">'5-DAY'!B73/1000</f>
        <v>-324.249</v>
      </c>
      <c r="P42" s="19" t="n">
        <f aca="false">SUM(O38:O42)</f>
        <v>494.641</v>
      </c>
      <c r="Q42" s="19" t="n">
        <f aca="false">VAR!B37/1000</f>
        <v>1268.363</v>
      </c>
    </row>
    <row r="43" customFormat="false" ht="9" hidden="false" customHeight="false" outlineLevel="0" collapsed="false">
      <c r="N43" s="18" t="n">
        <f aca="false">'5-DAY'!A74</f>
        <v>37155</v>
      </c>
      <c r="O43" s="19" t="n">
        <f aca="false">'5-DAY'!B74/1000</f>
        <v>131.147</v>
      </c>
      <c r="P43" s="19" t="n">
        <f aca="false">SUM(O39:O43)</f>
        <v>493.833</v>
      </c>
      <c r="Q43" s="19" t="n">
        <f aca="false">VAR!B38/1000</f>
        <v>1211.328</v>
      </c>
    </row>
    <row r="44" customFormat="false" ht="9" hidden="false" customHeight="false" outlineLevel="0" collapsed="false">
      <c r="N44" s="18" t="n">
        <f aca="false">'5-DAY'!A75</f>
        <v>37158</v>
      </c>
      <c r="O44" s="19" t="n">
        <f aca="false">'5-DAY'!B75/1000</f>
        <v>649.428</v>
      </c>
      <c r="P44" s="19" t="n">
        <f aca="false">SUM(O40:O44)</f>
        <v>1662.716</v>
      </c>
      <c r="Q44" s="19" t="n">
        <f aca="false">VAR!B39/1000</f>
        <v>1507.055</v>
      </c>
    </row>
    <row r="45" customFormat="false" ht="9" hidden="false" customHeight="false" outlineLevel="0" collapsed="false">
      <c r="N45" s="18" t="n">
        <f aca="false">'5-DAY'!A76</f>
        <v>37159</v>
      </c>
      <c r="O45" s="19" t="n">
        <f aca="false">'5-DAY'!B76/1000</f>
        <v>-1177.383</v>
      </c>
      <c r="P45" s="19" t="n">
        <f aca="false">SUM(O41:O45)</f>
        <v>-442.16</v>
      </c>
      <c r="Q45" s="19" t="n">
        <f aca="false">VAR!B40/1000</f>
        <v>1350.778</v>
      </c>
    </row>
    <row r="46" customFormat="false" ht="9" hidden="false" customHeight="false" outlineLevel="0" collapsed="false">
      <c r="N46" s="18" t="n">
        <f aca="false">'5-DAY'!A77</f>
        <v>37160</v>
      </c>
      <c r="O46" s="19" t="n">
        <f aca="false">'5-DAY'!B77/1000</f>
        <v>330.499</v>
      </c>
      <c r="P46" s="19" t="n">
        <f aca="false">SUM(O42:O46)</f>
        <v>-390.558</v>
      </c>
      <c r="Q46" s="19" t="n">
        <f aca="false">VAR!B41/1000</f>
        <v>1365.565</v>
      </c>
    </row>
    <row r="47" customFormat="false" ht="9" hidden="false" customHeight="false" outlineLevel="0" collapsed="false">
      <c r="N47" s="18" t="n">
        <f aca="false">'5-DAY'!A78</f>
        <v>37161</v>
      </c>
      <c r="O47" s="19" t="n">
        <f aca="false">'5-DAY'!B78/1000</f>
        <v>237.216</v>
      </c>
      <c r="P47" s="19" t="n">
        <f aca="false">SUM(O43:O47)</f>
        <v>170.907</v>
      </c>
      <c r="Q47" s="19" t="n">
        <f aca="false">VAR!B42/1000</f>
        <v>1406.354</v>
      </c>
    </row>
    <row r="48" customFormat="false" ht="9" hidden="false" customHeight="false" outlineLevel="0" collapsed="false">
      <c r="N48" s="31" t="n">
        <f aca="false">'5-DAY'!A79</f>
        <v>37162</v>
      </c>
      <c r="O48" s="30" t="n">
        <f aca="false">'5-DAY'!B79/1000</f>
        <v>-413.713</v>
      </c>
      <c r="P48" s="30" t="n">
        <f aca="false">SUM(O44:O48)</f>
        <v>-373.953</v>
      </c>
      <c r="Q48" s="30" t="n">
        <f aca="false">VAR!B43/1000</f>
        <v>1483.992</v>
      </c>
    </row>
    <row r="49" customFormat="false" ht="9" hidden="false" customHeight="false" outlineLevel="0" collapsed="false">
      <c r="M49" s="21"/>
      <c r="N49" s="32" t="n">
        <f aca="false">'5-DAY'!A80</f>
        <v>37165</v>
      </c>
      <c r="O49" s="33" t="n">
        <f aca="false">'5-DAY'!B80/1000</f>
        <v>-398.024</v>
      </c>
      <c r="P49" s="33" t="n">
        <f aca="false">SUM(O45:O49)</f>
        <v>-1421.405</v>
      </c>
      <c r="Q49" s="33" t="n">
        <f aca="false">VAR!B44/1000</f>
        <v>1438.638</v>
      </c>
    </row>
    <row r="50" customFormat="false" ht="9" hidden="false" customHeight="false" outlineLevel="0" collapsed="false">
      <c r="N50" s="32" t="n">
        <f aca="false">'5-DAY'!A81</f>
        <v>37166</v>
      </c>
      <c r="O50" s="33" t="n">
        <f aca="false">'5-DAY'!B81/1000</f>
        <v>-39.333</v>
      </c>
      <c r="P50" s="33" t="n">
        <f aca="false">SUM(O46:O50)</f>
        <v>-283.355</v>
      </c>
      <c r="Q50" s="33" t="n">
        <f aca="false">VAR!B45/1000</f>
        <v>1284.451</v>
      </c>
    </row>
    <row r="51" customFormat="false" ht="9" hidden="false" customHeight="false" outlineLevel="0" collapsed="false">
      <c r="N51" s="32" t="n">
        <f aca="false">'5-DAY'!A82</f>
        <v>37167</v>
      </c>
      <c r="O51" s="33" t="n">
        <f aca="false">'5-DAY'!B82/1000</f>
        <v>312.679</v>
      </c>
      <c r="P51" s="33" t="n">
        <f aca="false">SUM(O47:O51)</f>
        <v>-301.175</v>
      </c>
      <c r="Q51" s="33" t="n">
        <f aca="false">VAR!B46/1000</f>
        <v>554.984</v>
      </c>
    </row>
    <row r="52" customFormat="false" ht="9" hidden="false" customHeight="false" outlineLevel="0" collapsed="false">
      <c r="N52" s="32" t="n">
        <f aca="false">'5-DAY'!A83</f>
        <v>37168</v>
      </c>
      <c r="O52" s="33" t="n">
        <f aca="false">'5-DAY'!B83/1000</f>
        <v>209.436</v>
      </c>
      <c r="P52" s="33" t="n">
        <f aca="false">SUM(O48:O52)</f>
        <v>-328.955</v>
      </c>
      <c r="Q52" s="33" t="n">
        <f aca="false">VAR!B47/1000</f>
        <v>632.764</v>
      </c>
    </row>
    <row r="53" customFormat="false" ht="9" hidden="false" customHeight="false" outlineLevel="0" collapsed="false">
      <c r="N53" s="32" t="n">
        <f aca="false">'5-DAY'!A84</f>
        <v>37169</v>
      </c>
      <c r="O53" s="33" t="n">
        <f aca="false">'5-DAY'!B84/1000</f>
        <v>-301.617</v>
      </c>
      <c r="P53" s="33" t="n">
        <f aca="false">SUM(O49:O53)</f>
        <v>-216.859</v>
      </c>
      <c r="Q53" s="33" t="n">
        <f aca="false">VAR!B48/1000</f>
        <v>490.476</v>
      </c>
    </row>
    <row r="54" customFormat="false" ht="9" hidden="false" customHeight="false" outlineLevel="0" collapsed="false">
      <c r="N54" s="32" t="n">
        <f aca="false">'5-DAY'!A85</f>
        <v>37172</v>
      </c>
      <c r="O54" s="33" t="n">
        <f aca="false">'5-DAY'!B85/1000</f>
        <v>111.378</v>
      </c>
      <c r="P54" s="33" t="n">
        <f aca="false">SUM(O50:O54)</f>
        <v>292.543</v>
      </c>
      <c r="Q54" s="33" t="n">
        <f aca="false">VAR!B49/1000</f>
        <v>559.63</v>
      </c>
    </row>
    <row r="55" customFormat="false" ht="9" hidden="false" customHeight="false" outlineLevel="0" collapsed="false">
      <c r="N55" s="32" t="n">
        <f aca="false">'5-DAY'!A86</f>
        <v>37173</v>
      </c>
      <c r="O55" s="33" t="n">
        <f aca="false">'5-DAY'!B86/1000</f>
        <v>349.385</v>
      </c>
      <c r="P55" s="33" t="n">
        <f aca="false">SUM(O51:O55)</f>
        <v>681.261</v>
      </c>
      <c r="Q55" s="33" t="n">
        <f aca="false">VAR!B50/1000</f>
        <v>515.339</v>
      </c>
    </row>
    <row r="56" customFormat="false" ht="9" hidden="false" customHeight="false" outlineLevel="0" collapsed="false">
      <c r="N56" s="32" t="n">
        <f aca="false">'5-DAY'!A87</f>
        <v>37174</v>
      </c>
      <c r="O56" s="33" t="n">
        <f aca="false">'5-DAY'!B87/1000</f>
        <v>51.354</v>
      </c>
      <c r="P56" s="33" t="n">
        <f aca="false">SUM(O52:O56)</f>
        <v>419.936</v>
      </c>
      <c r="Q56" s="33" t="n">
        <f aca="false">VAR!B51/1000</f>
        <v>495.302</v>
      </c>
    </row>
    <row r="57" customFormat="false" ht="9" hidden="false" customHeight="false" outlineLevel="0" collapsed="false">
      <c r="N57" s="32" t="n">
        <f aca="false">'5-DAY'!A88</f>
        <v>37175</v>
      </c>
      <c r="O57" s="33" t="n">
        <f aca="false">'5-DAY'!B88/1000</f>
        <v>32.035</v>
      </c>
      <c r="P57" s="33" t="n">
        <f aca="false">SUM(O53:O57)</f>
        <v>242.535</v>
      </c>
      <c r="Q57" s="33" t="n">
        <f aca="false">VAR!B52/1000</f>
        <v>538.061</v>
      </c>
    </row>
    <row r="58" customFormat="false" ht="9" hidden="false" customHeight="false" outlineLevel="0" collapsed="false">
      <c r="N58" s="32" t="n">
        <f aca="false">'5-DAY'!A89</f>
        <v>37176</v>
      </c>
      <c r="O58" s="33" t="n">
        <f aca="false">'5-DAY'!B89/1000</f>
        <v>-49.485</v>
      </c>
      <c r="P58" s="33" t="n">
        <f aca="false">SUM(O54:O58)</f>
        <v>494.667</v>
      </c>
      <c r="Q58" s="33" t="n">
        <f aca="false">VAR!B53/1000</f>
        <v>602.751</v>
      </c>
    </row>
    <row r="59" customFormat="false" ht="9" hidden="false" customHeight="false" outlineLevel="0" collapsed="false">
      <c r="N59" s="32" t="n">
        <f aca="false">'5-DAY'!A90</f>
        <v>37179</v>
      </c>
      <c r="O59" s="33" t="n">
        <f aca="false">'5-DAY'!B90/1000</f>
        <v>34.54</v>
      </c>
      <c r="P59" s="33" t="n">
        <f aca="false">SUM(O55:O59)</f>
        <v>417.829</v>
      </c>
      <c r="Q59" s="33" t="n">
        <f aca="false">VAR!B54/1000</f>
        <v>580.128</v>
      </c>
    </row>
    <row r="60" customFormat="false" ht="9" hidden="false" customHeight="false" outlineLevel="0" collapsed="false">
      <c r="N60" s="32" t="n">
        <f aca="false">'5-DAY'!A91</f>
        <v>37180</v>
      </c>
      <c r="O60" s="33" t="n">
        <f aca="false">'5-DAY'!B91/1000</f>
        <v>-444.586</v>
      </c>
      <c r="P60" s="33" t="n">
        <f aca="false">SUM(O56:O60)</f>
        <v>-376.142</v>
      </c>
      <c r="Q60" s="33" t="n">
        <f aca="false">VAR!B55/1000</f>
        <v>513.093</v>
      </c>
    </row>
    <row r="61" customFormat="false" ht="9" hidden="false" customHeight="false" outlineLevel="0" collapsed="false">
      <c r="N61" s="32" t="n">
        <f aca="false">'5-DAY'!A92</f>
        <v>37181</v>
      </c>
      <c r="O61" s="33" t="n">
        <f aca="false">'5-DAY'!B92/1000</f>
        <v>-269.704</v>
      </c>
      <c r="P61" s="33" t="n">
        <f aca="false">SUM(O57:O61)</f>
        <v>-697.2</v>
      </c>
      <c r="Q61" s="33" t="n">
        <f aca="false">VAR!B56/1000</f>
        <v>580.584</v>
      </c>
    </row>
    <row r="62" customFormat="false" ht="9" hidden="false" customHeight="false" outlineLevel="0" collapsed="false">
      <c r="N62" s="32" t="n">
        <f aca="false">'5-DAY'!A93</f>
        <v>37182</v>
      </c>
      <c r="O62" s="33" t="n">
        <f aca="false">'5-DAY'!B93/1000</f>
        <v>-416.871</v>
      </c>
      <c r="P62" s="33" t="n">
        <f aca="false">SUM(O58:O62)</f>
        <v>-1146.106</v>
      </c>
      <c r="Q62" s="33" t="n">
        <f aca="false">VAR!B57/1000</f>
        <v>548.558</v>
      </c>
    </row>
    <row r="63" customFormat="false" ht="9" hidden="false" customHeight="false" outlineLevel="0" collapsed="false">
      <c r="N63" s="32" t="n">
        <f aca="false">'5-DAY'!A94</f>
        <v>37183</v>
      </c>
      <c r="O63" s="33" t="n">
        <f aca="false">'5-DAY'!B94/1000</f>
        <v>-1174.327</v>
      </c>
      <c r="P63" s="33" t="n">
        <f aca="false">SUM(O59:O63)</f>
        <v>-2270.948</v>
      </c>
      <c r="Q63" s="33" t="n">
        <f aca="false">VAR!B58/1000</f>
        <v>534.12</v>
      </c>
    </row>
    <row r="64" customFormat="false" ht="9" hidden="false" customHeight="false" outlineLevel="0" collapsed="false">
      <c r="N64" s="32" t="n">
        <f aca="false">'5-DAY'!A95</f>
        <v>37186</v>
      </c>
      <c r="O64" s="33" t="n">
        <f aca="false">'5-DAY'!B95/1000</f>
        <v>393.687</v>
      </c>
      <c r="P64" s="33" t="n">
        <f aca="false">SUM(O60:O64)</f>
        <v>-1911.801</v>
      </c>
      <c r="Q64" s="33" t="n">
        <f aca="false">VAR!B59/1000</f>
        <v>596.225</v>
      </c>
    </row>
    <row r="65" customFormat="false" ht="9" hidden="false" customHeight="false" outlineLevel="0" collapsed="false">
      <c r="N65" s="32" t="n">
        <f aca="false">'5-DAY'!A96</f>
        <v>37187</v>
      </c>
      <c r="O65" s="33" t="n">
        <f aca="false">'5-DAY'!B96/1000</f>
        <v>-166.299</v>
      </c>
      <c r="P65" s="33" t="n">
        <f aca="false">SUM(O61:O65)</f>
        <v>-1633.514</v>
      </c>
      <c r="Q65" s="33" t="n">
        <f aca="false">VAR!B60/1000</f>
        <v>555.53</v>
      </c>
    </row>
    <row r="66" customFormat="false" ht="9" hidden="false" customHeight="false" outlineLevel="0" collapsed="false">
      <c r="N66" s="32" t="n">
        <f aca="false">'5-DAY'!A97</f>
        <v>37188</v>
      </c>
      <c r="O66" s="33" t="n">
        <f aca="false">'5-DAY'!B97/1000</f>
        <v>181.651</v>
      </c>
      <c r="P66" s="33" t="n">
        <f aca="false">SUM(O62:O66)</f>
        <v>-1182.159</v>
      </c>
      <c r="Q66" s="33" t="n">
        <f aca="false">VAR!B61/1000</f>
        <v>578.453</v>
      </c>
    </row>
    <row r="67" customFormat="false" ht="9" hidden="false" customHeight="false" outlineLevel="0" collapsed="false">
      <c r="N67" s="32" t="n">
        <f aca="false">'5-DAY'!A98</f>
        <v>37189</v>
      </c>
      <c r="O67" s="33" t="n">
        <f aca="false">'5-DAY'!B98/1000</f>
        <v>-140.019</v>
      </c>
      <c r="P67" s="33" t="n">
        <f aca="false">SUM(O63:O67)</f>
        <v>-905.307</v>
      </c>
      <c r="Q67" s="33" t="n">
        <f aca="false">VAR!B62/1000</f>
        <v>566.703</v>
      </c>
    </row>
    <row r="68" customFormat="false" ht="9" hidden="false" customHeight="false" outlineLevel="0" collapsed="false">
      <c r="N68" s="32" t="n">
        <f aca="false">'5-DAY'!A99</f>
        <v>37190</v>
      </c>
      <c r="O68" s="33" t="n">
        <f aca="false">'5-DAY'!B99/1000</f>
        <v>277.883</v>
      </c>
      <c r="P68" s="33" t="n">
        <f aca="false">SUM(O64:O68)</f>
        <v>546.903</v>
      </c>
      <c r="Q68" s="33" t="n">
        <f aca="false">VAR!B63/1000</f>
        <v>580.917</v>
      </c>
    </row>
    <row r="69" customFormat="false" ht="9" hidden="false" customHeight="false" outlineLevel="0" collapsed="false">
      <c r="N69" s="32" t="n">
        <f aca="false">'5-DAY'!A100</f>
        <v>37193</v>
      </c>
      <c r="O69" s="33" t="n">
        <f aca="false">'5-DAY'!B100/1000</f>
        <v>-313.999</v>
      </c>
      <c r="P69" s="33" t="n">
        <f aca="false">SUM(O65:O69)</f>
        <v>-160.783</v>
      </c>
      <c r="Q69" s="33" t="n">
        <f aca="false">VAR!B64/1000</f>
        <v>595.709</v>
      </c>
    </row>
    <row r="70" customFormat="false" ht="9" hidden="false" customHeight="false" outlineLevel="0" collapsed="false">
      <c r="N70" s="32" t="n">
        <f aca="false">'5-DAY'!A101</f>
        <v>37194</v>
      </c>
      <c r="O70" s="33" t="n">
        <f aca="false">'5-DAY'!B101/1000</f>
        <v>-276.743</v>
      </c>
      <c r="P70" s="33" t="n">
        <f aca="false">SUM(O66:O70)</f>
        <v>-271.227</v>
      </c>
      <c r="Q70" s="33" t="n">
        <f aca="false">VAR!B65/1000</f>
        <v>625.084</v>
      </c>
    </row>
    <row r="71" customFormat="false" ht="9" hidden="false" customHeight="false" outlineLevel="0" collapsed="false">
      <c r="N71" s="31" t="n">
        <f aca="false">'5-DAY'!A102</f>
        <v>37195</v>
      </c>
      <c r="O71" s="30" t="n">
        <f aca="false">'5-DAY'!B102/1000</f>
        <v>-419.461</v>
      </c>
      <c r="P71" s="30" t="n">
        <f aca="false">SUM(O67:O71)</f>
        <v>-872.339</v>
      </c>
      <c r="Q71" s="30" t="n">
        <f aca="false">VAR!B66/1000</f>
        <v>625.364</v>
      </c>
    </row>
    <row r="72" customFormat="false" ht="9" hidden="false" customHeight="false" outlineLevel="0" collapsed="false">
      <c r="N72" s="32" t="n">
        <f aca="false">'5-DAY'!A103</f>
        <v>37196</v>
      </c>
      <c r="O72" s="33" t="n">
        <f aca="false">'5-DAY'!B103/1000</f>
        <v>245.388</v>
      </c>
      <c r="P72" s="33" t="n">
        <f aca="false">SUM(O68:O72)</f>
        <v>-486.932</v>
      </c>
      <c r="Q72" s="33" t="n">
        <f aca="false">VAR!B67/1000</f>
        <v>407.821</v>
      </c>
    </row>
    <row r="73" customFormat="false" ht="9" hidden="false" customHeight="false" outlineLevel="0" collapsed="false">
      <c r="N73" s="32" t="n">
        <f aca="false">'5-DAY'!A104</f>
        <v>37197</v>
      </c>
      <c r="O73" s="33" t="n">
        <f aca="false">'5-DAY'!B104/1000</f>
        <v>-152.12</v>
      </c>
      <c r="P73" s="33" t="n">
        <f aca="false">SUM(O69:O73)</f>
        <v>-916.935</v>
      </c>
      <c r="Q73" s="33" t="n">
        <f aca="false">VAR!B68/1000</f>
        <v>409.054</v>
      </c>
    </row>
    <row r="74" customFormat="false" ht="9" hidden="false" customHeight="false" outlineLevel="0" collapsed="false">
      <c r="N74" s="32" t="n">
        <f aca="false">'5-DAY'!A105</f>
        <v>37200</v>
      </c>
      <c r="O74" s="33" t="n">
        <f aca="false">'5-DAY'!B105/1000</f>
        <v>-265.527</v>
      </c>
      <c r="P74" s="33" t="n">
        <f aca="false">SUM(O70:O74)</f>
        <v>-868.463</v>
      </c>
      <c r="Q74" s="33" t="n">
        <f aca="false">VAR!B69/1000</f>
        <v>546.87</v>
      </c>
    </row>
    <row r="75" customFormat="false" ht="9" hidden="false" customHeight="false" outlineLevel="0" collapsed="false">
      <c r="N75" s="32" t="n">
        <f aca="false">'5-DAY'!A106</f>
        <v>37201</v>
      </c>
      <c r="O75" s="33" t="n">
        <f aca="false">'5-DAY'!B106/1000</f>
        <v>-492.586</v>
      </c>
      <c r="P75" s="33" t="n">
        <f aca="false">SUM(O71:O75)</f>
        <v>-1084.306</v>
      </c>
      <c r="Q75" s="33" t="n">
        <f aca="false">VAR!B70/1000</f>
        <v>618.4</v>
      </c>
    </row>
    <row r="76" customFormat="false" ht="9" hidden="false" customHeight="false" outlineLevel="0" collapsed="false">
      <c r="N76" s="32" t="n">
        <f aca="false">'5-DAY'!A107</f>
        <v>37202</v>
      </c>
      <c r="O76" s="33" t="n">
        <f aca="false">'5-DAY'!B107/1000</f>
        <v>19.552</v>
      </c>
      <c r="P76" s="33" t="n">
        <f aca="false">SUM(O72:O76)</f>
        <v>-645.293</v>
      </c>
      <c r="Q76" s="33" t="n">
        <f aca="false">VAR!B71/1000</f>
        <v>559.293</v>
      </c>
    </row>
    <row r="77" customFormat="false" ht="9" hidden="false" customHeight="false" outlineLevel="0" collapsed="false">
      <c r="N77" s="32" t="n">
        <f aca="false">'5-DAY'!A108</f>
        <v>37203</v>
      </c>
      <c r="O77" s="33" t="n">
        <f aca="false">'5-DAY'!B108/1000</f>
        <v>-402.571</v>
      </c>
      <c r="P77" s="33" t="n">
        <f aca="false">SUM(O73:O77)</f>
        <v>-1293.252</v>
      </c>
      <c r="Q77" s="33" t="n">
        <f aca="false">VAR!B72/1000</f>
        <v>566.614</v>
      </c>
    </row>
    <row r="78" customFormat="false" ht="9" hidden="false" customHeight="false" outlineLevel="0" collapsed="false">
      <c r="N78" s="32" t="n">
        <f aca="false">'5-DAY'!A109</f>
        <v>37204</v>
      </c>
      <c r="O78" s="33" t="n">
        <f aca="false">'5-DAY'!B109/1000</f>
        <v>-217.343</v>
      </c>
      <c r="P78" s="33" t="n">
        <f aca="false">SUM(O74:O78)</f>
        <v>-1358.475</v>
      </c>
      <c r="Q78" s="33" t="n">
        <f aca="false">VAR!B73/1000</f>
        <v>582.274</v>
      </c>
    </row>
    <row r="79" customFormat="false" ht="9" hidden="false" customHeight="false" outlineLevel="0" collapsed="false">
      <c r="N79" s="32" t="n">
        <f aca="false">'5-DAY'!A110</f>
        <v>37207</v>
      </c>
      <c r="O79" s="33" t="n">
        <f aca="false">'5-DAY'!B110/1000</f>
        <v>151.613</v>
      </c>
      <c r="P79" s="33" t="n">
        <f aca="false">SUM(O75:O79)</f>
        <v>-941.335</v>
      </c>
      <c r="Q79" s="33" t="n">
        <f aca="false">VAR!B74/1000</f>
        <v>728.022</v>
      </c>
    </row>
    <row r="80" customFormat="false" ht="9" hidden="false" customHeight="false" outlineLevel="0" collapsed="false">
      <c r="N80" s="32" t="n">
        <f aca="false">'5-DAY'!A111</f>
        <v>37208</v>
      </c>
      <c r="O80" s="33" t="n">
        <f aca="false">'5-DAY'!B111/1000</f>
        <v>170.042</v>
      </c>
      <c r="P80" s="33" t="n">
        <f aca="false">SUM(O76:O80)</f>
        <v>-278.707</v>
      </c>
      <c r="Q80" s="33" t="n">
        <f aca="false">VAR!B75/1000</f>
        <v>618.94</v>
      </c>
    </row>
    <row r="81" customFormat="false" ht="9" hidden="false" customHeight="false" outlineLevel="0" collapsed="false">
      <c r="N81" s="32" t="n">
        <f aca="false">'5-DAY'!A112</f>
        <v>37209</v>
      </c>
      <c r="O81" s="33" t="n">
        <f aca="false">'5-DAY'!B112/1000</f>
        <v>176.655</v>
      </c>
      <c r="P81" s="33" t="n">
        <f aca="false">SUM(O77:O81)</f>
        <v>-121.604</v>
      </c>
      <c r="Q81" s="33" t="n">
        <f aca="false">VAR!B76/1000</f>
        <v>690.967</v>
      </c>
    </row>
    <row r="82" customFormat="false" ht="9" hidden="false" customHeight="false" outlineLevel="0" collapsed="false">
      <c r="N82" s="32" t="n">
        <f aca="false">'5-DAY'!A113</f>
        <v>37210</v>
      </c>
      <c r="O82" s="33" t="n">
        <f aca="false">'5-DAY'!B113/1000</f>
        <v>450.645</v>
      </c>
      <c r="P82" s="33" t="n">
        <f aca="false">SUM(O78:O82)</f>
        <v>731.612</v>
      </c>
      <c r="Q82" s="33" t="n">
        <f aca="false">VAR!B77/1000</f>
        <v>728.217</v>
      </c>
    </row>
    <row r="83" customFormat="false" ht="9" hidden="false" customHeight="false" outlineLevel="0" collapsed="false">
      <c r="N83" s="32" t="n">
        <f aca="false">'5-DAY'!A114</f>
        <v>37211</v>
      </c>
      <c r="O83" s="33" t="n">
        <f aca="false">'5-DAY'!B114/1000</f>
        <v>-414.707</v>
      </c>
      <c r="P83" s="33" t="n">
        <f aca="false">SUM(O79:O83)</f>
        <v>534.248</v>
      </c>
      <c r="Q83" s="33" t="n">
        <f aca="false">VAR!B78/1000</f>
        <v>629.777</v>
      </c>
    </row>
    <row r="84" customFormat="false" ht="9" hidden="false" customHeight="false" outlineLevel="0" collapsed="false">
      <c r="N84" s="32" t="n">
        <f aca="false">'5-DAY'!A115</f>
        <v>37214</v>
      </c>
      <c r="O84" s="33" t="n">
        <f aca="false">'5-DAY'!B115/1000</f>
        <v>-493.7</v>
      </c>
      <c r="P84" s="33" t="n">
        <f aca="false">SUM(O80:O84)</f>
        <v>-111.065</v>
      </c>
      <c r="Q84" s="33" t="n">
        <f aca="false">VAR!B79/1000</f>
        <v>450.432</v>
      </c>
    </row>
    <row r="85" customFormat="false" ht="9" hidden="false" customHeight="false" outlineLevel="0" collapsed="false">
      <c r="N85" s="32" t="n">
        <f aca="false">'5-DAY'!A116</f>
        <v>37215</v>
      </c>
      <c r="O85" s="33" t="n">
        <f aca="false">'5-DAY'!B116/1000</f>
        <v>0</v>
      </c>
      <c r="P85" s="33" t="n">
        <f aca="false">SUM(O81:O85)</f>
        <v>-281.107</v>
      </c>
      <c r="Q85" s="33" t="n">
        <f aca="false">VAR!B80/1000</f>
        <v>0</v>
      </c>
    </row>
    <row r="86" customFormat="false" ht="9" hidden="false" customHeight="false" outlineLevel="0" collapsed="false">
      <c r="N86" s="32" t="n">
        <f aca="false">'5-DAY'!A117</f>
        <v>37216</v>
      </c>
      <c r="O86" s="33" t="n">
        <f aca="false">'5-DAY'!B117/1000</f>
        <v>0</v>
      </c>
      <c r="P86" s="33" t="n">
        <f aca="false">SUM(O82:O86)</f>
        <v>-457.762</v>
      </c>
      <c r="Q86" s="33" t="n">
        <f aca="false">VAR!B81/1000</f>
        <v>0</v>
      </c>
    </row>
    <row r="87" customFormat="false" ht="9" hidden="false" customHeight="false" outlineLevel="0" collapsed="false">
      <c r="N87" s="32" t="n">
        <f aca="false">'5-DAY'!A118</f>
        <v>37221</v>
      </c>
      <c r="O87" s="33" t="n">
        <f aca="false">'5-DAY'!B118/1000</f>
        <v>0</v>
      </c>
      <c r="P87" s="33" t="n">
        <f aca="false">SUM(O83:O87)</f>
        <v>-908.407</v>
      </c>
      <c r="Q87" s="33" t="n">
        <f aca="false">VAR!B82/1000</f>
        <v>0</v>
      </c>
    </row>
    <row r="88" customFormat="false" ht="9" hidden="false" customHeight="false" outlineLevel="0" collapsed="false">
      <c r="N88" s="32" t="n">
        <f aca="false">'5-DAY'!A119</f>
        <v>37222</v>
      </c>
      <c r="O88" s="33" t="n">
        <f aca="false">'5-DAY'!B119/1000</f>
        <v>0</v>
      </c>
      <c r="P88" s="33" t="n">
        <f aca="false">SUM(O84:O88)</f>
        <v>-493.7</v>
      </c>
      <c r="Q88" s="33" t="n">
        <f aca="false">VAR!B83/1000</f>
        <v>0</v>
      </c>
    </row>
    <row r="89" customFormat="false" ht="9" hidden="false" customHeight="false" outlineLevel="0" collapsed="false">
      <c r="N89" s="32" t="n">
        <f aca="false">'5-DAY'!A120</f>
        <v>37223</v>
      </c>
      <c r="O89" s="33" t="n">
        <f aca="false">'5-DAY'!B120/1000</f>
        <v>0</v>
      </c>
      <c r="P89" s="33" t="n">
        <f aca="false">SUM(O85:O89)</f>
        <v>0</v>
      </c>
      <c r="Q89" s="33" t="n">
        <f aca="false">VAR!B84/1000</f>
        <v>0</v>
      </c>
    </row>
    <row r="90" customFormat="false" ht="9" hidden="false" customHeight="false" outlineLevel="0" collapsed="false">
      <c r="N90" s="32" t="n">
        <f aca="false">'5-DAY'!A121</f>
        <v>37224</v>
      </c>
      <c r="O90" s="33" t="n">
        <f aca="false">'5-DAY'!B121/1000</f>
        <v>0</v>
      </c>
      <c r="P90" s="33" t="n">
        <f aca="false">SUM(O86:O90)</f>
        <v>0</v>
      </c>
      <c r="Q90" s="33" t="n">
        <f aca="false">VAR!B85/1000</f>
        <v>0</v>
      </c>
    </row>
    <row r="91" customFormat="false" ht="9" hidden="false" customHeight="false" outlineLevel="0" collapsed="false">
      <c r="N91" s="31" t="n">
        <f aca="false">'5-DAY'!A122</f>
        <v>37225</v>
      </c>
      <c r="O91" s="30" t="n">
        <f aca="false">'5-DAY'!B122/1000</f>
        <v>0</v>
      </c>
      <c r="P91" s="30" t="n">
        <f aca="false">SUM(O87:O91)</f>
        <v>0</v>
      </c>
      <c r="Q91" s="30" t="n">
        <f aca="false">VAR!B86/1000</f>
        <v>0</v>
      </c>
    </row>
    <row r="92" customFormat="false" ht="9" hidden="false" customHeight="false" outlineLevel="0" collapsed="false">
      <c r="N92" s="32"/>
    </row>
    <row r="93" customFormat="false" ht="9" hidden="false" customHeight="false" outlineLevel="0" collapsed="false">
      <c r="N93" s="32"/>
    </row>
    <row r="94" customFormat="false" ht="9" hidden="false" customHeight="false" outlineLevel="0" collapsed="false">
      <c r="N94" s="32"/>
    </row>
    <row r="95" customFormat="false" ht="9" hidden="false" customHeight="false" outlineLevel="0" collapsed="false">
      <c r="N95" s="32"/>
    </row>
  </sheetData>
  <printOptions headings="false" gridLines="false" gridLinesSet="true" horizontalCentered="true" verticalCentered="false"/>
  <pageMargins left="0.25" right="0.25" top="0.984027777777778" bottom="0.25" header="0.5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&amp;C&amp;"Arial,Bold"&amp;12GAS REGULATORY PORTFOLIO</oddHeader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98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10.65625" defaultRowHeight="9" customHeight="true" zeroHeight="false" outlineLevelRow="0" outlineLevelCol="0"/>
  <cols>
    <col collapsed="false" customWidth="true" hidden="false" outlineLevel="0" max="1" min="1" style="18" width="17.82"/>
    <col collapsed="false" customWidth="true" hidden="false" outlineLevel="0" max="2" min="2" style="19" width="17.82"/>
    <col collapsed="false" customWidth="true" hidden="false" outlineLevel="0" max="10" min="3" style="20" width="17.82"/>
    <col collapsed="false" customWidth="true" hidden="false" outlineLevel="0" max="12" min="11" style="21" width="17.82"/>
    <col collapsed="false" customWidth="false" hidden="false" outlineLevel="0" max="13" min="13" style="22" width="10.65"/>
    <col collapsed="false" customWidth="false" hidden="false" outlineLevel="0" max="16" min="14" style="20" width="10.65"/>
    <col collapsed="false" customWidth="true" hidden="false" outlineLevel="0" max="17" min="17" style="20" width="7.99"/>
    <col collapsed="false" customWidth="true" hidden="false" outlineLevel="0" max="18" min="18" style="20" width="8.99"/>
    <col collapsed="false" customWidth="true" hidden="false" outlineLevel="0" max="19" min="19" style="20" width="8.15"/>
    <col collapsed="false" customWidth="false" hidden="false" outlineLevel="0" max="257" min="20" style="20" width="10.65"/>
  </cols>
  <sheetData>
    <row r="1" customFormat="false" ht="10.5" hidden="false" customHeight="false" outlineLevel="0" collapsed="false">
      <c r="A1" s="23" t="s">
        <v>25</v>
      </c>
      <c r="C1" s="24"/>
    </row>
    <row r="2" customFormat="false" ht="10.5" hidden="false" customHeight="false" outlineLevel="0" collapsed="false">
      <c r="A2" s="23" t="str">
        <f aca="false">'GAS SUM'!A3</f>
        <v>As of November 19, 2001</v>
      </c>
      <c r="C2" s="24"/>
    </row>
    <row r="4" customFormat="false" ht="9" hidden="false" customHeight="false" outlineLevel="0" collapsed="false">
      <c r="N4" s="18"/>
      <c r="O4" s="19"/>
    </row>
    <row r="5" customFormat="false" ht="9" hidden="false" customHeight="false" outlineLevel="0" collapsed="false">
      <c r="N5" s="18"/>
      <c r="O5" s="19"/>
    </row>
    <row r="6" customFormat="false" ht="9" hidden="false" customHeight="false" outlineLevel="0" collapsed="false">
      <c r="N6" s="18" t="s">
        <v>26</v>
      </c>
      <c r="O6" s="19"/>
    </row>
    <row r="7" customFormat="false" ht="9" hidden="false" customHeight="false" outlineLevel="0" collapsed="false">
      <c r="N7" s="25" t="s">
        <v>21</v>
      </c>
      <c r="O7" s="26" t="s">
        <v>22</v>
      </c>
      <c r="P7" s="27" t="s">
        <v>23</v>
      </c>
      <c r="Q7" s="27" t="s">
        <v>27</v>
      </c>
      <c r="R7" s="27" t="s">
        <v>28</v>
      </c>
      <c r="S7" s="27" t="s">
        <v>29</v>
      </c>
      <c r="T7" s="27" t="s">
        <v>30</v>
      </c>
    </row>
    <row r="8" customFormat="false" ht="9" hidden="false" customHeight="false" outlineLevel="0" collapsed="false">
      <c r="N8" s="18" t="n">
        <f aca="false">'5-DAY'!A39</f>
        <v>37104</v>
      </c>
      <c r="O8" s="19" t="n">
        <f aca="false">'5-DAY'!C39/1000</f>
        <v>238.295</v>
      </c>
      <c r="P8" s="19" t="n">
        <v>58</v>
      </c>
      <c r="Q8" s="19" t="n">
        <f aca="false">O8</f>
        <v>238.295</v>
      </c>
      <c r="R8" s="19" t="n">
        <f aca="false">566+O8</f>
        <v>804.295</v>
      </c>
      <c r="S8" s="19" t="n">
        <f aca="false">3365+566+O8</f>
        <v>4169.295</v>
      </c>
    </row>
    <row r="9" customFormat="false" ht="9" hidden="false" customHeight="false" outlineLevel="0" collapsed="false">
      <c r="N9" s="18" t="n">
        <f aca="false">'5-DAY'!A40</f>
        <v>37105</v>
      </c>
      <c r="O9" s="19" t="n">
        <f aca="false">'5-DAY'!C40/1000</f>
        <v>-6.03</v>
      </c>
      <c r="P9" s="19" t="n">
        <v>66</v>
      </c>
      <c r="Q9" s="19" t="n">
        <f aca="false">Q8+O9</f>
        <v>232.265</v>
      </c>
      <c r="R9" s="19" t="n">
        <f aca="false">R8+O9</f>
        <v>798.265</v>
      </c>
      <c r="S9" s="19" t="n">
        <f aca="false">S8+O9</f>
        <v>4163.265</v>
      </c>
      <c r="T9" s="19" t="n">
        <f aca="false">VAR!C4/1000</f>
        <v>0</v>
      </c>
    </row>
    <row r="10" customFormat="false" ht="9" hidden="false" customHeight="false" outlineLevel="0" collapsed="false">
      <c r="N10" s="18" t="n">
        <f aca="false">'5-DAY'!A41</f>
        <v>37106</v>
      </c>
      <c r="O10" s="19" t="n">
        <f aca="false">'5-DAY'!C41/1000</f>
        <v>-13.673</v>
      </c>
      <c r="P10" s="19" t="n">
        <v>100</v>
      </c>
      <c r="Q10" s="19" t="n">
        <f aca="false">Q9+O10</f>
        <v>218.592</v>
      </c>
      <c r="R10" s="19" t="n">
        <f aca="false">R9+O10</f>
        <v>784.592</v>
      </c>
      <c r="S10" s="19" t="n">
        <f aca="false">S9+O10</f>
        <v>4149.592</v>
      </c>
      <c r="T10" s="19" t="n">
        <f aca="false">VAR!C5/1000</f>
        <v>0</v>
      </c>
    </row>
    <row r="11" customFormat="false" ht="9" hidden="false" customHeight="false" outlineLevel="0" collapsed="false">
      <c r="N11" s="18" t="n">
        <f aca="false">'5-DAY'!A42</f>
        <v>37109</v>
      </c>
      <c r="O11" s="19" t="n">
        <f aca="false">'5-DAY'!C42/1000</f>
        <v>-15.105</v>
      </c>
      <c r="P11" s="19" t="n">
        <v>260</v>
      </c>
      <c r="Q11" s="19" t="n">
        <f aca="false">Q10+O11</f>
        <v>203.487</v>
      </c>
      <c r="R11" s="19" t="n">
        <f aca="false">R10+O11</f>
        <v>769.487</v>
      </c>
      <c r="S11" s="19" t="n">
        <f aca="false">S10+O11</f>
        <v>4134.487</v>
      </c>
      <c r="T11" s="19" t="n">
        <f aca="false">VAR!C6/1000</f>
        <v>0</v>
      </c>
    </row>
    <row r="12" customFormat="false" ht="9" hidden="false" customHeight="false" outlineLevel="0" collapsed="false">
      <c r="N12" s="18" t="n">
        <f aca="false">'5-DAY'!A43</f>
        <v>37110</v>
      </c>
      <c r="O12" s="19" t="n">
        <f aca="false">'5-DAY'!C43/1000</f>
        <v>0.021</v>
      </c>
      <c r="P12" s="19" t="n">
        <f aca="false">SUM(O8:O12)</f>
        <v>203.508</v>
      </c>
      <c r="Q12" s="19" t="n">
        <f aca="false">Q11+O12</f>
        <v>203.508</v>
      </c>
      <c r="R12" s="19" t="n">
        <f aca="false">R11+O12</f>
        <v>769.508</v>
      </c>
      <c r="S12" s="19" t="n">
        <f aca="false">S11+O12</f>
        <v>4134.508</v>
      </c>
      <c r="T12" s="19" t="n">
        <f aca="false">VAR!C7/1000</f>
        <v>0</v>
      </c>
    </row>
    <row r="13" customFormat="false" ht="9" hidden="false" customHeight="false" outlineLevel="0" collapsed="false">
      <c r="N13" s="18" t="n">
        <f aca="false">'5-DAY'!A44</f>
        <v>37111</v>
      </c>
      <c r="O13" s="19" t="n">
        <f aca="false">'5-DAY'!C44/1000</f>
        <v>-3.037</v>
      </c>
      <c r="P13" s="19" t="n">
        <f aca="false">SUM(O9:O13)</f>
        <v>-37.824</v>
      </c>
      <c r="Q13" s="19" t="n">
        <f aca="false">Q12+O13</f>
        <v>200.471</v>
      </c>
      <c r="R13" s="19" t="n">
        <f aca="false">R12+O13</f>
        <v>766.471</v>
      </c>
      <c r="S13" s="19" t="n">
        <f aca="false">S12+O13</f>
        <v>4131.471</v>
      </c>
      <c r="T13" s="19" t="n">
        <f aca="false">VAR!C8/1000</f>
        <v>0</v>
      </c>
    </row>
    <row r="14" customFormat="false" ht="9" hidden="false" customHeight="false" outlineLevel="0" collapsed="false">
      <c r="N14" s="18" t="n">
        <f aca="false">'5-DAY'!A45</f>
        <v>37112</v>
      </c>
      <c r="O14" s="19" t="n">
        <f aca="false">'5-DAY'!C45/1000</f>
        <v>36.281</v>
      </c>
      <c r="P14" s="19" t="n">
        <f aca="false">SUM(O10:O14)</f>
        <v>4.487</v>
      </c>
      <c r="Q14" s="19" t="n">
        <f aca="false">Q13+O14</f>
        <v>236.752</v>
      </c>
      <c r="R14" s="19" t="n">
        <f aca="false">R13+O14</f>
        <v>802.752</v>
      </c>
      <c r="S14" s="19" t="n">
        <f aca="false">S13+O14</f>
        <v>4167.752</v>
      </c>
      <c r="T14" s="19" t="n">
        <f aca="false">VAR!C9/1000</f>
        <v>89.125</v>
      </c>
    </row>
    <row r="15" customFormat="false" ht="9" hidden="false" customHeight="false" outlineLevel="0" collapsed="false">
      <c r="N15" s="18" t="n">
        <f aca="false">'5-DAY'!A46</f>
        <v>37113</v>
      </c>
      <c r="O15" s="19" t="n">
        <f aca="false">'5-DAY'!C46/1000</f>
        <v>-67.795</v>
      </c>
      <c r="P15" s="19" t="n">
        <f aca="false">SUM(O11:O15)</f>
        <v>-49.635</v>
      </c>
      <c r="Q15" s="19" t="n">
        <f aca="false">Q14+O15</f>
        <v>168.957</v>
      </c>
      <c r="R15" s="19" t="n">
        <f aca="false">R14+O15</f>
        <v>734.957</v>
      </c>
      <c r="S15" s="19" t="n">
        <f aca="false">S14+O15</f>
        <v>4099.957</v>
      </c>
      <c r="T15" s="19" t="n">
        <f aca="false">VAR!C10/1000</f>
        <v>93.406</v>
      </c>
    </row>
    <row r="16" customFormat="false" ht="9" hidden="false" customHeight="false" outlineLevel="0" collapsed="false">
      <c r="N16" s="18" t="n">
        <f aca="false">'5-DAY'!A47</f>
        <v>37116</v>
      </c>
      <c r="O16" s="19" t="n">
        <f aca="false">'5-DAY'!C47/1000</f>
        <v>-31.454</v>
      </c>
      <c r="P16" s="19" t="n">
        <f aca="false">SUM(O12:O16)</f>
        <v>-65.984</v>
      </c>
      <c r="Q16" s="19" t="n">
        <f aca="false">Q15+O16</f>
        <v>137.503</v>
      </c>
      <c r="R16" s="19" t="n">
        <f aca="false">R15+O16</f>
        <v>703.503</v>
      </c>
      <c r="S16" s="19" t="n">
        <f aca="false">S15+O16</f>
        <v>4068.503</v>
      </c>
      <c r="T16" s="19" t="n">
        <f aca="false">VAR!C11/1000</f>
        <v>91.114</v>
      </c>
    </row>
    <row r="17" customFormat="false" ht="9" hidden="false" customHeight="false" outlineLevel="0" collapsed="false">
      <c r="N17" s="18" t="n">
        <f aca="false">'5-DAY'!A48</f>
        <v>37117</v>
      </c>
      <c r="O17" s="19" t="n">
        <f aca="false">'5-DAY'!C48/1000</f>
        <v>-141.926</v>
      </c>
      <c r="P17" s="19" t="n">
        <f aca="false">SUM(O13:O17)</f>
        <v>-207.931</v>
      </c>
      <c r="Q17" s="19" t="n">
        <f aca="false">Q16+O17</f>
        <v>-4.423</v>
      </c>
      <c r="R17" s="19" t="n">
        <f aca="false">R16+O17</f>
        <v>561.577</v>
      </c>
      <c r="S17" s="19" t="n">
        <f aca="false">S16+O17</f>
        <v>3926.577</v>
      </c>
      <c r="T17" s="19" t="n">
        <f aca="false">VAR!C12/1000</f>
        <v>199.856</v>
      </c>
    </row>
    <row r="18" customFormat="false" ht="9" hidden="false" customHeight="false" outlineLevel="0" collapsed="false">
      <c r="N18" s="18" t="n">
        <f aca="false">'5-DAY'!A49</f>
        <v>37118</v>
      </c>
      <c r="O18" s="19" t="n">
        <f aca="false">'5-DAY'!C49/1000</f>
        <v>-581.874</v>
      </c>
      <c r="P18" s="19" t="n">
        <f aca="false">SUM(O14:O18)</f>
        <v>-786.768</v>
      </c>
      <c r="Q18" s="19" t="n">
        <f aca="false">Q17+O18</f>
        <v>-586.297</v>
      </c>
      <c r="R18" s="19" t="n">
        <f aca="false">R17+O18</f>
        <v>-20.297</v>
      </c>
      <c r="S18" s="19" t="n">
        <f aca="false">S17+O18</f>
        <v>3344.703</v>
      </c>
      <c r="T18" s="19" t="n">
        <f aca="false">VAR!C13/1000</f>
        <v>235.752</v>
      </c>
    </row>
    <row r="19" customFormat="false" ht="9" hidden="false" customHeight="false" outlineLevel="0" collapsed="false">
      <c r="N19" s="18" t="n">
        <f aca="false">'5-DAY'!A50</f>
        <v>37119</v>
      </c>
      <c r="O19" s="19" t="n">
        <f aca="false">'5-DAY'!C50/1000</f>
        <v>180.452</v>
      </c>
      <c r="P19" s="19" t="n">
        <f aca="false">SUM(O15:O19)</f>
        <v>-642.597</v>
      </c>
      <c r="Q19" s="19" t="n">
        <f aca="false">Q18+O19</f>
        <v>-405.845</v>
      </c>
      <c r="R19" s="19" t="n">
        <f aca="false">R18+O19</f>
        <v>160.155</v>
      </c>
      <c r="S19" s="19" t="n">
        <f aca="false">S18+O19</f>
        <v>3525.155</v>
      </c>
      <c r="T19" s="19" t="n">
        <f aca="false">VAR!C14/1000</f>
        <v>230.38</v>
      </c>
    </row>
    <row r="20" customFormat="false" ht="9" hidden="false" customHeight="false" outlineLevel="0" collapsed="false">
      <c r="N20" s="18" t="n">
        <f aca="false">'5-DAY'!A51</f>
        <v>37120</v>
      </c>
      <c r="O20" s="19" t="n">
        <f aca="false">'5-DAY'!C51/1000</f>
        <v>61.751</v>
      </c>
      <c r="P20" s="19" t="n">
        <f aca="false">SUM(O16:O20)</f>
        <v>-513.051</v>
      </c>
      <c r="Q20" s="19" t="n">
        <f aca="false">Q19+O20</f>
        <v>-344.094</v>
      </c>
      <c r="R20" s="19" t="n">
        <f aca="false">R19+O20</f>
        <v>221.906</v>
      </c>
      <c r="S20" s="19" t="n">
        <f aca="false">S19+O20</f>
        <v>3586.906</v>
      </c>
      <c r="T20" s="19" t="n">
        <f aca="false">VAR!C15/1000</f>
        <v>227.2</v>
      </c>
    </row>
    <row r="21" customFormat="false" ht="9" hidden="false" customHeight="false" outlineLevel="0" collapsed="false">
      <c r="N21" s="18" t="n">
        <f aca="false">'5-DAY'!A52</f>
        <v>37123</v>
      </c>
      <c r="O21" s="19" t="n">
        <f aca="false">'5-DAY'!C52/1000</f>
        <v>195.339</v>
      </c>
      <c r="P21" s="19" t="n">
        <f aca="false">SUM(O17:O21)</f>
        <v>-286.258</v>
      </c>
      <c r="Q21" s="19" t="n">
        <f aca="false">Q20+O21</f>
        <v>-148.755</v>
      </c>
      <c r="R21" s="19" t="n">
        <f aca="false">R20+O21</f>
        <v>417.245</v>
      </c>
      <c r="S21" s="19" t="n">
        <f aca="false">S20+O21</f>
        <v>3782.245</v>
      </c>
      <c r="T21" s="19" t="n">
        <f aca="false">VAR!C16/1000</f>
        <v>218.625</v>
      </c>
    </row>
    <row r="22" customFormat="false" ht="9" hidden="false" customHeight="false" outlineLevel="0" collapsed="false">
      <c r="N22" s="18" t="n">
        <f aca="false">'5-DAY'!A53</f>
        <v>37124</v>
      </c>
      <c r="O22" s="19" t="n">
        <f aca="false">'5-DAY'!C53/1000</f>
        <v>131.992</v>
      </c>
      <c r="P22" s="19" t="n">
        <f aca="false">SUM(O18:O22)</f>
        <v>-12.34</v>
      </c>
      <c r="Q22" s="19" t="n">
        <f aca="false">Q21+O22</f>
        <v>-16.7630000000001</v>
      </c>
      <c r="R22" s="19" t="n">
        <f aca="false">R21+O22</f>
        <v>549.237</v>
      </c>
      <c r="S22" s="19" t="n">
        <f aca="false">S21+O22</f>
        <v>3914.237</v>
      </c>
      <c r="T22" s="19" t="n">
        <f aca="false">VAR!C17/1000</f>
        <v>217.562</v>
      </c>
    </row>
    <row r="23" customFormat="false" ht="9" hidden="false" customHeight="false" outlineLevel="0" collapsed="false">
      <c r="N23" s="18" t="n">
        <f aca="false">'5-DAY'!A54</f>
        <v>37125</v>
      </c>
      <c r="O23" s="19" t="n">
        <f aca="false">'5-DAY'!C54/1000</f>
        <v>325.935</v>
      </c>
      <c r="P23" s="19" t="n">
        <f aca="false">SUM(O19:O23)</f>
        <v>895.469</v>
      </c>
      <c r="Q23" s="19" t="n">
        <f aca="false">Q22+O23</f>
        <v>309.172</v>
      </c>
      <c r="R23" s="19" t="n">
        <f aca="false">R22+O23</f>
        <v>875.172</v>
      </c>
      <c r="S23" s="19" t="n">
        <f aca="false">S22+O23</f>
        <v>4240.172</v>
      </c>
      <c r="T23" s="19" t="n">
        <f aca="false">VAR!C18/1000</f>
        <v>15.436</v>
      </c>
    </row>
    <row r="24" customFormat="false" ht="9" hidden="false" customHeight="false" outlineLevel="0" collapsed="false">
      <c r="N24" s="18" t="n">
        <f aca="false">'5-DAY'!A55</f>
        <v>37126</v>
      </c>
      <c r="O24" s="19" t="n">
        <f aca="false">'5-DAY'!C55/1000</f>
        <v>-55.436</v>
      </c>
      <c r="P24" s="19" t="n">
        <f aca="false">SUM(O20:O24)</f>
        <v>659.581</v>
      </c>
      <c r="Q24" s="19" t="n">
        <f aca="false">Q23+O24</f>
        <v>253.736</v>
      </c>
      <c r="R24" s="19" t="n">
        <f aca="false">R23+O24</f>
        <v>819.736</v>
      </c>
      <c r="S24" s="19" t="n">
        <f aca="false">S23+O24</f>
        <v>4184.736</v>
      </c>
      <c r="T24" s="19" t="n">
        <f aca="false">VAR!C19/1000</f>
        <v>181.116</v>
      </c>
    </row>
    <row r="25" customFormat="false" ht="9" hidden="false" customHeight="false" outlineLevel="0" collapsed="false">
      <c r="N25" s="18" t="n">
        <f aca="false">'5-DAY'!A56</f>
        <v>37127</v>
      </c>
      <c r="O25" s="19" t="n">
        <f aca="false">'5-DAY'!C56/1000</f>
        <v>106.781</v>
      </c>
      <c r="P25" s="19" t="n">
        <f aca="false">SUM(O21:O25)</f>
        <v>704.611</v>
      </c>
      <c r="Q25" s="19" t="n">
        <f aca="false">Q24+O25</f>
        <v>360.517</v>
      </c>
      <c r="R25" s="19" t="n">
        <f aca="false">R24+O25</f>
        <v>926.517</v>
      </c>
      <c r="S25" s="19" t="n">
        <f aca="false">S24+O25</f>
        <v>4291.517</v>
      </c>
      <c r="T25" s="19" t="n">
        <f aca="false">VAR!C20/1000</f>
        <v>175.056</v>
      </c>
    </row>
    <row r="26" customFormat="false" ht="9" hidden="false" customHeight="false" outlineLevel="0" collapsed="false">
      <c r="N26" s="18" t="n">
        <f aca="false">'5-DAY'!A57</f>
        <v>37130</v>
      </c>
      <c r="O26" s="19" t="n">
        <f aca="false">'5-DAY'!C57/1000</f>
        <v>118.184</v>
      </c>
      <c r="P26" s="19" t="n">
        <f aca="false">SUM(O22:O26)</f>
        <v>627.456</v>
      </c>
      <c r="Q26" s="19" t="n">
        <f aca="false">Q25+O26</f>
        <v>478.701</v>
      </c>
      <c r="R26" s="19" t="n">
        <f aca="false">R25+O26</f>
        <v>1044.701</v>
      </c>
      <c r="S26" s="19" t="n">
        <f aca="false">S25+O26</f>
        <v>4409.701</v>
      </c>
      <c r="T26" s="19" t="n">
        <f aca="false">VAR!C21/1000</f>
        <v>18.47</v>
      </c>
    </row>
    <row r="27" customFormat="false" ht="9" hidden="false" customHeight="false" outlineLevel="0" collapsed="false">
      <c r="N27" s="18" t="n">
        <f aca="false">'5-DAY'!A58</f>
        <v>37131</v>
      </c>
      <c r="O27" s="19" t="n">
        <f aca="false">'5-DAY'!C58/1000</f>
        <v>-38.815</v>
      </c>
      <c r="P27" s="19" t="n">
        <f aca="false">SUM(O23:O27)</f>
        <v>456.649</v>
      </c>
      <c r="Q27" s="19" t="n">
        <f aca="false">Q26+O27</f>
        <v>439.886</v>
      </c>
      <c r="R27" s="19" t="n">
        <f aca="false">R26+O27</f>
        <v>1005.886</v>
      </c>
      <c r="S27" s="19" t="n">
        <f aca="false">S26+O27</f>
        <v>4370.886</v>
      </c>
      <c r="T27" s="19" t="n">
        <f aca="false">VAR!C22/1000</f>
        <v>0</v>
      </c>
    </row>
    <row r="28" customFormat="false" ht="9" hidden="false" customHeight="false" outlineLevel="0" collapsed="false">
      <c r="N28" s="18" t="n">
        <f aca="false">'5-DAY'!A59</f>
        <v>37132</v>
      </c>
      <c r="O28" s="19" t="n">
        <f aca="false">'5-DAY'!C59/1000</f>
        <v>-15.565</v>
      </c>
      <c r="P28" s="19" t="n">
        <f aca="false">SUM(O24:O28)</f>
        <v>115.149</v>
      </c>
      <c r="Q28" s="19" t="n">
        <f aca="false">Q27+O28</f>
        <v>424.321</v>
      </c>
      <c r="R28" s="19" t="n">
        <f aca="false">R27+O28</f>
        <v>990.321</v>
      </c>
      <c r="S28" s="19" t="n">
        <f aca="false">S27+O28</f>
        <v>4355.321</v>
      </c>
      <c r="T28" s="19" t="n">
        <f aca="false">VAR!C23/1000</f>
        <v>11.501</v>
      </c>
    </row>
    <row r="29" customFormat="false" ht="9" hidden="false" customHeight="false" outlineLevel="0" collapsed="false">
      <c r="N29" s="18" t="n">
        <f aca="false">'5-DAY'!A60</f>
        <v>37133</v>
      </c>
      <c r="O29" s="19" t="n">
        <f aca="false">'5-DAY'!C60/1000</f>
        <v>79.444</v>
      </c>
      <c r="P29" s="19" t="n">
        <f aca="false">SUM(O25:O29)</f>
        <v>250.029</v>
      </c>
      <c r="Q29" s="19" t="n">
        <f aca="false">Q28+O29</f>
        <v>503.765</v>
      </c>
      <c r="R29" s="19" t="n">
        <f aca="false">R28+O29</f>
        <v>1069.765</v>
      </c>
      <c r="S29" s="19" t="n">
        <f aca="false">S28+O29</f>
        <v>4434.765</v>
      </c>
      <c r="T29" s="19" t="n">
        <f aca="false">VAR!C24/1000</f>
        <v>208.792</v>
      </c>
    </row>
    <row r="30" customFormat="false" ht="9" hidden="false" customHeight="false" outlineLevel="0" collapsed="false">
      <c r="N30" s="31" t="n">
        <f aca="false">'5-DAY'!A61</f>
        <v>37134</v>
      </c>
      <c r="O30" s="30" t="n">
        <f aca="false">'5-DAY'!C61/1000</f>
        <v>46.715</v>
      </c>
      <c r="P30" s="30" t="n">
        <f aca="false">SUM(O26:O30)</f>
        <v>189.963</v>
      </c>
      <c r="Q30" s="30" t="n">
        <f aca="false">Q29+O30</f>
        <v>550.48</v>
      </c>
      <c r="R30" s="30" t="n">
        <f aca="false">R29+O30</f>
        <v>1116.48</v>
      </c>
      <c r="S30" s="30" t="n">
        <f aca="false">S29+O30</f>
        <v>4481.48</v>
      </c>
      <c r="T30" s="30" t="n">
        <f aca="false">VAR!C25/1000</f>
        <v>11.215</v>
      </c>
    </row>
    <row r="31" customFormat="false" ht="9" hidden="false" customHeight="false" outlineLevel="0" collapsed="false">
      <c r="N31" s="18" t="n">
        <f aca="false">'5-DAY'!A62</f>
        <v>37138</v>
      </c>
      <c r="O31" s="19" t="n">
        <f aca="false">'5-DAY'!C62/1000</f>
        <v>112.705</v>
      </c>
      <c r="P31" s="19" t="n">
        <f aca="false">SUM(O27:O31)</f>
        <v>184.484</v>
      </c>
      <c r="Q31" s="19" t="n">
        <f aca="false">O31</f>
        <v>112.705</v>
      </c>
      <c r="R31" s="19" t="n">
        <f aca="false">R30+O31</f>
        <v>1229.185</v>
      </c>
      <c r="S31" s="19" t="n">
        <f aca="false">S30+O31</f>
        <v>4594.185</v>
      </c>
      <c r="T31" s="19" t="n">
        <f aca="false">VAR!C26/1000</f>
        <v>87.818</v>
      </c>
    </row>
    <row r="32" customFormat="false" ht="9" hidden="false" customHeight="false" outlineLevel="0" collapsed="false">
      <c r="N32" s="18" t="n">
        <f aca="false">'5-DAY'!A63</f>
        <v>37139</v>
      </c>
      <c r="O32" s="19" t="n">
        <f aca="false">'5-DAY'!C63/1000</f>
        <v>-34.426</v>
      </c>
      <c r="P32" s="19" t="n">
        <f aca="false">SUM(O28:O32)</f>
        <v>188.873</v>
      </c>
      <c r="Q32" s="34" t="n">
        <f aca="false">Q31+O32</f>
        <v>78.279</v>
      </c>
      <c r="R32" s="19" t="n">
        <f aca="false">R31+O32</f>
        <v>1194.759</v>
      </c>
      <c r="S32" s="19" t="n">
        <f aca="false">S31+O32</f>
        <v>4559.759</v>
      </c>
      <c r="T32" s="19" t="n">
        <f aca="false">VAR!C27/1000</f>
        <v>175.766</v>
      </c>
    </row>
    <row r="33" customFormat="false" ht="9" hidden="false" customHeight="false" outlineLevel="0" collapsed="false">
      <c r="N33" s="18" t="n">
        <f aca="false">'5-DAY'!A64</f>
        <v>37140</v>
      </c>
      <c r="O33" s="19" t="n">
        <f aca="false">'5-DAY'!C64/1000</f>
        <v>-52.637</v>
      </c>
      <c r="P33" s="19" t="n">
        <f aca="false">SUM(O29:O33)</f>
        <v>151.801</v>
      </c>
      <c r="Q33" s="34" t="n">
        <f aca="false">Q32+O33</f>
        <v>25.642</v>
      </c>
      <c r="R33" s="19" t="n">
        <f aca="false">R32+O33</f>
        <v>1142.122</v>
      </c>
      <c r="S33" s="19" t="n">
        <f aca="false">S32+O33</f>
        <v>4507.122</v>
      </c>
      <c r="T33" s="19" t="n">
        <f aca="false">VAR!C28/1000</f>
        <v>178.332</v>
      </c>
    </row>
    <row r="34" customFormat="false" ht="9" hidden="false" customHeight="false" outlineLevel="0" collapsed="false">
      <c r="N34" s="18" t="n">
        <f aca="false">'5-DAY'!A65</f>
        <v>37141</v>
      </c>
      <c r="O34" s="19" t="n">
        <f aca="false">'5-DAY'!C65/1000</f>
        <v>-24.8</v>
      </c>
      <c r="P34" s="19" t="n">
        <f aca="false">SUM(O30:O34)</f>
        <v>47.557</v>
      </c>
      <c r="Q34" s="34" t="n">
        <f aca="false">Q33+O34</f>
        <v>0.841999999999995</v>
      </c>
      <c r="R34" s="19" t="n">
        <f aca="false">R33+O34</f>
        <v>1117.322</v>
      </c>
      <c r="S34" s="19" t="n">
        <f aca="false">S33+O34</f>
        <v>4482.322</v>
      </c>
      <c r="T34" s="19" t="n">
        <f aca="false">VAR!C29/1000</f>
        <v>184.335</v>
      </c>
    </row>
    <row r="35" customFormat="false" ht="9" hidden="false" customHeight="false" outlineLevel="0" collapsed="false">
      <c r="N35" s="18" t="n">
        <f aca="false">'5-DAY'!A66</f>
        <v>37144</v>
      </c>
      <c r="O35" s="19" t="n">
        <f aca="false">'5-DAY'!C66/1000</f>
        <v>130.658</v>
      </c>
      <c r="P35" s="19" t="n">
        <f aca="false">SUM(O31:O35)</f>
        <v>131.5</v>
      </c>
      <c r="Q35" s="34" t="n">
        <f aca="false">Q34+O35</f>
        <v>131.5</v>
      </c>
      <c r="R35" s="19" t="n">
        <f aca="false">R34+O35</f>
        <v>1247.98</v>
      </c>
      <c r="S35" s="19" t="n">
        <f aca="false">S34+O35</f>
        <v>4612.98</v>
      </c>
      <c r="T35" s="19" t="n">
        <f aca="false">VAR!C30/1000</f>
        <v>178.635</v>
      </c>
    </row>
    <row r="36" customFormat="false" ht="9" hidden="false" customHeight="false" outlineLevel="0" collapsed="false">
      <c r="N36" s="18" t="n">
        <f aca="false">'5-DAY'!A67</f>
        <v>37146</v>
      </c>
      <c r="O36" s="19" t="n">
        <f aca="false">'5-DAY'!C67/1000</f>
        <v>0.184</v>
      </c>
      <c r="P36" s="19" t="n">
        <f aca="false">SUM(O32:O36)</f>
        <v>18.979</v>
      </c>
      <c r="Q36" s="34" t="n">
        <f aca="false">Q35+O36</f>
        <v>131.684</v>
      </c>
      <c r="R36" s="19" t="n">
        <f aca="false">R35+O36</f>
        <v>1248.164</v>
      </c>
      <c r="S36" s="19" t="n">
        <f aca="false">S35+O36</f>
        <v>4613.164</v>
      </c>
      <c r="T36" s="19" t="n">
        <f aca="false">VAR!C31/1000</f>
        <v>178.635</v>
      </c>
    </row>
    <row r="37" customFormat="false" ht="9" hidden="false" customHeight="false" outlineLevel="0" collapsed="false">
      <c r="N37" s="18" t="n">
        <f aca="false">'5-DAY'!A68</f>
        <v>37147</v>
      </c>
      <c r="O37" s="19" t="n">
        <f aca="false">'5-DAY'!C68/1000</f>
        <v>-237.553</v>
      </c>
      <c r="P37" s="19" t="n">
        <f aca="false">SUM(O33:O37)</f>
        <v>-184.148</v>
      </c>
      <c r="Q37" s="34" t="n">
        <f aca="false">Q36+O37</f>
        <v>-105.869</v>
      </c>
      <c r="R37" s="19" t="n">
        <f aca="false">R36+O37</f>
        <v>1010.611</v>
      </c>
      <c r="S37" s="19" t="n">
        <f aca="false">S36+O37</f>
        <v>4375.611</v>
      </c>
      <c r="T37" s="19" t="n">
        <f aca="false">VAR!C32/1000</f>
        <v>188.977</v>
      </c>
    </row>
    <row r="38" customFormat="false" ht="9" hidden="false" customHeight="false" outlineLevel="0" collapsed="false">
      <c r="N38" s="18" t="n">
        <f aca="false">'5-DAY'!A69</f>
        <v>37148</v>
      </c>
      <c r="O38" s="19" t="n">
        <f aca="false">'5-DAY'!C69/1000</f>
        <v>-83.968</v>
      </c>
      <c r="P38" s="19" t="n">
        <f aca="false">SUM(O34:O38)</f>
        <v>-215.479</v>
      </c>
      <c r="Q38" s="34" t="n">
        <f aca="false">Q37+O38</f>
        <v>-189.837</v>
      </c>
      <c r="R38" s="19" t="n">
        <f aca="false">R37+O38</f>
        <v>926.643</v>
      </c>
      <c r="S38" s="19" t="n">
        <f aca="false">S37+O38</f>
        <v>4291.643</v>
      </c>
      <c r="T38" s="19" t="n">
        <f aca="false">VAR!C33/1000</f>
        <v>195.228</v>
      </c>
    </row>
    <row r="39" customFormat="false" ht="9" hidden="false" customHeight="false" outlineLevel="0" collapsed="false">
      <c r="N39" s="18" t="n">
        <f aca="false">'5-DAY'!A70</f>
        <v>37151</v>
      </c>
      <c r="O39" s="19" t="n">
        <f aca="false">'5-DAY'!C70/1000</f>
        <v>208.462</v>
      </c>
      <c r="P39" s="19" t="n">
        <f aca="false">SUM(O35:O39)</f>
        <v>17.783</v>
      </c>
      <c r="Q39" s="34" t="n">
        <f aca="false">Q38+O39</f>
        <v>18.6249999999999</v>
      </c>
      <c r="R39" s="19" t="n">
        <f aca="false">R38+O39</f>
        <v>1135.105</v>
      </c>
      <c r="S39" s="19" t="n">
        <f aca="false">S38+O39</f>
        <v>4500.105</v>
      </c>
      <c r="T39" s="19" t="n">
        <f aca="false">VAR!C34/1000</f>
        <v>162.123</v>
      </c>
    </row>
    <row r="40" customFormat="false" ht="9" hidden="false" customHeight="false" outlineLevel="0" collapsed="false">
      <c r="N40" s="18" t="n">
        <f aca="false">'5-DAY'!A71</f>
        <v>37152</v>
      </c>
      <c r="O40" s="19" t="n">
        <f aca="false">'5-DAY'!C71/1000</f>
        <v>186.962</v>
      </c>
      <c r="P40" s="19" t="n">
        <f aca="false">SUM(O36:O40)</f>
        <v>74.087</v>
      </c>
      <c r="Q40" s="34" t="n">
        <f aca="false">Q39+O40</f>
        <v>205.587</v>
      </c>
      <c r="R40" s="19" t="n">
        <f aca="false">R39+O40</f>
        <v>1322.067</v>
      </c>
      <c r="S40" s="19" t="n">
        <f aca="false">S39+O40</f>
        <v>4687.067</v>
      </c>
      <c r="T40" s="19" t="n">
        <f aca="false">VAR!C35/1000</f>
        <v>76.34</v>
      </c>
    </row>
    <row r="41" customFormat="false" ht="9" hidden="false" customHeight="false" outlineLevel="0" collapsed="false">
      <c r="N41" s="18" t="n">
        <f aca="false">'5-DAY'!A72</f>
        <v>37153</v>
      </c>
      <c r="O41" s="19" t="n">
        <f aca="false">'5-DAY'!C72/1000</f>
        <v>24.355</v>
      </c>
      <c r="P41" s="19" t="n">
        <f aca="false">SUM(O37:O41)</f>
        <v>98.258</v>
      </c>
      <c r="Q41" s="34" t="n">
        <f aca="false">Q40+O41</f>
        <v>229.942</v>
      </c>
      <c r="R41" s="19" t="n">
        <f aca="false">R40+O41</f>
        <v>1346.422</v>
      </c>
      <c r="S41" s="19" t="n">
        <f aca="false">S40+O41</f>
        <v>4711.422</v>
      </c>
      <c r="T41" s="19" t="n">
        <f aca="false">VAR!C36/1000</f>
        <v>177.127</v>
      </c>
    </row>
    <row r="42" customFormat="false" ht="9" hidden="false" customHeight="false" outlineLevel="0" collapsed="false">
      <c r="N42" s="18" t="n">
        <f aca="false">'5-DAY'!A73</f>
        <v>37154</v>
      </c>
      <c r="O42" s="19" t="n">
        <f aca="false">'5-DAY'!C73/1000</f>
        <v>-41.376</v>
      </c>
      <c r="P42" s="19" t="n">
        <f aca="false">SUM(O38:O42)</f>
        <v>294.435</v>
      </c>
      <c r="Q42" s="34" t="n">
        <f aca="false">Q41+O42</f>
        <v>188.566</v>
      </c>
      <c r="R42" s="19" t="n">
        <f aca="false">R41+O42</f>
        <v>1305.046</v>
      </c>
      <c r="S42" s="19" t="n">
        <f aca="false">S41+O42</f>
        <v>4670.046</v>
      </c>
      <c r="T42" s="19" t="n">
        <f aca="false">VAR!C37/1000</f>
        <v>171.181</v>
      </c>
    </row>
    <row r="43" customFormat="false" ht="9" hidden="false" customHeight="false" outlineLevel="0" collapsed="false">
      <c r="N43" s="18" t="n">
        <f aca="false">'5-DAY'!A74</f>
        <v>37155</v>
      </c>
      <c r="O43" s="19" t="n">
        <f aca="false">'5-DAY'!C74/1000</f>
        <v>23.229</v>
      </c>
      <c r="P43" s="19" t="n">
        <f aca="false">SUM(O39:O43)</f>
        <v>401.632</v>
      </c>
      <c r="Q43" s="34" t="n">
        <f aca="false">Q42+O43</f>
        <v>211.795</v>
      </c>
      <c r="R43" s="19" t="n">
        <f aca="false">R42+O43</f>
        <v>1328.275</v>
      </c>
      <c r="S43" s="19" t="n">
        <f aca="false">S42+O43</f>
        <v>4693.275</v>
      </c>
      <c r="T43" s="19" t="n">
        <f aca="false">VAR!C38/1000</f>
        <v>171.048</v>
      </c>
    </row>
    <row r="44" customFormat="false" ht="9" hidden="false" customHeight="false" outlineLevel="0" collapsed="false">
      <c r="N44" s="18" t="n">
        <f aca="false">'5-DAY'!A75</f>
        <v>37158</v>
      </c>
      <c r="O44" s="19" t="n">
        <f aca="false">'5-DAY'!C75/1000</f>
        <v>432.388</v>
      </c>
      <c r="P44" s="19" t="n">
        <f aca="false">SUM(O40:O44)</f>
        <v>625.558</v>
      </c>
      <c r="Q44" s="34" t="n">
        <f aca="false">Q43+O44</f>
        <v>644.183</v>
      </c>
      <c r="R44" s="19" t="n">
        <f aca="false">R43+O44</f>
        <v>1760.663</v>
      </c>
      <c r="S44" s="19" t="n">
        <f aca="false">S43+O44</f>
        <v>5125.663</v>
      </c>
      <c r="T44" s="19" t="n">
        <f aca="false">VAR!C39/1000</f>
        <v>292.917</v>
      </c>
    </row>
    <row r="45" customFormat="false" ht="9" hidden="false" customHeight="false" outlineLevel="0" collapsed="false">
      <c r="N45" s="18" t="n">
        <f aca="false">'5-DAY'!A76</f>
        <v>37159</v>
      </c>
      <c r="O45" s="19" t="n">
        <f aca="false">'5-DAY'!C76/1000</f>
        <v>-320.385</v>
      </c>
      <c r="P45" s="19" t="n">
        <f aca="false">SUM(O41:O45)</f>
        <v>118.211</v>
      </c>
      <c r="Q45" s="34" t="n">
        <f aca="false">Q44+O45</f>
        <v>323.798</v>
      </c>
      <c r="R45" s="19" t="n">
        <f aca="false">R44+O45</f>
        <v>1440.278</v>
      </c>
      <c r="S45" s="19" t="n">
        <f aca="false">S44+O45</f>
        <v>4805.278</v>
      </c>
      <c r="T45" s="19" t="n">
        <f aca="false">VAR!C40/1000</f>
        <v>66.536</v>
      </c>
    </row>
    <row r="46" customFormat="false" ht="9" hidden="false" customHeight="false" outlineLevel="0" collapsed="false">
      <c r="N46" s="18" t="n">
        <f aca="false">'5-DAY'!A77</f>
        <v>37160</v>
      </c>
      <c r="O46" s="19" t="n">
        <f aca="false">'5-DAY'!C77/1000</f>
        <v>1.003</v>
      </c>
      <c r="P46" s="19" t="n">
        <f aca="false">SUM(O42:O46)</f>
        <v>94.859</v>
      </c>
      <c r="Q46" s="34" t="n">
        <f aca="false">Q45+O46</f>
        <v>324.801</v>
      </c>
      <c r="R46" s="19" t="n">
        <f aca="false">R45+O46</f>
        <v>1441.281</v>
      </c>
      <c r="S46" s="19" t="n">
        <f aca="false">S45+O46</f>
        <v>4806.281</v>
      </c>
      <c r="T46" s="19" t="n">
        <f aca="false">VAR!C41/1000</f>
        <v>249.445</v>
      </c>
    </row>
    <row r="47" customFormat="false" ht="9" hidden="false" customHeight="false" outlineLevel="0" collapsed="false">
      <c r="N47" s="18" t="n">
        <f aca="false">'5-DAY'!A78</f>
        <v>37161</v>
      </c>
      <c r="O47" s="19" t="n">
        <f aca="false">'5-DAY'!C78/1000</f>
        <v>65.472</v>
      </c>
      <c r="P47" s="19" t="n">
        <f aca="false">SUM(O43:O47)</f>
        <v>201.707</v>
      </c>
      <c r="Q47" s="34" t="n">
        <f aca="false">Q46+O47</f>
        <v>390.273</v>
      </c>
      <c r="R47" s="19" t="n">
        <f aca="false">R46+O47</f>
        <v>1506.753</v>
      </c>
      <c r="S47" s="19" t="n">
        <f aca="false">S46+O47</f>
        <v>4871.753</v>
      </c>
      <c r="T47" s="19" t="n">
        <f aca="false">VAR!C42/1000</f>
        <v>256.233</v>
      </c>
    </row>
    <row r="48" customFormat="false" ht="9" hidden="false" customHeight="false" outlineLevel="0" collapsed="false">
      <c r="N48" s="31" t="n">
        <f aca="false">'5-DAY'!A79</f>
        <v>37162</v>
      </c>
      <c r="O48" s="30" t="n">
        <f aca="false">'5-DAY'!C79/1000</f>
        <v>49.796</v>
      </c>
      <c r="P48" s="30" t="n">
        <f aca="false">SUM(O44:O48)</f>
        <v>228.274</v>
      </c>
      <c r="Q48" s="35" t="n">
        <f aca="false">Q47+O48</f>
        <v>440.069</v>
      </c>
      <c r="R48" s="30" t="n">
        <f aca="false">R47+O48</f>
        <v>1556.549</v>
      </c>
      <c r="S48" s="30" t="n">
        <f aca="false">S47+O48</f>
        <v>4921.549</v>
      </c>
      <c r="T48" s="30" t="n">
        <f aca="false">VAR!C43/1000</f>
        <v>256.028</v>
      </c>
    </row>
    <row r="49" customFormat="false" ht="9" hidden="false" customHeight="false" outlineLevel="0" collapsed="false">
      <c r="N49" s="36" t="n">
        <f aca="false">'5-DAY'!A80</f>
        <v>37165</v>
      </c>
      <c r="O49" s="33" t="n">
        <f aca="false">'5-DAY'!C80/1000</f>
        <v>126.107</v>
      </c>
      <c r="P49" s="33" t="n">
        <f aca="false">SUM(O45:O49)</f>
        <v>-78.007</v>
      </c>
      <c r="Q49" s="33" t="n">
        <f aca="false">O49</f>
        <v>126.107</v>
      </c>
      <c r="R49" s="33" t="n">
        <f aca="false">O49</f>
        <v>126.107</v>
      </c>
      <c r="S49" s="33" t="n">
        <f aca="false">S48+O49</f>
        <v>5047.656</v>
      </c>
      <c r="T49" s="33" t="n">
        <f aca="false">VAR!C44/1000</f>
        <v>13.047</v>
      </c>
    </row>
    <row r="50" customFormat="false" ht="9" hidden="false" customHeight="false" outlineLevel="0" collapsed="false">
      <c r="N50" s="36" t="n">
        <f aca="false">'5-DAY'!A81</f>
        <v>37166</v>
      </c>
      <c r="O50" s="33" t="n">
        <f aca="false">'5-DAY'!C81/1000</f>
        <v>-11.017</v>
      </c>
      <c r="P50" s="33" t="n">
        <f aca="false">SUM(O46:O50)</f>
        <v>231.361</v>
      </c>
      <c r="Q50" s="19" t="n">
        <f aca="false">Q49+O50</f>
        <v>115.09</v>
      </c>
      <c r="R50" s="19" t="n">
        <f aca="false">R49+O50</f>
        <v>115.09</v>
      </c>
      <c r="S50" s="33" t="n">
        <f aca="false">S49+O50</f>
        <v>5036.639</v>
      </c>
      <c r="T50" s="33" t="n">
        <f aca="false">VAR!C45/1000</f>
        <v>168.294</v>
      </c>
    </row>
    <row r="51" customFormat="false" ht="9" hidden="false" customHeight="false" outlineLevel="0" collapsed="false">
      <c r="N51" s="36" t="n">
        <f aca="false">'5-DAY'!A82</f>
        <v>37167</v>
      </c>
      <c r="O51" s="33" t="n">
        <f aca="false">'5-DAY'!C82/1000</f>
        <v>11.605</v>
      </c>
      <c r="P51" s="33" t="n">
        <f aca="false">SUM(O47:O51)</f>
        <v>241.963</v>
      </c>
      <c r="Q51" s="19" t="n">
        <f aca="false">Q50+O51</f>
        <v>126.695</v>
      </c>
      <c r="R51" s="19" t="n">
        <f aca="false">R50+O51</f>
        <v>126.695</v>
      </c>
      <c r="S51" s="33" t="n">
        <f aca="false">S50+O51</f>
        <v>5048.244</v>
      </c>
      <c r="T51" s="33" t="n">
        <f aca="false">VAR!C46/1000</f>
        <v>200.018</v>
      </c>
    </row>
    <row r="52" customFormat="false" ht="9" hidden="false" customHeight="false" outlineLevel="0" collapsed="false">
      <c r="N52" s="36" t="n">
        <f aca="false">'5-DAY'!A83</f>
        <v>37168</v>
      </c>
      <c r="O52" s="33" t="n">
        <f aca="false">'5-DAY'!C83/1000</f>
        <v>-150.906</v>
      </c>
      <c r="P52" s="33" t="n">
        <f aca="false">SUM(O48:O52)</f>
        <v>25.585</v>
      </c>
      <c r="Q52" s="19" t="n">
        <f aca="false">Q51+O52</f>
        <v>-24.211</v>
      </c>
      <c r="R52" s="19" t="n">
        <f aca="false">R51+O52</f>
        <v>-24.211</v>
      </c>
      <c r="S52" s="33" t="n">
        <f aca="false">S51+O52</f>
        <v>4897.338</v>
      </c>
      <c r="T52" s="33" t="n">
        <f aca="false">VAR!C47/1000</f>
        <v>207.064</v>
      </c>
    </row>
    <row r="53" customFormat="false" ht="9" hidden="false" customHeight="false" outlineLevel="0" collapsed="false">
      <c r="N53" s="36" t="n">
        <f aca="false">'5-DAY'!A84</f>
        <v>37169</v>
      </c>
      <c r="O53" s="33" t="n">
        <f aca="false">'5-DAY'!C84/1000</f>
        <v>192.637</v>
      </c>
      <c r="P53" s="33" t="n">
        <f aca="false">SUM(O49:O53)</f>
        <v>168.426</v>
      </c>
      <c r="Q53" s="19" t="n">
        <f aca="false">Q52+O53</f>
        <v>168.426</v>
      </c>
      <c r="R53" s="19" t="n">
        <f aca="false">R52+O53</f>
        <v>168.426</v>
      </c>
      <c r="S53" s="33" t="n">
        <f aca="false">S52+O53</f>
        <v>5089.975</v>
      </c>
      <c r="T53" s="33" t="n">
        <f aca="false">VAR!C48/1000</f>
        <v>26.644</v>
      </c>
    </row>
    <row r="54" customFormat="false" ht="9" hidden="false" customHeight="false" outlineLevel="0" collapsed="false">
      <c r="N54" s="36" t="n">
        <f aca="false">'5-DAY'!A85</f>
        <v>37172</v>
      </c>
      <c r="O54" s="33" t="n">
        <f aca="false">'5-DAY'!C85/1000</f>
        <v>88.301</v>
      </c>
      <c r="P54" s="33" t="n">
        <f aca="false">SUM(O50:O54)</f>
        <v>130.62</v>
      </c>
      <c r="Q54" s="19" t="n">
        <f aca="false">Q53+O54</f>
        <v>256.727</v>
      </c>
      <c r="R54" s="19" t="n">
        <f aca="false">R53+O54</f>
        <v>256.727</v>
      </c>
      <c r="S54" s="33" t="n">
        <f aca="false">S53+O54</f>
        <v>5178.276</v>
      </c>
      <c r="T54" s="33" t="n">
        <f aca="false">VAR!C49/1000</f>
        <v>84.475</v>
      </c>
    </row>
    <row r="55" customFormat="false" ht="9" hidden="false" customHeight="false" outlineLevel="0" collapsed="false">
      <c r="N55" s="36" t="n">
        <f aca="false">'5-DAY'!A86</f>
        <v>37173</v>
      </c>
      <c r="O55" s="33" t="n">
        <f aca="false">'5-DAY'!C86/1000</f>
        <v>-65.303</v>
      </c>
      <c r="P55" s="33" t="n">
        <f aca="false">SUM(O51:O55)</f>
        <v>76.334</v>
      </c>
      <c r="Q55" s="19" t="n">
        <f aca="false">Q54+O55</f>
        <v>191.424</v>
      </c>
      <c r="R55" s="19" t="n">
        <f aca="false">R54+O55</f>
        <v>191.424</v>
      </c>
      <c r="S55" s="33" t="n">
        <f aca="false">S54+O55</f>
        <v>5112.973</v>
      </c>
      <c r="T55" s="33" t="n">
        <f aca="false">VAR!C50/1000</f>
        <v>66.89</v>
      </c>
    </row>
    <row r="56" customFormat="false" ht="9" hidden="false" customHeight="false" outlineLevel="0" collapsed="false">
      <c r="N56" s="36" t="n">
        <f aca="false">'5-DAY'!A87</f>
        <v>37174</v>
      </c>
      <c r="O56" s="33" t="n">
        <f aca="false">'5-DAY'!C87/1000</f>
        <v>-242.299</v>
      </c>
      <c r="P56" s="33" t="n">
        <f aca="false">SUM(O52:O56)</f>
        <v>-177.57</v>
      </c>
      <c r="Q56" s="19" t="n">
        <f aca="false">Q55+O56</f>
        <v>-50.875</v>
      </c>
      <c r="R56" s="19" t="n">
        <f aca="false">R55+O56</f>
        <v>-50.875</v>
      </c>
      <c r="S56" s="33" t="n">
        <f aca="false">S55+O56</f>
        <v>4870.674</v>
      </c>
      <c r="T56" s="33" t="n">
        <f aca="false">VAR!C51/1000</f>
        <v>206.736</v>
      </c>
    </row>
    <row r="57" customFormat="false" ht="9" hidden="false" customHeight="false" outlineLevel="0" collapsed="false">
      <c r="N57" s="36" t="n">
        <f aca="false">'5-DAY'!A88</f>
        <v>37175</v>
      </c>
      <c r="O57" s="33" t="n">
        <f aca="false">'5-DAY'!C88/1000</f>
        <v>-43.187</v>
      </c>
      <c r="P57" s="33" t="n">
        <f aca="false">SUM(O53:O57)</f>
        <v>-69.851</v>
      </c>
      <c r="Q57" s="19" t="n">
        <f aca="false">Q56+O57</f>
        <v>-94.062</v>
      </c>
      <c r="R57" s="19" t="n">
        <f aca="false">R56+O57</f>
        <v>-94.062</v>
      </c>
      <c r="S57" s="33" t="n">
        <f aca="false">S56+O57</f>
        <v>4827.487</v>
      </c>
      <c r="T57" s="33" t="n">
        <f aca="false">VAR!C52/1000</f>
        <v>184.786</v>
      </c>
    </row>
    <row r="58" customFormat="false" ht="9" hidden="false" customHeight="false" outlineLevel="0" collapsed="false">
      <c r="N58" s="36" t="n">
        <f aca="false">'5-DAY'!A89</f>
        <v>37176</v>
      </c>
      <c r="O58" s="33" t="n">
        <f aca="false">'5-DAY'!C89/1000</f>
        <v>136.891</v>
      </c>
      <c r="P58" s="33" t="n">
        <f aca="false">SUM(O54:O58)</f>
        <v>-125.597</v>
      </c>
      <c r="Q58" s="19" t="n">
        <f aca="false">Q57+O58</f>
        <v>42.829</v>
      </c>
      <c r="R58" s="19" t="n">
        <f aca="false">R57+O58</f>
        <v>42.829</v>
      </c>
      <c r="S58" s="33" t="n">
        <f aca="false">S57+O58</f>
        <v>4964.378</v>
      </c>
      <c r="T58" s="33" t="n">
        <f aca="false">VAR!C53/1000</f>
        <v>169.216</v>
      </c>
    </row>
    <row r="59" customFormat="false" ht="9" hidden="false" customHeight="false" outlineLevel="0" collapsed="false">
      <c r="N59" s="36" t="n">
        <f aca="false">'5-DAY'!A90</f>
        <v>37179</v>
      </c>
      <c r="O59" s="33" t="n">
        <f aca="false">'5-DAY'!C90/1000</f>
        <v>36.038</v>
      </c>
      <c r="P59" s="33" t="n">
        <f aca="false">SUM(O55:O59)</f>
        <v>-177.86</v>
      </c>
      <c r="Q59" s="19" t="n">
        <f aca="false">Q58+O59</f>
        <v>78.867</v>
      </c>
      <c r="R59" s="19" t="n">
        <f aca="false">R58+O59</f>
        <v>78.867</v>
      </c>
      <c r="S59" s="33" t="n">
        <f aca="false">S58+O59</f>
        <v>5000.416</v>
      </c>
      <c r="T59" s="33" t="n">
        <f aca="false">VAR!C54/1000</f>
        <v>89.178</v>
      </c>
    </row>
    <row r="60" customFormat="false" ht="9" hidden="false" customHeight="false" outlineLevel="0" collapsed="false">
      <c r="N60" s="36" t="n">
        <f aca="false">'5-DAY'!A91</f>
        <v>37180</v>
      </c>
      <c r="O60" s="33" t="n">
        <f aca="false">'5-DAY'!C91/1000</f>
        <v>-141.051</v>
      </c>
      <c r="P60" s="33" t="n">
        <f aca="false">SUM(O56:O60)</f>
        <v>-253.608</v>
      </c>
      <c r="Q60" s="19" t="n">
        <f aca="false">Q59+O60</f>
        <v>-62.184</v>
      </c>
      <c r="R60" s="19" t="n">
        <f aca="false">R59+O60</f>
        <v>-62.184</v>
      </c>
      <c r="S60" s="33" t="n">
        <f aca="false">S59+O60</f>
        <v>4859.365</v>
      </c>
      <c r="T60" s="33" t="n">
        <f aca="false">VAR!C55/1000</f>
        <v>118.142</v>
      </c>
    </row>
    <row r="61" customFormat="false" ht="9" hidden="false" customHeight="false" outlineLevel="0" collapsed="false">
      <c r="N61" s="36" t="n">
        <f aca="false">'5-DAY'!A92</f>
        <v>37181</v>
      </c>
      <c r="O61" s="33" t="n">
        <f aca="false">'5-DAY'!C92/1000</f>
        <v>110.306</v>
      </c>
      <c r="P61" s="33" t="n">
        <f aca="false">SUM(O57:O61)</f>
        <v>98.997</v>
      </c>
      <c r="Q61" s="19" t="n">
        <f aca="false">Q60+O61</f>
        <v>48.122</v>
      </c>
      <c r="R61" s="19" t="n">
        <f aca="false">R60+O61</f>
        <v>48.122</v>
      </c>
      <c r="S61" s="33" t="n">
        <f aca="false">S60+O61</f>
        <v>4969.671</v>
      </c>
      <c r="T61" s="33" t="n">
        <f aca="false">VAR!C56/1000</f>
        <v>116.719</v>
      </c>
    </row>
    <row r="62" customFormat="false" ht="9" hidden="false" customHeight="false" outlineLevel="0" collapsed="false">
      <c r="N62" s="36" t="n">
        <f aca="false">'5-DAY'!A93</f>
        <v>37182</v>
      </c>
      <c r="O62" s="33" t="n">
        <f aca="false">'5-DAY'!C93/1000</f>
        <v>-179.355</v>
      </c>
      <c r="P62" s="33" t="n">
        <f aca="false">SUM(O58:O62)</f>
        <v>-37.171</v>
      </c>
      <c r="Q62" s="19" t="n">
        <f aca="false">Q61+O62</f>
        <v>-131.233</v>
      </c>
      <c r="R62" s="19" t="n">
        <f aca="false">R61+O62</f>
        <v>-131.233</v>
      </c>
      <c r="S62" s="33" t="n">
        <f aca="false">S61+O62</f>
        <v>4790.316</v>
      </c>
      <c r="T62" s="33" t="n">
        <f aca="false">VAR!C57/1000</f>
        <v>193.706</v>
      </c>
    </row>
    <row r="63" customFormat="false" ht="9" hidden="false" customHeight="false" outlineLevel="0" collapsed="false">
      <c r="N63" s="36" t="n">
        <f aca="false">'5-DAY'!A94</f>
        <v>37183</v>
      </c>
      <c r="O63" s="33" t="n">
        <f aca="false">'5-DAY'!C94/1000</f>
        <v>-283.033</v>
      </c>
      <c r="P63" s="33" t="n">
        <f aca="false">SUM(O59:O63)</f>
        <v>-457.095</v>
      </c>
      <c r="Q63" s="19" t="n">
        <f aca="false">Q62+O63</f>
        <v>-414.266</v>
      </c>
      <c r="R63" s="19" t="n">
        <f aca="false">R62+O63</f>
        <v>-414.266</v>
      </c>
      <c r="S63" s="33" t="n">
        <f aca="false">S62+O63</f>
        <v>4507.283</v>
      </c>
      <c r="T63" s="33" t="n">
        <f aca="false">VAR!C58/1000</f>
        <v>229.094</v>
      </c>
    </row>
    <row r="64" customFormat="false" ht="9" hidden="false" customHeight="false" outlineLevel="0" collapsed="false">
      <c r="N64" s="36" t="n">
        <f aca="false">'5-DAY'!A95</f>
        <v>37186</v>
      </c>
      <c r="O64" s="33" t="n">
        <f aca="false">'5-DAY'!C95/1000</f>
        <v>-217.384</v>
      </c>
      <c r="P64" s="33" t="n">
        <f aca="false">SUM(O60:O64)</f>
        <v>-710.517</v>
      </c>
      <c r="Q64" s="19" t="n">
        <f aca="false">Q63+O64</f>
        <v>-631.65</v>
      </c>
      <c r="R64" s="19" t="n">
        <f aca="false">R63+O64</f>
        <v>-631.65</v>
      </c>
      <c r="S64" s="33" t="n">
        <f aca="false">S63+O64</f>
        <v>4289.899</v>
      </c>
      <c r="T64" s="33" t="n">
        <f aca="false">VAR!C59/1000</f>
        <v>250.266</v>
      </c>
    </row>
    <row r="65" customFormat="false" ht="9" hidden="false" customHeight="false" outlineLevel="0" collapsed="false">
      <c r="N65" s="36" t="n">
        <f aca="false">'5-DAY'!A96</f>
        <v>37187</v>
      </c>
      <c r="O65" s="33" t="n">
        <f aca="false">'5-DAY'!C96/1000</f>
        <v>202.661</v>
      </c>
      <c r="P65" s="33" t="n">
        <f aca="false">SUM(O61:O65)</f>
        <v>-366.805</v>
      </c>
      <c r="Q65" s="19" t="n">
        <f aca="false">Q64+O65</f>
        <v>-428.989</v>
      </c>
      <c r="R65" s="19" t="n">
        <f aca="false">R64+O65</f>
        <v>-428.989</v>
      </c>
      <c r="S65" s="33" t="n">
        <f aca="false">S64+O65</f>
        <v>4492.56</v>
      </c>
      <c r="T65" s="33" t="n">
        <f aca="false">VAR!C60/1000</f>
        <v>167.13</v>
      </c>
    </row>
    <row r="66" customFormat="false" ht="9" hidden="false" customHeight="false" outlineLevel="0" collapsed="false">
      <c r="N66" s="36" t="n">
        <f aca="false">'5-DAY'!A97</f>
        <v>37188</v>
      </c>
      <c r="O66" s="33" t="n">
        <f aca="false">'5-DAY'!C97/1000</f>
        <v>-256.952</v>
      </c>
      <c r="P66" s="33" t="n">
        <f aca="false">SUM(O62:O66)</f>
        <v>-734.063</v>
      </c>
      <c r="Q66" s="19" t="n">
        <f aca="false">Q65+O66</f>
        <v>-685.941</v>
      </c>
      <c r="R66" s="19" t="n">
        <f aca="false">R65+O66</f>
        <v>-685.941</v>
      </c>
      <c r="S66" s="33" t="n">
        <f aca="false">S65+O66</f>
        <v>4235.608</v>
      </c>
      <c r="T66" s="33" t="n">
        <f aca="false">VAR!C61/1000</f>
        <v>109.855</v>
      </c>
    </row>
    <row r="67" customFormat="false" ht="9" hidden="false" customHeight="false" outlineLevel="0" collapsed="false">
      <c r="N67" s="36" t="n">
        <f aca="false">'5-DAY'!A98</f>
        <v>37189</v>
      </c>
      <c r="O67" s="33" t="n">
        <f aca="false">'5-DAY'!C98/1000</f>
        <v>-42.208</v>
      </c>
      <c r="P67" s="33" t="n">
        <f aca="false">SUM(O63:O67)</f>
        <v>-596.916</v>
      </c>
      <c r="Q67" s="19" t="n">
        <f aca="false">Q66+O67</f>
        <v>-728.149</v>
      </c>
      <c r="R67" s="19" t="n">
        <f aca="false">R66+O67</f>
        <v>-728.149</v>
      </c>
      <c r="S67" s="33" t="n">
        <f aca="false">S66+O67</f>
        <v>4193.4</v>
      </c>
      <c r="T67" s="33" t="n">
        <f aca="false">VAR!C62/1000</f>
        <v>105.129</v>
      </c>
    </row>
    <row r="68" customFormat="false" ht="9" hidden="false" customHeight="false" outlineLevel="0" collapsed="false">
      <c r="N68" s="36" t="n">
        <f aca="false">'5-DAY'!A99</f>
        <v>37190</v>
      </c>
      <c r="O68" s="33" t="n">
        <f aca="false">'5-DAY'!C99/1000</f>
        <v>-30.893</v>
      </c>
      <c r="P68" s="33" t="n">
        <f aca="false">SUM(O64:O68)</f>
        <v>-344.776</v>
      </c>
      <c r="Q68" s="19" t="n">
        <f aca="false">Q67+O68</f>
        <v>-759.042</v>
      </c>
      <c r="R68" s="19" t="n">
        <f aca="false">R67+O68</f>
        <v>-759.042</v>
      </c>
      <c r="S68" s="33" t="n">
        <f aca="false">S67+O68</f>
        <v>4162.507</v>
      </c>
      <c r="T68" s="33" t="n">
        <f aca="false">VAR!C63/1000</f>
        <v>0</v>
      </c>
    </row>
    <row r="69" customFormat="false" ht="9" hidden="false" customHeight="false" outlineLevel="0" collapsed="false">
      <c r="N69" s="36" t="n">
        <f aca="false">'5-DAY'!A100</f>
        <v>37193</v>
      </c>
      <c r="O69" s="33" t="n">
        <f aca="false">'5-DAY'!C100/1000</f>
        <v>37.55</v>
      </c>
      <c r="P69" s="33" t="n">
        <f aca="false">SUM(O65:O69)</f>
        <v>-89.842</v>
      </c>
      <c r="Q69" s="19" t="n">
        <f aca="false">Q68+O69</f>
        <v>-721.492</v>
      </c>
      <c r="R69" s="19" t="n">
        <f aca="false">R68+O69</f>
        <v>-721.492</v>
      </c>
      <c r="S69" s="33" t="n">
        <f aca="false">S68+O69</f>
        <v>4200.057</v>
      </c>
      <c r="T69" s="33" t="n">
        <f aca="false">VAR!C64/1000</f>
        <v>161.855</v>
      </c>
    </row>
    <row r="70" customFormat="false" ht="9" hidden="false" customHeight="false" outlineLevel="0" collapsed="false">
      <c r="N70" s="36" t="n">
        <f aca="false">'5-DAY'!A101</f>
        <v>37194</v>
      </c>
      <c r="O70" s="33" t="n">
        <f aca="false">'5-DAY'!C101/1000</f>
        <v>-105.916</v>
      </c>
      <c r="P70" s="33" t="n">
        <f aca="false">SUM(O66:O70)</f>
        <v>-398.419</v>
      </c>
      <c r="Q70" s="19" t="n">
        <f aca="false">Q69+O70</f>
        <v>-827.408</v>
      </c>
      <c r="R70" s="19" t="n">
        <f aca="false">R69+O70</f>
        <v>-827.408</v>
      </c>
      <c r="S70" s="33" t="n">
        <f aca="false">S69+O70</f>
        <v>4094.141</v>
      </c>
      <c r="T70" s="33" t="n">
        <f aca="false">VAR!C65/1000</f>
        <v>160.9</v>
      </c>
    </row>
    <row r="71" customFormat="false" ht="9" hidden="false" customHeight="false" outlineLevel="0" collapsed="false">
      <c r="N71" s="31" t="n">
        <f aca="false">'5-DAY'!A102</f>
        <v>37195</v>
      </c>
      <c r="O71" s="30" t="n">
        <f aca="false">'5-DAY'!C102/1000</f>
        <v>94.742</v>
      </c>
      <c r="P71" s="30" t="n">
        <f aca="false">SUM(O67:O71)</f>
        <v>-46.725</v>
      </c>
      <c r="Q71" s="30" t="n">
        <f aca="false">Q70+O71</f>
        <v>-732.666</v>
      </c>
      <c r="R71" s="30" t="n">
        <f aca="false">R70+O71</f>
        <v>-732.666</v>
      </c>
      <c r="S71" s="30" t="n">
        <f aca="false">S70+O71</f>
        <v>4188.883</v>
      </c>
      <c r="T71" s="30" t="n">
        <f aca="false">VAR!C66/1000</f>
        <v>21.529</v>
      </c>
    </row>
    <row r="72" customFormat="false" ht="9" hidden="false" customHeight="false" outlineLevel="0" collapsed="false">
      <c r="N72" s="36" t="n">
        <f aca="false">'5-DAY'!A103</f>
        <v>37196</v>
      </c>
      <c r="O72" s="33" t="n">
        <f aca="false">'5-DAY'!C103/1000</f>
        <v>0.267</v>
      </c>
      <c r="P72" s="33" t="n">
        <f aca="false">SUM(O68:O72)</f>
        <v>-4.25</v>
      </c>
      <c r="Q72" s="19" t="n">
        <f aca="false">O72</f>
        <v>0.267</v>
      </c>
      <c r="R72" s="33" t="n">
        <f aca="false">R71+O72</f>
        <v>-732.399</v>
      </c>
      <c r="S72" s="33" t="n">
        <f aca="false">S71+O72</f>
        <v>4189.15</v>
      </c>
      <c r="T72" s="33" t="n">
        <f aca="false">VAR!C67/1000</f>
        <v>105.873</v>
      </c>
    </row>
    <row r="73" customFormat="false" ht="9" hidden="false" customHeight="false" outlineLevel="0" collapsed="false">
      <c r="N73" s="36" t="n">
        <f aca="false">'5-DAY'!A104</f>
        <v>37197</v>
      </c>
      <c r="O73" s="33" t="n">
        <f aca="false">'5-DAY'!C104/1000</f>
        <v>12.2359399999999</v>
      </c>
      <c r="P73" s="33" t="n">
        <f aca="false">SUM(O69:O73)</f>
        <v>38.87894</v>
      </c>
      <c r="Q73" s="34" t="n">
        <f aca="false">Q72+O73</f>
        <v>12.5029399999999</v>
      </c>
      <c r="R73" s="33" t="n">
        <f aca="false">R72+O73</f>
        <v>-720.16306</v>
      </c>
      <c r="S73" s="33" t="n">
        <f aca="false">S72+O73</f>
        <v>4201.38594</v>
      </c>
      <c r="T73" s="33" t="n">
        <f aca="false">VAR!C68/1000</f>
        <v>49.989</v>
      </c>
    </row>
    <row r="74" customFormat="false" ht="9" hidden="false" customHeight="false" outlineLevel="0" collapsed="false">
      <c r="N74" s="36" t="n">
        <f aca="false">'5-DAY'!A105</f>
        <v>37200</v>
      </c>
      <c r="O74" s="33" t="n">
        <f aca="false">'5-DAY'!C105/1000</f>
        <v>-110.696</v>
      </c>
      <c r="P74" s="33" t="n">
        <f aca="false">SUM(O70:O74)</f>
        <v>-109.36706</v>
      </c>
      <c r="Q74" s="34" t="n">
        <f aca="false">Q73+O74</f>
        <v>-98.1930600000001</v>
      </c>
      <c r="R74" s="33" t="n">
        <f aca="false">R73+O74</f>
        <v>-830.85906</v>
      </c>
      <c r="S74" s="33" t="n">
        <f aca="false">S73+O74</f>
        <v>4090.68994</v>
      </c>
      <c r="T74" s="33" t="n">
        <f aca="false">VAR!C69/1000</f>
        <v>261.305</v>
      </c>
    </row>
    <row r="75" customFormat="false" ht="9" hidden="false" customHeight="false" outlineLevel="0" collapsed="false">
      <c r="N75" s="36" t="n">
        <f aca="false">'5-DAY'!A106</f>
        <v>37201</v>
      </c>
      <c r="O75" s="33" t="n">
        <f aca="false">'5-DAY'!C106/1000</f>
        <v>9.411</v>
      </c>
      <c r="P75" s="33" t="n">
        <f aca="false">SUM(O71:O75)</f>
        <v>5.95993999999995</v>
      </c>
      <c r="Q75" s="34" t="n">
        <f aca="false">Q74+O75</f>
        <v>-88.7820600000001</v>
      </c>
      <c r="R75" s="33" t="n">
        <f aca="false">R74+O75</f>
        <v>-821.44806</v>
      </c>
      <c r="S75" s="33" t="n">
        <f aca="false">S74+O75</f>
        <v>4100.10094</v>
      </c>
      <c r="T75" s="33" t="n">
        <f aca="false">VAR!C70/1000</f>
        <v>283.409</v>
      </c>
    </row>
    <row r="76" customFormat="false" ht="9" hidden="false" customHeight="false" outlineLevel="0" collapsed="false">
      <c r="N76" s="36" t="n">
        <f aca="false">'5-DAY'!A107</f>
        <v>37202</v>
      </c>
      <c r="O76" s="33" t="n">
        <f aca="false">'5-DAY'!C107/1000</f>
        <v>-10.531</v>
      </c>
      <c r="P76" s="33" t="n">
        <f aca="false">SUM(O72:O76)</f>
        <v>-99.3130600000001</v>
      </c>
      <c r="Q76" s="34" t="n">
        <f aca="false">Q75+O76</f>
        <v>-99.3130600000001</v>
      </c>
      <c r="R76" s="33" t="n">
        <f aca="false">R75+O76</f>
        <v>-831.97906</v>
      </c>
      <c r="S76" s="33" t="n">
        <f aca="false">S75+O76</f>
        <v>4089.56994</v>
      </c>
      <c r="T76" s="33" t="n">
        <f aca="false">VAR!C71/1000</f>
        <v>241.141</v>
      </c>
    </row>
    <row r="77" customFormat="false" ht="9" hidden="false" customHeight="false" outlineLevel="0" collapsed="false">
      <c r="N77" s="36" t="n">
        <f aca="false">'5-DAY'!A108</f>
        <v>37203</v>
      </c>
      <c r="O77" s="33" t="n">
        <f aca="false">'5-DAY'!C108/1000</f>
        <v>-185.055</v>
      </c>
      <c r="P77" s="33" t="n">
        <f aca="false">SUM(O73:O77)</f>
        <v>-284.63506</v>
      </c>
      <c r="Q77" s="34" t="n">
        <f aca="false">Q76+O77</f>
        <v>-284.36806</v>
      </c>
      <c r="R77" s="33" t="n">
        <f aca="false">R76+O77</f>
        <v>-1017.03406</v>
      </c>
      <c r="S77" s="33" t="n">
        <f aca="false">S76+O77</f>
        <v>3904.51494</v>
      </c>
      <c r="T77" s="33" t="n">
        <f aca="false">VAR!C72/1000</f>
        <v>248.951</v>
      </c>
    </row>
    <row r="78" customFormat="false" ht="9" hidden="false" customHeight="false" outlineLevel="0" collapsed="false">
      <c r="N78" s="36" t="n">
        <f aca="false">'5-DAY'!A109</f>
        <v>37204</v>
      </c>
      <c r="O78" s="33" t="n">
        <f aca="false">'5-DAY'!C109/1000</f>
        <v>48.972</v>
      </c>
      <c r="P78" s="33" t="n">
        <f aca="false">SUM(O74:O78)</f>
        <v>-247.899</v>
      </c>
      <c r="Q78" s="34" t="n">
        <f aca="false">Q77+O78</f>
        <v>-235.39606</v>
      </c>
      <c r="R78" s="33" t="n">
        <f aca="false">R77+O78</f>
        <v>-968.06206</v>
      </c>
      <c r="S78" s="33" t="n">
        <f aca="false">S77+O78</f>
        <v>3953.48694</v>
      </c>
      <c r="T78" s="33" t="n">
        <f aca="false">VAR!C73/1000</f>
        <v>112.543</v>
      </c>
    </row>
    <row r="79" customFormat="false" ht="9" hidden="false" customHeight="false" outlineLevel="0" collapsed="false">
      <c r="N79" s="36" t="n">
        <f aca="false">'5-DAY'!A110</f>
        <v>37207</v>
      </c>
      <c r="O79" s="33" t="n">
        <f aca="false">'5-DAY'!C110/1000</f>
        <v>93.607</v>
      </c>
      <c r="P79" s="33" t="n">
        <f aca="false">SUM(O75:O79)</f>
        <v>-43.596</v>
      </c>
      <c r="Q79" s="34" t="n">
        <f aca="false">Q78+O79</f>
        <v>-141.78906</v>
      </c>
      <c r="R79" s="33" t="n">
        <f aca="false">R78+O79</f>
        <v>-874.45506</v>
      </c>
      <c r="S79" s="33" t="n">
        <f aca="false">S78+O79</f>
        <v>4047.09394</v>
      </c>
      <c r="T79" s="33" t="n">
        <f aca="false">VAR!C74/1000</f>
        <v>238.102</v>
      </c>
    </row>
    <row r="80" customFormat="false" ht="9" hidden="false" customHeight="false" outlineLevel="0" collapsed="false">
      <c r="N80" s="36" t="n">
        <f aca="false">'5-DAY'!A111</f>
        <v>37208</v>
      </c>
      <c r="O80" s="33" t="n">
        <f aca="false">'5-DAY'!C111/1000</f>
        <v>-99.569</v>
      </c>
      <c r="P80" s="33" t="n">
        <f aca="false">SUM(O76:O80)</f>
        <v>-152.576</v>
      </c>
      <c r="Q80" s="34" t="n">
        <f aca="false">Q79+O80</f>
        <v>-241.35806</v>
      </c>
      <c r="R80" s="33" t="n">
        <f aca="false">R79+O80</f>
        <v>-974.02406</v>
      </c>
      <c r="S80" s="33" t="n">
        <f aca="false">S79+O80</f>
        <v>3947.52494</v>
      </c>
      <c r="T80" s="33" t="n">
        <f aca="false">VAR!C75/1000</f>
        <v>242.383</v>
      </c>
    </row>
    <row r="81" customFormat="false" ht="9" hidden="false" customHeight="false" outlineLevel="0" collapsed="false">
      <c r="N81" s="36" t="n">
        <f aca="false">'5-DAY'!A112</f>
        <v>37209</v>
      </c>
      <c r="O81" s="33" t="n">
        <f aca="false">'5-DAY'!C112/1000</f>
        <v>121.148</v>
      </c>
      <c r="P81" s="33" t="n">
        <f aca="false">SUM(O77:O81)</f>
        <v>-20.897</v>
      </c>
      <c r="Q81" s="34" t="n">
        <f aca="false">Q80+O81</f>
        <v>-120.21006</v>
      </c>
      <c r="R81" s="33" t="n">
        <f aca="false">R80+O81</f>
        <v>-852.87606</v>
      </c>
      <c r="S81" s="33" t="n">
        <f aca="false">S80+O81</f>
        <v>4068.67294</v>
      </c>
      <c r="T81" s="33" t="n">
        <f aca="false">VAR!C76/1000</f>
        <v>371.495</v>
      </c>
    </row>
    <row r="82" customFormat="false" ht="9" hidden="false" customHeight="false" outlineLevel="0" collapsed="false">
      <c r="N82" s="36" t="n">
        <f aca="false">'5-DAY'!A113</f>
        <v>37210</v>
      </c>
      <c r="O82" s="33" t="n">
        <f aca="false">'5-DAY'!C113/1000</f>
        <v>181.968</v>
      </c>
      <c r="P82" s="33" t="n">
        <f aca="false">SUM(O78:O82)</f>
        <v>346.126</v>
      </c>
      <c r="Q82" s="34" t="n">
        <f aca="false">Q81+O82</f>
        <v>61.7579399999999</v>
      </c>
      <c r="R82" s="33" t="n">
        <f aca="false">R81+O82</f>
        <v>-670.90806</v>
      </c>
      <c r="S82" s="33" t="n">
        <f aca="false">S81+O82</f>
        <v>4250.64094</v>
      </c>
      <c r="T82" s="33" t="n">
        <f aca="false">VAR!C77/1000</f>
        <v>89.16</v>
      </c>
    </row>
    <row r="83" customFormat="false" ht="9" hidden="false" customHeight="false" outlineLevel="0" collapsed="false">
      <c r="N83" s="36" t="n">
        <f aca="false">'5-DAY'!A114</f>
        <v>37211</v>
      </c>
      <c r="O83" s="33" t="n">
        <f aca="false">'5-DAY'!C114/1000</f>
        <v>-44.698</v>
      </c>
      <c r="P83" s="33" t="n">
        <f aca="false">SUM(O79:O83)</f>
        <v>252.456</v>
      </c>
      <c r="Q83" s="34" t="n">
        <f aca="false">Q82+O83</f>
        <v>17.0599399999999</v>
      </c>
      <c r="R83" s="33" t="n">
        <f aca="false">R82+O83</f>
        <v>-715.60606</v>
      </c>
      <c r="S83" s="33" t="n">
        <f aca="false">S82+O83</f>
        <v>4205.94294</v>
      </c>
      <c r="T83" s="33" t="n">
        <f aca="false">VAR!C78/1000</f>
        <v>91.761</v>
      </c>
    </row>
    <row r="84" customFormat="false" ht="9" hidden="false" customHeight="false" outlineLevel="0" collapsed="false">
      <c r="N84" s="36" t="n">
        <f aca="false">'5-DAY'!A115</f>
        <v>37214</v>
      </c>
      <c r="O84" s="33" t="n">
        <f aca="false">'5-DAY'!C115/1000</f>
        <v>9.821</v>
      </c>
      <c r="P84" s="33" t="n">
        <f aca="false">SUM(O80:O84)</f>
        <v>168.67</v>
      </c>
      <c r="Q84" s="34" t="n">
        <f aca="false">Q83+O84</f>
        <v>26.8809399999999</v>
      </c>
      <c r="R84" s="33" t="n">
        <f aca="false">R83+O84</f>
        <v>-705.78506</v>
      </c>
      <c r="S84" s="33" t="n">
        <f aca="false">S83+O84</f>
        <v>4215.76394</v>
      </c>
      <c r="T84" s="33" t="n">
        <f aca="false">VAR!C79/1000</f>
        <v>73.633</v>
      </c>
    </row>
    <row r="85" customFormat="false" ht="9" hidden="false" customHeight="false" outlineLevel="0" collapsed="false">
      <c r="N85" s="36" t="n">
        <f aca="false">'5-DAY'!A116</f>
        <v>37215</v>
      </c>
      <c r="O85" s="33"/>
      <c r="P85" s="33"/>
      <c r="Q85" s="34"/>
      <c r="R85" s="33"/>
      <c r="S85" s="33"/>
      <c r="T85" s="33"/>
    </row>
    <row r="86" customFormat="false" ht="9" hidden="false" customHeight="false" outlineLevel="0" collapsed="false">
      <c r="N86" s="36" t="n">
        <f aca="false">'5-DAY'!A117</f>
        <v>37216</v>
      </c>
      <c r="O86" s="33"/>
      <c r="P86" s="33"/>
      <c r="Q86" s="34"/>
      <c r="R86" s="33"/>
      <c r="S86" s="33"/>
      <c r="T86" s="33"/>
    </row>
    <row r="87" customFormat="false" ht="9" hidden="false" customHeight="false" outlineLevel="0" collapsed="false">
      <c r="N87" s="36" t="n">
        <f aca="false">'5-DAY'!A118</f>
        <v>37221</v>
      </c>
      <c r="O87" s="33"/>
      <c r="P87" s="33"/>
      <c r="Q87" s="34"/>
      <c r="R87" s="33"/>
      <c r="S87" s="33"/>
      <c r="T87" s="33"/>
    </row>
    <row r="88" customFormat="false" ht="9" hidden="false" customHeight="false" outlineLevel="0" collapsed="false">
      <c r="N88" s="36" t="n">
        <f aca="false">'5-DAY'!A119</f>
        <v>37222</v>
      </c>
      <c r="O88" s="33"/>
      <c r="P88" s="33"/>
      <c r="Q88" s="34"/>
      <c r="R88" s="33"/>
      <c r="S88" s="33"/>
      <c r="T88" s="33"/>
    </row>
    <row r="89" customFormat="false" ht="9" hidden="false" customHeight="false" outlineLevel="0" collapsed="false">
      <c r="N89" s="36" t="n">
        <f aca="false">'5-DAY'!A120</f>
        <v>37223</v>
      </c>
      <c r="O89" s="33"/>
      <c r="P89" s="33"/>
      <c r="Q89" s="34"/>
      <c r="R89" s="33"/>
      <c r="S89" s="33"/>
      <c r="T89" s="33"/>
    </row>
    <row r="90" customFormat="false" ht="9" hidden="false" customHeight="false" outlineLevel="0" collapsed="false">
      <c r="N90" s="36" t="n">
        <f aca="false">'5-DAY'!A121</f>
        <v>37224</v>
      </c>
      <c r="O90" s="33"/>
      <c r="P90" s="33"/>
      <c r="Q90" s="37"/>
      <c r="R90" s="33"/>
      <c r="S90" s="33"/>
      <c r="T90" s="33"/>
    </row>
    <row r="91" customFormat="false" ht="9" hidden="false" customHeight="false" outlineLevel="0" collapsed="false">
      <c r="N91" s="31" t="n">
        <f aca="false">'5-DAY'!A122</f>
        <v>37225</v>
      </c>
      <c r="O91" s="30"/>
      <c r="P91" s="30"/>
      <c r="Q91" s="35"/>
      <c r="R91" s="30"/>
      <c r="S91" s="30"/>
      <c r="T91" s="30"/>
    </row>
    <row r="92" customFormat="false" ht="9" hidden="false" customHeight="false" outlineLevel="0" collapsed="false">
      <c r="N92" s="36"/>
    </row>
    <row r="93" customFormat="false" ht="9" hidden="false" customHeight="false" outlineLevel="0" collapsed="false">
      <c r="N93" s="36"/>
    </row>
    <row r="94" customFormat="false" ht="9" hidden="false" customHeight="false" outlineLevel="0" collapsed="false">
      <c r="N94" s="36"/>
    </row>
    <row r="95" customFormat="false" ht="9" hidden="false" customHeight="false" outlineLevel="0" collapsed="false">
      <c r="N95" s="36"/>
    </row>
    <row r="96" customFormat="false" ht="9" hidden="false" customHeight="false" outlineLevel="0" collapsed="false">
      <c r="N96" s="36"/>
    </row>
    <row r="97" customFormat="false" ht="9" hidden="false" customHeight="false" outlineLevel="0" collapsed="false">
      <c r="N97" s="36"/>
    </row>
    <row r="98" customFormat="false" ht="9" hidden="false" customHeight="false" outlineLevel="0" collapsed="false">
      <c r="N98" s="36"/>
    </row>
  </sheetData>
  <printOptions headings="false" gridLines="false" gridLinesSet="true" horizontalCentered="true" verticalCentered="false"/>
  <pageMargins left="0.25" right="0.25" top="0.984027777777778" bottom="0.25" header="0.5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&amp;C&amp;"Arial,Bold"&amp;12GAS TRADING PORTFOLIO</oddHeader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3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pane xSplit="0" ySplit="6" topLeftCell="W7" activePane="bottomLeft" state="frozen"/>
      <selection pane="topLeft" activeCell="A1" activeCellId="0" sqref="A1"/>
      <selection pane="bottomLeft" activeCell="A7" activeCellId="0" sqref="A7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38" width="36.65"/>
    <col collapsed="false" customWidth="true" hidden="false" outlineLevel="0" max="2" min="2" style="39" width="3.99"/>
    <col collapsed="false" customWidth="true" hidden="false" outlineLevel="0" max="26" min="3" style="39" width="13.32"/>
    <col collapsed="false" customWidth="true" hidden="true" outlineLevel="0" max="27" min="27" style="39" width="15.99"/>
    <col collapsed="false" customWidth="false" hidden="false" outlineLevel="0" max="257" min="28" style="39" width="11.99"/>
  </cols>
  <sheetData>
    <row r="1" customFormat="false" ht="12" hidden="false" customHeight="true" outlineLevel="0" collapsed="false">
      <c r="A1" s="40" t="s">
        <v>31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</row>
    <row r="2" customFormat="false" ht="12" hidden="false" customHeight="true" outlineLevel="0" collapsed="false">
      <c r="A2" s="40" t="s">
        <v>32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customFormat="false" ht="12" hidden="false" customHeight="true" outlineLevel="0" collapsed="false">
      <c r="A3" s="40" t="s">
        <v>33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customFormat="false" ht="12" hidden="false" customHeight="true" outlineLevel="0" collapsed="false">
      <c r="A4" s="40" t="s">
        <v>34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</row>
    <row r="5" customFormat="false" ht="13.5" hidden="false" customHeight="true" outlineLevel="0" collapsed="false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customFormat="false" ht="12" hidden="false" customHeight="true" outlineLevel="0" collapsed="false">
      <c r="A6" s="42" t="s">
        <v>35</v>
      </c>
      <c r="B6" s="41"/>
      <c r="C6" s="43" t="s">
        <v>36</v>
      </c>
      <c r="D6" s="43" t="s">
        <v>37</v>
      </c>
      <c r="E6" s="43" t="s">
        <v>38</v>
      </c>
      <c r="F6" s="43" t="s">
        <v>39</v>
      </c>
      <c r="G6" s="43" t="s">
        <v>40</v>
      </c>
      <c r="H6" s="43" t="s">
        <v>41</v>
      </c>
      <c r="I6" s="43" t="s">
        <v>42</v>
      </c>
      <c r="J6" s="43" t="s">
        <v>43</v>
      </c>
      <c r="K6" s="43" t="s">
        <v>44</v>
      </c>
      <c r="L6" s="43" t="s">
        <v>45</v>
      </c>
      <c r="M6" s="43" t="s">
        <v>46</v>
      </c>
      <c r="N6" s="43" t="s">
        <v>47</v>
      </c>
      <c r="O6" s="43" t="s">
        <v>48</v>
      </c>
      <c r="P6" s="43" t="s">
        <v>49</v>
      </c>
      <c r="Q6" s="43" t="s">
        <v>50</v>
      </c>
      <c r="R6" s="43" t="s">
        <v>51</v>
      </c>
      <c r="S6" s="43" t="s">
        <v>52</v>
      </c>
      <c r="T6" s="43" t="s">
        <v>53</v>
      </c>
      <c r="U6" s="43" t="s">
        <v>54</v>
      </c>
      <c r="V6" s="43" t="s">
        <v>55</v>
      </c>
      <c r="W6" s="43" t="s">
        <v>56</v>
      </c>
      <c r="X6" s="43" t="s">
        <v>57</v>
      </c>
      <c r="Y6" s="43" t="s">
        <v>58</v>
      </c>
      <c r="Z6" s="43" t="s">
        <v>59</v>
      </c>
      <c r="AA6" s="44" t="s">
        <v>35</v>
      </c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</row>
    <row r="7" customFormat="false" ht="11.25" hidden="false" customHeight="true" outlineLevel="0" collapsed="false">
      <c r="A7" s="45" t="s">
        <v>60</v>
      </c>
      <c r="B7" s="41"/>
      <c r="C7" s="45" t="n">
        <f aca="false">SUM(($C$16+$C$28))</f>
        <v>-665.405400000003</v>
      </c>
      <c r="D7" s="45" t="n">
        <f aca="false">SUM(($D$16+$D$28))</f>
        <v>-6855.4903</v>
      </c>
      <c r="E7" s="45" t="n">
        <f aca="false">SUM(($E$16+$E$28))</f>
        <v>-1136.4903</v>
      </c>
      <c r="F7" s="45" t="n">
        <f aca="false">SUM(($F$16+$F$28))</f>
        <v>1305.5097</v>
      </c>
      <c r="G7" s="45" t="n">
        <f aca="false">SUM(($G$16+$G$28))</f>
        <v>-10088.8301</v>
      </c>
      <c r="H7" s="45" t="n">
        <f aca="false">SUM(($H$16+$H$28))</f>
        <v>7478.1699</v>
      </c>
      <c r="I7" s="45" t="n">
        <f aca="false">SUM(($I$16+$I$28))</f>
        <v>-1282.7452</v>
      </c>
      <c r="J7" s="45" t="n">
        <f aca="false">SUM(($J$16+$J$28))</f>
        <v>-14846.7452</v>
      </c>
      <c r="K7" s="45" t="n">
        <f aca="false">SUM(($K$16+$K$28))</f>
        <v>-17363.7452</v>
      </c>
      <c r="L7" s="45" t="n">
        <f aca="false">SUM(($L$16+$L$28))</f>
        <v>-12615.7452</v>
      </c>
      <c r="M7" s="45" t="n">
        <f aca="false">SUM(($M$16+$M$28))</f>
        <v>-8782.7452</v>
      </c>
      <c r="N7" s="45" t="n">
        <f aca="false">SUM(($N$16+$N$28))</f>
        <v>-4776.6603</v>
      </c>
      <c r="O7" s="45" t="n">
        <f aca="false">SUM(($O$16+$O$28))</f>
        <v>-4914.6603</v>
      </c>
      <c r="P7" s="45" t="n">
        <f aca="false">SUM(($P$16+$P$28))</f>
        <v>-7043.6603</v>
      </c>
      <c r="Q7" s="45" t="n">
        <f aca="false">SUM(($Q$16+$Q$28))</f>
        <v>-4079.6603</v>
      </c>
      <c r="R7" s="45" t="n">
        <f aca="false">SUM(($R$16+$R$28))</f>
        <v>-1011.6603</v>
      </c>
      <c r="S7" s="45" t="n">
        <f aca="false">SUM(($S$16+$S$28))</f>
        <v>-3188.8301</v>
      </c>
      <c r="T7" s="45" t="n">
        <f aca="false">SUM(($T$16+$T$28))</f>
        <v>-5231.8301</v>
      </c>
      <c r="U7" s="45" t="n">
        <f aca="false">SUM(($U$16+$U$28))</f>
        <v>-5388.8301</v>
      </c>
      <c r="V7" s="45" t="n">
        <f aca="false">SUM(($V$16+$V$28))</f>
        <v>-14747.8301</v>
      </c>
      <c r="W7" s="45" t="n">
        <f aca="false">SUM(($W$16+$W$28))</f>
        <v>-18489.8301</v>
      </c>
      <c r="X7" s="45" t="n">
        <f aca="false">SUM(($X$16+$X$28))</f>
        <v>-16154.8301</v>
      </c>
      <c r="Y7" s="45" t="n">
        <f aca="false">SUM(($Y$16+$Y$28))</f>
        <v>-11876.8301</v>
      </c>
      <c r="Z7" s="45" t="n">
        <f aca="false">SUM(($Z$16+$Z$28))</f>
        <v>-22467</v>
      </c>
      <c r="AA7" s="41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customFormat="false" ht="11.25" hidden="false" customHeight="true" outlineLevel="0" collapsed="false">
      <c r="A8" s="45" t="s">
        <v>61</v>
      </c>
      <c r="B8" s="41"/>
      <c r="C8" s="45" t="n">
        <f aca="false">SUM(($C$17+$C$29))</f>
        <v>-9903</v>
      </c>
      <c r="D8" s="45" t="n">
        <f aca="false">SUM(($D$17+$D$29))</f>
        <v>-774</v>
      </c>
      <c r="E8" s="45" t="n">
        <f aca="false">SUM(($E$17+$E$29))</f>
        <v>2250</v>
      </c>
      <c r="F8" s="45" t="n">
        <f aca="false">SUM(($F$17+$F$29))</f>
        <v>-9742</v>
      </c>
      <c r="G8" s="45" t="n">
        <f aca="false">SUM(($G$17+$G$29))</f>
        <v>-13033</v>
      </c>
      <c r="H8" s="45" t="n">
        <f aca="false">SUM(($H$17+$H$29))</f>
        <v>-26677</v>
      </c>
      <c r="I8" s="45" t="n">
        <f aca="false">SUM(($I$17+$I$29))</f>
        <v>-11267</v>
      </c>
      <c r="J8" s="45" t="n">
        <f aca="false">SUM(($J$17+$J$29))</f>
        <v>-38935</v>
      </c>
      <c r="K8" s="45" t="n">
        <f aca="false">SUM(($K$17+$K$29))</f>
        <v>-39677</v>
      </c>
      <c r="L8" s="45" t="n">
        <f aca="false">SUM(($L$17+$L$29))</f>
        <v>-26533</v>
      </c>
      <c r="M8" s="45" t="n">
        <f aca="false">SUM(($M$17+$M$29))</f>
        <v>-16484</v>
      </c>
      <c r="N8" s="45" t="n">
        <f aca="false">SUM(($N$17+$N$29))</f>
        <v>-6567</v>
      </c>
      <c r="O8" s="45" t="n">
        <f aca="false">SUM(($O$17+$O$29))</f>
        <v>-11968</v>
      </c>
      <c r="P8" s="45" t="n">
        <f aca="false">SUM(($P$17+$P$29))</f>
        <v>-10387</v>
      </c>
      <c r="Q8" s="45" t="n">
        <f aca="false">SUM(($Q$17+$Q$29))</f>
        <v>-10321</v>
      </c>
      <c r="R8" s="45" t="n">
        <f aca="false">SUM(($R$17+$R$29))</f>
        <v>-1032</v>
      </c>
      <c r="S8" s="45" t="n">
        <f aca="false">SUM(($S$17+$S$29))</f>
        <v>-23467</v>
      </c>
      <c r="T8" s="45" t="n">
        <f aca="false">SUM(($T$17+$T$29))</f>
        <v>-14613</v>
      </c>
      <c r="U8" s="45" t="n">
        <f aca="false">SUM(($U$17+$U$29))</f>
        <v>-15567</v>
      </c>
      <c r="V8" s="45" t="n">
        <f aca="false">SUM(($V$17+$V$29))</f>
        <v>-42258</v>
      </c>
      <c r="W8" s="45" t="n">
        <f aca="false">SUM(($W$17+$W$29))</f>
        <v>-50097</v>
      </c>
      <c r="X8" s="45" t="n">
        <f aca="false">SUM(($X$17+$X$29))</f>
        <v>-42867</v>
      </c>
      <c r="Y8" s="45" t="n">
        <f aca="false">SUM(($Y$17+$Y$29))</f>
        <v>-30806</v>
      </c>
      <c r="Z8" s="45" t="n">
        <f aca="false">SUM(($Z$17+$Z$29))</f>
        <v>-31067</v>
      </c>
      <c r="AA8" s="41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</row>
    <row r="9" customFormat="false" ht="11.25" hidden="false" customHeight="true" outlineLevel="0" collapsed="false">
      <c r="A9" s="45" t="s">
        <v>62</v>
      </c>
      <c r="B9" s="41"/>
      <c r="C9" s="45" t="n">
        <f aca="false">SUM(($C$18+$C$30))</f>
        <v>30000</v>
      </c>
      <c r="D9" s="45" t="n">
        <f aca="false">SUM(($D$18+$D$30))</f>
        <v>30000</v>
      </c>
      <c r="E9" s="45" t="n">
        <f aca="false">SUM(($E$18+$E$30))</f>
        <v>20000</v>
      </c>
      <c r="F9" s="45" t="n">
        <f aca="false">SUM(($F$18+$F$30))</f>
        <v>10000</v>
      </c>
      <c r="G9" s="45" t="n">
        <f aca="false">SUM(($G$18+$G$30))</f>
        <v>20000</v>
      </c>
      <c r="H9" s="45" t="n">
        <f aca="false">SUM(($H$18+$H$30))</f>
        <v>35000</v>
      </c>
      <c r="I9" s="45" t="n">
        <f aca="false">SUM(($I$18+$I$30))</f>
        <v>35000</v>
      </c>
      <c r="J9" s="45" t="n">
        <f aca="false">SUM(($J$18+$J$30))</f>
        <v>55000</v>
      </c>
      <c r="K9" s="45" t="n">
        <f aca="false">SUM(($K$18+$K$30))</f>
        <v>55000</v>
      </c>
      <c r="L9" s="45" t="n">
        <f aca="false">SUM(($L$18+$L$30))</f>
        <v>55000</v>
      </c>
      <c r="M9" s="45" t="n">
        <f aca="false">SUM(($M$18+$M$30))</f>
        <v>55000</v>
      </c>
      <c r="N9" s="45" t="n">
        <f aca="false">SUM(($N$18+$N$30))</f>
        <v>25000</v>
      </c>
      <c r="O9" s="45" t="n">
        <f aca="false">SUM(($O$18+$O$30))</f>
        <v>25000</v>
      </c>
      <c r="P9" s="45" t="n">
        <f aca="false">SUM(($P$18+$P$30))</f>
        <v>25000</v>
      </c>
      <c r="Q9" s="45" t="n">
        <f aca="false">SUM(($Q$18+$Q$30))</f>
        <v>25000</v>
      </c>
      <c r="R9" s="45" t="n">
        <f aca="false">SUM(($R$18+$R$30))</f>
        <v>25000</v>
      </c>
      <c r="S9" s="45" t="n">
        <f aca="false">SUM(($S$18+$S$30))</f>
        <v>5000</v>
      </c>
      <c r="T9" s="45" t="n">
        <f aca="false">SUM(($T$18+$T$30))</f>
        <v>5000</v>
      </c>
      <c r="U9" s="45" t="n">
        <f aca="false">SUM(($U$18+$U$30))</f>
        <v>5000</v>
      </c>
      <c r="V9" s="45" t="n">
        <f aca="false">SUM(($V$18+$V$30))</f>
        <v>5000</v>
      </c>
      <c r="W9" s="45" t="n">
        <f aca="false">SUM(($W$18+$W$30))</f>
        <v>5000</v>
      </c>
      <c r="X9" s="45" t="n">
        <f aca="false">SUM(($X$18+$X$30))</f>
        <v>5000</v>
      </c>
      <c r="Y9" s="45" t="n">
        <f aca="false">SUM(($Y$18+$Y$30))</f>
        <v>5000</v>
      </c>
      <c r="Z9" s="45" t="n">
        <f aca="false">SUM(($Z$18+$Z$30))</f>
        <v>0</v>
      </c>
      <c r="AA9" s="41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1.25" hidden="false" customHeight="true" outlineLevel="0" collapsed="false">
      <c r="A10" s="45" t="s">
        <v>63</v>
      </c>
      <c r="B10" s="41"/>
      <c r="C10" s="45" t="n">
        <f aca="false">SUM(($C$19+$C$31))</f>
        <v>-6451.6129</v>
      </c>
      <c r="D10" s="45" t="n">
        <f aca="false">SUM(($D$19+$D$31))</f>
        <v>-6451.6129</v>
      </c>
      <c r="E10" s="45" t="n">
        <f aca="false">SUM(($E$19+$E$31))</f>
        <v>0</v>
      </c>
      <c r="F10" s="45" t="n">
        <f aca="false">SUM(($F$19+$F$31))</f>
        <v>0</v>
      </c>
      <c r="G10" s="45" t="n">
        <f aca="false">SUM(($G$19+$G$31))</f>
        <v>0</v>
      </c>
      <c r="H10" s="45" t="n">
        <f aca="false">SUM(($H$19+$H$31))</f>
        <v>0</v>
      </c>
      <c r="I10" s="45" t="n">
        <f aca="false">SUM(($I$19+$I$31))</f>
        <v>0</v>
      </c>
      <c r="J10" s="45" t="n">
        <f aca="false">SUM(($J$19+$J$31))</f>
        <v>0</v>
      </c>
      <c r="K10" s="45" t="n">
        <f aca="false">SUM(($K$19+$K$31))</f>
        <v>0</v>
      </c>
      <c r="L10" s="45" t="n">
        <f aca="false">SUM(($L$19+$L$31))</f>
        <v>0</v>
      </c>
      <c r="M10" s="45" t="n">
        <f aca="false">SUM(($M$19+$M$31))</f>
        <v>0</v>
      </c>
      <c r="N10" s="45" t="n">
        <f aca="false">SUM(($N$19+$N$31))</f>
        <v>0</v>
      </c>
      <c r="O10" s="45" t="n">
        <f aca="false">SUM(($O$19+$O$31))</f>
        <v>0</v>
      </c>
      <c r="P10" s="45" t="n">
        <f aca="false">SUM(($P$19+$P$31))</f>
        <v>0</v>
      </c>
      <c r="Q10" s="45" t="n">
        <f aca="false">SUM(($Q$19+$Q$31))</f>
        <v>0</v>
      </c>
      <c r="R10" s="45" t="n">
        <f aca="false">SUM(($R$19+$R$31))</f>
        <v>0</v>
      </c>
      <c r="S10" s="45" t="n">
        <f aca="false">SUM(($S$19+$S$31))</f>
        <v>0</v>
      </c>
      <c r="T10" s="45" t="n">
        <f aca="false">SUM(($T$19+$T$31))</f>
        <v>0</v>
      </c>
      <c r="U10" s="45" t="n">
        <f aca="false">SUM(($U$19+$U$31))</f>
        <v>0</v>
      </c>
      <c r="V10" s="45" t="n">
        <f aca="false">SUM(($V$19+$V$31))</f>
        <v>0</v>
      </c>
      <c r="W10" s="45" t="n">
        <f aca="false">SUM(($W$19+$W$31))</f>
        <v>0</v>
      </c>
      <c r="X10" s="45" t="n">
        <f aca="false">SUM(($X$19+$X$31))</f>
        <v>0</v>
      </c>
      <c r="Y10" s="45" t="n">
        <f aca="false">SUM(($Y$19+$Y$31))</f>
        <v>0</v>
      </c>
      <c r="Z10" s="45" t="n">
        <f aca="false">SUM(($Z$19+$Z$31))</f>
        <v>0</v>
      </c>
      <c r="AA10" s="41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1.25" hidden="false" customHeight="true" outlineLevel="0" collapsed="false">
      <c r="A11" s="46" t="s">
        <v>64</v>
      </c>
      <c r="B11" s="47"/>
      <c r="C11" s="47" t="n">
        <f aca="false">SUM($C$7:$C$10)</f>
        <v>12979.9817</v>
      </c>
      <c r="D11" s="47" t="n">
        <f aca="false">SUM($D$7:$D$10)</f>
        <v>15918.8968</v>
      </c>
      <c r="E11" s="47" t="n">
        <f aca="false">SUM($E$7:$E$10)</f>
        <v>21113.5097</v>
      </c>
      <c r="F11" s="47" t="n">
        <f aca="false">SUM($F$7:$F$10)</f>
        <v>1563.5097</v>
      </c>
      <c r="G11" s="47" t="n">
        <f aca="false">SUM($G$7:$G$10)</f>
        <v>-3121.8301</v>
      </c>
      <c r="H11" s="47" t="n">
        <f aca="false">SUM($H$7:$H$10)</f>
        <v>15801.1699</v>
      </c>
      <c r="I11" s="47" t="n">
        <f aca="false">SUM($I$7:$I$10)</f>
        <v>22450.2548</v>
      </c>
      <c r="J11" s="47" t="n">
        <f aca="false">SUM($J$7:$J$10)</f>
        <v>1218.2548</v>
      </c>
      <c r="K11" s="47" t="n">
        <f aca="false">SUM($K$7:$K$10)</f>
        <v>-2040.7452</v>
      </c>
      <c r="L11" s="47" t="n">
        <f aca="false">SUM($L$7:$L$10)</f>
        <v>15851.2548</v>
      </c>
      <c r="M11" s="47" t="n">
        <f aca="false">SUM($M$7:$M$10)</f>
        <v>29733.2548</v>
      </c>
      <c r="N11" s="47" t="n">
        <f aca="false">SUM($N$7:$N$10)</f>
        <v>13656.3397</v>
      </c>
      <c r="O11" s="47" t="n">
        <f aca="false">SUM($O$7:$O$10)</f>
        <v>8117.3397</v>
      </c>
      <c r="P11" s="47" t="n">
        <f aca="false">SUM($P$7:$P$10)</f>
        <v>7569.3397</v>
      </c>
      <c r="Q11" s="47" t="n">
        <f aca="false">SUM($Q$7:$Q$10)</f>
        <v>10599.3397</v>
      </c>
      <c r="R11" s="47" t="n">
        <f aca="false">SUM($R$7:$R$10)</f>
        <v>22956.3397</v>
      </c>
      <c r="S11" s="47" t="n">
        <f aca="false">SUM($S$7:$S$10)</f>
        <v>-21655.8301</v>
      </c>
      <c r="T11" s="47" t="n">
        <f aca="false">SUM($T$7:$T$10)</f>
        <v>-14844.8301</v>
      </c>
      <c r="U11" s="47" t="n">
        <f aca="false">SUM($U$7:$U$10)</f>
        <v>-15955.8301</v>
      </c>
      <c r="V11" s="47" t="n">
        <f aca="false">SUM($V$7:$V$10)</f>
        <v>-52005.8301</v>
      </c>
      <c r="W11" s="47" t="n">
        <f aca="false">SUM($W$7:$W$10)</f>
        <v>-63586.8301</v>
      </c>
      <c r="X11" s="47" t="n">
        <f aca="false">SUM($X$7:$X$10)</f>
        <v>-54021.8301</v>
      </c>
      <c r="Y11" s="47" t="n">
        <f aca="false">SUM($Y$7:$Y$10)</f>
        <v>-37682.8301</v>
      </c>
      <c r="Z11" s="48" t="n">
        <f aca="false">SUM($Z$7:$Z$10)</f>
        <v>-53534</v>
      </c>
      <c r="AA11" s="41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3.5" hidden="false" customHeight="true" outlineLevel="0" collapsed="false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3.5" hidden="false" customHeight="true" outlineLevel="0" collapsed="false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3.5" hidden="false" customHeight="true" outlineLevel="0" collapsed="false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2" hidden="false" customHeight="true" outlineLevel="0" collapsed="false">
      <c r="A15" s="42" t="s">
        <v>65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1.25" hidden="false" customHeight="true" outlineLevel="0" collapsed="false">
      <c r="A16" s="45" t="s">
        <v>60</v>
      </c>
      <c r="B16" s="41"/>
      <c r="C16" s="45" t="n">
        <v>0</v>
      </c>
      <c r="D16" s="45" t="n">
        <v>0</v>
      </c>
      <c r="E16" s="45" t="n">
        <v>0</v>
      </c>
      <c r="F16" s="45" t="n">
        <v>0</v>
      </c>
      <c r="G16" s="45" t="n">
        <v>0</v>
      </c>
      <c r="H16" s="45" t="n">
        <v>0</v>
      </c>
      <c r="I16" s="45" t="n">
        <v>0</v>
      </c>
      <c r="J16" s="45" t="n">
        <v>0</v>
      </c>
      <c r="K16" s="45" t="n">
        <v>0</v>
      </c>
      <c r="L16" s="45" t="n">
        <v>0</v>
      </c>
      <c r="M16" s="45" t="n">
        <v>0</v>
      </c>
      <c r="N16" s="45" t="n">
        <v>0</v>
      </c>
      <c r="O16" s="45" t="n">
        <v>0</v>
      </c>
      <c r="P16" s="45" t="n">
        <v>0</v>
      </c>
      <c r="Q16" s="45" t="n">
        <v>0</v>
      </c>
      <c r="R16" s="45" t="n">
        <v>0</v>
      </c>
      <c r="S16" s="45" t="n">
        <v>0</v>
      </c>
      <c r="T16" s="45" t="n">
        <v>0</v>
      </c>
      <c r="U16" s="45" t="n">
        <v>0</v>
      </c>
      <c r="V16" s="45" t="n">
        <v>0</v>
      </c>
      <c r="W16" s="45" t="n">
        <v>0</v>
      </c>
      <c r="X16" s="45" t="n">
        <v>0</v>
      </c>
      <c r="Y16" s="45" t="n">
        <v>0</v>
      </c>
      <c r="Z16" s="45" t="n">
        <v>0</v>
      </c>
      <c r="AA16" s="41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11.25" hidden="false" customHeight="true" outlineLevel="0" collapsed="false">
      <c r="A17" s="45" t="s">
        <v>61</v>
      </c>
      <c r="B17" s="41"/>
      <c r="C17" s="45" t="n">
        <v>0</v>
      </c>
      <c r="D17" s="45" t="n">
        <v>0</v>
      </c>
      <c r="E17" s="45" t="n">
        <v>0</v>
      </c>
      <c r="F17" s="45" t="n">
        <v>0</v>
      </c>
      <c r="G17" s="45" t="n">
        <v>0</v>
      </c>
      <c r="H17" s="45" t="n">
        <v>0</v>
      </c>
      <c r="I17" s="45" t="n">
        <v>0</v>
      </c>
      <c r="J17" s="45" t="n">
        <v>0</v>
      </c>
      <c r="K17" s="45" t="n">
        <v>0</v>
      </c>
      <c r="L17" s="45" t="n">
        <v>0</v>
      </c>
      <c r="M17" s="45" t="n">
        <v>0</v>
      </c>
      <c r="N17" s="45" t="n">
        <v>0</v>
      </c>
      <c r="O17" s="45" t="n">
        <v>0</v>
      </c>
      <c r="P17" s="45" t="n">
        <v>0</v>
      </c>
      <c r="Q17" s="45" t="n">
        <v>0</v>
      </c>
      <c r="R17" s="45" t="n">
        <v>0</v>
      </c>
      <c r="S17" s="45" t="n">
        <v>0</v>
      </c>
      <c r="T17" s="45" t="n">
        <v>0</v>
      </c>
      <c r="U17" s="45" t="n">
        <v>0</v>
      </c>
      <c r="V17" s="45" t="n">
        <v>0</v>
      </c>
      <c r="W17" s="45" t="n">
        <v>0</v>
      </c>
      <c r="X17" s="45" t="n">
        <v>0</v>
      </c>
      <c r="Y17" s="45" t="n">
        <v>0</v>
      </c>
      <c r="Z17" s="45" t="n">
        <v>0</v>
      </c>
      <c r="AA17" s="41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11.25" hidden="false" customHeight="true" outlineLevel="0" collapsed="false">
      <c r="A18" s="45" t="s">
        <v>62</v>
      </c>
      <c r="B18" s="41"/>
      <c r="C18" s="45" t="n">
        <v>0</v>
      </c>
      <c r="D18" s="45" t="n">
        <v>0</v>
      </c>
      <c r="E18" s="45" t="n">
        <v>0</v>
      </c>
      <c r="F18" s="45" t="n">
        <v>0</v>
      </c>
      <c r="G18" s="45" t="n">
        <v>0</v>
      </c>
      <c r="H18" s="45" t="n">
        <v>0</v>
      </c>
      <c r="I18" s="45" t="n">
        <v>0</v>
      </c>
      <c r="J18" s="45" t="n">
        <v>0</v>
      </c>
      <c r="K18" s="45" t="n">
        <v>0</v>
      </c>
      <c r="L18" s="45" t="n">
        <v>0</v>
      </c>
      <c r="M18" s="45" t="n">
        <v>0</v>
      </c>
      <c r="N18" s="45" t="n">
        <v>0</v>
      </c>
      <c r="O18" s="45" t="n">
        <v>0</v>
      </c>
      <c r="P18" s="45" t="n">
        <v>0</v>
      </c>
      <c r="Q18" s="45" t="n">
        <v>0</v>
      </c>
      <c r="R18" s="45" t="n">
        <v>0</v>
      </c>
      <c r="S18" s="45" t="n">
        <v>0</v>
      </c>
      <c r="T18" s="45" t="n">
        <v>0</v>
      </c>
      <c r="U18" s="45" t="n">
        <v>0</v>
      </c>
      <c r="V18" s="45" t="n">
        <v>0</v>
      </c>
      <c r="W18" s="45" t="n">
        <v>0</v>
      </c>
      <c r="X18" s="45" t="n">
        <v>0</v>
      </c>
      <c r="Y18" s="45" t="n">
        <v>0</v>
      </c>
      <c r="Z18" s="45" t="n">
        <v>0</v>
      </c>
      <c r="AA18" s="41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1.25" hidden="false" customHeight="true" outlineLevel="0" collapsed="false">
      <c r="A19" s="45" t="s">
        <v>63</v>
      </c>
      <c r="B19" s="41"/>
      <c r="C19" s="45" t="n">
        <v>-6451.6129</v>
      </c>
      <c r="D19" s="45" t="n">
        <v>-6451.6129</v>
      </c>
      <c r="E19" s="45" t="n">
        <v>0</v>
      </c>
      <c r="F19" s="45" t="n">
        <v>0</v>
      </c>
      <c r="G19" s="45" t="n">
        <v>0</v>
      </c>
      <c r="H19" s="45" t="n">
        <v>0</v>
      </c>
      <c r="I19" s="45" t="n">
        <v>0</v>
      </c>
      <c r="J19" s="45" t="n">
        <v>0</v>
      </c>
      <c r="K19" s="45" t="n">
        <v>0</v>
      </c>
      <c r="L19" s="45" t="n">
        <v>0</v>
      </c>
      <c r="M19" s="45" t="n">
        <v>0</v>
      </c>
      <c r="N19" s="45" t="n">
        <v>0</v>
      </c>
      <c r="O19" s="45" t="n">
        <v>0</v>
      </c>
      <c r="P19" s="45" t="n">
        <v>0</v>
      </c>
      <c r="Q19" s="45" t="n">
        <v>0</v>
      </c>
      <c r="R19" s="45" t="n">
        <v>0</v>
      </c>
      <c r="S19" s="45" t="n">
        <v>0</v>
      </c>
      <c r="T19" s="45" t="n">
        <v>0</v>
      </c>
      <c r="U19" s="45" t="n">
        <v>0</v>
      </c>
      <c r="V19" s="45" t="n">
        <v>0</v>
      </c>
      <c r="W19" s="45" t="n">
        <v>0</v>
      </c>
      <c r="X19" s="45" t="n">
        <v>0</v>
      </c>
      <c r="Y19" s="45" t="n">
        <v>0</v>
      </c>
      <c r="Z19" s="45" t="n">
        <v>0</v>
      </c>
      <c r="AA19" s="41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11.25" hidden="false" customHeight="true" outlineLevel="0" collapsed="false">
      <c r="A20" s="46" t="s">
        <v>64</v>
      </c>
      <c r="B20" s="47"/>
      <c r="C20" s="47" t="n">
        <f aca="false">SUM($C$16:$C$19)</f>
        <v>-6451.6129</v>
      </c>
      <c r="D20" s="47" t="n">
        <f aca="false">SUM($D$16:$D$19)</f>
        <v>-6451.6129</v>
      </c>
      <c r="E20" s="47" t="n">
        <f aca="false">SUM($E$16:$E$19)</f>
        <v>0</v>
      </c>
      <c r="F20" s="47" t="n">
        <f aca="false">SUM($F$16:$F$19)</f>
        <v>0</v>
      </c>
      <c r="G20" s="47" t="n">
        <f aca="false">SUM($G$16:$G$19)</f>
        <v>0</v>
      </c>
      <c r="H20" s="47" t="n">
        <f aca="false">SUM($H$16:$H$19)</f>
        <v>0</v>
      </c>
      <c r="I20" s="47" t="n">
        <f aca="false">SUM($I$16:$I$19)</f>
        <v>0</v>
      </c>
      <c r="J20" s="47" t="n">
        <f aca="false">SUM($J$16:$J$19)</f>
        <v>0</v>
      </c>
      <c r="K20" s="47" t="n">
        <f aca="false">SUM($K$16:$K$19)</f>
        <v>0</v>
      </c>
      <c r="L20" s="47" t="n">
        <f aca="false">SUM($L$16:$L$19)</f>
        <v>0</v>
      </c>
      <c r="M20" s="47" t="n">
        <f aca="false">SUM($M$16:$M$19)</f>
        <v>0</v>
      </c>
      <c r="N20" s="47" t="n">
        <f aca="false">SUM($N$16:$N$19)</f>
        <v>0</v>
      </c>
      <c r="O20" s="47" t="n">
        <f aca="false">SUM($O$16:$O$19)</f>
        <v>0</v>
      </c>
      <c r="P20" s="47" t="n">
        <f aca="false">SUM($P$16:$P$19)</f>
        <v>0</v>
      </c>
      <c r="Q20" s="47" t="n">
        <f aca="false">SUM($Q$16:$Q$19)</f>
        <v>0</v>
      </c>
      <c r="R20" s="47" t="n">
        <f aca="false">SUM($R$16:$R$19)</f>
        <v>0</v>
      </c>
      <c r="S20" s="47" t="n">
        <f aca="false">SUM($S$16:$S$19)</f>
        <v>0</v>
      </c>
      <c r="T20" s="47" t="n">
        <f aca="false">SUM($T$16:$T$19)</f>
        <v>0</v>
      </c>
      <c r="U20" s="47" t="n">
        <f aca="false">SUM($U$16:$U$19)</f>
        <v>0</v>
      </c>
      <c r="V20" s="47" t="n">
        <f aca="false">SUM($V$16:$V$19)</f>
        <v>0</v>
      </c>
      <c r="W20" s="47" t="n">
        <f aca="false">SUM($W$16:$W$19)</f>
        <v>0</v>
      </c>
      <c r="X20" s="47" t="n">
        <f aca="false">SUM($X$16:$X$19)</f>
        <v>0</v>
      </c>
      <c r="Y20" s="47" t="n">
        <f aca="false">SUM($Y$16:$Y$19)</f>
        <v>0</v>
      </c>
      <c r="Z20" s="48" t="n">
        <f aca="false">SUM($Z$16:$Z$19)</f>
        <v>0</v>
      </c>
      <c r="AA20" s="41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customFormat="false" ht="13.5" hidden="false" customHeight="true" outlineLevel="0" collapsed="false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</row>
    <row r="22" customFormat="false" ht="11.25" hidden="false" customHeight="true" outlineLevel="0" collapsed="false">
      <c r="A22" s="45" t="s">
        <v>66</v>
      </c>
      <c r="B22" s="41"/>
      <c r="C22" s="45" t="n">
        <v>25000</v>
      </c>
      <c r="D22" s="45" t="n">
        <v>25000</v>
      </c>
      <c r="E22" s="45" t="n">
        <v>25000</v>
      </c>
      <c r="F22" s="45" t="n">
        <v>25000</v>
      </c>
      <c r="G22" s="45" t="n">
        <v>25000</v>
      </c>
      <c r="H22" s="45" t="n">
        <v>25000</v>
      </c>
      <c r="I22" s="45" t="n">
        <v>25000</v>
      </c>
      <c r="J22" s="45" t="n">
        <v>25000</v>
      </c>
      <c r="K22" s="45" t="n">
        <v>25000</v>
      </c>
      <c r="L22" s="45" t="n">
        <v>25000</v>
      </c>
      <c r="M22" s="45" t="n">
        <v>25000</v>
      </c>
      <c r="N22" s="45" t="n">
        <v>25000</v>
      </c>
      <c r="O22" s="45" t="n">
        <v>25000</v>
      </c>
      <c r="P22" s="45" t="n">
        <v>25000</v>
      </c>
      <c r="Q22" s="45" t="n">
        <v>25000</v>
      </c>
      <c r="R22" s="45" t="n">
        <v>25000</v>
      </c>
      <c r="S22" s="45" t="n">
        <v>25000</v>
      </c>
      <c r="T22" s="45" t="n">
        <v>25000</v>
      </c>
      <c r="U22" s="45" t="n">
        <v>25000</v>
      </c>
      <c r="V22" s="45" t="n">
        <v>25000</v>
      </c>
      <c r="W22" s="45" t="n">
        <v>25000</v>
      </c>
      <c r="X22" s="45" t="n">
        <v>25000</v>
      </c>
      <c r="Y22" s="45" t="n">
        <v>25000</v>
      </c>
      <c r="Z22" s="45" t="n">
        <v>25000</v>
      </c>
      <c r="AA22" s="45" t="n">
        <f aca="false">SUM($C$22:$Z$22)</f>
        <v>600000</v>
      </c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</row>
    <row r="23" customFormat="false" ht="11.25" hidden="false" customHeight="true" outlineLevel="0" collapsed="false">
      <c r="A23" s="46" t="s">
        <v>67</v>
      </c>
      <c r="B23" s="47"/>
      <c r="C23" s="47" t="n">
        <f aca="false">IF((ABS($C$20)&gt;$C$22),((ABS($C$20)-$C$22)*(ABS($C$20)/$C$20)),0)</f>
        <v>0</v>
      </c>
      <c r="D23" s="47" t="n">
        <f aca="false">IF((ABS($D$20)&gt;$D$22),((ABS($D$20)-$D$22)*(ABS($D$20)/$D$20)),0)</f>
        <v>0</v>
      </c>
      <c r="E23" s="47" t="n">
        <f aca="false">IF((ABS($E$20)&gt;$E$22),((ABS($E$20)-$E$22)*(ABS($E$20)/$E$20)),0)</f>
        <v>0</v>
      </c>
      <c r="F23" s="47" t="n">
        <f aca="false">IF((ABS($F$20)&gt;$F$22),((ABS($F$20)-$F$22)*(ABS($F$20)/$F$20)),0)</f>
        <v>0</v>
      </c>
      <c r="G23" s="47" t="n">
        <f aca="false">IF((ABS($G$20)&gt;$G$22),((ABS($G$20)-$G$22)*(ABS($G$20)/$G$20)),0)</f>
        <v>0</v>
      </c>
      <c r="H23" s="47" t="n">
        <f aca="false">IF((ABS($H$20)&gt;$H$22),((ABS($H$20)-$H$22)*(ABS($H$20)/$H$20)),0)</f>
        <v>0</v>
      </c>
      <c r="I23" s="47" t="n">
        <f aca="false">IF((ABS($I$20)&gt;$I$22),((ABS($I$20)-$I$22)*(ABS($I$20)/$I$20)),0)</f>
        <v>0</v>
      </c>
      <c r="J23" s="47" t="n">
        <f aca="false">IF((ABS($J$20)&gt;$J$22),((ABS($J$20)-$J$22)*(ABS($J$20)/$J$20)),0)</f>
        <v>0</v>
      </c>
      <c r="K23" s="47" t="n">
        <f aca="false">IF((ABS($K$20)&gt;$K$22),((ABS($K$20)-$K$22)*(ABS($K$20)/$K$20)),0)</f>
        <v>0</v>
      </c>
      <c r="L23" s="47" t="n">
        <f aca="false">IF((ABS($L$20)&gt;$L$22),((ABS($L$20)-$L$22)*(ABS($L$20)/$L$20)),0)</f>
        <v>0</v>
      </c>
      <c r="M23" s="47" t="n">
        <f aca="false">IF((ABS($M$20)&gt;$M$22),((ABS($M$20)-$M$22)*(ABS($M$20)/$M$20)),0)</f>
        <v>0</v>
      </c>
      <c r="N23" s="47" t="n">
        <f aca="false">IF((ABS($N$20)&gt;$N$22),((ABS($N$20)-$N$22)*(ABS($N$20)/$N$20)),0)</f>
        <v>0</v>
      </c>
      <c r="O23" s="47" t="n">
        <f aca="false">IF((ABS($O$20)&gt;$O$22),((ABS($O$20)-$O$22)*(ABS($O$20)/$O$20)),0)</f>
        <v>0</v>
      </c>
      <c r="P23" s="47" t="n">
        <f aca="false">IF((ABS($P$20)&gt;$P$22),((ABS($P$20)-$P$22)*(ABS($P$20)/$P$20)),0)</f>
        <v>0</v>
      </c>
      <c r="Q23" s="47" t="n">
        <f aca="false">IF((ABS($Q$20)&gt;$Q$22),((ABS($Q$20)-$Q$22)*(ABS($Q$20)/$Q$20)),0)</f>
        <v>0</v>
      </c>
      <c r="R23" s="47" t="n">
        <f aca="false">IF((ABS($R$20)&gt;$R$22),((ABS($R$20)-$R$22)*(ABS($R$20)/$R$20)),0)</f>
        <v>0</v>
      </c>
      <c r="S23" s="47" t="n">
        <f aca="false">IF((ABS($S$20)&gt;$S$22),((ABS($S$20)-$S$22)*(ABS($S$20)/$S$20)),0)</f>
        <v>0</v>
      </c>
      <c r="T23" s="47" t="n">
        <f aca="false">IF((ABS($T$20)&gt;$T$22),((ABS($T$20)-$T$22)*(ABS($T$20)/$T$20)),0)</f>
        <v>0</v>
      </c>
      <c r="U23" s="47" t="n">
        <f aca="false">IF((ABS($U$20)&gt;$U$22),((ABS($U$20)-$U$22)*(ABS($U$20)/$U$20)),0)</f>
        <v>0</v>
      </c>
      <c r="V23" s="47" t="n">
        <f aca="false">IF((ABS($V$20)&gt;$V$22),((ABS($V$20)-$V$22)*(ABS($V$20)/$V$20)),0)</f>
        <v>0</v>
      </c>
      <c r="W23" s="47" t="n">
        <f aca="false">IF((ABS($W$20)&gt;$W$22),((ABS($W$20)-$W$22)*(ABS($W$20)/$W$20)),0)</f>
        <v>0</v>
      </c>
      <c r="X23" s="47" t="n">
        <f aca="false">IF((ABS($X$20)&gt;$X$22),((ABS($X$20)-$X$22)*(ABS($X$20)/$X$20)),0)</f>
        <v>0</v>
      </c>
      <c r="Y23" s="47" t="n">
        <f aca="false">IF((ABS($Y$20)&gt;$Y$22),((ABS($Y$20)-$Y$22)*(ABS($Y$20)/$Y$20)),0)</f>
        <v>0</v>
      </c>
      <c r="Z23" s="47" t="n">
        <f aca="false">IF((ABS($Z$20)&gt;$Z$22),((ABS($Z$20)-$Z$22)*(ABS($Z$20)/$Z$20)),0)</f>
        <v>0</v>
      </c>
      <c r="AA23" s="41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</row>
    <row r="24" customFormat="false" ht="13.5" hidden="false" customHeight="true" outlineLevel="0" collapsed="false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</row>
    <row r="25" customFormat="false" ht="13.5" hidden="false" customHeight="true" outlineLevel="0" collapsed="false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</row>
    <row r="26" customFormat="false" ht="13.5" hidden="false" customHeight="true" outlineLevel="0" collapsed="false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</row>
    <row r="27" customFormat="false" ht="12" hidden="false" customHeight="true" outlineLevel="0" collapsed="false">
      <c r="A27" s="42" t="s">
        <v>68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</row>
    <row r="28" customFormat="false" ht="11.25" hidden="false" customHeight="true" outlineLevel="0" collapsed="false">
      <c r="A28" s="45" t="s">
        <v>60</v>
      </c>
      <c r="B28" s="41"/>
      <c r="C28" s="45" t="n">
        <v>-665.405400000003</v>
      </c>
      <c r="D28" s="45" t="n">
        <v>-6855.4903</v>
      </c>
      <c r="E28" s="45" t="n">
        <v>-1136.4903</v>
      </c>
      <c r="F28" s="45" t="n">
        <v>1305.5097</v>
      </c>
      <c r="G28" s="45" t="n">
        <v>-10088.8301</v>
      </c>
      <c r="H28" s="45" t="n">
        <v>7478.1699</v>
      </c>
      <c r="I28" s="45" t="n">
        <v>-1282.7452</v>
      </c>
      <c r="J28" s="45" t="n">
        <v>-14846.7452</v>
      </c>
      <c r="K28" s="45" t="n">
        <v>-17363.7452</v>
      </c>
      <c r="L28" s="45" t="n">
        <v>-12615.7452</v>
      </c>
      <c r="M28" s="45" t="n">
        <v>-8782.7452</v>
      </c>
      <c r="N28" s="45" t="n">
        <v>-4776.6603</v>
      </c>
      <c r="O28" s="45" t="n">
        <v>-4914.6603</v>
      </c>
      <c r="P28" s="45" t="n">
        <v>-7043.6603</v>
      </c>
      <c r="Q28" s="45" t="n">
        <v>-4079.6603</v>
      </c>
      <c r="R28" s="45" t="n">
        <v>-1011.6603</v>
      </c>
      <c r="S28" s="45" t="n">
        <v>-3188.8301</v>
      </c>
      <c r="T28" s="45" t="n">
        <v>-5231.8301</v>
      </c>
      <c r="U28" s="45" t="n">
        <v>-5388.8301</v>
      </c>
      <c r="V28" s="45" t="n">
        <v>-14747.8301</v>
      </c>
      <c r="W28" s="45" t="n">
        <v>-18489.8301</v>
      </c>
      <c r="X28" s="45" t="n">
        <v>-16154.8301</v>
      </c>
      <c r="Y28" s="45" t="n">
        <v>-11876.8301</v>
      </c>
      <c r="Z28" s="45" t="n">
        <v>-22467</v>
      </c>
      <c r="AA28" s="41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</row>
    <row r="29" customFormat="false" ht="11.25" hidden="false" customHeight="true" outlineLevel="0" collapsed="false">
      <c r="A29" s="45" t="s">
        <v>61</v>
      </c>
      <c r="B29" s="41"/>
      <c r="C29" s="45" t="n">
        <v>-9903</v>
      </c>
      <c r="D29" s="45" t="n">
        <v>-774</v>
      </c>
      <c r="E29" s="45" t="n">
        <v>2250</v>
      </c>
      <c r="F29" s="45" t="n">
        <v>-9742</v>
      </c>
      <c r="G29" s="45" t="n">
        <v>-13033</v>
      </c>
      <c r="H29" s="45" t="n">
        <v>-26677</v>
      </c>
      <c r="I29" s="45" t="n">
        <v>-11267</v>
      </c>
      <c r="J29" s="45" t="n">
        <v>-38935</v>
      </c>
      <c r="K29" s="45" t="n">
        <v>-39677</v>
      </c>
      <c r="L29" s="45" t="n">
        <v>-26533</v>
      </c>
      <c r="M29" s="45" t="n">
        <v>-16484</v>
      </c>
      <c r="N29" s="45" t="n">
        <v>-6567</v>
      </c>
      <c r="O29" s="45" t="n">
        <v>-11968</v>
      </c>
      <c r="P29" s="45" t="n">
        <v>-10387</v>
      </c>
      <c r="Q29" s="45" t="n">
        <v>-10321</v>
      </c>
      <c r="R29" s="45" t="n">
        <v>-1032</v>
      </c>
      <c r="S29" s="45" t="n">
        <v>-23467</v>
      </c>
      <c r="T29" s="45" t="n">
        <v>-14613</v>
      </c>
      <c r="U29" s="45" t="n">
        <v>-15567</v>
      </c>
      <c r="V29" s="45" t="n">
        <v>-42258</v>
      </c>
      <c r="W29" s="45" t="n">
        <v>-50097</v>
      </c>
      <c r="X29" s="45" t="n">
        <v>-42867</v>
      </c>
      <c r="Y29" s="45" t="n">
        <v>-30806</v>
      </c>
      <c r="Z29" s="45" t="n">
        <v>-31067</v>
      </c>
      <c r="AA29" s="41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</row>
    <row r="30" customFormat="false" ht="11.25" hidden="false" customHeight="true" outlineLevel="0" collapsed="false">
      <c r="A30" s="45" t="s">
        <v>62</v>
      </c>
      <c r="B30" s="41"/>
      <c r="C30" s="45" t="n">
        <v>30000</v>
      </c>
      <c r="D30" s="45" t="n">
        <v>30000</v>
      </c>
      <c r="E30" s="45" t="n">
        <v>20000</v>
      </c>
      <c r="F30" s="45" t="n">
        <v>10000</v>
      </c>
      <c r="G30" s="45" t="n">
        <v>20000</v>
      </c>
      <c r="H30" s="45" t="n">
        <v>35000</v>
      </c>
      <c r="I30" s="45" t="n">
        <v>35000</v>
      </c>
      <c r="J30" s="45" t="n">
        <v>55000</v>
      </c>
      <c r="K30" s="45" t="n">
        <v>55000</v>
      </c>
      <c r="L30" s="45" t="n">
        <v>55000</v>
      </c>
      <c r="M30" s="45" t="n">
        <v>55000</v>
      </c>
      <c r="N30" s="45" t="n">
        <v>25000</v>
      </c>
      <c r="O30" s="45" t="n">
        <v>25000</v>
      </c>
      <c r="P30" s="45" t="n">
        <v>25000</v>
      </c>
      <c r="Q30" s="45" t="n">
        <v>25000</v>
      </c>
      <c r="R30" s="45" t="n">
        <v>25000</v>
      </c>
      <c r="S30" s="45" t="n">
        <v>5000</v>
      </c>
      <c r="T30" s="45" t="n">
        <v>5000</v>
      </c>
      <c r="U30" s="45" t="n">
        <v>5000</v>
      </c>
      <c r="V30" s="45" t="n">
        <v>5000</v>
      </c>
      <c r="W30" s="45" t="n">
        <v>5000</v>
      </c>
      <c r="X30" s="45" t="n">
        <v>5000</v>
      </c>
      <c r="Y30" s="45" t="n">
        <v>5000</v>
      </c>
      <c r="Z30" s="45" t="n">
        <v>0</v>
      </c>
      <c r="AA30" s="41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</row>
    <row r="31" customFormat="false" ht="11.25" hidden="false" customHeight="true" outlineLevel="0" collapsed="false">
      <c r="A31" s="45" t="s">
        <v>63</v>
      </c>
      <c r="B31" s="41"/>
      <c r="C31" s="45" t="n">
        <v>0</v>
      </c>
      <c r="D31" s="45" t="n">
        <v>0</v>
      </c>
      <c r="E31" s="45" t="n">
        <v>0</v>
      </c>
      <c r="F31" s="45" t="n">
        <v>0</v>
      </c>
      <c r="G31" s="45" t="n">
        <v>0</v>
      </c>
      <c r="H31" s="45" t="n">
        <v>0</v>
      </c>
      <c r="I31" s="45" t="n">
        <v>0</v>
      </c>
      <c r="J31" s="45" t="n">
        <v>0</v>
      </c>
      <c r="K31" s="45" t="n">
        <v>0</v>
      </c>
      <c r="L31" s="45" t="n">
        <v>0</v>
      </c>
      <c r="M31" s="45" t="n">
        <v>0</v>
      </c>
      <c r="N31" s="45" t="n">
        <v>0</v>
      </c>
      <c r="O31" s="45" t="n">
        <v>0</v>
      </c>
      <c r="P31" s="45" t="n">
        <v>0</v>
      </c>
      <c r="Q31" s="45" t="n">
        <v>0</v>
      </c>
      <c r="R31" s="45" t="n">
        <v>0</v>
      </c>
      <c r="S31" s="45" t="n">
        <v>0</v>
      </c>
      <c r="T31" s="45" t="n">
        <v>0</v>
      </c>
      <c r="U31" s="45" t="n">
        <v>0</v>
      </c>
      <c r="V31" s="45" t="n">
        <v>0</v>
      </c>
      <c r="W31" s="45" t="n">
        <v>0</v>
      </c>
      <c r="X31" s="45" t="n">
        <v>0</v>
      </c>
      <c r="Y31" s="45" t="n">
        <v>0</v>
      </c>
      <c r="Z31" s="45" t="n">
        <v>0</v>
      </c>
      <c r="AA31" s="41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</row>
    <row r="32" customFormat="false" ht="11.25" hidden="false" customHeight="true" outlineLevel="0" collapsed="false">
      <c r="A32" s="46" t="s">
        <v>64</v>
      </c>
      <c r="B32" s="47"/>
      <c r="C32" s="47" t="n">
        <f aca="false">SUM($C$28:$C$31)</f>
        <v>19431.5946</v>
      </c>
      <c r="D32" s="47" t="n">
        <f aca="false">SUM($D$28:$D$31)</f>
        <v>22370.5097</v>
      </c>
      <c r="E32" s="47" t="n">
        <f aca="false">SUM($E$28:$E$31)</f>
        <v>21113.5097</v>
      </c>
      <c r="F32" s="47" t="n">
        <f aca="false">SUM($F$28:$F$31)</f>
        <v>1563.5097</v>
      </c>
      <c r="G32" s="47" t="n">
        <f aca="false">SUM($G$28:$G$31)</f>
        <v>-3121.8301</v>
      </c>
      <c r="H32" s="47" t="n">
        <f aca="false">SUM($H$28:$H$31)</f>
        <v>15801.1699</v>
      </c>
      <c r="I32" s="47" t="n">
        <f aca="false">SUM($I$28:$I$31)</f>
        <v>22450.2548</v>
      </c>
      <c r="J32" s="47" t="n">
        <f aca="false">SUM($J$28:$J$31)</f>
        <v>1218.2548</v>
      </c>
      <c r="K32" s="47" t="n">
        <f aca="false">SUM($K$28:$K$31)</f>
        <v>-2040.7452</v>
      </c>
      <c r="L32" s="47" t="n">
        <f aca="false">SUM($L$28:$L$31)</f>
        <v>15851.2548</v>
      </c>
      <c r="M32" s="47" t="n">
        <f aca="false">SUM($M$28:$M$31)</f>
        <v>29733.2548</v>
      </c>
      <c r="N32" s="47" t="n">
        <f aca="false">SUM($N$28:$N$31)</f>
        <v>13656.3397</v>
      </c>
      <c r="O32" s="47" t="n">
        <f aca="false">SUM($O$28:$O$31)</f>
        <v>8117.3397</v>
      </c>
      <c r="P32" s="47" t="n">
        <f aca="false">SUM($P$28:$P$31)</f>
        <v>7569.3397</v>
      </c>
      <c r="Q32" s="47" t="n">
        <f aca="false">SUM($Q$28:$Q$31)</f>
        <v>10599.3397</v>
      </c>
      <c r="R32" s="47" t="n">
        <f aca="false">SUM($R$28:$R$31)</f>
        <v>22956.3397</v>
      </c>
      <c r="S32" s="47" t="n">
        <f aca="false">SUM($S$28:$S$31)</f>
        <v>-21655.8301</v>
      </c>
      <c r="T32" s="47" t="n">
        <f aca="false">SUM($T$28:$T$31)</f>
        <v>-14844.8301</v>
      </c>
      <c r="U32" s="47" t="n">
        <f aca="false">SUM($U$28:$U$31)</f>
        <v>-15955.8301</v>
      </c>
      <c r="V32" s="47" t="n">
        <f aca="false">SUM($V$28:$V$31)</f>
        <v>-52005.8301</v>
      </c>
      <c r="W32" s="47" t="n">
        <f aca="false">SUM($W$28:$W$31)</f>
        <v>-63586.8301</v>
      </c>
      <c r="X32" s="47" t="n">
        <f aca="false">SUM($X$28:$X$31)</f>
        <v>-54021.8301</v>
      </c>
      <c r="Y32" s="47" t="n">
        <f aca="false">SUM($Y$28:$Y$31)</f>
        <v>-37682.8301</v>
      </c>
      <c r="Z32" s="48" t="n">
        <f aca="false">SUM($Z$28:$Z$31)</f>
        <v>-53534</v>
      </c>
      <c r="AA32" s="41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13.5" hidden="false" customHeight="true" outlineLevel="0" collapsed="false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customFormat="false" ht="11.25" hidden="false" customHeight="true" outlineLevel="0" collapsed="false">
      <c r="A34" s="45" t="s">
        <v>69</v>
      </c>
      <c r="B34" s="41"/>
      <c r="C34" s="45" t="n">
        <v>20000</v>
      </c>
      <c r="D34" s="45" t="n">
        <v>20000</v>
      </c>
      <c r="E34" s="45" t="n">
        <v>20000</v>
      </c>
      <c r="F34" s="45" t="n">
        <v>20000</v>
      </c>
      <c r="G34" s="45" t="n">
        <v>20000</v>
      </c>
      <c r="H34" s="45" t="n">
        <v>20000</v>
      </c>
      <c r="I34" s="45" t="n">
        <v>20000</v>
      </c>
      <c r="J34" s="45" t="n">
        <v>20000</v>
      </c>
      <c r="K34" s="45" t="n">
        <v>20000</v>
      </c>
      <c r="L34" s="45" t="n">
        <v>20000</v>
      </c>
      <c r="M34" s="45" t="n">
        <v>20000</v>
      </c>
      <c r="N34" s="45" t="n">
        <v>20000</v>
      </c>
      <c r="O34" s="45" t="n">
        <v>40000</v>
      </c>
      <c r="P34" s="45" t="n">
        <v>40000</v>
      </c>
      <c r="Q34" s="45" t="n">
        <v>40000</v>
      </c>
      <c r="R34" s="45" t="n">
        <v>40000</v>
      </c>
      <c r="S34" s="45" t="n">
        <v>40000</v>
      </c>
      <c r="T34" s="45" t="n">
        <v>40000</v>
      </c>
      <c r="U34" s="45" t="n">
        <v>40000</v>
      </c>
      <c r="V34" s="45" t="n">
        <v>40000</v>
      </c>
      <c r="W34" s="45" t="n">
        <v>40000</v>
      </c>
      <c r="X34" s="45" t="n">
        <v>40000</v>
      </c>
      <c r="Y34" s="45" t="n">
        <v>40000</v>
      </c>
      <c r="Z34" s="45" t="n">
        <v>40000</v>
      </c>
      <c r="AA34" s="45" t="n">
        <f aca="false">SUM($C$34:$Z$34)</f>
        <v>720000</v>
      </c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</row>
    <row r="35" customFormat="false" ht="11.25" hidden="false" customHeight="true" outlineLevel="0" collapsed="false">
      <c r="A35" s="46" t="s">
        <v>67</v>
      </c>
      <c r="B35" s="47"/>
      <c r="C35" s="47" t="n">
        <f aca="false">IF((ABS($C$32)&gt;$C$34),((ABS($C$32)-$C$34)*(ABS($C$32)/$C$32)),0)</f>
        <v>0</v>
      </c>
      <c r="D35" s="47" t="n">
        <f aca="false">IF((ABS($D$32)&gt;$D$34),((ABS($D$32)-$D$34)*(ABS($D$32)/$D$32)),0)</f>
        <v>2370.5097</v>
      </c>
      <c r="E35" s="47" t="n">
        <f aca="false">IF((ABS($E$32)&gt;$E$34),((ABS($E$32)-$E$34)*(ABS($E$32)/$E$32)),0)</f>
        <v>1113.5097</v>
      </c>
      <c r="F35" s="47" t="n">
        <f aca="false">IF((ABS($F$32)&gt;$F$34),((ABS($F$32)-$F$34)*(ABS($F$32)/$F$32)),0)</f>
        <v>0</v>
      </c>
      <c r="G35" s="47" t="n">
        <f aca="false">IF((ABS($G$32)&gt;$G$34),((ABS($G$32)-$G$34)*(ABS($G$32)/$G$32)),0)</f>
        <v>0</v>
      </c>
      <c r="H35" s="47" t="n">
        <f aca="false">IF((ABS($H$32)&gt;$H$34),((ABS($H$32)-$H$34)*(ABS($H$32)/$H$32)),0)</f>
        <v>0</v>
      </c>
      <c r="I35" s="47" t="n">
        <f aca="false">IF((ABS($I$32)&gt;$I$34),((ABS($I$32)-$I$34)*(ABS($I$32)/$I$32)),0)</f>
        <v>2450.2548</v>
      </c>
      <c r="J35" s="47" t="n">
        <f aca="false">IF((ABS($J$32)&gt;$J$34),((ABS($J$32)-$J$34)*(ABS($J$32)/$J$32)),0)</f>
        <v>0</v>
      </c>
      <c r="K35" s="47" t="n">
        <f aca="false">IF((ABS($K$32)&gt;$K$34),((ABS($K$32)-$K$34)*(ABS($K$32)/$K$32)),0)</f>
        <v>0</v>
      </c>
      <c r="L35" s="47" t="n">
        <f aca="false">IF((ABS($L$32)&gt;$L$34),((ABS($L$32)-$L$34)*(ABS($L$32)/$L$32)),0)</f>
        <v>0</v>
      </c>
      <c r="M35" s="47" t="n">
        <f aca="false">IF((ABS($M$32)&gt;$M$34),((ABS($M$32)-$M$34)*(ABS($M$32)/$M$32)),0)</f>
        <v>9733.2548</v>
      </c>
      <c r="N35" s="47" t="n">
        <f aca="false">IF((ABS($N$32)&gt;$N$34),((ABS($N$32)-$N$34)*(ABS($N$32)/$N$32)),0)</f>
        <v>0</v>
      </c>
      <c r="O35" s="47" t="n">
        <f aca="false">IF((ABS($O$32)&gt;$O$34),((ABS($O$32)-$O$34)*(ABS($O$32)/$O$32)),0)</f>
        <v>0</v>
      </c>
      <c r="P35" s="47" t="n">
        <f aca="false">IF((ABS($P$32)&gt;$P$34),((ABS($P$32)-$P$34)*(ABS($P$32)/$P$32)),0)</f>
        <v>0</v>
      </c>
      <c r="Q35" s="47" t="n">
        <f aca="false">IF((ABS($Q$32)&gt;$Q$34),((ABS($Q$32)-$Q$34)*(ABS($Q$32)/$Q$32)),0)</f>
        <v>0</v>
      </c>
      <c r="R35" s="47" t="n">
        <f aca="false">IF((ABS($R$32)&gt;$R$34),((ABS($R$32)-$R$34)*(ABS($R$32)/$R$32)),0)</f>
        <v>0</v>
      </c>
      <c r="S35" s="47" t="n">
        <f aca="false">IF((ABS($S$32)&gt;$S$34),((ABS($S$32)-$S$34)*(ABS($S$32)/$S$32)),0)</f>
        <v>0</v>
      </c>
      <c r="T35" s="47" t="n">
        <f aca="false">IF((ABS($T$32)&gt;$T$34),((ABS($T$32)-$T$34)*(ABS($T$32)/$T$32)),0)</f>
        <v>0</v>
      </c>
      <c r="U35" s="47" t="n">
        <f aca="false">IF((ABS($U$32)&gt;$U$34),((ABS($U$32)-$U$34)*(ABS($U$32)/$U$32)),0)</f>
        <v>0</v>
      </c>
      <c r="V35" s="47" t="n">
        <f aca="false">IF((ABS($V$32)&gt;$V$34),((ABS($V$32)-$V$34)*(ABS($V$32)/$V$32)),0)</f>
        <v>-12005.8301</v>
      </c>
      <c r="W35" s="47" t="n">
        <f aca="false">IF((ABS($W$32)&gt;$W$34),((ABS($W$32)-$W$34)*(ABS($W$32)/$W$32)),0)</f>
        <v>-23586.8301</v>
      </c>
      <c r="X35" s="47" t="n">
        <f aca="false">IF((ABS($X$32)&gt;$X$34),((ABS($X$32)-$X$34)*(ABS($X$32)/$X$32)),0)</f>
        <v>-14021.8301</v>
      </c>
      <c r="Y35" s="47" t="n">
        <f aca="false">IF((ABS($Y$32)&gt;$Y$34),((ABS($Y$32)-$Y$34)*(ABS($Y$32)/$Y$32)),0)</f>
        <v>0</v>
      </c>
      <c r="Z35" s="48" t="n">
        <f aca="false">IF((ABS($Z$32)&gt;$Z$34),((ABS($Z$32)-$Z$34)*(ABS($Z$32)/$Z$32)),0)</f>
        <v>-13534</v>
      </c>
      <c r="AA35" s="41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</row>
    <row r="36" customFormat="false" ht="13.5" hidden="false" customHeight="true" outlineLevel="0" collapsed="false">
      <c r="U36" s="39" t="s">
        <v>70</v>
      </c>
    </row>
    <row r="37" customFormat="false" ht="13.5" hidden="true" customHeight="true" outlineLevel="0" collapsed="false"/>
    <row r="38" customFormat="false" ht="13.5" hidden="true" customHeight="true" outlineLevel="0" collapsed="false"/>
    <row r="39" customFormat="false" ht="11.25" hidden="false" customHeight="true" outlineLevel="0" collapsed="false">
      <c r="A39" s="49" t="s">
        <v>71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1"/>
      <c r="CA39" s="51"/>
      <c r="CB39" s="51"/>
      <c r="CC39" s="51"/>
      <c r="CD39" s="51"/>
      <c r="CE39" s="51"/>
      <c r="CF39" s="51"/>
      <c r="CG39" s="51"/>
      <c r="CH39" s="51"/>
      <c r="CI39" s="51"/>
      <c r="CJ39" s="51"/>
      <c r="CK39" s="51"/>
      <c r="CL39" s="51"/>
      <c r="CM39" s="51"/>
      <c r="CN39" s="51"/>
      <c r="CO39" s="51"/>
      <c r="CP39" s="51"/>
      <c r="CQ39" s="51"/>
      <c r="CR39" s="51"/>
      <c r="CS39" s="51"/>
      <c r="CT39" s="51"/>
      <c r="CU39" s="51"/>
      <c r="CV39" s="51"/>
      <c r="CW39" s="51"/>
      <c r="CX39" s="51"/>
      <c r="CY39" s="51"/>
      <c r="CZ39" s="51"/>
      <c r="DA39" s="51"/>
      <c r="DB39" s="51"/>
      <c r="DC39" s="51"/>
      <c r="DD39" s="51"/>
      <c r="DE39" s="51"/>
      <c r="DF39" s="51"/>
      <c r="DG39" s="51"/>
      <c r="DH39" s="51"/>
      <c r="DI39" s="51"/>
      <c r="DJ39" s="51"/>
      <c r="DK39" s="51"/>
      <c r="DL39" s="51"/>
      <c r="DM39" s="51"/>
      <c r="DN39" s="51"/>
      <c r="DO39" s="51"/>
      <c r="DP39" s="51"/>
      <c r="DQ39" s="51"/>
      <c r="DR39" s="51"/>
      <c r="DS39" s="51"/>
      <c r="DT39" s="51"/>
      <c r="DU39" s="51"/>
      <c r="DV39" s="51"/>
      <c r="DW39" s="51"/>
      <c r="DX39" s="51"/>
      <c r="DY39" s="51"/>
      <c r="DZ39" s="51"/>
      <c r="EA39" s="51"/>
      <c r="EB39" s="51"/>
      <c r="EC39" s="51"/>
      <c r="ED39" s="51"/>
      <c r="EE39" s="51"/>
      <c r="EF39" s="51"/>
      <c r="EG39" s="51"/>
      <c r="EH39" s="51"/>
      <c r="EI39" s="51"/>
      <c r="EJ39" s="51"/>
      <c r="EK39" s="51"/>
      <c r="EL39" s="51"/>
      <c r="EM39" s="51"/>
      <c r="EN39" s="51"/>
      <c r="EO39" s="51"/>
      <c r="EP39" s="51"/>
      <c r="EQ39" s="51"/>
      <c r="ER39" s="51"/>
      <c r="ES39" s="51"/>
      <c r="ET39" s="51"/>
      <c r="EU39" s="51"/>
      <c r="EV39" s="51"/>
      <c r="EW39" s="51"/>
      <c r="EX39" s="51"/>
      <c r="EY39" s="51"/>
      <c r="EZ39" s="51"/>
      <c r="FA39" s="51"/>
      <c r="FB39" s="51"/>
      <c r="FC39" s="51"/>
      <c r="FD39" s="51"/>
      <c r="FE39" s="51"/>
      <c r="FF39" s="51"/>
      <c r="FG39" s="51"/>
      <c r="FH39" s="51"/>
      <c r="FI39" s="51"/>
      <c r="FJ39" s="51"/>
      <c r="FK39" s="51"/>
      <c r="FL39" s="51"/>
      <c r="FM39" s="51"/>
      <c r="FN39" s="51"/>
      <c r="FO39" s="51"/>
      <c r="FP39" s="51"/>
      <c r="FQ39" s="51"/>
      <c r="FR39" s="51"/>
      <c r="FS39" s="51"/>
      <c r="FT39" s="51"/>
      <c r="FU39" s="51"/>
      <c r="FV39" s="51"/>
      <c r="FW39" s="51"/>
      <c r="FX39" s="51"/>
      <c r="FY39" s="51"/>
      <c r="FZ39" s="51"/>
      <c r="GA39" s="51"/>
      <c r="GB39" s="51"/>
      <c r="GC39" s="51"/>
      <c r="GD39" s="51"/>
      <c r="GE39" s="51"/>
      <c r="GF39" s="51"/>
      <c r="GG39" s="51"/>
      <c r="GH39" s="51"/>
      <c r="GI39" s="51"/>
      <c r="GJ39" s="51"/>
      <c r="GK39" s="51"/>
      <c r="GL39" s="51"/>
      <c r="GM39" s="51"/>
      <c r="GN39" s="51"/>
      <c r="GO39" s="51"/>
      <c r="GP39" s="51"/>
      <c r="GQ39" s="51"/>
      <c r="GR39" s="51"/>
      <c r="GS39" s="51"/>
      <c r="GT39" s="51"/>
      <c r="GU39" s="51"/>
      <c r="GV39" s="51"/>
      <c r="GW39" s="51"/>
      <c r="GX39" s="51"/>
      <c r="GY39" s="51"/>
      <c r="GZ39" s="51"/>
      <c r="HA39" s="51"/>
      <c r="HB39" s="51"/>
      <c r="HC39" s="51"/>
      <c r="HD39" s="51"/>
      <c r="HE39" s="51"/>
      <c r="HF39" s="51"/>
      <c r="HG39" s="51"/>
      <c r="HH39" s="51"/>
      <c r="HI39" s="51"/>
      <c r="HJ39" s="51"/>
      <c r="HK39" s="51"/>
      <c r="HL39" s="51"/>
      <c r="HM39" s="51"/>
      <c r="HN39" s="51"/>
      <c r="HO39" s="51"/>
      <c r="HP39" s="51"/>
      <c r="HQ39" s="51"/>
      <c r="HR39" s="51"/>
      <c r="HS39" s="51"/>
      <c r="HT39" s="51"/>
      <c r="HU39" s="51"/>
      <c r="HV39" s="51"/>
      <c r="HW39" s="51"/>
      <c r="HX39" s="51"/>
      <c r="HY39" s="51"/>
      <c r="HZ39" s="51"/>
      <c r="IA39" s="51"/>
      <c r="IB39" s="51"/>
      <c r="IC39" s="51"/>
      <c r="ID39" s="51"/>
      <c r="IE39" s="51"/>
      <c r="IF39" s="51"/>
      <c r="IG39" s="51"/>
      <c r="IH39" s="51"/>
      <c r="II39" s="51"/>
      <c r="IJ39" s="51"/>
      <c r="IK39" s="51"/>
      <c r="IL39" s="51"/>
      <c r="IM39" s="51"/>
      <c r="IN39" s="51"/>
      <c r="IO39" s="51"/>
      <c r="IP39" s="51"/>
      <c r="IQ39" s="51"/>
      <c r="IR39" s="51"/>
      <c r="IS39" s="51"/>
      <c r="IT39" s="51"/>
      <c r="IU39" s="51"/>
      <c r="IV39" s="51"/>
      <c r="IW39" s="51"/>
    </row>
    <row r="40" customFormat="false" ht="11.25" hidden="false" customHeight="true" outlineLevel="0" collapsed="false">
      <c r="A40" s="52" t="s">
        <v>60</v>
      </c>
      <c r="B40" s="50"/>
      <c r="C40" s="53" t="n">
        <v>0</v>
      </c>
      <c r="D40" s="53" t="n">
        <v>0</v>
      </c>
      <c r="E40" s="53" t="n">
        <v>0</v>
      </c>
      <c r="F40" s="53" t="n">
        <v>0</v>
      </c>
      <c r="G40" s="53" t="n">
        <v>0</v>
      </c>
      <c r="H40" s="53" t="n">
        <v>0</v>
      </c>
      <c r="I40" s="53" t="n">
        <v>0</v>
      </c>
      <c r="J40" s="53" t="n">
        <v>0</v>
      </c>
      <c r="K40" s="53" t="n">
        <v>0</v>
      </c>
      <c r="L40" s="53" t="n">
        <v>0</v>
      </c>
      <c r="M40" s="53" t="n">
        <v>0</v>
      </c>
      <c r="N40" s="53" t="n">
        <v>0</v>
      </c>
      <c r="O40" s="53" t="n">
        <v>0</v>
      </c>
      <c r="P40" s="53" t="n">
        <v>0</v>
      </c>
      <c r="Q40" s="53" t="n">
        <v>0</v>
      </c>
      <c r="R40" s="53" t="n">
        <v>0</v>
      </c>
      <c r="S40" s="53" t="n">
        <v>0</v>
      </c>
      <c r="T40" s="53" t="n">
        <v>0</v>
      </c>
      <c r="U40" s="53" t="n">
        <v>0</v>
      </c>
      <c r="V40" s="53" t="n">
        <v>0</v>
      </c>
      <c r="W40" s="53" t="n">
        <v>0</v>
      </c>
      <c r="X40" s="53" t="n">
        <v>0</v>
      </c>
      <c r="Y40" s="53" t="n">
        <v>0</v>
      </c>
      <c r="Z40" s="53" t="n">
        <v>0</v>
      </c>
      <c r="AA40" s="50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  <c r="BM40" s="51"/>
      <c r="BN40" s="51"/>
      <c r="BO40" s="51"/>
      <c r="BP40" s="51"/>
      <c r="BQ40" s="51"/>
      <c r="BR40" s="51"/>
      <c r="BS40" s="51"/>
      <c r="BT40" s="51"/>
      <c r="BU40" s="51"/>
      <c r="BV40" s="51"/>
      <c r="BW40" s="51"/>
      <c r="BX40" s="51"/>
      <c r="BY40" s="51"/>
      <c r="BZ40" s="51"/>
      <c r="CA40" s="51"/>
      <c r="CB40" s="51"/>
      <c r="CC40" s="51"/>
      <c r="CD40" s="51"/>
      <c r="CE40" s="51"/>
      <c r="CF40" s="51"/>
      <c r="CG40" s="51"/>
      <c r="CH40" s="51"/>
      <c r="CI40" s="51"/>
      <c r="CJ40" s="51"/>
      <c r="CK40" s="51"/>
      <c r="CL40" s="51"/>
      <c r="CM40" s="51"/>
      <c r="CN40" s="51"/>
      <c r="CO40" s="51"/>
      <c r="CP40" s="51"/>
      <c r="CQ40" s="51"/>
      <c r="CR40" s="51"/>
      <c r="CS40" s="51"/>
      <c r="CT40" s="51"/>
      <c r="CU40" s="51"/>
      <c r="CV40" s="51"/>
      <c r="CW40" s="51"/>
      <c r="CX40" s="51"/>
      <c r="CY40" s="51"/>
      <c r="CZ40" s="51"/>
      <c r="DA40" s="51"/>
      <c r="DB40" s="51"/>
      <c r="DC40" s="51"/>
      <c r="DD40" s="51"/>
      <c r="DE40" s="51"/>
      <c r="DF40" s="51"/>
      <c r="DG40" s="51"/>
      <c r="DH40" s="51"/>
      <c r="DI40" s="51"/>
      <c r="DJ40" s="51"/>
      <c r="DK40" s="51"/>
      <c r="DL40" s="51"/>
      <c r="DM40" s="51"/>
      <c r="DN40" s="51"/>
      <c r="DO40" s="51"/>
      <c r="DP40" s="51"/>
      <c r="DQ40" s="51"/>
      <c r="DR40" s="51"/>
      <c r="DS40" s="51"/>
      <c r="DT40" s="51"/>
      <c r="DU40" s="51"/>
      <c r="DV40" s="51"/>
      <c r="DW40" s="51"/>
      <c r="DX40" s="51"/>
      <c r="DY40" s="51"/>
      <c r="DZ40" s="51"/>
      <c r="EA40" s="51"/>
      <c r="EB40" s="51"/>
      <c r="EC40" s="51"/>
      <c r="ED40" s="51"/>
      <c r="EE40" s="51"/>
      <c r="EF40" s="51"/>
      <c r="EG40" s="51"/>
      <c r="EH40" s="51"/>
      <c r="EI40" s="51"/>
      <c r="EJ40" s="51"/>
      <c r="EK40" s="51"/>
      <c r="EL40" s="51"/>
      <c r="EM40" s="51"/>
      <c r="EN40" s="51"/>
      <c r="EO40" s="51"/>
      <c r="EP40" s="51"/>
      <c r="EQ40" s="51"/>
      <c r="ER40" s="51"/>
      <c r="ES40" s="51"/>
      <c r="ET40" s="51"/>
      <c r="EU40" s="51"/>
      <c r="EV40" s="51"/>
      <c r="EW40" s="51"/>
      <c r="EX40" s="51"/>
      <c r="EY40" s="51"/>
      <c r="EZ40" s="51"/>
      <c r="FA40" s="51"/>
      <c r="FB40" s="51"/>
      <c r="FC40" s="51"/>
      <c r="FD40" s="51"/>
      <c r="FE40" s="51"/>
      <c r="FF40" s="51"/>
      <c r="FG40" s="51"/>
      <c r="FH40" s="51"/>
      <c r="FI40" s="51"/>
      <c r="FJ40" s="51"/>
      <c r="FK40" s="51"/>
      <c r="FL40" s="51"/>
      <c r="FM40" s="51"/>
      <c r="FN40" s="51"/>
      <c r="FO40" s="51"/>
      <c r="FP40" s="51"/>
      <c r="FQ40" s="51"/>
      <c r="FR40" s="51"/>
      <c r="FS40" s="51"/>
      <c r="FT40" s="51"/>
      <c r="FU40" s="51"/>
      <c r="FV40" s="51"/>
      <c r="FW40" s="51"/>
      <c r="FX40" s="51"/>
      <c r="FY40" s="51"/>
      <c r="FZ40" s="51"/>
      <c r="GA40" s="51"/>
      <c r="GB40" s="51"/>
      <c r="GC40" s="51"/>
      <c r="GD40" s="51"/>
      <c r="GE40" s="51"/>
      <c r="GF40" s="51"/>
      <c r="GG40" s="51"/>
      <c r="GH40" s="51"/>
      <c r="GI40" s="51"/>
      <c r="GJ40" s="51"/>
      <c r="GK40" s="51"/>
      <c r="GL40" s="51"/>
      <c r="GM40" s="51"/>
      <c r="GN40" s="51"/>
      <c r="GO40" s="51"/>
      <c r="GP40" s="51"/>
      <c r="GQ40" s="51"/>
      <c r="GR40" s="51"/>
      <c r="GS40" s="51"/>
      <c r="GT40" s="51"/>
      <c r="GU40" s="51"/>
      <c r="GV40" s="51"/>
      <c r="GW40" s="51"/>
      <c r="GX40" s="51"/>
      <c r="GY40" s="51"/>
      <c r="GZ40" s="51"/>
      <c r="HA40" s="51"/>
      <c r="HB40" s="51"/>
      <c r="HC40" s="51"/>
      <c r="HD40" s="51"/>
      <c r="HE40" s="51"/>
      <c r="HF40" s="51"/>
      <c r="HG40" s="51"/>
      <c r="HH40" s="51"/>
      <c r="HI40" s="51"/>
      <c r="HJ40" s="51"/>
      <c r="HK40" s="51"/>
      <c r="HL40" s="51"/>
      <c r="HM40" s="51"/>
      <c r="HN40" s="51"/>
      <c r="HO40" s="51"/>
      <c r="HP40" s="51"/>
      <c r="HQ40" s="51"/>
      <c r="HR40" s="51"/>
      <c r="HS40" s="51"/>
      <c r="HT40" s="51"/>
      <c r="HU40" s="51"/>
      <c r="HV40" s="51"/>
      <c r="HW40" s="51"/>
      <c r="HX40" s="51"/>
      <c r="HY40" s="51"/>
      <c r="HZ40" s="51"/>
      <c r="IA40" s="51"/>
      <c r="IB40" s="51"/>
      <c r="IC40" s="51"/>
      <c r="ID40" s="51"/>
      <c r="IE40" s="51"/>
      <c r="IF40" s="51"/>
      <c r="IG40" s="51"/>
      <c r="IH40" s="51"/>
      <c r="II40" s="51"/>
      <c r="IJ40" s="51"/>
      <c r="IK40" s="51"/>
      <c r="IL40" s="51"/>
      <c r="IM40" s="51"/>
      <c r="IN40" s="51"/>
      <c r="IO40" s="51"/>
      <c r="IP40" s="51"/>
      <c r="IQ40" s="51"/>
      <c r="IR40" s="51"/>
      <c r="IS40" s="51"/>
      <c r="IT40" s="51"/>
      <c r="IU40" s="51"/>
      <c r="IV40" s="51"/>
      <c r="IW40" s="51"/>
    </row>
    <row r="41" customFormat="false" ht="11.25" hidden="false" customHeight="true" outlineLevel="0" collapsed="false">
      <c r="A41" s="52" t="s">
        <v>61</v>
      </c>
      <c r="B41" s="50"/>
      <c r="C41" s="53" t="n">
        <v>25000</v>
      </c>
      <c r="D41" s="53" t="n">
        <v>25000</v>
      </c>
      <c r="E41" s="53" t="n">
        <v>25000</v>
      </c>
      <c r="F41" s="53" t="n">
        <v>25000</v>
      </c>
      <c r="G41" s="53" t="n">
        <v>0</v>
      </c>
      <c r="H41" s="53" t="n">
        <v>0</v>
      </c>
      <c r="I41" s="53" t="n">
        <v>0</v>
      </c>
      <c r="J41" s="53" t="n">
        <v>0</v>
      </c>
      <c r="K41" s="53" t="n">
        <v>0</v>
      </c>
      <c r="L41" s="53" t="n">
        <v>0</v>
      </c>
      <c r="M41" s="53" t="n">
        <v>0</v>
      </c>
      <c r="N41" s="53" t="n">
        <v>0</v>
      </c>
      <c r="O41" s="53" t="n">
        <v>0</v>
      </c>
      <c r="P41" s="53" t="n">
        <v>0</v>
      </c>
      <c r="Q41" s="53" t="n">
        <v>0</v>
      </c>
      <c r="R41" s="53" t="n">
        <v>0</v>
      </c>
      <c r="S41" s="53" t="n">
        <v>0</v>
      </c>
      <c r="T41" s="53" t="n">
        <v>0</v>
      </c>
      <c r="U41" s="53" t="n">
        <v>0</v>
      </c>
      <c r="V41" s="53" t="n">
        <v>0</v>
      </c>
      <c r="W41" s="53" t="n">
        <v>0</v>
      </c>
      <c r="X41" s="53" t="n">
        <v>0</v>
      </c>
      <c r="Y41" s="53" t="n">
        <v>0</v>
      </c>
      <c r="Z41" s="53" t="n">
        <v>0</v>
      </c>
      <c r="AA41" s="50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  <c r="BM41" s="51"/>
      <c r="BN41" s="51"/>
      <c r="BO41" s="51"/>
      <c r="BP41" s="51"/>
      <c r="BQ41" s="51"/>
      <c r="BR41" s="51"/>
      <c r="BS41" s="51"/>
      <c r="BT41" s="51"/>
      <c r="BU41" s="51"/>
      <c r="BV41" s="51"/>
      <c r="BW41" s="51"/>
      <c r="BX41" s="51"/>
      <c r="BY41" s="51"/>
      <c r="BZ41" s="51"/>
      <c r="CA41" s="51"/>
      <c r="CB41" s="51"/>
      <c r="CC41" s="51"/>
      <c r="CD41" s="51"/>
      <c r="CE41" s="51"/>
      <c r="CF41" s="51"/>
      <c r="CG41" s="51"/>
      <c r="CH41" s="51"/>
      <c r="CI41" s="51"/>
      <c r="CJ41" s="51"/>
      <c r="CK41" s="51"/>
      <c r="CL41" s="51"/>
      <c r="CM41" s="51"/>
      <c r="CN41" s="51"/>
      <c r="CO41" s="51"/>
      <c r="CP41" s="51"/>
      <c r="CQ41" s="51"/>
      <c r="CR41" s="51"/>
      <c r="CS41" s="51"/>
      <c r="CT41" s="51"/>
      <c r="CU41" s="51"/>
      <c r="CV41" s="51"/>
      <c r="CW41" s="51"/>
      <c r="CX41" s="51"/>
      <c r="CY41" s="51"/>
      <c r="CZ41" s="51"/>
      <c r="DA41" s="51"/>
      <c r="DB41" s="51"/>
      <c r="DC41" s="51"/>
      <c r="DD41" s="51"/>
      <c r="DE41" s="51"/>
      <c r="DF41" s="51"/>
      <c r="DG41" s="51"/>
      <c r="DH41" s="51"/>
      <c r="DI41" s="51"/>
      <c r="DJ41" s="51"/>
      <c r="DK41" s="51"/>
      <c r="DL41" s="51"/>
      <c r="DM41" s="51"/>
      <c r="DN41" s="51"/>
      <c r="DO41" s="51"/>
      <c r="DP41" s="51"/>
      <c r="DQ41" s="51"/>
      <c r="DR41" s="51"/>
      <c r="DS41" s="51"/>
      <c r="DT41" s="51"/>
      <c r="DU41" s="51"/>
      <c r="DV41" s="51"/>
      <c r="DW41" s="51"/>
      <c r="DX41" s="51"/>
      <c r="DY41" s="51"/>
      <c r="DZ41" s="51"/>
      <c r="EA41" s="51"/>
      <c r="EB41" s="51"/>
      <c r="EC41" s="51"/>
      <c r="ED41" s="51"/>
      <c r="EE41" s="51"/>
      <c r="EF41" s="51"/>
      <c r="EG41" s="51"/>
      <c r="EH41" s="51"/>
      <c r="EI41" s="51"/>
      <c r="EJ41" s="51"/>
      <c r="EK41" s="51"/>
      <c r="EL41" s="51"/>
      <c r="EM41" s="51"/>
      <c r="EN41" s="51"/>
      <c r="EO41" s="51"/>
      <c r="EP41" s="51"/>
      <c r="EQ41" s="51"/>
      <c r="ER41" s="51"/>
      <c r="ES41" s="51"/>
      <c r="ET41" s="51"/>
      <c r="EU41" s="51"/>
      <c r="EV41" s="51"/>
      <c r="EW41" s="51"/>
      <c r="EX41" s="51"/>
      <c r="EY41" s="51"/>
      <c r="EZ41" s="51"/>
      <c r="FA41" s="51"/>
      <c r="FB41" s="51"/>
      <c r="FC41" s="51"/>
      <c r="FD41" s="51"/>
      <c r="FE41" s="51"/>
      <c r="FF41" s="51"/>
      <c r="FG41" s="51"/>
      <c r="FH41" s="51"/>
      <c r="FI41" s="51"/>
      <c r="FJ41" s="51"/>
      <c r="FK41" s="51"/>
      <c r="FL41" s="51"/>
      <c r="FM41" s="51"/>
      <c r="FN41" s="51"/>
      <c r="FO41" s="51"/>
      <c r="FP41" s="51"/>
      <c r="FQ41" s="51"/>
      <c r="FR41" s="51"/>
      <c r="FS41" s="51"/>
      <c r="FT41" s="51"/>
      <c r="FU41" s="51"/>
      <c r="FV41" s="51"/>
      <c r="FW41" s="51"/>
      <c r="FX41" s="51"/>
      <c r="FY41" s="51"/>
      <c r="FZ41" s="51"/>
      <c r="GA41" s="51"/>
      <c r="GB41" s="51"/>
      <c r="GC41" s="51"/>
      <c r="GD41" s="51"/>
      <c r="GE41" s="51"/>
      <c r="GF41" s="51"/>
      <c r="GG41" s="51"/>
      <c r="GH41" s="51"/>
      <c r="GI41" s="51"/>
      <c r="GJ41" s="51"/>
      <c r="GK41" s="51"/>
      <c r="GL41" s="51"/>
      <c r="GM41" s="51"/>
      <c r="GN41" s="51"/>
      <c r="GO41" s="51"/>
      <c r="GP41" s="51"/>
      <c r="GQ41" s="51"/>
      <c r="GR41" s="51"/>
      <c r="GS41" s="51"/>
      <c r="GT41" s="51"/>
      <c r="GU41" s="51"/>
      <c r="GV41" s="51"/>
      <c r="GW41" s="51"/>
      <c r="GX41" s="51"/>
      <c r="GY41" s="51"/>
      <c r="GZ41" s="51"/>
      <c r="HA41" s="51"/>
      <c r="HB41" s="51"/>
      <c r="HC41" s="51"/>
      <c r="HD41" s="51"/>
      <c r="HE41" s="51"/>
      <c r="HF41" s="51"/>
      <c r="HG41" s="51"/>
      <c r="HH41" s="51"/>
      <c r="HI41" s="51"/>
      <c r="HJ41" s="51"/>
      <c r="HK41" s="51"/>
      <c r="HL41" s="51"/>
      <c r="HM41" s="51"/>
      <c r="HN41" s="51"/>
      <c r="HO41" s="51"/>
      <c r="HP41" s="51"/>
      <c r="HQ41" s="51"/>
      <c r="HR41" s="51"/>
      <c r="HS41" s="51"/>
      <c r="HT41" s="51"/>
      <c r="HU41" s="51"/>
      <c r="HV41" s="51"/>
      <c r="HW41" s="51"/>
      <c r="HX41" s="51"/>
      <c r="HY41" s="51"/>
      <c r="HZ41" s="51"/>
      <c r="IA41" s="51"/>
      <c r="IB41" s="51"/>
      <c r="IC41" s="51"/>
      <c r="ID41" s="51"/>
      <c r="IE41" s="51"/>
      <c r="IF41" s="51"/>
      <c r="IG41" s="51"/>
      <c r="IH41" s="51"/>
      <c r="II41" s="51"/>
      <c r="IJ41" s="51"/>
      <c r="IK41" s="51"/>
      <c r="IL41" s="51"/>
      <c r="IM41" s="51"/>
      <c r="IN41" s="51"/>
      <c r="IO41" s="51"/>
      <c r="IP41" s="51"/>
      <c r="IQ41" s="51"/>
      <c r="IR41" s="51"/>
      <c r="IS41" s="51"/>
      <c r="IT41" s="51"/>
      <c r="IU41" s="51"/>
      <c r="IV41" s="51"/>
      <c r="IW41" s="51"/>
    </row>
    <row r="42" customFormat="false" ht="11.25" hidden="false" customHeight="true" outlineLevel="0" collapsed="false">
      <c r="A42" s="52" t="s">
        <v>62</v>
      </c>
      <c r="B42" s="50"/>
      <c r="C42" s="53" t="n">
        <v>0</v>
      </c>
      <c r="D42" s="53" t="n">
        <v>0</v>
      </c>
      <c r="E42" s="53" t="n">
        <v>0</v>
      </c>
      <c r="F42" s="53" t="n">
        <v>0</v>
      </c>
      <c r="G42" s="53" t="n">
        <v>0</v>
      </c>
      <c r="H42" s="53" t="n">
        <v>0</v>
      </c>
      <c r="I42" s="53" t="n">
        <v>0</v>
      </c>
      <c r="J42" s="53" t="n">
        <v>0</v>
      </c>
      <c r="K42" s="53" t="n">
        <v>0</v>
      </c>
      <c r="L42" s="53" t="n">
        <v>0</v>
      </c>
      <c r="M42" s="53" t="n">
        <v>0</v>
      </c>
      <c r="N42" s="53" t="n">
        <v>0</v>
      </c>
      <c r="O42" s="53" t="n">
        <v>0</v>
      </c>
      <c r="P42" s="53" t="n">
        <v>0</v>
      </c>
      <c r="Q42" s="53" t="n">
        <v>0</v>
      </c>
      <c r="R42" s="53" t="n">
        <v>0</v>
      </c>
      <c r="S42" s="53" t="n">
        <v>0</v>
      </c>
      <c r="T42" s="53" t="n">
        <v>0</v>
      </c>
      <c r="U42" s="53" t="n">
        <v>0</v>
      </c>
      <c r="V42" s="53" t="n">
        <v>0</v>
      </c>
      <c r="W42" s="53" t="n">
        <v>0</v>
      </c>
      <c r="X42" s="53" t="n">
        <v>0</v>
      </c>
      <c r="Y42" s="53" t="n">
        <v>0</v>
      </c>
      <c r="Z42" s="53" t="n">
        <v>0</v>
      </c>
      <c r="AA42" s="50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1"/>
      <c r="BM42" s="51"/>
      <c r="BN42" s="51"/>
      <c r="BO42" s="51"/>
      <c r="BP42" s="51"/>
      <c r="BQ42" s="51"/>
      <c r="BR42" s="51"/>
      <c r="BS42" s="51"/>
      <c r="BT42" s="51"/>
      <c r="BU42" s="51"/>
      <c r="BV42" s="51"/>
      <c r="BW42" s="51"/>
      <c r="BX42" s="51"/>
      <c r="BY42" s="51"/>
      <c r="BZ42" s="51"/>
      <c r="CA42" s="51"/>
      <c r="CB42" s="51"/>
      <c r="CC42" s="51"/>
      <c r="CD42" s="51"/>
      <c r="CE42" s="51"/>
      <c r="CF42" s="51"/>
      <c r="CG42" s="51"/>
      <c r="CH42" s="51"/>
      <c r="CI42" s="51"/>
      <c r="CJ42" s="51"/>
      <c r="CK42" s="51"/>
      <c r="CL42" s="51"/>
      <c r="CM42" s="51"/>
      <c r="CN42" s="51"/>
      <c r="CO42" s="51"/>
      <c r="CP42" s="51"/>
      <c r="CQ42" s="51"/>
      <c r="CR42" s="51"/>
      <c r="CS42" s="51"/>
      <c r="CT42" s="51"/>
      <c r="CU42" s="51"/>
      <c r="CV42" s="51"/>
      <c r="CW42" s="51"/>
      <c r="CX42" s="51"/>
      <c r="CY42" s="51"/>
      <c r="CZ42" s="51"/>
      <c r="DA42" s="51"/>
      <c r="DB42" s="51"/>
      <c r="DC42" s="51"/>
      <c r="DD42" s="51"/>
      <c r="DE42" s="51"/>
      <c r="DF42" s="51"/>
      <c r="DG42" s="51"/>
      <c r="DH42" s="51"/>
      <c r="DI42" s="51"/>
      <c r="DJ42" s="51"/>
      <c r="DK42" s="51"/>
      <c r="DL42" s="51"/>
      <c r="DM42" s="51"/>
      <c r="DN42" s="51"/>
      <c r="DO42" s="51"/>
      <c r="DP42" s="51"/>
      <c r="DQ42" s="51"/>
      <c r="DR42" s="51"/>
      <c r="DS42" s="51"/>
      <c r="DT42" s="51"/>
      <c r="DU42" s="51"/>
      <c r="DV42" s="51"/>
      <c r="DW42" s="51"/>
      <c r="DX42" s="51"/>
      <c r="DY42" s="51"/>
      <c r="DZ42" s="51"/>
      <c r="EA42" s="51"/>
      <c r="EB42" s="51"/>
      <c r="EC42" s="51"/>
      <c r="ED42" s="51"/>
      <c r="EE42" s="51"/>
      <c r="EF42" s="51"/>
      <c r="EG42" s="51"/>
      <c r="EH42" s="51"/>
      <c r="EI42" s="51"/>
      <c r="EJ42" s="51"/>
      <c r="EK42" s="51"/>
      <c r="EL42" s="51"/>
      <c r="EM42" s="51"/>
      <c r="EN42" s="51"/>
      <c r="EO42" s="51"/>
      <c r="EP42" s="51"/>
      <c r="EQ42" s="51"/>
      <c r="ER42" s="51"/>
      <c r="ES42" s="51"/>
      <c r="ET42" s="51"/>
      <c r="EU42" s="51"/>
      <c r="EV42" s="51"/>
      <c r="EW42" s="51"/>
      <c r="EX42" s="51"/>
      <c r="EY42" s="51"/>
      <c r="EZ42" s="51"/>
      <c r="FA42" s="51"/>
      <c r="FB42" s="51"/>
      <c r="FC42" s="51"/>
      <c r="FD42" s="51"/>
      <c r="FE42" s="51"/>
      <c r="FF42" s="51"/>
      <c r="FG42" s="51"/>
      <c r="FH42" s="51"/>
      <c r="FI42" s="51"/>
      <c r="FJ42" s="51"/>
      <c r="FK42" s="51"/>
      <c r="FL42" s="51"/>
      <c r="FM42" s="51"/>
      <c r="FN42" s="51"/>
      <c r="FO42" s="51"/>
      <c r="FP42" s="51"/>
      <c r="FQ42" s="51"/>
      <c r="FR42" s="51"/>
      <c r="FS42" s="51"/>
      <c r="FT42" s="51"/>
      <c r="FU42" s="51"/>
      <c r="FV42" s="51"/>
      <c r="FW42" s="51"/>
      <c r="FX42" s="51"/>
      <c r="FY42" s="51"/>
      <c r="FZ42" s="51"/>
      <c r="GA42" s="51"/>
      <c r="GB42" s="51"/>
      <c r="GC42" s="51"/>
      <c r="GD42" s="51"/>
      <c r="GE42" s="51"/>
      <c r="GF42" s="51"/>
      <c r="GG42" s="51"/>
      <c r="GH42" s="51"/>
      <c r="GI42" s="51"/>
      <c r="GJ42" s="51"/>
      <c r="GK42" s="51"/>
      <c r="GL42" s="51"/>
      <c r="GM42" s="51"/>
      <c r="GN42" s="51"/>
      <c r="GO42" s="51"/>
      <c r="GP42" s="51"/>
      <c r="GQ42" s="51"/>
      <c r="GR42" s="51"/>
      <c r="GS42" s="51"/>
      <c r="GT42" s="51"/>
      <c r="GU42" s="51"/>
      <c r="GV42" s="51"/>
      <c r="GW42" s="51"/>
      <c r="GX42" s="51"/>
      <c r="GY42" s="51"/>
      <c r="GZ42" s="51"/>
      <c r="HA42" s="51"/>
      <c r="HB42" s="51"/>
      <c r="HC42" s="51"/>
      <c r="HD42" s="51"/>
      <c r="HE42" s="51"/>
      <c r="HF42" s="51"/>
      <c r="HG42" s="51"/>
      <c r="HH42" s="51"/>
      <c r="HI42" s="51"/>
      <c r="HJ42" s="51"/>
      <c r="HK42" s="51"/>
      <c r="HL42" s="51"/>
      <c r="HM42" s="51"/>
      <c r="HN42" s="51"/>
      <c r="HO42" s="51"/>
      <c r="HP42" s="51"/>
      <c r="HQ42" s="51"/>
      <c r="HR42" s="51"/>
      <c r="HS42" s="51"/>
      <c r="HT42" s="51"/>
      <c r="HU42" s="51"/>
      <c r="HV42" s="51"/>
      <c r="HW42" s="51"/>
      <c r="HX42" s="51"/>
      <c r="HY42" s="51"/>
      <c r="HZ42" s="51"/>
      <c r="IA42" s="51"/>
      <c r="IB42" s="51"/>
      <c r="IC42" s="51"/>
      <c r="ID42" s="51"/>
      <c r="IE42" s="51"/>
      <c r="IF42" s="51"/>
      <c r="IG42" s="51"/>
      <c r="IH42" s="51"/>
      <c r="II42" s="51"/>
      <c r="IJ42" s="51"/>
      <c r="IK42" s="51"/>
      <c r="IL42" s="51"/>
      <c r="IM42" s="51"/>
      <c r="IN42" s="51"/>
      <c r="IO42" s="51"/>
      <c r="IP42" s="51"/>
      <c r="IQ42" s="51"/>
      <c r="IR42" s="51"/>
      <c r="IS42" s="51"/>
      <c r="IT42" s="51"/>
      <c r="IU42" s="51"/>
      <c r="IV42" s="51"/>
      <c r="IW42" s="51"/>
    </row>
    <row r="43" customFormat="false" ht="11.25" hidden="false" customHeight="true" outlineLevel="0" collapsed="false">
      <c r="A43" s="52" t="s">
        <v>63</v>
      </c>
      <c r="B43" s="50"/>
      <c r="C43" s="53" t="n">
        <v>0</v>
      </c>
      <c r="D43" s="53" t="n">
        <v>0</v>
      </c>
      <c r="E43" s="53" t="n">
        <v>0</v>
      </c>
      <c r="F43" s="53" t="n">
        <v>0</v>
      </c>
      <c r="G43" s="53" t="n">
        <v>0</v>
      </c>
      <c r="H43" s="53" t="n">
        <v>0</v>
      </c>
      <c r="I43" s="53" t="n">
        <v>0</v>
      </c>
      <c r="J43" s="53" t="n">
        <v>0</v>
      </c>
      <c r="K43" s="53" t="n">
        <v>0</v>
      </c>
      <c r="L43" s="53" t="n">
        <v>0</v>
      </c>
      <c r="M43" s="53" t="n">
        <v>0</v>
      </c>
      <c r="N43" s="53" t="n">
        <v>0</v>
      </c>
      <c r="O43" s="53" t="n">
        <v>0</v>
      </c>
      <c r="P43" s="53" t="n">
        <v>0</v>
      </c>
      <c r="Q43" s="53" t="n">
        <v>0</v>
      </c>
      <c r="R43" s="53" t="n">
        <v>0</v>
      </c>
      <c r="S43" s="53" t="n">
        <v>0</v>
      </c>
      <c r="T43" s="53" t="n">
        <v>0</v>
      </c>
      <c r="U43" s="53" t="n">
        <v>0</v>
      </c>
      <c r="V43" s="53" t="n">
        <v>0</v>
      </c>
      <c r="W43" s="53" t="n">
        <v>0</v>
      </c>
      <c r="X43" s="53" t="n">
        <v>0</v>
      </c>
      <c r="Y43" s="53" t="n">
        <v>0</v>
      </c>
      <c r="Z43" s="53" t="n">
        <v>0</v>
      </c>
      <c r="AA43" s="50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1"/>
      <c r="BM43" s="51"/>
      <c r="BN43" s="51"/>
      <c r="BO43" s="51"/>
      <c r="BP43" s="51"/>
      <c r="BQ43" s="51"/>
      <c r="BR43" s="51"/>
      <c r="BS43" s="51"/>
      <c r="BT43" s="51"/>
      <c r="BU43" s="51"/>
      <c r="BV43" s="51"/>
      <c r="BW43" s="51"/>
      <c r="BX43" s="51"/>
      <c r="BY43" s="51"/>
      <c r="BZ43" s="51"/>
      <c r="CA43" s="51"/>
      <c r="CB43" s="51"/>
      <c r="CC43" s="51"/>
      <c r="CD43" s="51"/>
      <c r="CE43" s="51"/>
      <c r="CF43" s="51"/>
      <c r="CG43" s="51"/>
      <c r="CH43" s="51"/>
      <c r="CI43" s="51"/>
      <c r="CJ43" s="51"/>
      <c r="CK43" s="51"/>
      <c r="CL43" s="51"/>
      <c r="CM43" s="51"/>
      <c r="CN43" s="51"/>
      <c r="CO43" s="51"/>
      <c r="CP43" s="51"/>
      <c r="CQ43" s="51"/>
      <c r="CR43" s="51"/>
      <c r="CS43" s="51"/>
      <c r="CT43" s="51"/>
      <c r="CU43" s="51"/>
      <c r="CV43" s="51"/>
      <c r="CW43" s="51"/>
      <c r="CX43" s="51"/>
      <c r="CY43" s="51"/>
      <c r="CZ43" s="51"/>
      <c r="DA43" s="51"/>
      <c r="DB43" s="51"/>
      <c r="DC43" s="51"/>
      <c r="DD43" s="51"/>
      <c r="DE43" s="51"/>
      <c r="DF43" s="51"/>
      <c r="DG43" s="51"/>
      <c r="DH43" s="51"/>
      <c r="DI43" s="51"/>
      <c r="DJ43" s="51"/>
      <c r="DK43" s="51"/>
      <c r="DL43" s="51"/>
      <c r="DM43" s="51"/>
      <c r="DN43" s="51"/>
      <c r="DO43" s="51"/>
      <c r="DP43" s="51"/>
      <c r="DQ43" s="51"/>
      <c r="DR43" s="51"/>
      <c r="DS43" s="51"/>
      <c r="DT43" s="51"/>
      <c r="DU43" s="51"/>
      <c r="DV43" s="51"/>
      <c r="DW43" s="51"/>
      <c r="DX43" s="51"/>
      <c r="DY43" s="51"/>
      <c r="DZ43" s="51"/>
      <c r="EA43" s="51"/>
      <c r="EB43" s="51"/>
      <c r="EC43" s="51"/>
      <c r="ED43" s="51"/>
      <c r="EE43" s="51"/>
      <c r="EF43" s="51"/>
      <c r="EG43" s="51"/>
      <c r="EH43" s="51"/>
      <c r="EI43" s="51"/>
      <c r="EJ43" s="51"/>
      <c r="EK43" s="51"/>
      <c r="EL43" s="51"/>
      <c r="EM43" s="51"/>
      <c r="EN43" s="51"/>
      <c r="EO43" s="51"/>
      <c r="EP43" s="51"/>
      <c r="EQ43" s="51"/>
      <c r="ER43" s="51"/>
      <c r="ES43" s="51"/>
      <c r="ET43" s="51"/>
      <c r="EU43" s="51"/>
      <c r="EV43" s="51"/>
      <c r="EW43" s="51"/>
      <c r="EX43" s="51"/>
      <c r="EY43" s="51"/>
      <c r="EZ43" s="51"/>
      <c r="FA43" s="51"/>
      <c r="FB43" s="51"/>
      <c r="FC43" s="51"/>
      <c r="FD43" s="51"/>
      <c r="FE43" s="51"/>
      <c r="FF43" s="51"/>
      <c r="FG43" s="51"/>
      <c r="FH43" s="51"/>
      <c r="FI43" s="51"/>
      <c r="FJ43" s="51"/>
      <c r="FK43" s="51"/>
      <c r="FL43" s="51"/>
      <c r="FM43" s="51"/>
      <c r="FN43" s="51"/>
      <c r="FO43" s="51"/>
      <c r="FP43" s="51"/>
      <c r="FQ43" s="51"/>
      <c r="FR43" s="51"/>
      <c r="FS43" s="51"/>
      <c r="FT43" s="51"/>
      <c r="FU43" s="51"/>
      <c r="FV43" s="51"/>
      <c r="FW43" s="51"/>
      <c r="FX43" s="51"/>
      <c r="FY43" s="51"/>
      <c r="FZ43" s="51"/>
      <c r="GA43" s="51"/>
      <c r="GB43" s="51"/>
      <c r="GC43" s="51"/>
      <c r="GD43" s="51"/>
      <c r="GE43" s="51"/>
      <c r="GF43" s="51"/>
      <c r="GG43" s="51"/>
      <c r="GH43" s="51"/>
      <c r="GI43" s="51"/>
      <c r="GJ43" s="51"/>
      <c r="GK43" s="51"/>
      <c r="GL43" s="51"/>
      <c r="GM43" s="51"/>
      <c r="GN43" s="51"/>
      <c r="GO43" s="51"/>
      <c r="GP43" s="51"/>
      <c r="GQ43" s="51"/>
      <c r="GR43" s="51"/>
      <c r="GS43" s="51"/>
      <c r="GT43" s="51"/>
      <c r="GU43" s="51"/>
      <c r="GV43" s="51"/>
      <c r="GW43" s="51"/>
      <c r="GX43" s="51"/>
      <c r="GY43" s="51"/>
      <c r="GZ43" s="51"/>
      <c r="HA43" s="51"/>
      <c r="HB43" s="51"/>
      <c r="HC43" s="51"/>
      <c r="HD43" s="51"/>
      <c r="HE43" s="51"/>
      <c r="HF43" s="51"/>
      <c r="HG43" s="51"/>
      <c r="HH43" s="51"/>
      <c r="HI43" s="51"/>
      <c r="HJ43" s="51"/>
      <c r="HK43" s="51"/>
      <c r="HL43" s="51"/>
      <c r="HM43" s="51"/>
      <c r="HN43" s="51"/>
      <c r="HO43" s="51"/>
      <c r="HP43" s="51"/>
      <c r="HQ43" s="51"/>
      <c r="HR43" s="51"/>
      <c r="HS43" s="51"/>
      <c r="HT43" s="51"/>
      <c r="HU43" s="51"/>
      <c r="HV43" s="51"/>
      <c r="HW43" s="51"/>
      <c r="HX43" s="51"/>
      <c r="HY43" s="51"/>
      <c r="HZ43" s="51"/>
      <c r="IA43" s="51"/>
      <c r="IB43" s="51"/>
      <c r="IC43" s="51"/>
      <c r="ID43" s="51"/>
      <c r="IE43" s="51"/>
      <c r="IF43" s="51"/>
      <c r="IG43" s="51"/>
      <c r="IH43" s="51"/>
      <c r="II43" s="51"/>
      <c r="IJ43" s="51"/>
      <c r="IK43" s="51"/>
      <c r="IL43" s="51"/>
      <c r="IM43" s="51"/>
      <c r="IN43" s="51"/>
      <c r="IO43" s="51"/>
      <c r="IP43" s="51"/>
      <c r="IQ43" s="51"/>
      <c r="IR43" s="51"/>
      <c r="IS43" s="51"/>
      <c r="IT43" s="51"/>
      <c r="IU43" s="51"/>
      <c r="IV43" s="51"/>
      <c r="IW43" s="51"/>
    </row>
    <row r="44" customFormat="false" ht="11.25" hidden="false" customHeight="true" outlineLevel="0" collapsed="false">
      <c r="A44" s="54" t="s">
        <v>64</v>
      </c>
      <c r="B44" s="55"/>
      <c r="C44" s="55" t="n">
        <f aca="false">SUM(C40:C43)</f>
        <v>25000</v>
      </c>
      <c r="D44" s="55" t="n">
        <f aca="false">SUM(D40:D43)</f>
        <v>25000</v>
      </c>
      <c r="E44" s="55" t="n">
        <f aca="false">SUM(E40:E43)</f>
        <v>25000</v>
      </c>
      <c r="F44" s="55" t="n">
        <f aca="false">SUM(F40:F43)</f>
        <v>25000</v>
      </c>
      <c r="G44" s="55" t="n">
        <f aca="false">SUM(G40:G43)</f>
        <v>0</v>
      </c>
      <c r="H44" s="55" t="n">
        <f aca="false">SUM(H40:H43)</f>
        <v>0</v>
      </c>
      <c r="I44" s="55" t="n">
        <f aca="false">SUM(I40:I43)</f>
        <v>0</v>
      </c>
      <c r="J44" s="55" t="n">
        <f aca="false">SUM(J40:J43)</f>
        <v>0</v>
      </c>
      <c r="K44" s="55" t="n">
        <f aca="false">SUM(K40:K43)</f>
        <v>0</v>
      </c>
      <c r="L44" s="55" t="n">
        <f aca="false">SUM(L40:L43)</f>
        <v>0</v>
      </c>
      <c r="M44" s="55" t="n">
        <f aca="false">SUM(M40:M43)</f>
        <v>0</v>
      </c>
      <c r="N44" s="55" t="n">
        <f aca="false">SUM(N40:N43)</f>
        <v>0</v>
      </c>
      <c r="O44" s="55" t="n">
        <f aca="false">SUM(O40:O43)</f>
        <v>0</v>
      </c>
      <c r="P44" s="55" t="n">
        <f aca="false">SUM(P40:P43)</f>
        <v>0</v>
      </c>
      <c r="Q44" s="55" t="n">
        <f aca="false">SUM(Q40:Q43)</f>
        <v>0</v>
      </c>
      <c r="R44" s="55" t="n">
        <f aca="false">SUM(R40:R43)</f>
        <v>0</v>
      </c>
      <c r="S44" s="55" t="n">
        <f aca="false">SUM(S40:S43)</f>
        <v>0</v>
      </c>
      <c r="T44" s="55" t="n">
        <f aca="false">SUM(T40:T43)</f>
        <v>0</v>
      </c>
      <c r="U44" s="55" t="n">
        <f aca="false">SUM(U40:U43)</f>
        <v>0</v>
      </c>
      <c r="V44" s="55" t="n">
        <f aca="false">SUM(V40:V43)</f>
        <v>0</v>
      </c>
      <c r="W44" s="55" t="n">
        <f aca="false">SUM(W40:W43)</f>
        <v>0</v>
      </c>
      <c r="X44" s="55" t="n">
        <f aca="false">SUM(X40:X43)</f>
        <v>0</v>
      </c>
      <c r="Y44" s="55" t="n">
        <f aca="false">SUM(Y40:Y43)</f>
        <v>0</v>
      </c>
      <c r="Z44" s="55" t="n">
        <f aca="false">SUM(Z40:Z43)</f>
        <v>0</v>
      </c>
      <c r="AA44" s="19"/>
    </row>
    <row r="46" customFormat="false" ht="13.5" hidden="false" customHeight="true" outlineLevel="0" collapsed="false">
      <c r="A46" s="56" t="s">
        <v>72</v>
      </c>
    </row>
    <row r="47" customFormat="false" ht="13.5" hidden="false" customHeight="true" outlineLevel="0" collapsed="false">
      <c r="A47" s="57" t="s">
        <v>73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8"/>
      <c r="BQ47" s="58"/>
      <c r="BR47" s="58"/>
      <c r="BS47" s="58"/>
      <c r="BT47" s="58"/>
      <c r="BU47" s="58"/>
      <c r="BV47" s="58"/>
      <c r="BW47" s="58"/>
      <c r="BX47" s="58"/>
      <c r="BY47" s="58"/>
      <c r="BZ47" s="58"/>
      <c r="CA47" s="58"/>
      <c r="CB47" s="58"/>
      <c r="CC47" s="58"/>
      <c r="CD47" s="58"/>
      <c r="CE47" s="58"/>
      <c r="CF47" s="58"/>
      <c r="CG47" s="58"/>
      <c r="CH47" s="58"/>
      <c r="CI47" s="58"/>
      <c r="CJ47" s="58"/>
      <c r="CK47" s="58"/>
      <c r="CL47" s="58"/>
      <c r="CM47" s="58"/>
      <c r="CN47" s="58"/>
      <c r="CO47" s="58"/>
      <c r="CP47" s="58"/>
      <c r="CQ47" s="58"/>
      <c r="CR47" s="58"/>
      <c r="CS47" s="58"/>
      <c r="CT47" s="58"/>
      <c r="CU47" s="58"/>
      <c r="CV47" s="58"/>
      <c r="CW47" s="58"/>
      <c r="CX47" s="58"/>
      <c r="CY47" s="58"/>
      <c r="CZ47" s="58"/>
      <c r="DA47" s="58"/>
      <c r="DB47" s="58"/>
      <c r="DC47" s="58"/>
      <c r="DD47" s="58"/>
      <c r="DE47" s="58"/>
      <c r="DF47" s="58"/>
      <c r="DG47" s="58"/>
      <c r="DH47" s="58"/>
      <c r="DI47" s="58"/>
      <c r="DJ47" s="58"/>
      <c r="DK47" s="58"/>
      <c r="DL47" s="58"/>
      <c r="DM47" s="58"/>
      <c r="DN47" s="58"/>
      <c r="DO47" s="58"/>
      <c r="DP47" s="58"/>
      <c r="DQ47" s="58"/>
      <c r="DR47" s="58"/>
      <c r="DS47" s="58"/>
      <c r="DT47" s="58"/>
      <c r="DU47" s="58"/>
      <c r="DV47" s="58"/>
      <c r="DW47" s="58"/>
      <c r="DX47" s="58"/>
      <c r="DY47" s="58"/>
      <c r="DZ47" s="58"/>
      <c r="EA47" s="58"/>
      <c r="EB47" s="58"/>
      <c r="EC47" s="58"/>
      <c r="ED47" s="58"/>
      <c r="EE47" s="58"/>
      <c r="EF47" s="58"/>
      <c r="EG47" s="58"/>
      <c r="EH47" s="58"/>
      <c r="EI47" s="58"/>
      <c r="EJ47" s="58"/>
      <c r="EK47" s="58"/>
      <c r="EL47" s="58"/>
      <c r="EM47" s="58"/>
      <c r="EN47" s="58"/>
      <c r="EO47" s="58"/>
      <c r="EP47" s="58"/>
      <c r="EQ47" s="58"/>
      <c r="ER47" s="58"/>
      <c r="ES47" s="58"/>
      <c r="ET47" s="58"/>
      <c r="EU47" s="58"/>
      <c r="EV47" s="58"/>
      <c r="EW47" s="58"/>
      <c r="EX47" s="58"/>
      <c r="EY47" s="58"/>
      <c r="EZ47" s="58"/>
      <c r="FA47" s="58"/>
      <c r="FB47" s="58"/>
      <c r="FC47" s="58"/>
      <c r="FD47" s="58"/>
      <c r="FE47" s="58"/>
      <c r="FF47" s="58"/>
      <c r="FG47" s="58"/>
      <c r="FH47" s="58"/>
      <c r="FI47" s="58"/>
      <c r="FJ47" s="58"/>
      <c r="FK47" s="58"/>
      <c r="FL47" s="58"/>
      <c r="FM47" s="58"/>
      <c r="FN47" s="58"/>
      <c r="FO47" s="58"/>
      <c r="FP47" s="58"/>
      <c r="FQ47" s="58"/>
      <c r="FR47" s="58"/>
      <c r="FS47" s="58"/>
      <c r="FT47" s="58"/>
      <c r="FU47" s="58"/>
      <c r="FV47" s="58"/>
      <c r="FW47" s="58"/>
      <c r="FX47" s="58"/>
      <c r="FY47" s="58"/>
      <c r="FZ47" s="58"/>
      <c r="GA47" s="58"/>
      <c r="GB47" s="58"/>
      <c r="GC47" s="58"/>
      <c r="GD47" s="58"/>
      <c r="GE47" s="58"/>
      <c r="GF47" s="58"/>
      <c r="GG47" s="58"/>
      <c r="GH47" s="58"/>
      <c r="GI47" s="58"/>
      <c r="GJ47" s="58"/>
      <c r="GK47" s="58"/>
      <c r="GL47" s="58"/>
      <c r="GM47" s="58"/>
      <c r="GN47" s="58"/>
      <c r="GO47" s="58"/>
      <c r="GP47" s="58"/>
      <c r="GQ47" s="58"/>
      <c r="GR47" s="58"/>
      <c r="GS47" s="58"/>
      <c r="GT47" s="58"/>
      <c r="GU47" s="58"/>
      <c r="GV47" s="58"/>
      <c r="GW47" s="58"/>
      <c r="GX47" s="58"/>
      <c r="GY47" s="58"/>
      <c r="GZ47" s="58"/>
      <c r="HA47" s="58"/>
      <c r="HB47" s="58"/>
      <c r="HC47" s="58"/>
      <c r="HD47" s="58"/>
      <c r="HE47" s="58"/>
      <c r="HF47" s="58"/>
      <c r="HG47" s="58"/>
      <c r="HH47" s="58"/>
      <c r="HI47" s="58"/>
      <c r="HJ47" s="58"/>
      <c r="HK47" s="58"/>
      <c r="HL47" s="58"/>
      <c r="HM47" s="58"/>
      <c r="HN47" s="58"/>
      <c r="HO47" s="58"/>
      <c r="HP47" s="58"/>
      <c r="HQ47" s="58"/>
      <c r="HR47" s="58"/>
      <c r="HS47" s="58"/>
      <c r="HT47" s="58"/>
      <c r="HU47" s="58"/>
      <c r="HV47" s="58"/>
      <c r="HW47" s="58"/>
      <c r="HX47" s="58"/>
      <c r="HY47" s="58"/>
      <c r="HZ47" s="58"/>
      <c r="IA47" s="58"/>
      <c r="IB47" s="58"/>
      <c r="IC47" s="58"/>
      <c r="ID47" s="58"/>
      <c r="IE47" s="58"/>
      <c r="IF47" s="58"/>
      <c r="IG47" s="58"/>
      <c r="IH47" s="58"/>
      <c r="II47" s="58"/>
      <c r="IJ47" s="58"/>
      <c r="IK47" s="58"/>
      <c r="IL47" s="58"/>
      <c r="IM47" s="58"/>
      <c r="IN47" s="58"/>
      <c r="IO47" s="58"/>
      <c r="IP47" s="58"/>
      <c r="IQ47" s="58"/>
      <c r="IR47" s="58"/>
      <c r="IS47" s="58"/>
      <c r="IT47" s="58"/>
      <c r="IU47" s="58"/>
      <c r="IV47" s="58"/>
      <c r="IW47" s="58"/>
    </row>
    <row r="48" customFormat="false" ht="13.5" hidden="false" customHeight="true" outlineLevel="0" collapsed="false">
      <c r="A48" s="57" t="s">
        <v>74</v>
      </c>
      <c r="B48" s="58"/>
      <c r="C48" s="58" t="n">
        <f aca="false">[1]Summary!E59</f>
        <v>0.889462631161191</v>
      </c>
      <c r="D48" s="58" t="n">
        <f aca="false">[1]Summary!F59</f>
        <v>0.686201407863795</v>
      </c>
      <c r="E48" s="58" t="n">
        <f aca="false">[1]Summary!G59</f>
        <v>0.632419290706691</v>
      </c>
      <c r="F48" s="58" t="n">
        <f aca="false">[1]Summary!H59</f>
        <v>0.270418898165928</v>
      </c>
      <c r="G48" s="58" t="n">
        <f aca="false">[1]Summary!I59</f>
        <v>0.226970505108841</v>
      </c>
      <c r="H48" s="58" t="n">
        <f aca="false">[1]Summary!J59</f>
        <v>0.477312004187999</v>
      </c>
      <c r="I48" s="58" t="n">
        <f aca="false">[1]Summary!K59</f>
        <v>0.606413836416999</v>
      </c>
      <c r="J48" s="58" t="n">
        <f aca="false">[1]Summary!L59</f>
        <v>0.91713204075555</v>
      </c>
      <c r="K48" s="58" t="n">
        <f aca="false">[1]Summary!M59</f>
        <v>0.964022013655945</v>
      </c>
      <c r="L48" s="58" t="n">
        <f aca="false">[1]Summary!N59</f>
        <v>0.867885995393266</v>
      </c>
      <c r="M48" s="58" t="n">
        <f aca="false">[1]Summary!O59</f>
        <v>0.734689744938232</v>
      </c>
      <c r="N48" s="58" t="n">
        <f aca="false">[1]Summary!P59</f>
        <v>0.646678062638033</v>
      </c>
      <c r="O48" s="58" t="n">
        <f aca="false">[1]Summary!Q59</f>
        <v>0.662003810370495</v>
      </c>
      <c r="P48" s="58" t="n">
        <f aca="false">[1]Summary!R59</f>
        <v>0.671651330473452</v>
      </c>
      <c r="Q48" s="58" t="n">
        <f aca="false">[1]Summary!S59</f>
        <v>0.61625906278146</v>
      </c>
      <c r="R48" s="58" t="n">
        <f aca="false">[1]Summary!T59</f>
        <v>0.528513997253736</v>
      </c>
      <c r="S48" s="58" t="n">
        <f aca="false">[1]Summary!U59</f>
        <v>0.578383049470214</v>
      </c>
      <c r="T48" s="58" t="n">
        <f aca="false">[1]Summary!V59</f>
        <v>0.500138593852621</v>
      </c>
      <c r="U48" s="58" t="n">
        <f aca="false">[1]Summary!W59</f>
        <v>0.550448275704881</v>
      </c>
      <c r="V48" s="58" t="n">
        <f aca="false">[1]Summary!X59</f>
        <v>0.822299494628248</v>
      </c>
      <c r="W48" s="58" t="n">
        <f aca="false">[1]Summary!Y59</f>
        <v>0.867624586102189</v>
      </c>
      <c r="X48" s="58" t="n">
        <f aca="false">[1]Summary!Z59</f>
        <v>0.804157685936112</v>
      </c>
      <c r="Y48" s="58" t="n">
        <f aca="false">[1]Summary!AA59</f>
        <v>0.676647395578574</v>
      </c>
      <c r="Z48" s="58" t="n">
        <f aca="false">[1]Summary!AB59</f>
        <v>0.626439913163661</v>
      </c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8"/>
      <c r="BN48" s="58"/>
      <c r="BO48" s="58"/>
      <c r="BP48" s="58"/>
      <c r="BQ48" s="58"/>
      <c r="BR48" s="58"/>
      <c r="BS48" s="58"/>
      <c r="BT48" s="58"/>
      <c r="BU48" s="58"/>
      <c r="BV48" s="58"/>
      <c r="BW48" s="58"/>
      <c r="BX48" s="58"/>
      <c r="BY48" s="58"/>
      <c r="BZ48" s="58"/>
      <c r="CA48" s="58"/>
      <c r="CB48" s="58"/>
      <c r="CC48" s="58"/>
      <c r="CD48" s="58"/>
      <c r="CE48" s="58"/>
      <c r="CF48" s="58"/>
      <c r="CG48" s="58"/>
      <c r="CH48" s="58"/>
      <c r="CI48" s="58"/>
      <c r="CJ48" s="58"/>
      <c r="CK48" s="58"/>
      <c r="CL48" s="58"/>
      <c r="CM48" s="58"/>
      <c r="CN48" s="58"/>
      <c r="CO48" s="58"/>
      <c r="CP48" s="58"/>
      <c r="CQ48" s="58"/>
      <c r="CR48" s="58"/>
      <c r="CS48" s="58"/>
      <c r="CT48" s="58"/>
      <c r="CU48" s="58"/>
      <c r="CV48" s="58"/>
      <c r="CW48" s="58"/>
      <c r="CX48" s="58"/>
      <c r="CY48" s="58"/>
      <c r="CZ48" s="58"/>
      <c r="DA48" s="58"/>
      <c r="DB48" s="58"/>
      <c r="DC48" s="58"/>
      <c r="DD48" s="58"/>
      <c r="DE48" s="58"/>
      <c r="DF48" s="58"/>
      <c r="DG48" s="58"/>
      <c r="DH48" s="58"/>
      <c r="DI48" s="58"/>
      <c r="DJ48" s="58"/>
      <c r="DK48" s="58"/>
      <c r="DL48" s="58"/>
      <c r="DM48" s="58"/>
      <c r="DN48" s="58"/>
      <c r="DO48" s="58"/>
      <c r="DP48" s="58"/>
      <c r="DQ48" s="58"/>
      <c r="DR48" s="58"/>
      <c r="DS48" s="58"/>
      <c r="DT48" s="58"/>
      <c r="DU48" s="58"/>
      <c r="DV48" s="58"/>
      <c r="DW48" s="58"/>
      <c r="DX48" s="58"/>
      <c r="DY48" s="58"/>
      <c r="DZ48" s="58"/>
      <c r="EA48" s="58"/>
      <c r="EB48" s="58"/>
      <c r="EC48" s="58"/>
      <c r="ED48" s="58"/>
      <c r="EE48" s="58"/>
      <c r="EF48" s="58"/>
      <c r="EG48" s="58"/>
      <c r="EH48" s="58"/>
      <c r="EI48" s="58"/>
      <c r="EJ48" s="58"/>
      <c r="EK48" s="58"/>
      <c r="EL48" s="58"/>
      <c r="EM48" s="58"/>
      <c r="EN48" s="58"/>
      <c r="EO48" s="58"/>
      <c r="EP48" s="58"/>
      <c r="EQ48" s="58"/>
      <c r="ER48" s="58"/>
      <c r="ES48" s="58"/>
      <c r="ET48" s="58"/>
      <c r="EU48" s="58"/>
      <c r="EV48" s="58"/>
      <c r="EW48" s="58"/>
      <c r="EX48" s="58"/>
      <c r="EY48" s="58"/>
      <c r="EZ48" s="58"/>
      <c r="FA48" s="58"/>
      <c r="FB48" s="58"/>
      <c r="FC48" s="58"/>
      <c r="FD48" s="58"/>
      <c r="FE48" s="58"/>
      <c r="FF48" s="58"/>
      <c r="FG48" s="58"/>
      <c r="FH48" s="58"/>
      <c r="FI48" s="58"/>
      <c r="FJ48" s="58"/>
      <c r="FK48" s="58"/>
      <c r="FL48" s="58"/>
      <c r="FM48" s="58"/>
      <c r="FN48" s="58"/>
      <c r="FO48" s="58"/>
      <c r="FP48" s="58"/>
      <c r="FQ48" s="58"/>
      <c r="FR48" s="58"/>
      <c r="FS48" s="58"/>
      <c r="FT48" s="58"/>
      <c r="FU48" s="58"/>
      <c r="FV48" s="58"/>
      <c r="FW48" s="58"/>
      <c r="FX48" s="58"/>
      <c r="FY48" s="58"/>
      <c r="FZ48" s="58"/>
      <c r="GA48" s="58"/>
      <c r="GB48" s="58"/>
      <c r="GC48" s="58"/>
      <c r="GD48" s="58"/>
      <c r="GE48" s="58"/>
      <c r="GF48" s="58"/>
      <c r="GG48" s="58"/>
      <c r="GH48" s="58"/>
      <c r="GI48" s="58"/>
      <c r="GJ48" s="58"/>
      <c r="GK48" s="58"/>
      <c r="GL48" s="58"/>
      <c r="GM48" s="58"/>
      <c r="GN48" s="58"/>
      <c r="GO48" s="58"/>
      <c r="GP48" s="58"/>
      <c r="GQ48" s="58"/>
      <c r="GR48" s="58"/>
      <c r="GS48" s="58"/>
      <c r="GT48" s="58"/>
      <c r="GU48" s="58"/>
      <c r="GV48" s="58"/>
      <c r="GW48" s="58"/>
      <c r="GX48" s="58"/>
      <c r="GY48" s="58"/>
      <c r="GZ48" s="58"/>
      <c r="HA48" s="58"/>
      <c r="HB48" s="58"/>
      <c r="HC48" s="58"/>
      <c r="HD48" s="58"/>
      <c r="HE48" s="58"/>
      <c r="HF48" s="58"/>
      <c r="HG48" s="58"/>
      <c r="HH48" s="58"/>
      <c r="HI48" s="58"/>
      <c r="HJ48" s="58"/>
      <c r="HK48" s="58"/>
      <c r="HL48" s="58"/>
      <c r="HM48" s="58"/>
      <c r="HN48" s="58"/>
      <c r="HO48" s="58"/>
      <c r="HP48" s="58"/>
      <c r="HQ48" s="58"/>
      <c r="HR48" s="58"/>
      <c r="HS48" s="58"/>
      <c r="HT48" s="58"/>
      <c r="HU48" s="58"/>
      <c r="HV48" s="58"/>
      <c r="HW48" s="58"/>
      <c r="HX48" s="58"/>
      <c r="HY48" s="58"/>
      <c r="HZ48" s="58"/>
      <c r="IA48" s="58"/>
      <c r="IB48" s="58"/>
      <c r="IC48" s="58"/>
      <c r="ID48" s="58"/>
      <c r="IE48" s="58"/>
      <c r="IF48" s="58"/>
      <c r="IG48" s="58"/>
      <c r="IH48" s="58"/>
      <c r="II48" s="58"/>
      <c r="IJ48" s="58"/>
      <c r="IK48" s="58"/>
      <c r="IL48" s="58"/>
      <c r="IM48" s="58"/>
      <c r="IN48" s="58"/>
      <c r="IO48" s="58"/>
      <c r="IP48" s="58"/>
      <c r="IQ48" s="58"/>
      <c r="IR48" s="58"/>
      <c r="IS48" s="58"/>
      <c r="IT48" s="58"/>
      <c r="IU48" s="58"/>
      <c r="IV48" s="58"/>
      <c r="IW48" s="58"/>
    </row>
    <row r="49" customFormat="false" ht="13.5" hidden="false" customHeight="true" outlineLevel="0" collapsed="false">
      <c r="A49" s="57" t="s">
        <v>75</v>
      </c>
      <c r="B49" s="58"/>
      <c r="C49" s="58" t="n">
        <f aca="false">[1]Summary!E60</f>
        <v>0.0618832862614522</v>
      </c>
      <c r="D49" s="58" t="n">
        <f aca="false">[1]Summary!F60</f>
        <v>0.188913001806978</v>
      </c>
      <c r="E49" s="58" t="n">
        <f aca="false">[1]Summary!G60</f>
        <v>0.28547239078806</v>
      </c>
      <c r="F49" s="58" t="n">
        <f aca="false">[1]Summary!H60</f>
        <v>0.0472124004607843</v>
      </c>
      <c r="G49" s="58" t="n">
        <f aca="false">[1]Summary!I60</f>
        <v>0.0292914211038533</v>
      </c>
      <c r="H49" s="58" t="n">
        <f aca="false">[1]Summary!J60</f>
        <v>0.147471350345133</v>
      </c>
      <c r="I49" s="58" t="n">
        <f aca="false">[1]Summary!K60</f>
        <v>0.263620369518411</v>
      </c>
      <c r="J49" s="58" t="n">
        <f aca="false">[1]Summary!L60</f>
        <v>0.416415705943619</v>
      </c>
      <c r="K49" s="58" t="n">
        <f aca="false">[1]Summary!M60</f>
        <v>0.55705182889262</v>
      </c>
      <c r="L49" s="58" t="n">
        <f aca="false">[1]Summary!N60</f>
        <v>0.443288179786575</v>
      </c>
      <c r="M49" s="58" t="n">
        <f aca="false">[1]Summary!O60</f>
        <v>0.284056906097981</v>
      </c>
      <c r="N49" s="58" t="n">
        <f aca="false">[1]Summary!P60</f>
        <v>0.162674806227755</v>
      </c>
      <c r="O49" s="58" t="n">
        <f aca="false">[1]Summary!Q60</f>
        <v>0.490766674766761</v>
      </c>
      <c r="P49" s="58" t="n">
        <f aca="false">[1]Summary!R60</f>
        <v>0.239317698870863</v>
      </c>
      <c r="Q49" s="58" t="n">
        <f aca="false">[1]Summary!S60</f>
        <v>0.164856536138799</v>
      </c>
      <c r="R49" s="58" t="n">
        <f aca="false">[1]Summary!T60</f>
        <v>0.409688837082507</v>
      </c>
      <c r="S49" s="58" t="n">
        <f aca="false">[1]Summary!U60</f>
        <v>0.297380856769542</v>
      </c>
      <c r="T49" s="58" t="n">
        <f aca="false">[1]Summary!V60</f>
        <v>0.284018160094678</v>
      </c>
      <c r="U49" s="58" t="n">
        <f aca="false">[1]Summary!W60</f>
        <v>0.192597199409428</v>
      </c>
      <c r="V49" s="58" t="n">
        <f aca="false">[1]Summary!X60</f>
        <v>0.507076858388443</v>
      </c>
      <c r="W49" s="58" t="n">
        <f aca="false">[1]Summary!Y60</f>
        <v>0.539233802303257</v>
      </c>
      <c r="X49" s="58" t="n">
        <f aca="false">[1]Summary!Z60</f>
        <v>0.514623610355512</v>
      </c>
      <c r="Y49" s="58" t="n">
        <f aca="false">[1]Summary!AA60</f>
        <v>0.403458624057556</v>
      </c>
      <c r="Z49" s="58" t="n">
        <f aca="false">[1]Summary!AB60</f>
        <v>0.22195029585766</v>
      </c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8"/>
      <c r="BF49" s="58"/>
      <c r="BG49" s="58"/>
      <c r="BH49" s="58"/>
      <c r="BI49" s="58"/>
      <c r="BJ49" s="58"/>
      <c r="BK49" s="58"/>
      <c r="BL49" s="58"/>
      <c r="BM49" s="58"/>
      <c r="BN49" s="58"/>
      <c r="BO49" s="58"/>
      <c r="BP49" s="58"/>
      <c r="BQ49" s="58"/>
      <c r="BR49" s="58"/>
      <c r="BS49" s="58"/>
      <c r="BT49" s="58"/>
      <c r="BU49" s="58"/>
      <c r="BV49" s="58"/>
      <c r="BW49" s="58"/>
      <c r="BX49" s="58"/>
      <c r="BY49" s="58"/>
      <c r="BZ49" s="58"/>
      <c r="CA49" s="58"/>
      <c r="CB49" s="58"/>
      <c r="CC49" s="58"/>
      <c r="CD49" s="58"/>
      <c r="CE49" s="58"/>
      <c r="CF49" s="58"/>
      <c r="CG49" s="58"/>
      <c r="CH49" s="58"/>
      <c r="CI49" s="58"/>
      <c r="CJ49" s="58"/>
      <c r="CK49" s="58"/>
      <c r="CL49" s="58"/>
      <c r="CM49" s="58"/>
      <c r="CN49" s="58"/>
      <c r="CO49" s="58"/>
      <c r="CP49" s="58"/>
      <c r="CQ49" s="58"/>
      <c r="CR49" s="58"/>
      <c r="CS49" s="58"/>
      <c r="CT49" s="58"/>
      <c r="CU49" s="58"/>
      <c r="CV49" s="58"/>
      <c r="CW49" s="58"/>
      <c r="CX49" s="58"/>
      <c r="CY49" s="58"/>
      <c r="CZ49" s="58"/>
      <c r="DA49" s="58"/>
      <c r="DB49" s="58"/>
      <c r="DC49" s="58"/>
      <c r="DD49" s="58"/>
      <c r="DE49" s="58"/>
      <c r="DF49" s="58"/>
      <c r="DG49" s="58"/>
      <c r="DH49" s="58"/>
      <c r="DI49" s="58"/>
      <c r="DJ49" s="58"/>
      <c r="DK49" s="58"/>
      <c r="DL49" s="58"/>
      <c r="DM49" s="58"/>
      <c r="DN49" s="58"/>
      <c r="DO49" s="58"/>
      <c r="DP49" s="58"/>
      <c r="DQ49" s="58"/>
      <c r="DR49" s="58"/>
      <c r="DS49" s="58"/>
      <c r="DT49" s="58"/>
      <c r="DU49" s="58"/>
      <c r="DV49" s="58"/>
      <c r="DW49" s="58"/>
      <c r="DX49" s="58"/>
      <c r="DY49" s="58"/>
      <c r="DZ49" s="58"/>
      <c r="EA49" s="58"/>
      <c r="EB49" s="58"/>
      <c r="EC49" s="58"/>
      <c r="ED49" s="58"/>
      <c r="EE49" s="58"/>
      <c r="EF49" s="58"/>
      <c r="EG49" s="58"/>
      <c r="EH49" s="58"/>
      <c r="EI49" s="58"/>
      <c r="EJ49" s="58"/>
      <c r="EK49" s="58"/>
      <c r="EL49" s="58"/>
      <c r="EM49" s="58"/>
      <c r="EN49" s="58"/>
      <c r="EO49" s="58"/>
      <c r="EP49" s="58"/>
      <c r="EQ49" s="58"/>
      <c r="ER49" s="58"/>
      <c r="ES49" s="58"/>
      <c r="ET49" s="58"/>
      <c r="EU49" s="58"/>
      <c r="EV49" s="58"/>
      <c r="EW49" s="58"/>
      <c r="EX49" s="58"/>
      <c r="EY49" s="58"/>
      <c r="EZ49" s="58"/>
      <c r="FA49" s="58"/>
      <c r="FB49" s="58"/>
      <c r="FC49" s="58"/>
      <c r="FD49" s="58"/>
      <c r="FE49" s="58"/>
      <c r="FF49" s="58"/>
      <c r="FG49" s="58"/>
      <c r="FH49" s="58"/>
      <c r="FI49" s="58"/>
      <c r="FJ49" s="58"/>
      <c r="FK49" s="58"/>
      <c r="FL49" s="58"/>
      <c r="FM49" s="58"/>
      <c r="FN49" s="58"/>
      <c r="FO49" s="58"/>
      <c r="FP49" s="58"/>
      <c r="FQ49" s="58"/>
      <c r="FR49" s="58"/>
      <c r="FS49" s="58"/>
      <c r="FT49" s="58"/>
      <c r="FU49" s="58"/>
      <c r="FV49" s="58"/>
      <c r="FW49" s="58"/>
      <c r="FX49" s="58"/>
      <c r="FY49" s="58"/>
      <c r="FZ49" s="58"/>
      <c r="GA49" s="58"/>
      <c r="GB49" s="58"/>
      <c r="GC49" s="58"/>
      <c r="GD49" s="58"/>
      <c r="GE49" s="58"/>
      <c r="GF49" s="58"/>
      <c r="GG49" s="58"/>
      <c r="GH49" s="58"/>
      <c r="GI49" s="58"/>
      <c r="GJ49" s="58"/>
      <c r="GK49" s="58"/>
      <c r="GL49" s="58"/>
      <c r="GM49" s="58"/>
      <c r="GN49" s="58"/>
      <c r="GO49" s="58"/>
      <c r="GP49" s="58"/>
      <c r="GQ49" s="58"/>
      <c r="GR49" s="58"/>
      <c r="GS49" s="58"/>
      <c r="GT49" s="58"/>
      <c r="GU49" s="58"/>
      <c r="GV49" s="58"/>
      <c r="GW49" s="58"/>
      <c r="GX49" s="58"/>
      <c r="GY49" s="58"/>
      <c r="GZ49" s="58"/>
      <c r="HA49" s="58"/>
      <c r="HB49" s="58"/>
      <c r="HC49" s="58"/>
      <c r="HD49" s="58"/>
      <c r="HE49" s="58"/>
      <c r="HF49" s="58"/>
      <c r="HG49" s="58"/>
      <c r="HH49" s="58"/>
      <c r="HI49" s="58"/>
      <c r="HJ49" s="58"/>
      <c r="HK49" s="58"/>
      <c r="HL49" s="58"/>
      <c r="HM49" s="58"/>
      <c r="HN49" s="58"/>
      <c r="HO49" s="58"/>
      <c r="HP49" s="58"/>
      <c r="HQ49" s="58"/>
      <c r="HR49" s="58"/>
      <c r="HS49" s="58"/>
      <c r="HT49" s="58"/>
      <c r="HU49" s="58"/>
      <c r="HV49" s="58"/>
      <c r="HW49" s="58"/>
      <c r="HX49" s="58"/>
      <c r="HY49" s="58"/>
      <c r="HZ49" s="58"/>
      <c r="IA49" s="58"/>
      <c r="IB49" s="58"/>
      <c r="IC49" s="58"/>
      <c r="ID49" s="58"/>
      <c r="IE49" s="58"/>
      <c r="IF49" s="58"/>
      <c r="IG49" s="58"/>
      <c r="IH49" s="58"/>
      <c r="II49" s="58"/>
      <c r="IJ49" s="58"/>
      <c r="IK49" s="58"/>
      <c r="IL49" s="58"/>
      <c r="IM49" s="58"/>
      <c r="IN49" s="58"/>
      <c r="IO49" s="58"/>
      <c r="IP49" s="58"/>
      <c r="IQ49" s="58"/>
      <c r="IR49" s="58"/>
      <c r="IS49" s="58"/>
      <c r="IT49" s="58"/>
      <c r="IU49" s="58"/>
      <c r="IV49" s="58"/>
      <c r="IW49" s="58"/>
    </row>
    <row r="50" customFormat="false" ht="13.5" hidden="false" customHeight="true" outlineLevel="0" collapsed="false">
      <c r="A50" s="57" t="s">
        <v>76</v>
      </c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8"/>
      <c r="BL50" s="58"/>
      <c r="BM50" s="58"/>
      <c r="BN50" s="58"/>
      <c r="BO50" s="58"/>
      <c r="BP50" s="58"/>
      <c r="BQ50" s="58"/>
      <c r="BR50" s="58"/>
      <c r="BS50" s="58"/>
      <c r="BT50" s="58"/>
      <c r="BU50" s="58"/>
      <c r="BV50" s="58"/>
      <c r="BW50" s="58"/>
      <c r="BX50" s="58"/>
      <c r="BY50" s="58"/>
      <c r="BZ50" s="58"/>
      <c r="CA50" s="58"/>
      <c r="CB50" s="58"/>
      <c r="CC50" s="58"/>
      <c r="CD50" s="58"/>
      <c r="CE50" s="58"/>
      <c r="CF50" s="58"/>
      <c r="CG50" s="58"/>
      <c r="CH50" s="58"/>
      <c r="CI50" s="58"/>
      <c r="CJ50" s="58"/>
      <c r="CK50" s="58"/>
      <c r="CL50" s="58"/>
      <c r="CM50" s="58"/>
      <c r="CN50" s="58"/>
      <c r="CO50" s="58"/>
      <c r="CP50" s="58"/>
      <c r="CQ50" s="58"/>
      <c r="CR50" s="58"/>
      <c r="CS50" s="58"/>
      <c r="CT50" s="58"/>
      <c r="CU50" s="58"/>
      <c r="CV50" s="58"/>
      <c r="CW50" s="58"/>
      <c r="CX50" s="58"/>
      <c r="CY50" s="58"/>
      <c r="CZ50" s="58"/>
      <c r="DA50" s="58"/>
      <c r="DB50" s="58"/>
      <c r="DC50" s="58"/>
      <c r="DD50" s="58"/>
      <c r="DE50" s="58"/>
      <c r="DF50" s="58"/>
      <c r="DG50" s="58"/>
      <c r="DH50" s="58"/>
      <c r="DI50" s="58"/>
      <c r="DJ50" s="58"/>
      <c r="DK50" s="58"/>
      <c r="DL50" s="58"/>
      <c r="DM50" s="58"/>
      <c r="DN50" s="58"/>
      <c r="DO50" s="58"/>
      <c r="DP50" s="58"/>
      <c r="DQ50" s="58"/>
      <c r="DR50" s="58"/>
      <c r="DS50" s="58"/>
      <c r="DT50" s="58"/>
      <c r="DU50" s="58"/>
      <c r="DV50" s="58"/>
      <c r="DW50" s="58"/>
      <c r="DX50" s="58"/>
      <c r="DY50" s="58"/>
      <c r="DZ50" s="58"/>
      <c r="EA50" s="58"/>
      <c r="EB50" s="58"/>
      <c r="EC50" s="58"/>
      <c r="ED50" s="58"/>
      <c r="EE50" s="58"/>
      <c r="EF50" s="58"/>
      <c r="EG50" s="58"/>
      <c r="EH50" s="58"/>
      <c r="EI50" s="58"/>
      <c r="EJ50" s="58"/>
      <c r="EK50" s="58"/>
      <c r="EL50" s="58"/>
      <c r="EM50" s="58"/>
      <c r="EN50" s="58"/>
      <c r="EO50" s="58"/>
      <c r="EP50" s="58"/>
      <c r="EQ50" s="58"/>
      <c r="ER50" s="58"/>
      <c r="ES50" s="58"/>
      <c r="ET50" s="58"/>
      <c r="EU50" s="58"/>
      <c r="EV50" s="58"/>
      <c r="EW50" s="58"/>
      <c r="EX50" s="58"/>
      <c r="EY50" s="58"/>
      <c r="EZ50" s="58"/>
      <c r="FA50" s="58"/>
      <c r="FB50" s="58"/>
      <c r="FC50" s="58"/>
      <c r="FD50" s="58"/>
      <c r="FE50" s="58"/>
      <c r="FF50" s="58"/>
      <c r="FG50" s="58"/>
      <c r="FH50" s="58"/>
      <c r="FI50" s="58"/>
      <c r="FJ50" s="58"/>
      <c r="FK50" s="58"/>
      <c r="FL50" s="58"/>
      <c r="FM50" s="58"/>
      <c r="FN50" s="58"/>
      <c r="FO50" s="58"/>
      <c r="FP50" s="58"/>
      <c r="FQ50" s="58"/>
      <c r="FR50" s="58"/>
      <c r="FS50" s="58"/>
      <c r="FT50" s="58"/>
      <c r="FU50" s="58"/>
      <c r="FV50" s="58"/>
      <c r="FW50" s="58"/>
      <c r="FX50" s="58"/>
      <c r="FY50" s="58"/>
      <c r="FZ50" s="58"/>
      <c r="GA50" s="58"/>
      <c r="GB50" s="58"/>
      <c r="GC50" s="58"/>
      <c r="GD50" s="58"/>
      <c r="GE50" s="58"/>
      <c r="GF50" s="58"/>
      <c r="GG50" s="58"/>
      <c r="GH50" s="58"/>
      <c r="GI50" s="58"/>
      <c r="GJ50" s="58"/>
      <c r="GK50" s="58"/>
      <c r="GL50" s="58"/>
      <c r="GM50" s="58"/>
      <c r="GN50" s="58"/>
      <c r="GO50" s="58"/>
      <c r="GP50" s="58"/>
      <c r="GQ50" s="58"/>
      <c r="GR50" s="58"/>
      <c r="GS50" s="58"/>
      <c r="GT50" s="58"/>
      <c r="GU50" s="58"/>
      <c r="GV50" s="58"/>
      <c r="GW50" s="58"/>
      <c r="GX50" s="58"/>
      <c r="GY50" s="58"/>
      <c r="GZ50" s="58"/>
      <c r="HA50" s="58"/>
      <c r="HB50" s="58"/>
      <c r="HC50" s="58"/>
      <c r="HD50" s="58"/>
      <c r="HE50" s="58"/>
      <c r="HF50" s="58"/>
      <c r="HG50" s="58"/>
      <c r="HH50" s="58"/>
      <c r="HI50" s="58"/>
      <c r="HJ50" s="58"/>
      <c r="HK50" s="58"/>
      <c r="HL50" s="58"/>
      <c r="HM50" s="58"/>
      <c r="HN50" s="58"/>
      <c r="HO50" s="58"/>
      <c r="HP50" s="58"/>
      <c r="HQ50" s="58"/>
      <c r="HR50" s="58"/>
      <c r="HS50" s="58"/>
      <c r="HT50" s="58"/>
      <c r="HU50" s="58"/>
      <c r="HV50" s="58"/>
      <c r="HW50" s="58"/>
      <c r="HX50" s="58"/>
      <c r="HY50" s="58"/>
      <c r="HZ50" s="58"/>
      <c r="IA50" s="58"/>
      <c r="IB50" s="58"/>
      <c r="IC50" s="58"/>
      <c r="ID50" s="58"/>
      <c r="IE50" s="58"/>
      <c r="IF50" s="58"/>
      <c r="IG50" s="58"/>
      <c r="IH50" s="58"/>
      <c r="II50" s="58"/>
      <c r="IJ50" s="58"/>
      <c r="IK50" s="58"/>
      <c r="IL50" s="58"/>
      <c r="IM50" s="58"/>
      <c r="IN50" s="58"/>
      <c r="IO50" s="58"/>
      <c r="IP50" s="58"/>
      <c r="IQ50" s="58"/>
      <c r="IR50" s="58"/>
      <c r="IS50" s="58"/>
      <c r="IT50" s="58"/>
      <c r="IU50" s="58"/>
      <c r="IV50" s="58"/>
      <c r="IW50" s="58"/>
    </row>
    <row r="51" customFormat="false" ht="13.5" hidden="false" customHeight="true" outlineLevel="0" collapsed="false">
      <c r="A51" s="57" t="s">
        <v>74</v>
      </c>
      <c r="B51" s="58"/>
      <c r="C51" s="58" t="n">
        <f aca="false">[1]Summary!E62</f>
        <v>0.99772203727136</v>
      </c>
      <c r="D51" s="58" t="n">
        <f aca="false">[1]Summary!F62</f>
        <v>0.976027346070951</v>
      </c>
      <c r="E51" s="58" t="n">
        <f aca="false">[1]Summary!G62</f>
        <v>0.897543358878734</v>
      </c>
      <c r="F51" s="58" t="n">
        <f aca="false">[1]Summary!H62</f>
        <v>0.905951009934924</v>
      </c>
      <c r="G51" s="58" t="n">
        <f aca="false">[1]Summary!I62</f>
        <v>0.782854833041226</v>
      </c>
      <c r="H51" s="58" t="n">
        <f aca="false">[1]Summary!J62</f>
        <v>0.776071006605017</v>
      </c>
      <c r="I51" s="58" t="n">
        <f aca="false">[1]Summary!K62</f>
        <v>0.747153683430829</v>
      </c>
      <c r="J51" s="58" t="n">
        <f aca="false">[1]Summary!L62</f>
        <v>0.975796825979954</v>
      </c>
      <c r="K51" s="58" t="n">
        <f aca="false">[1]Summary!M62</f>
        <v>0.990745494676065</v>
      </c>
      <c r="L51" s="58" t="n">
        <f aca="false">[1]Summary!N62</f>
        <v>0.94747292076608</v>
      </c>
      <c r="M51" s="58" t="n">
        <f aca="false">[1]Summary!O62</f>
        <v>0.85961512547147</v>
      </c>
      <c r="N51" s="58" t="n">
        <f aca="false">[1]Summary!P62</f>
        <v>0.868102714428783</v>
      </c>
      <c r="O51" s="58" t="n">
        <f aca="false">[1]Summary!Q62</f>
        <v>0.878770043559818</v>
      </c>
      <c r="P51" s="58" t="n">
        <f aca="false">[1]Summary!R62</f>
        <v>0.897797570687366</v>
      </c>
      <c r="Q51" s="58" t="n">
        <f aca="false">[1]Summary!S62</f>
        <v>0.861580739037564</v>
      </c>
      <c r="R51" s="58" t="n">
        <f aca="false">[1]Summary!T62</f>
        <v>0.80336181907649</v>
      </c>
      <c r="S51" s="58" t="n">
        <f aca="false">[1]Summary!U62</f>
        <v>0.771850762424966</v>
      </c>
      <c r="T51" s="58" t="n">
        <f aca="false">[1]Summary!V62</f>
        <v>0.697241611055164</v>
      </c>
      <c r="U51" s="58" t="n">
        <f aca="false">[1]Summary!W62</f>
        <v>0.738173006455142</v>
      </c>
      <c r="V51" s="58" t="n">
        <f aca="false">[1]Summary!X62</f>
        <v>0.904149963411617</v>
      </c>
      <c r="W51" s="58" t="n">
        <f aca="false">[1]Summary!Y62</f>
        <v>0.94219489128711</v>
      </c>
      <c r="X51" s="58" t="n">
        <f aca="false">[1]Summary!Z62</f>
        <v>0.901381056838178</v>
      </c>
      <c r="Y51" s="58" t="n">
        <f aca="false">[1]Summary!AA62</f>
        <v>0.831169093107881</v>
      </c>
      <c r="Z51" s="58" t="n">
        <f aca="false">[1]Summary!AB62</f>
        <v>0.84812161064035</v>
      </c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  <c r="BD51" s="58"/>
      <c r="BE51" s="58"/>
      <c r="BF51" s="58"/>
      <c r="BG51" s="58"/>
      <c r="BH51" s="58"/>
      <c r="BI51" s="58"/>
      <c r="BJ51" s="58"/>
      <c r="BK51" s="58"/>
      <c r="BL51" s="58"/>
      <c r="BM51" s="58"/>
      <c r="BN51" s="58"/>
      <c r="BO51" s="58"/>
      <c r="BP51" s="58"/>
      <c r="BQ51" s="58"/>
      <c r="BR51" s="58"/>
      <c r="BS51" s="58"/>
      <c r="BT51" s="58"/>
      <c r="BU51" s="58"/>
      <c r="BV51" s="58"/>
      <c r="BW51" s="58"/>
      <c r="BX51" s="58"/>
      <c r="BY51" s="58"/>
      <c r="BZ51" s="58"/>
      <c r="CA51" s="58"/>
      <c r="CB51" s="58"/>
      <c r="CC51" s="58"/>
      <c r="CD51" s="58"/>
      <c r="CE51" s="58"/>
      <c r="CF51" s="58"/>
      <c r="CG51" s="58"/>
      <c r="CH51" s="58"/>
      <c r="CI51" s="58"/>
      <c r="CJ51" s="58"/>
      <c r="CK51" s="58"/>
      <c r="CL51" s="58"/>
      <c r="CM51" s="58"/>
      <c r="CN51" s="58"/>
      <c r="CO51" s="58"/>
      <c r="CP51" s="58"/>
      <c r="CQ51" s="58"/>
      <c r="CR51" s="58"/>
      <c r="CS51" s="58"/>
      <c r="CT51" s="58"/>
      <c r="CU51" s="58"/>
      <c r="CV51" s="58"/>
      <c r="CW51" s="58"/>
      <c r="CX51" s="58"/>
      <c r="CY51" s="58"/>
      <c r="CZ51" s="58"/>
      <c r="DA51" s="58"/>
      <c r="DB51" s="58"/>
      <c r="DC51" s="58"/>
      <c r="DD51" s="58"/>
      <c r="DE51" s="58"/>
      <c r="DF51" s="58"/>
      <c r="DG51" s="58"/>
      <c r="DH51" s="58"/>
      <c r="DI51" s="58"/>
      <c r="DJ51" s="58"/>
      <c r="DK51" s="58"/>
      <c r="DL51" s="58"/>
      <c r="DM51" s="58"/>
      <c r="DN51" s="58"/>
      <c r="DO51" s="58"/>
      <c r="DP51" s="58"/>
      <c r="DQ51" s="58"/>
      <c r="DR51" s="58"/>
      <c r="DS51" s="58"/>
      <c r="DT51" s="58"/>
      <c r="DU51" s="58"/>
      <c r="DV51" s="58"/>
      <c r="DW51" s="58"/>
      <c r="DX51" s="58"/>
      <c r="DY51" s="58"/>
      <c r="DZ51" s="58"/>
      <c r="EA51" s="58"/>
      <c r="EB51" s="58"/>
      <c r="EC51" s="58"/>
      <c r="ED51" s="58"/>
      <c r="EE51" s="58"/>
      <c r="EF51" s="58"/>
      <c r="EG51" s="58"/>
      <c r="EH51" s="58"/>
      <c r="EI51" s="58"/>
      <c r="EJ51" s="58"/>
      <c r="EK51" s="58"/>
      <c r="EL51" s="58"/>
      <c r="EM51" s="58"/>
      <c r="EN51" s="58"/>
      <c r="EO51" s="58"/>
      <c r="EP51" s="58"/>
      <c r="EQ51" s="58"/>
      <c r="ER51" s="58"/>
      <c r="ES51" s="58"/>
      <c r="ET51" s="58"/>
      <c r="EU51" s="58"/>
      <c r="EV51" s="58"/>
      <c r="EW51" s="58"/>
      <c r="EX51" s="58"/>
      <c r="EY51" s="58"/>
      <c r="EZ51" s="58"/>
      <c r="FA51" s="58"/>
      <c r="FB51" s="58"/>
      <c r="FC51" s="58"/>
      <c r="FD51" s="58"/>
      <c r="FE51" s="58"/>
      <c r="FF51" s="58"/>
      <c r="FG51" s="58"/>
      <c r="FH51" s="58"/>
      <c r="FI51" s="58"/>
      <c r="FJ51" s="58"/>
      <c r="FK51" s="58"/>
      <c r="FL51" s="58"/>
      <c r="FM51" s="58"/>
      <c r="FN51" s="58"/>
      <c r="FO51" s="58"/>
      <c r="FP51" s="58"/>
      <c r="FQ51" s="58"/>
      <c r="FR51" s="58"/>
      <c r="FS51" s="58"/>
      <c r="FT51" s="58"/>
      <c r="FU51" s="58"/>
      <c r="FV51" s="58"/>
      <c r="FW51" s="58"/>
      <c r="FX51" s="58"/>
      <c r="FY51" s="58"/>
      <c r="FZ51" s="58"/>
      <c r="GA51" s="58"/>
      <c r="GB51" s="58"/>
      <c r="GC51" s="58"/>
      <c r="GD51" s="58"/>
      <c r="GE51" s="58"/>
      <c r="GF51" s="58"/>
      <c r="GG51" s="58"/>
      <c r="GH51" s="58"/>
      <c r="GI51" s="58"/>
      <c r="GJ51" s="58"/>
      <c r="GK51" s="58"/>
      <c r="GL51" s="58"/>
      <c r="GM51" s="58"/>
      <c r="GN51" s="58"/>
      <c r="GO51" s="58"/>
      <c r="GP51" s="58"/>
      <c r="GQ51" s="58"/>
      <c r="GR51" s="58"/>
      <c r="GS51" s="58"/>
      <c r="GT51" s="58"/>
      <c r="GU51" s="58"/>
      <c r="GV51" s="58"/>
      <c r="GW51" s="58"/>
      <c r="GX51" s="58"/>
      <c r="GY51" s="58"/>
      <c r="GZ51" s="58"/>
      <c r="HA51" s="58"/>
      <c r="HB51" s="58"/>
      <c r="HC51" s="58"/>
      <c r="HD51" s="58"/>
      <c r="HE51" s="58"/>
      <c r="HF51" s="58"/>
      <c r="HG51" s="58"/>
      <c r="HH51" s="58"/>
      <c r="HI51" s="58"/>
      <c r="HJ51" s="58"/>
      <c r="HK51" s="58"/>
      <c r="HL51" s="58"/>
      <c r="HM51" s="58"/>
      <c r="HN51" s="58"/>
      <c r="HO51" s="58"/>
      <c r="HP51" s="58"/>
      <c r="HQ51" s="58"/>
      <c r="HR51" s="58"/>
      <c r="HS51" s="58"/>
      <c r="HT51" s="58"/>
      <c r="HU51" s="58"/>
      <c r="HV51" s="58"/>
      <c r="HW51" s="58"/>
      <c r="HX51" s="58"/>
      <c r="HY51" s="58"/>
      <c r="HZ51" s="58"/>
      <c r="IA51" s="58"/>
      <c r="IB51" s="58"/>
      <c r="IC51" s="58"/>
      <c r="ID51" s="58"/>
      <c r="IE51" s="58"/>
      <c r="IF51" s="58"/>
      <c r="IG51" s="58"/>
      <c r="IH51" s="58"/>
      <c r="II51" s="58"/>
      <c r="IJ51" s="58"/>
      <c r="IK51" s="58"/>
      <c r="IL51" s="58"/>
      <c r="IM51" s="58"/>
      <c r="IN51" s="58"/>
      <c r="IO51" s="58"/>
      <c r="IP51" s="58"/>
      <c r="IQ51" s="58"/>
      <c r="IR51" s="58"/>
      <c r="IS51" s="58"/>
      <c r="IT51" s="58"/>
      <c r="IU51" s="58"/>
      <c r="IV51" s="58"/>
      <c r="IW51" s="58"/>
    </row>
    <row r="52" customFormat="false" ht="13.5" hidden="false" customHeight="true" outlineLevel="0" collapsed="false">
      <c r="A52" s="57" t="s">
        <v>75</v>
      </c>
      <c r="B52" s="58"/>
      <c r="C52" s="58" t="n">
        <f aca="false">[1]Summary!E63</f>
        <v>0.645795326921894</v>
      </c>
      <c r="D52" s="58" t="n">
        <f aca="false">[1]Summary!F63</f>
        <v>0.734561847746147</v>
      </c>
      <c r="E52" s="58" t="n">
        <f aca="false">[1]Summary!G63</f>
        <v>0.645061143528908</v>
      </c>
      <c r="F52" s="58" t="n">
        <f aca="false">[1]Summary!H63</f>
        <v>0.526003207424085</v>
      </c>
      <c r="G52" s="58" t="n">
        <f aca="false">[1]Summary!I63</f>
        <v>0.335536625607951</v>
      </c>
      <c r="H52" s="58" t="n">
        <f aca="false">[1]Summary!J63</f>
        <v>0.320497025766698</v>
      </c>
      <c r="I52" s="58" t="n">
        <f aca="false">[1]Summary!K63</f>
        <v>0.406282703354965</v>
      </c>
      <c r="J52" s="58" t="n">
        <f aca="false">[1]Summary!L63</f>
        <v>0.664868262637206</v>
      </c>
      <c r="K52" s="58" t="n">
        <f aca="false">[1]Summary!M63</f>
        <v>0.77736840774245</v>
      </c>
      <c r="L52" s="58" t="n">
        <f aca="false">[1]Summary!N63</f>
        <v>0.648222506162871</v>
      </c>
      <c r="M52" s="58" t="n">
        <f aca="false">[1]Summary!O63</f>
        <v>0.496968733404958</v>
      </c>
      <c r="N52" s="58" t="n">
        <f aca="false">[1]Summary!P63</f>
        <v>0.491246235876299</v>
      </c>
      <c r="O52" s="58" t="n">
        <f aca="false">[1]Summary!Q63</f>
        <v>0.648358482207847</v>
      </c>
      <c r="P52" s="58" t="n">
        <f aca="false">[1]Summary!R63</f>
        <v>0.543048047551259</v>
      </c>
      <c r="Q52" s="58" t="n">
        <f aca="false">[1]Summary!S63</f>
        <v>0.453661200194467</v>
      </c>
      <c r="R52" s="58" t="n">
        <f aca="false">[1]Summary!T63</f>
        <v>0.57490891957414</v>
      </c>
      <c r="S52" s="58" t="n">
        <f aca="false">[1]Summary!U63</f>
        <v>0.464558233381491</v>
      </c>
      <c r="T52" s="58" t="n">
        <f aca="false">[1]Summary!V63</f>
        <v>0.439122859219952</v>
      </c>
      <c r="U52" s="58" t="n">
        <f aca="false">[1]Summary!W63</f>
        <v>0.345183747381889</v>
      </c>
      <c r="V52" s="58" t="n">
        <f aca="false">[1]Summary!X63</f>
        <v>0.703288829222504</v>
      </c>
      <c r="W52" s="58" t="n">
        <f aca="false">[1]Summary!Y63</f>
        <v>0.771089273855047</v>
      </c>
      <c r="X52" s="58" t="n">
        <f aca="false">[1]Summary!Z63</f>
        <v>0.71684030335506</v>
      </c>
      <c r="Y52" s="58" t="n">
        <f aca="false">[1]Summary!AA63</f>
        <v>0.569724916716637</v>
      </c>
      <c r="Z52" s="58" t="n">
        <f aca="false">[1]Summary!AB63</f>
        <v>0.530607719815885</v>
      </c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  <c r="BD52" s="58"/>
      <c r="BE52" s="58"/>
      <c r="BF52" s="58"/>
      <c r="BG52" s="58"/>
      <c r="BH52" s="58"/>
      <c r="BI52" s="58"/>
      <c r="BJ52" s="58"/>
      <c r="BK52" s="58"/>
      <c r="BL52" s="58"/>
      <c r="BM52" s="58"/>
      <c r="BN52" s="58"/>
      <c r="BO52" s="58"/>
      <c r="BP52" s="58"/>
      <c r="BQ52" s="58"/>
      <c r="BR52" s="58"/>
      <c r="BS52" s="58"/>
      <c r="BT52" s="58"/>
      <c r="BU52" s="58"/>
      <c r="BV52" s="58"/>
      <c r="BW52" s="58"/>
      <c r="BX52" s="58"/>
      <c r="BY52" s="58"/>
      <c r="BZ52" s="58"/>
      <c r="CA52" s="58"/>
      <c r="CB52" s="58"/>
      <c r="CC52" s="58"/>
      <c r="CD52" s="58"/>
      <c r="CE52" s="58"/>
      <c r="CF52" s="58"/>
      <c r="CG52" s="58"/>
      <c r="CH52" s="58"/>
      <c r="CI52" s="58"/>
      <c r="CJ52" s="58"/>
      <c r="CK52" s="58"/>
      <c r="CL52" s="58"/>
      <c r="CM52" s="58"/>
      <c r="CN52" s="58"/>
      <c r="CO52" s="58"/>
      <c r="CP52" s="58"/>
      <c r="CQ52" s="58"/>
      <c r="CR52" s="58"/>
      <c r="CS52" s="58"/>
      <c r="CT52" s="58"/>
      <c r="CU52" s="58"/>
      <c r="CV52" s="58"/>
      <c r="CW52" s="58"/>
      <c r="CX52" s="58"/>
      <c r="CY52" s="58"/>
      <c r="CZ52" s="58"/>
      <c r="DA52" s="58"/>
      <c r="DB52" s="58"/>
      <c r="DC52" s="58"/>
      <c r="DD52" s="58"/>
      <c r="DE52" s="58"/>
      <c r="DF52" s="58"/>
      <c r="DG52" s="58"/>
      <c r="DH52" s="58"/>
      <c r="DI52" s="58"/>
      <c r="DJ52" s="58"/>
      <c r="DK52" s="58"/>
      <c r="DL52" s="58"/>
      <c r="DM52" s="58"/>
      <c r="DN52" s="58"/>
      <c r="DO52" s="58"/>
      <c r="DP52" s="58"/>
      <c r="DQ52" s="58"/>
      <c r="DR52" s="58"/>
      <c r="DS52" s="58"/>
      <c r="DT52" s="58"/>
      <c r="DU52" s="58"/>
      <c r="DV52" s="58"/>
      <c r="DW52" s="58"/>
      <c r="DX52" s="58"/>
      <c r="DY52" s="58"/>
      <c r="DZ52" s="58"/>
      <c r="EA52" s="58"/>
      <c r="EB52" s="58"/>
      <c r="EC52" s="58"/>
      <c r="ED52" s="58"/>
      <c r="EE52" s="58"/>
      <c r="EF52" s="58"/>
      <c r="EG52" s="58"/>
      <c r="EH52" s="58"/>
      <c r="EI52" s="58"/>
      <c r="EJ52" s="58"/>
      <c r="EK52" s="58"/>
      <c r="EL52" s="58"/>
      <c r="EM52" s="58"/>
      <c r="EN52" s="58"/>
      <c r="EO52" s="58"/>
      <c r="EP52" s="58"/>
      <c r="EQ52" s="58"/>
      <c r="ER52" s="58"/>
      <c r="ES52" s="58"/>
      <c r="ET52" s="58"/>
      <c r="EU52" s="58"/>
      <c r="EV52" s="58"/>
      <c r="EW52" s="58"/>
      <c r="EX52" s="58"/>
      <c r="EY52" s="58"/>
      <c r="EZ52" s="58"/>
      <c r="FA52" s="58"/>
      <c r="FB52" s="58"/>
      <c r="FC52" s="58"/>
      <c r="FD52" s="58"/>
      <c r="FE52" s="58"/>
      <c r="FF52" s="58"/>
      <c r="FG52" s="58"/>
      <c r="FH52" s="58"/>
      <c r="FI52" s="58"/>
      <c r="FJ52" s="58"/>
      <c r="FK52" s="58"/>
      <c r="FL52" s="58"/>
      <c r="FM52" s="58"/>
      <c r="FN52" s="58"/>
      <c r="FO52" s="58"/>
      <c r="FP52" s="58"/>
      <c r="FQ52" s="58"/>
      <c r="FR52" s="58"/>
      <c r="FS52" s="58"/>
      <c r="FT52" s="58"/>
      <c r="FU52" s="58"/>
      <c r="FV52" s="58"/>
      <c r="FW52" s="58"/>
      <c r="FX52" s="58"/>
      <c r="FY52" s="58"/>
      <c r="FZ52" s="58"/>
      <c r="GA52" s="58"/>
      <c r="GB52" s="58"/>
      <c r="GC52" s="58"/>
      <c r="GD52" s="58"/>
      <c r="GE52" s="58"/>
      <c r="GF52" s="58"/>
      <c r="GG52" s="58"/>
      <c r="GH52" s="58"/>
      <c r="GI52" s="58"/>
      <c r="GJ52" s="58"/>
      <c r="GK52" s="58"/>
      <c r="GL52" s="58"/>
      <c r="GM52" s="58"/>
      <c r="GN52" s="58"/>
      <c r="GO52" s="58"/>
      <c r="GP52" s="58"/>
      <c r="GQ52" s="58"/>
      <c r="GR52" s="58"/>
      <c r="GS52" s="58"/>
      <c r="GT52" s="58"/>
      <c r="GU52" s="58"/>
      <c r="GV52" s="58"/>
      <c r="GW52" s="58"/>
      <c r="GX52" s="58"/>
      <c r="GY52" s="58"/>
      <c r="GZ52" s="58"/>
      <c r="HA52" s="58"/>
      <c r="HB52" s="58"/>
      <c r="HC52" s="58"/>
      <c r="HD52" s="58"/>
      <c r="HE52" s="58"/>
      <c r="HF52" s="58"/>
      <c r="HG52" s="58"/>
      <c r="HH52" s="58"/>
      <c r="HI52" s="58"/>
      <c r="HJ52" s="58"/>
      <c r="HK52" s="58"/>
      <c r="HL52" s="58"/>
      <c r="HM52" s="58"/>
      <c r="HN52" s="58"/>
      <c r="HO52" s="58"/>
      <c r="HP52" s="58"/>
      <c r="HQ52" s="58"/>
      <c r="HR52" s="58"/>
      <c r="HS52" s="58"/>
      <c r="HT52" s="58"/>
      <c r="HU52" s="58"/>
      <c r="HV52" s="58"/>
      <c r="HW52" s="58"/>
      <c r="HX52" s="58"/>
      <c r="HY52" s="58"/>
      <c r="HZ52" s="58"/>
      <c r="IA52" s="58"/>
      <c r="IB52" s="58"/>
      <c r="IC52" s="58"/>
      <c r="ID52" s="58"/>
      <c r="IE52" s="58"/>
      <c r="IF52" s="58"/>
      <c r="IG52" s="58"/>
      <c r="IH52" s="58"/>
      <c r="II52" s="58"/>
      <c r="IJ52" s="58"/>
      <c r="IK52" s="58"/>
      <c r="IL52" s="58"/>
      <c r="IM52" s="58"/>
      <c r="IN52" s="58"/>
      <c r="IO52" s="58"/>
      <c r="IP52" s="58"/>
      <c r="IQ52" s="58"/>
      <c r="IR52" s="58"/>
      <c r="IS52" s="58"/>
      <c r="IT52" s="58"/>
      <c r="IU52" s="58"/>
      <c r="IV52" s="58"/>
      <c r="IW52" s="58"/>
    </row>
    <row r="53" customFormat="false" ht="13.5" hidden="false" customHeight="true" outlineLevel="0" collapsed="false">
      <c r="A53" s="59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  <c r="BO53" s="58"/>
      <c r="BP53" s="58"/>
      <c r="BQ53" s="58"/>
      <c r="BR53" s="58"/>
      <c r="BS53" s="58"/>
      <c r="BT53" s="58"/>
      <c r="BU53" s="58"/>
      <c r="BV53" s="58"/>
      <c r="BW53" s="58"/>
      <c r="BX53" s="58"/>
      <c r="BY53" s="58"/>
      <c r="BZ53" s="58"/>
      <c r="CA53" s="58"/>
      <c r="CB53" s="58"/>
      <c r="CC53" s="58"/>
      <c r="CD53" s="58"/>
      <c r="CE53" s="58"/>
      <c r="CF53" s="58"/>
      <c r="CG53" s="58"/>
      <c r="CH53" s="58"/>
      <c r="CI53" s="58"/>
      <c r="CJ53" s="58"/>
      <c r="CK53" s="58"/>
      <c r="CL53" s="58"/>
      <c r="CM53" s="58"/>
      <c r="CN53" s="58"/>
      <c r="CO53" s="58"/>
      <c r="CP53" s="58"/>
      <c r="CQ53" s="58"/>
      <c r="CR53" s="58"/>
      <c r="CS53" s="58"/>
      <c r="CT53" s="58"/>
      <c r="CU53" s="58"/>
      <c r="CV53" s="58"/>
      <c r="CW53" s="58"/>
      <c r="CX53" s="58"/>
      <c r="CY53" s="58"/>
      <c r="CZ53" s="58"/>
      <c r="DA53" s="58"/>
      <c r="DB53" s="58"/>
      <c r="DC53" s="58"/>
      <c r="DD53" s="58"/>
      <c r="DE53" s="58"/>
      <c r="DF53" s="58"/>
      <c r="DG53" s="58"/>
      <c r="DH53" s="58"/>
      <c r="DI53" s="58"/>
      <c r="DJ53" s="58"/>
      <c r="DK53" s="58"/>
      <c r="DL53" s="58"/>
      <c r="DM53" s="58"/>
      <c r="DN53" s="58"/>
      <c r="DO53" s="58"/>
      <c r="DP53" s="58"/>
      <c r="DQ53" s="58"/>
      <c r="DR53" s="58"/>
      <c r="DS53" s="58"/>
      <c r="DT53" s="58"/>
      <c r="DU53" s="58"/>
      <c r="DV53" s="58"/>
      <c r="DW53" s="58"/>
      <c r="DX53" s="58"/>
      <c r="DY53" s="58"/>
      <c r="DZ53" s="58"/>
      <c r="EA53" s="58"/>
      <c r="EB53" s="58"/>
      <c r="EC53" s="58"/>
      <c r="ED53" s="58"/>
      <c r="EE53" s="58"/>
      <c r="EF53" s="58"/>
      <c r="EG53" s="58"/>
      <c r="EH53" s="58"/>
      <c r="EI53" s="58"/>
      <c r="EJ53" s="58"/>
      <c r="EK53" s="58"/>
      <c r="EL53" s="58"/>
      <c r="EM53" s="58"/>
      <c r="EN53" s="58"/>
      <c r="EO53" s="58"/>
      <c r="EP53" s="58"/>
      <c r="EQ53" s="58"/>
      <c r="ER53" s="58"/>
      <c r="ES53" s="58"/>
      <c r="ET53" s="58"/>
      <c r="EU53" s="58"/>
      <c r="EV53" s="58"/>
      <c r="EW53" s="58"/>
      <c r="EX53" s="58"/>
      <c r="EY53" s="58"/>
      <c r="EZ53" s="58"/>
      <c r="FA53" s="58"/>
      <c r="FB53" s="58"/>
      <c r="FC53" s="58"/>
      <c r="FD53" s="58"/>
      <c r="FE53" s="58"/>
      <c r="FF53" s="58"/>
      <c r="FG53" s="58"/>
      <c r="FH53" s="58"/>
      <c r="FI53" s="58"/>
      <c r="FJ53" s="58"/>
      <c r="FK53" s="58"/>
      <c r="FL53" s="58"/>
      <c r="FM53" s="58"/>
      <c r="FN53" s="58"/>
      <c r="FO53" s="58"/>
      <c r="FP53" s="58"/>
      <c r="FQ53" s="58"/>
      <c r="FR53" s="58"/>
      <c r="FS53" s="58"/>
      <c r="FT53" s="58"/>
      <c r="FU53" s="58"/>
      <c r="FV53" s="58"/>
      <c r="FW53" s="58"/>
      <c r="FX53" s="58"/>
      <c r="FY53" s="58"/>
      <c r="FZ53" s="58"/>
      <c r="GA53" s="58"/>
      <c r="GB53" s="58"/>
      <c r="GC53" s="58"/>
      <c r="GD53" s="58"/>
      <c r="GE53" s="58"/>
      <c r="GF53" s="58"/>
      <c r="GG53" s="58"/>
      <c r="GH53" s="58"/>
      <c r="GI53" s="58"/>
      <c r="GJ53" s="58"/>
      <c r="GK53" s="58"/>
      <c r="GL53" s="58"/>
      <c r="GM53" s="58"/>
      <c r="GN53" s="58"/>
      <c r="GO53" s="58"/>
      <c r="GP53" s="58"/>
      <c r="GQ53" s="58"/>
      <c r="GR53" s="58"/>
      <c r="GS53" s="58"/>
      <c r="GT53" s="58"/>
      <c r="GU53" s="58"/>
      <c r="GV53" s="58"/>
      <c r="GW53" s="58"/>
      <c r="GX53" s="58"/>
      <c r="GY53" s="58"/>
      <c r="GZ53" s="58"/>
      <c r="HA53" s="58"/>
      <c r="HB53" s="58"/>
      <c r="HC53" s="58"/>
      <c r="HD53" s="58"/>
      <c r="HE53" s="58"/>
      <c r="HF53" s="58"/>
      <c r="HG53" s="58"/>
      <c r="HH53" s="58"/>
      <c r="HI53" s="58"/>
      <c r="HJ53" s="58"/>
      <c r="HK53" s="58"/>
      <c r="HL53" s="58"/>
      <c r="HM53" s="58"/>
      <c r="HN53" s="58"/>
      <c r="HO53" s="58"/>
      <c r="HP53" s="58"/>
      <c r="HQ53" s="58"/>
      <c r="HR53" s="58"/>
      <c r="HS53" s="58"/>
      <c r="HT53" s="58"/>
      <c r="HU53" s="58"/>
      <c r="HV53" s="58"/>
      <c r="HW53" s="58"/>
      <c r="HX53" s="58"/>
      <c r="HY53" s="58"/>
      <c r="HZ53" s="58"/>
      <c r="IA53" s="58"/>
      <c r="IB53" s="58"/>
      <c r="IC53" s="58"/>
      <c r="ID53" s="58"/>
      <c r="IE53" s="58"/>
      <c r="IF53" s="58"/>
      <c r="IG53" s="58"/>
      <c r="IH53" s="58"/>
      <c r="II53" s="58"/>
      <c r="IJ53" s="58"/>
      <c r="IK53" s="58"/>
      <c r="IL53" s="58"/>
      <c r="IM53" s="58"/>
      <c r="IN53" s="58"/>
      <c r="IO53" s="58"/>
      <c r="IP53" s="58"/>
      <c r="IQ53" s="58"/>
      <c r="IR53" s="58"/>
      <c r="IS53" s="58"/>
      <c r="IT53" s="58"/>
      <c r="IU53" s="58"/>
      <c r="IV53" s="58"/>
      <c r="IW53" s="58"/>
    </row>
  </sheetData>
  <printOptions headings="false" gridLines="true" gridLinesSet="true" horizontalCentered="false" verticalCentered="false"/>
  <pageMargins left="0.747916666666667" right="0.747916666666667" top="0.5" bottom="0.5" header="0.511811023622047" footer="0"/>
  <pageSetup paperSize="5" scale="9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8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60" width="47.15"/>
    <col collapsed="false" customWidth="true" hidden="false" outlineLevel="0" max="2" min="2" style="61" width="3.99"/>
    <col collapsed="false" customWidth="true" hidden="false" outlineLevel="0" max="6" min="3" style="61" width="13.32"/>
    <col collapsed="false" customWidth="true" hidden="true" outlineLevel="0" max="7" min="7" style="61" width="13.32"/>
    <col collapsed="false" customWidth="true" hidden="true" outlineLevel="0" max="8" min="8" style="61" width="5.99"/>
    <col collapsed="false" customWidth="true" hidden="true" outlineLevel="0" max="9" min="9" style="61" width="4.99"/>
    <col collapsed="false" customWidth="true" hidden="true" outlineLevel="0" max="10" min="10" style="61" width="9.15"/>
    <col collapsed="false" customWidth="true" hidden="true" outlineLevel="0" max="11" min="11" style="61" width="2.32"/>
    <col collapsed="false" customWidth="true" hidden="true" outlineLevel="0" max="12" min="12" style="61" width="5.99"/>
    <col collapsed="false" customWidth="true" hidden="true" outlineLevel="0" max="13" min="13" style="61" width="4.99"/>
    <col collapsed="false" customWidth="true" hidden="true" outlineLevel="0" max="14" min="14" style="61" width="9.15"/>
    <col collapsed="false" customWidth="true" hidden="true" outlineLevel="0" max="15" min="15" style="61" width="1.33"/>
    <col collapsed="false" customWidth="true" hidden="true" outlineLevel="0" max="16" min="16" style="61" width="5.99"/>
    <col collapsed="false" customWidth="true" hidden="true" outlineLevel="0" max="17" min="17" style="61" width="4.99"/>
    <col collapsed="false" customWidth="true" hidden="true" outlineLevel="0" max="18" min="18" style="61" width="9.15"/>
    <col collapsed="false" customWidth="true" hidden="false" outlineLevel="0" max="26" min="19" style="61" width="13.32"/>
    <col collapsed="false" customWidth="true" hidden="true" outlineLevel="0" max="27" min="27" style="61" width="15.99"/>
    <col collapsed="false" customWidth="false" hidden="false" outlineLevel="0" max="257" min="28" style="61" width="11.99"/>
  </cols>
  <sheetData>
    <row r="1" customFormat="false" ht="12" hidden="false" customHeight="true" outlineLevel="0" collapsed="false">
      <c r="A1" s="62" t="s">
        <v>31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customFormat="false" ht="12" hidden="false" customHeight="true" outlineLevel="0" collapsed="false">
      <c r="A2" s="63" t="s">
        <v>77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</row>
    <row r="3" customFormat="false" ht="12" hidden="false" customHeight="true" outlineLevel="0" collapsed="false">
      <c r="A3" s="62" t="str">
        <f aca="false">Dth_Day!A3</f>
        <v>Valuation Date:  11/19/2001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</row>
    <row r="4" customFormat="false" ht="12" hidden="false" customHeight="true" outlineLevel="0" collapsed="false">
      <c r="A4" s="62" t="str">
        <f aca="false">Dth_Day!A4</f>
        <v>As of:                11/19/2001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</row>
    <row r="5" customFormat="false" ht="13.5" hidden="false" customHeight="true" outlineLevel="0" collapsed="false">
      <c r="A5" s="15"/>
      <c r="B5" s="15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</row>
    <row r="6" customFormat="false" ht="13.5" hidden="false" customHeight="true" outlineLevel="0" collapsed="false">
      <c r="A6" s="15"/>
      <c r="B6" s="15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</row>
    <row r="7" customFormat="false" ht="13.5" hidden="false" customHeight="true" outlineLevel="0" collapsed="false">
      <c r="A7" s="64" t="s">
        <v>78</v>
      </c>
      <c r="C7" s="65" t="str">
        <f aca="false">Dth_Day!C6</f>
        <v>Dec-01</v>
      </c>
      <c r="D7" s="65" t="str">
        <f aca="false">Dth_Day!D6</f>
        <v>Jan-02</v>
      </c>
      <c r="E7" s="65" t="str">
        <f aca="false">Dth_Day!E6</f>
        <v>Feb-02</v>
      </c>
    </row>
    <row r="8" customFormat="false" ht="13.5" hidden="false" customHeight="true" outlineLevel="0" collapsed="false">
      <c r="A8" s="66" t="s">
        <v>60</v>
      </c>
      <c r="C8" s="61" t="n">
        <f aca="false">Dth_Day!C28</f>
        <v>-665.405400000003</v>
      </c>
      <c r="D8" s="61" t="n">
        <f aca="false">Dth_Day!D28</f>
        <v>-6855.4903</v>
      </c>
      <c r="E8" s="61" t="n">
        <f aca="false">Dth_Day!E28</f>
        <v>-1136.4903</v>
      </c>
    </row>
    <row r="9" customFormat="false" ht="13.5" hidden="false" customHeight="true" outlineLevel="0" collapsed="false">
      <c r="A9" s="66" t="s">
        <v>61</v>
      </c>
      <c r="C9" s="61" t="n">
        <f aca="false">Dth_Day!C29</f>
        <v>-9903</v>
      </c>
      <c r="D9" s="61" t="n">
        <f aca="false">Dth_Day!D29</f>
        <v>-774</v>
      </c>
      <c r="E9" s="61" t="n">
        <f aca="false">Dth_Day!E29</f>
        <v>2250</v>
      </c>
    </row>
    <row r="10" customFormat="false" ht="13.5" hidden="false" customHeight="true" outlineLevel="0" collapsed="false">
      <c r="A10" s="66" t="s">
        <v>62</v>
      </c>
      <c r="C10" s="61" t="n">
        <f aca="false">Dth_Day!C30</f>
        <v>30000</v>
      </c>
      <c r="D10" s="61" t="n">
        <f aca="false">Dth_Day!D30</f>
        <v>30000</v>
      </c>
      <c r="E10" s="61" t="n">
        <f aca="false">Dth_Day!E30</f>
        <v>20000</v>
      </c>
    </row>
    <row r="11" customFormat="false" ht="13.5" hidden="false" customHeight="true" outlineLevel="0" collapsed="false">
      <c r="A11" s="66" t="s">
        <v>63</v>
      </c>
      <c r="C11" s="61" t="n">
        <f aca="false">Dth_Day!C31</f>
        <v>0</v>
      </c>
      <c r="D11" s="61" t="n">
        <f aca="false">Dth_Day!D31</f>
        <v>0</v>
      </c>
      <c r="E11" s="61" t="n">
        <f aca="false">Dth_Day!E31</f>
        <v>0</v>
      </c>
    </row>
    <row r="12" customFormat="false" ht="13.5" hidden="false" customHeight="true" outlineLevel="0" collapsed="false">
      <c r="A12" s="67" t="s">
        <v>64</v>
      </c>
      <c r="B12" s="68"/>
      <c r="C12" s="68" t="n">
        <f aca="false">SUM(C8:C11)</f>
        <v>19431.5946</v>
      </c>
      <c r="D12" s="68" t="n">
        <f aca="false">SUM(D8:D11)</f>
        <v>22370.5097</v>
      </c>
      <c r="E12" s="68" t="n">
        <f aca="false">SUM(E8:E11)</f>
        <v>21113.5097</v>
      </c>
    </row>
    <row r="14" customFormat="false" ht="13.5" hidden="false" customHeight="true" outlineLevel="0" collapsed="false">
      <c r="A14" s="69" t="s">
        <v>73</v>
      </c>
    </row>
    <row r="15" customFormat="false" ht="13.5" hidden="false" customHeight="true" outlineLevel="0" collapsed="false">
      <c r="A15" s="69" t="s">
        <v>74</v>
      </c>
      <c r="C15" s="70" t="n">
        <f aca="false">Dth_Day!C48</f>
        <v>0.889462631161191</v>
      </c>
      <c r="D15" s="70" t="n">
        <f aca="false">Dth_Day!D48</f>
        <v>0.686201407863795</v>
      </c>
      <c r="E15" s="70" t="n">
        <f aca="false">Dth_Day!E48</f>
        <v>0.632419290706691</v>
      </c>
    </row>
    <row r="16" customFormat="false" ht="13.5" hidden="false" customHeight="true" outlineLevel="0" collapsed="false">
      <c r="A16" s="69" t="s">
        <v>75</v>
      </c>
      <c r="C16" s="70" t="n">
        <f aca="false">Dth_Day!C49</f>
        <v>0.0618832862614522</v>
      </c>
      <c r="D16" s="70" t="n">
        <f aca="false">Dth_Day!D49</f>
        <v>0.188913001806978</v>
      </c>
      <c r="E16" s="70" t="n">
        <f aca="false">Dth_Day!E49</f>
        <v>0.28547239078806</v>
      </c>
    </row>
    <row r="17" customFormat="false" ht="13.5" hidden="false" customHeight="true" outlineLevel="0" collapsed="false">
      <c r="A17" s="69" t="s">
        <v>76</v>
      </c>
      <c r="C17" s="70"/>
      <c r="D17" s="70"/>
      <c r="E17" s="70"/>
    </row>
    <row r="18" customFormat="false" ht="13.5" hidden="false" customHeight="true" outlineLevel="0" collapsed="false">
      <c r="A18" s="69" t="s">
        <v>74</v>
      </c>
      <c r="C18" s="70" t="n">
        <f aca="false">Dth_Day!C51</f>
        <v>0.99772203727136</v>
      </c>
      <c r="D18" s="70" t="n">
        <f aca="false">Dth_Day!D51</f>
        <v>0.976027346070951</v>
      </c>
      <c r="E18" s="70" t="n">
        <f aca="false">Dth_Day!E51</f>
        <v>0.897543358878734</v>
      </c>
    </row>
    <row r="19" customFormat="false" ht="13.5" hidden="false" customHeight="true" outlineLevel="0" collapsed="false">
      <c r="A19" s="69" t="s">
        <v>75</v>
      </c>
      <c r="C19" s="70" t="n">
        <f aca="false">Dth_Day!C52</f>
        <v>0.645795326921894</v>
      </c>
      <c r="D19" s="70" t="n">
        <f aca="false">Dth_Day!D52</f>
        <v>0.734561847746147</v>
      </c>
      <c r="E19" s="70" t="n">
        <f aca="false">Dth_Day!E52</f>
        <v>0.645061143528908</v>
      </c>
    </row>
    <row r="21" customFormat="false" ht="13.5" hidden="false" customHeight="true" outlineLevel="0" collapsed="false">
      <c r="G21" s="71"/>
    </row>
    <row r="22" customFormat="false" ht="13.5" hidden="false" customHeight="true" outlineLevel="0" collapsed="false">
      <c r="A22" s="64" t="s">
        <v>79</v>
      </c>
      <c r="C22" s="65" t="str">
        <f aca="false">C7</f>
        <v>Dec-01</v>
      </c>
      <c r="D22" s="65" t="str">
        <f aca="false">D7</f>
        <v>Jan-02</v>
      </c>
      <c r="E22" s="65" t="str">
        <f aca="false">E7</f>
        <v>Feb-02</v>
      </c>
    </row>
    <row r="23" customFormat="false" ht="13.5" hidden="false" customHeight="true" outlineLevel="0" collapsed="false">
      <c r="A23" s="66" t="s">
        <v>60</v>
      </c>
      <c r="C23" s="61" t="n">
        <f aca="false">C8+J42</f>
        <v>-1962.82541119734</v>
      </c>
      <c r="D23" s="61" t="n">
        <f aca="false">D8+N42</f>
        <v>-11590.8468842581</v>
      </c>
      <c r="E23" s="61" t="n">
        <f aca="false">E8+R42</f>
        <v>-7170.43670133948</v>
      </c>
      <c r="H23" s="72" t="s">
        <v>80</v>
      </c>
      <c r="I23" s="72"/>
      <c r="J23" s="72"/>
      <c r="L23" s="72" t="s">
        <v>81</v>
      </c>
      <c r="M23" s="72"/>
      <c r="N23" s="72"/>
      <c r="P23" s="72" t="s">
        <v>82</v>
      </c>
      <c r="Q23" s="72"/>
      <c r="R23" s="72"/>
    </row>
    <row r="24" customFormat="false" ht="13.5" hidden="false" customHeight="true" outlineLevel="0" collapsed="false">
      <c r="A24" s="66" t="s">
        <v>61</v>
      </c>
      <c r="C24" s="61" t="n">
        <f aca="false">C9+J32</f>
        <v>-45292.5137278586</v>
      </c>
      <c r="D24" s="61" t="n">
        <f aca="false">D9+N32</f>
        <v>-47552.5649951729</v>
      </c>
      <c r="E24" s="61" t="n">
        <f aca="false">E9+R32</f>
        <v>-32654.3867269361</v>
      </c>
      <c r="G24" s="61" t="s">
        <v>73</v>
      </c>
      <c r="H24" s="61" t="s">
        <v>83</v>
      </c>
      <c r="I24" s="61" t="s">
        <v>84</v>
      </c>
      <c r="J24" s="61" t="s">
        <v>85</v>
      </c>
      <c r="L24" s="61" t="s">
        <v>83</v>
      </c>
      <c r="M24" s="61" t="s">
        <v>84</v>
      </c>
      <c r="N24" s="61" t="s">
        <v>85</v>
      </c>
      <c r="P24" s="61" t="s">
        <v>83</v>
      </c>
      <c r="Q24" s="61" t="s">
        <v>84</v>
      </c>
      <c r="R24" s="61" t="s">
        <v>85</v>
      </c>
    </row>
    <row r="25" customFormat="false" ht="13.5" hidden="false" customHeight="true" outlineLevel="0" collapsed="false">
      <c r="A25" s="66" t="s">
        <v>62</v>
      </c>
      <c r="C25" s="61" t="n">
        <f aca="false">C10</f>
        <v>30000</v>
      </c>
      <c r="D25" s="61" t="n">
        <f aca="false">D10</f>
        <v>30000</v>
      </c>
      <c r="E25" s="61" t="n">
        <f aca="false">E10</f>
        <v>20000</v>
      </c>
      <c r="G25" s="61" t="s">
        <v>86</v>
      </c>
      <c r="H25" s="73" t="n">
        <f aca="false">'[2]MWA Prompt'!H29</f>
        <v>445.722167315179</v>
      </c>
      <c r="I25" s="73" t="n">
        <f aca="false">'[2]MWA Prompt'!I29</f>
        <v>456</v>
      </c>
      <c r="J25" s="73" t="n">
        <f aca="false">I25-H25</f>
        <v>10.2778326848209</v>
      </c>
      <c r="L25" s="73" t="n">
        <f aca="false">'[2]MWA Prompt'!L29</f>
        <v>354.038337599012</v>
      </c>
      <c r="M25" s="73" t="n">
        <f aca="false">'[2]MWA Prompt'!M29</f>
        <v>446</v>
      </c>
      <c r="N25" s="73" t="n">
        <f aca="false">M25-L25</f>
        <v>91.9616624009876</v>
      </c>
      <c r="P25" s="73" t="n">
        <f aca="false">'[2]MWA Prompt'!$P$29</f>
        <v>343.911122398129</v>
      </c>
      <c r="Q25" s="73" t="n">
        <f aca="false">'[2]MWA Prompt'!Q29</f>
        <v>410</v>
      </c>
      <c r="R25" s="73" t="n">
        <f aca="false">Q25-P25</f>
        <v>66.0888776018708</v>
      </c>
    </row>
    <row r="26" customFormat="false" ht="13.5" hidden="false" customHeight="true" outlineLevel="0" collapsed="false">
      <c r="A26" s="66" t="s">
        <v>63</v>
      </c>
      <c r="C26" s="61" t="n">
        <f aca="false">C11</f>
        <v>0</v>
      </c>
      <c r="D26" s="61" t="n">
        <f aca="false">D11</f>
        <v>0</v>
      </c>
      <c r="E26" s="61" t="n">
        <f aca="false">E11</f>
        <v>0</v>
      </c>
      <c r="G26" s="61" t="s">
        <v>87</v>
      </c>
      <c r="H26" s="73" t="n">
        <f aca="false">'[2]MWA Prompt'!H30</f>
        <v>90.2361423247125</v>
      </c>
      <c r="I26" s="73" t="n">
        <f aca="false">'[2]MWA Prompt'!I30</f>
        <v>456</v>
      </c>
      <c r="J26" s="73" t="n">
        <f aca="false">I26-H26</f>
        <v>365.763857675288</v>
      </c>
      <c r="L26" s="73" t="n">
        <f aca="false">'[2]MWA Prompt'!L30</f>
        <v>85.5601573185835</v>
      </c>
      <c r="M26" s="73" t="n">
        <f aca="false">'[2]MWA Prompt'!M30</f>
        <v>446</v>
      </c>
      <c r="N26" s="73" t="n">
        <f aca="false">M26-L26</f>
        <v>360.439842681417</v>
      </c>
      <c r="P26" s="73" t="n">
        <f aca="false">'[2]MWA Prompt'!$P$30</f>
        <v>137.891719696077</v>
      </c>
      <c r="Q26" s="73" t="n">
        <f aca="false">'[2]MWA Prompt'!Q30</f>
        <v>410</v>
      </c>
      <c r="R26" s="73" t="n">
        <f aca="false">Q26-P26</f>
        <v>272.108280303923</v>
      </c>
    </row>
    <row r="27" customFormat="false" ht="13.5" hidden="false" customHeight="true" outlineLevel="0" collapsed="false">
      <c r="A27" s="67" t="s">
        <v>64</v>
      </c>
      <c r="B27" s="68"/>
      <c r="C27" s="68" t="n">
        <f aca="false">SUM(C23:C26)</f>
        <v>-17255.3391390559</v>
      </c>
      <c r="D27" s="68" t="n">
        <f aca="false">SUM(D23:D26)</f>
        <v>-29143.4118794309</v>
      </c>
      <c r="E27" s="68" t="n">
        <f aca="false">SUM(E23:E26)</f>
        <v>-19824.8234282756</v>
      </c>
      <c r="G27" s="61" t="s">
        <v>88</v>
      </c>
      <c r="H27" s="73" t="n">
        <f aca="false">((H25*H46)+(H26*H47))/H48</f>
        <v>296.370320574218</v>
      </c>
      <c r="I27" s="73" t="n">
        <f aca="false">((I25*I46)+(I26*I47))/I48</f>
        <v>456</v>
      </c>
      <c r="J27" s="73" t="n">
        <f aca="false">((J25*J46)+(J26*J47))/J48</f>
        <v>159.629679425782</v>
      </c>
      <c r="L27" s="73" t="n">
        <f aca="false">((L25*L46)+(L26*L47))/L48</f>
        <v>234.714701918822</v>
      </c>
      <c r="M27" s="73" t="n">
        <f aca="false">((M25*M46)+(M26*M47))/M48</f>
        <v>446</v>
      </c>
      <c r="N27" s="73" t="n">
        <f aca="false">((N25*N46)+(N26*N47))/N48</f>
        <v>211.285298081178</v>
      </c>
      <c r="P27" s="73" t="n">
        <f aca="false">((P25*P46)+(P26*P47))/P48</f>
        <v>252.346943419439</v>
      </c>
      <c r="Q27" s="73" t="n">
        <f aca="false">((Q25*Q46)+(Q26*Q47))/Q48</f>
        <v>410</v>
      </c>
      <c r="R27" s="73" t="n">
        <f aca="false">((R25*R46)+(R26*R47))/R48</f>
        <v>157.653056580561</v>
      </c>
    </row>
    <row r="28" customFormat="false" ht="13.5" hidden="false" customHeight="true" outlineLevel="0" collapsed="false">
      <c r="G28" s="61" t="s">
        <v>89</v>
      </c>
      <c r="H28" s="74"/>
      <c r="I28" s="74"/>
      <c r="J28" s="74" t="n">
        <v>9.225</v>
      </c>
      <c r="K28" s="75"/>
      <c r="L28" s="74"/>
      <c r="M28" s="74"/>
      <c r="N28" s="74" t="n">
        <v>9.225</v>
      </c>
      <c r="P28" s="74"/>
      <c r="Q28" s="74"/>
      <c r="R28" s="74" t="n">
        <v>9.225</v>
      </c>
    </row>
    <row r="29" customFormat="false" ht="13.5" hidden="false" customHeight="true" outlineLevel="0" collapsed="false">
      <c r="G29" s="61" t="s">
        <v>90</v>
      </c>
      <c r="H29" s="73"/>
      <c r="I29" s="73"/>
      <c r="J29" s="73" t="n">
        <f aca="false">J48</f>
        <v>745</v>
      </c>
      <c r="L29" s="73"/>
      <c r="M29" s="73"/>
      <c r="N29" s="73" t="n">
        <v>720</v>
      </c>
      <c r="P29" s="73"/>
      <c r="Q29" s="73"/>
      <c r="R29" s="73" t="n">
        <v>720</v>
      </c>
    </row>
    <row r="30" customFormat="false" ht="13.5" hidden="false" customHeight="true" outlineLevel="0" collapsed="false">
      <c r="G30" s="61" t="s">
        <v>91</v>
      </c>
      <c r="H30" s="73"/>
      <c r="I30" s="73"/>
      <c r="J30" s="73" t="n">
        <f aca="false">J27*J28*J29</f>
        <v>1097074.92556362</v>
      </c>
      <c r="L30" s="73"/>
      <c r="M30" s="73"/>
      <c r="N30" s="73" t="n">
        <f aca="false">N27*N28*N29</f>
        <v>1403356.94985519</v>
      </c>
      <c r="P30" s="73"/>
      <c r="Q30" s="73"/>
      <c r="R30" s="73" t="n">
        <f aca="false">R27*R28*R29</f>
        <v>1047131.60180808</v>
      </c>
    </row>
    <row r="31" customFormat="false" ht="13.5" hidden="false" customHeight="true" outlineLevel="0" collapsed="false">
      <c r="G31" s="61" t="s">
        <v>92</v>
      </c>
      <c r="H31" s="73"/>
      <c r="I31" s="73"/>
      <c r="J31" s="73" t="n">
        <v>31</v>
      </c>
      <c r="L31" s="73"/>
      <c r="M31" s="73"/>
      <c r="N31" s="73" t="n">
        <v>30</v>
      </c>
      <c r="P31" s="73"/>
      <c r="Q31" s="73"/>
      <c r="R31" s="73" t="n">
        <v>30</v>
      </c>
    </row>
    <row r="32" customFormat="false" ht="13.5" hidden="false" customHeight="true" outlineLevel="0" collapsed="false">
      <c r="G32" s="61" t="s">
        <v>93</v>
      </c>
      <c r="H32" s="73"/>
      <c r="I32" s="73"/>
      <c r="J32" s="73" t="n">
        <f aca="false">J30/-J31</f>
        <v>-35389.5137278586</v>
      </c>
      <c r="L32" s="73"/>
      <c r="M32" s="73"/>
      <c r="N32" s="73" t="n">
        <f aca="false">N30/-N31</f>
        <v>-46778.5649951729</v>
      </c>
      <c r="P32" s="73"/>
      <c r="Q32" s="73"/>
      <c r="R32" s="73" t="n">
        <f aca="false">R30/-R31</f>
        <v>-34904.3867269361</v>
      </c>
    </row>
    <row r="34" customFormat="false" ht="13.5" hidden="false" customHeight="true" outlineLevel="0" collapsed="false">
      <c r="G34" s="61" t="s">
        <v>76</v>
      </c>
      <c r="H34" s="61" t="s">
        <v>83</v>
      </c>
      <c r="I34" s="61" t="s">
        <v>84</v>
      </c>
      <c r="J34" s="61" t="s">
        <v>85</v>
      </c>
      <c r="L34" s="61" t="s">
        <v>83</v>
      </c>
      <c r="M34" s="61" t="s">
        <v>84</v>
      </c>
      <c r="N34" s="61" t="s">
        <v>85</v>
      </c>
      <c r="P34" s="61" t="s">
        <v>83</v>
      </c>
      <c r="Q34" s="61" t="s">
        <v>84</v>
      </c>
      <c r="R34" s="61" t="s">
        <v>85</v>
      </c>
    </row>
    <row r="35" customFormat="false" ht="13.5" hidden="false" customHeight="true" outlineLevel="0" collapsed="false">
      <c r="G35" s="61" t="s">
        <v>86</v>
      </c>
      <c r="H35" s="73" t="n">
        <f aca="false">'[2]MWA Prompt'!H33</f>
        <v>230.999413683605</v>
      </c>
      <c r="I35" s="73" t="n">
        <f aca="false">'[2]MWA Prompt'!I33</f>
        <v>231</v>
      </c>
      <c r="J35" s="73" t="n">
        <f aca="false">I35-H35</f>
        <v>0.000586316395299491</v>
      </c>
      <c r="L35" s="73" t="n">
        <f aca="false">'[2]MWA Prompt'!L33</f>
        <v>231.234003338657</v>
      </c>
      <c r="M35" s="73" t="n">
        <f aca="false">'[2]MWA Prompt'!M33</f>
        <v>233</v>
      </c>
      <c r="N35" s="73" t="n">
        <f aca="false">M35-L35</f>
        <v>1.76599666134288</v>
      </c>
      <c r="P35" s="73" t="n">
        <f aca="false">'[2]MWA Prompt'!P33</f>
        <v>222.375068939453</v>
      </c>
      <c r="Q35" s="73" t="n">
        <f aca="false">'[2]MWA Prompt'!Q33</f>
        <v>228</v>
      </c>
      <c r="R35" s="73" t="n">
        <f aca="false">Q35-P35</f>
        <v>5.6249310605472</v>
      </c>
    </row>
    <row r="36" customFormat="false" ht="13.5" hidden="false" customHeight="true" outlineLevel="0" collapsed="false">
      <c r="G36" s="61" t="s">
        <v>87</v>
      </c>
      <c r="H36" s="73" t="n">
        <f aca="false">'[2]MWA Prompt'!H34</f>
        <v>213.374133294495</v>
      </c>
      <c r="I36" s="73" t="n">
        <f aca="false">'[2]MWA Prompt'!I34</f>
        <v>231</v>
      </c>
      <c r="J36" s="73" t="n">
        <f aca="false">I36-H36</f>
        <v>17.625866705505</v>
      </c>
      <c r="L36" s="73" t="n">
        <f aca="false">'[2]MWA Prompt'!L34</f>
        <v>174.310420411837</v>
      </c>
      <c r="M36" s="73" t="n">
        <f aca="false">'[2]MWA Prompt'!M34</f>
        <v>233</v>
      </c>
      <c r="N36" s="73" t="n">
        <f aca="false">M36-L36</f>
        <v>58.6895795881627</v>
      </c>
      <c r="P36" s="73" t="n">
        <f aca="false">'[2]MWA Prompt'!P34</f>
        <v>157.434116483355</v>
      </c>
      <c r="Q36" s="73" t="n">
        <f aca="false">'[2]MWA Prompt'!Q34</f>
        <v>228</v>
      </c>
      <c r="R36" s="73" t="n">
        <f aca="false">Q36-P36</f>
        <v>70.5658835166447</v>
      </c>
    </row>
    <row r="37" customFormat="false" ht="13.5" hidden="false" customHeight="true" outlineLevel="0" collapsed="false">
      <c r="G37" s="61" t="s">
        <v>88</v>
      </c>
      <c r="H37" s="73" t="n">
        <f aca="false">((H35*H46)+(H36*H47))/H48</f>
        <v>223.59443011073</v>
      </c>
      <c r="I37" s="73" t="n">
        <f aca="false">((I35*I46)+(I36*I47))/I48</f>
        <v>231</v>
      </c>
      <c r="J37" s="73" t="n">
        <f aca="false">((J35*J46)+(J36*J47))/J48</f>
        <v>7.40556988926957</v>
      </c>
      <c r="L37" s="73" t="n">
        <f aca="false">((L35*L46)+(L36*L47))/L48</f>
        <v>205.934633148959</v>
      </c>
      <c r="M37" s="73" t="n">
        <f aca="false">((M35*M46)+(M36*M47))/M48</f>
        <v>233</v>
      </c>
      <c r="N37" s="73" t="n">
        <f aca="false">((N35*N46)+(N36*N47))/N48</f>
        <v>27.0653668510406</v>
      </c>
      <c r="P37" s="73" t="n">
        <f aca="false">((P35*P46)+(P36*P47))/P48</f>
        <v>193.512423403409</v>
      </c>
      <c r="Q37" s="73" t="n">
        <f aca="false">((Q35*Q46)+(Q36*Q47))/Q48</f>
        <v>228</v>
      </c>
      <c r="R37" s="73" t="n">
        <f aca="false">((R35*R46)+(R36*R47))/R48</f>
        <v>34.4875765965905</v>
      </c>
    </row>
    <row r="38" customFormat="false" ht="13.5" hidden="false" customHeight="true" outlineLevel="0" collapsed="false">
      <c r="G38" s="61" t="s">
        <v>89</v>
      </c>
      <c r="H38" s="73"/>
      <c r="I38" s="73"/>
      <c r="J38" s="74" t="n">
        <v>7.29</v>
      </c>
      <c r="L38" s="73"/>
      <c r="M38" s="73"/>
      <c r="N38" s="74" t="n">
        <v>7.29</v>
      </c>
      <c r="P38" s="73"/>
      <c r="Q38" s="73"/>
      <c r="R38" s="74" t="n">
        <v>7.29</v>
      </c>
    </row>
    <row r="39" customFormat="false" ht="13.5" hidden="false" customHeight="true" outlineLevel="0" collapsed="false">
      <c r="G39" s="61" t="s">
        <v>90</v>
      </c>
      <c r="H39" s="73"/>
      <c r="I39" s="73"/>
      <c r="J39" s="73" t="n">
        <f aca="false">J48</f>
        <v>745</v>
      </c>
      <c r="L39" s="73"/>
      <c r="M39" s="73"/>
      <c r="N39" s="73" t="n">
        <f aca="false">N48</f>
        <v>720</v>
      </c>
      <c r="P39" s="73"/>
      <c r="Q39" s="73"/>
      <c r="R39" s="73" t="n">
        <f aca="false">R48</f>
        <v>720</v>
      </c>
    </row>
    <row r="40" customFormat="false" ht="13.5" hidden="false" customHeight="true" outlineLevel="0" collapsed="false">
      <c r="G40" s="61" t="s">
        <v>91</v>
      </c>
      <c r="H40" s="73"/>
      <c r="I40" s="73"/>
      <c r="J40" s="73" t="n">
        <f aca="false">J37*J38*J39</f>
        <v>40220.0203471175</v>
      </c>
      <c r="L40" s="73"/>
      <c r="M40" s="73"/>
      <c r="N40" s="73" t="n">
        <f aca="false">N37*N38*N39</f>
        <v>142060.697527742</v>
      </c>
      <c r="P40" s="73"/>
      <c r="Q40" s="73"/>
      <c r="R40" s="73" t="n">
        <f aca="false">R37*R38*R39</f>
        <v>181018.392040184</v>
      </c>
    </row>
    <row r="41" customFormat="false" ht="13.5" hidden="false" customHeight="true" outlineLevel="0" collapsed="false">
      <c r="G41" s="61" t="s">
        <v>92</v>
      </c>
      <c r="H41" s="73"/>
      <c r="I41" s="73"/>
      <c r="J41" s="73" t="n">
        <v>31</v>
      </c>
      <c r="L41" s="73"/>
      <c r="M41" s="73"/>
      <c r="N41" s="73" t="n">
        <v>30</v>
      </c>
      <c r="P41" s="73"/>
      <c r="Q41" s="73"/>
      <c r="R41" s="73" t="n">
        <v>30</v>
      </c>
    </row>
    <row r="42" customFormat="false" ht="13.5" hidden="false" customHeight="true" outlineLevel="0" collapsed="false">
      <c r="G42" s="61" t="s">
        <v>94</v>
      </c>
      <c r="H42" s="73"/>
      <c r="I42" s="73"/>
      <c r="J42" s="73" t="n">
        <f aca="false">J40/-J41</f>
        <v>-1297.42001119734</v>
      </c>
      <c r="L42" s="73"/>
      <c r="M42" s="73"/>
      <c r="N42" s="73" t="n">
        <f aca="false">N40/-N41</f>
        <v>-4735.35658425806</v>
      </c>
      <c r="P42" s="73"/>
      <c r="Q42" s="73"/>
      <c r="R42" s="73" t="n">
        <f aca="false">R40/-R41</f>
        <v>-6033.94640133948</v>
      </c>
    </row>
    <row r="43" customFormat="false" ht="13.5" hidden="false" customHeight="true" outlineLevel="0" collapsed="false">
      <c r="H43" s="76"/>
      <c r="I43" s="76"/>
      <c r="J43" s="76"/>
      <c r="K43" s="76"/>
      <c r="L43" s="76"/>
      <c r="M43" s="76"/>
      <c r="N43" s="76"/>
      <c r="P43" s="76"/>
      <c r="Q43" s="76"/>
      <c r="R43" s="76"/>
    </row>
    <row r="44" customFormat="false" ht="13.5" hidden="false" customHeight="true" outlineLevel="0" collapsed="false">
      <c r="J44" s="61" t="n">
        <f aca="false">J32+J42</f>
        <v>-36686.9337390559</v>
      </c>
      <c r="N44" s="61" t="n">
        <f aca="false">N32+N42</f>
        <v>-51513.9215794309</v>
      </c>
      <c r="R44" s="61" t="n">
        <f aca="false">R32+R42</f>
        <v>-40938.3331282756</v>
      </c>
    </row>
    <row r="46" customFormat="false" ht="13.5" hidden="false" customHeight="true" outlineLevel="0" collapsed="false">
      <c r="H46" s="61" t="n">
        <v>432</v>
      </c>
      <c r="I46" s="61" t="n">
        <v>432</v>
      </c>
      <c r="J46" s="61" t="n">
        <v>432</v>
      </c>
      <c r="L46" s="61" t="n">
        <v>400</v>
      </c>
      <c r="M46" s="61" t="n">
        <v>400</v>
      </c>
      <c r="N46" s="61" t="n">
        <v>400</v>
      </c>
      <c r="P46" s="61" t="n">
        <v>400</v>
      </c>
      <c r="Q46" s="61" t="n">
        <v>400</v>
      </c>
      <c r="R46" s="61" t="n">
        <v>400</v>
      </c>
    </row>
    <row r="47" customFormat="false" ht="13.5" hidden="false" customHeight="true" outlineLevel="0" collapsed="false">
      <c r="H47" s="61" t="n">
        <v>313</v>
      </c>
      <c r="I47" s="61" t="n">
        <v>313</v>
      </c>
      <c r="J47" s="61" t="n">
        <v>313</v>
      </c>
      <c r="L47" s="61" t="n">
        <v>320</v>
      </c>
      <c r="M47" s="61" t="n">
        <v>320</v>
      </c>
      <c r="N47" s="61" t="n">
        <v>320</v>
      </c>
      <c r="P47" s="61" t="n">
        <v>320</v>
      </c>
      <c r="Q47" s="61" t="n">
        <v>320</v>
      </c>
      <c r="R47" s="61" t="n">
        <v>320</v>
      </c>
    </row>
    <row r="48" customFormat="false" ht="13.5" hidden="false" customHeight="true" outlineLevel="0" collapsed="false">
      <c r="H48" s="61" t="n">
        <v>745</v>
      </c>
      <c r="I48" s="61" t="n">
        <v>745</v>
      </c>
      <c r="J48" s="61" t="n">
        <v>745</v>
      </c>
      <c r="L48" s="61" t="n">
        <v>720</v>
      </c>
      <c r="M48" s="61" t="n">
        <v>720</v>
      </c>
      <c r="N48" s="61" t="n">
        <v>720</v>
      </c>
      <c r="P48" s="61" t="n">
        <v>720</v>
      </c>
      <c r="Q48" s="61" t="n">
        <v>720</v>
      </c>
      <c r="R48" s="61" t="n">
        <v>720</v>
      </c>
    </row>
  </sheetData>
  <mergeCells count="3">
    <mergeCell ref="H23:J23"/>
    <mergeCell ref="L23:N23"/>
    <mergeCell ref="P23:R23"/>
  </mergeCells>
  <printOptions headings="false" gridLines="true" gridLinesSet="true" horizontalCentered="false" verticalCentered="false"/>
  <pageMargins left="0.747916666666667" right="0.747916666666667" top="0.5" bottom="0.5" header="0.511811023622047" footer="0"/>
  <pageSetup paperSize="5" scale="9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29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C11" activeCellId="0" sqref="C1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77" width="31.83"/>
    <col collapsed="false" customWidth="true" hidden="false" outlineLevel="0" max="2" min="2" style="77" width="3.99"/>
    <col collapsed="false" customWidth="true" hidden="false" outlineLevel="0" max="26" min="3" style="77" width="13.32"/>
    <col collapsed="false" customWidth="true" hidden="false" outlineLevel="0" max="27" min="27" style="77" width="15.99"/>
  </cols>
  <sheetData>
    <row r="1" customFormat="false" ht="12" hidden="false" customHeight="true" outlineLevel="0" collapsed="false">
      <c r="A1" s="78" t="s">
        <v>95</v>
      </c>
    </row>
    <row r="2" customFormat="false" ht="12" hidden="false" customHeight="true" outlineLevel="0" collapsed="false">
      <c r="A2" s="78" t="s">
        <v>33</v>
      </c>
    </row>
    <row r="3" customFormat="false" ht="12" hidden="false" customHeight="true" outlineLevel="0" collapsed="false">
      <c r="A3" s="78" t="s">
        <v>96</v>
      </c>
    </row>
    <row r="4" customFormat="false" ht="12" hidden="false" customHeight="true" outlineLevel="0" collapsed="false">
      <c r="A4" s="78" t="s">
        <v>97</v>
      </c>
    </row>
    <row r="6" customFormat="false" ht="12" hidden="false" customHeight="true" outlineLevel="0" collapsed="false">
      <c r="A6" s="79" t="s">
        <v>98</v>
      </c>
      <c r="C6" s="80" t="s">
        <v>36</v>
      </c>
      <c r="D6" s="80" t="s">
        <v>37</v>
      </c>
      <c r="E6" s="80" t="s">
        <v>38</v>
      </c>
      <c r="F6" s="80" t="s">
        <v>39</v>
      </c>
      <c r="G6" s="80" t="s">
        <v>40</v>
      </c>
      <c r="H6" s="80" t="s">
        <v>41</v>
      </c>
      <c r="I6" s="80" t="s">
        <v>42</v>
      </c>
      <c r="J6" s="80" t="s">
        <v>43</v>
      </c>
      <c r="K6" s="80" t="s">
        <v>44</v>
      </c>
      <c r="L6" s="80" t="s">
        <v>45</v>
      </c>
      <c r="M6" s="80" t="s">
        <v>46</v>
      </c>
      <c r="N6" s="80" t="s">
        <v>47</v>
      </c>
      <c r="O6" s="80" t="s">
        <v>48</v>
      </c>
      <c r="P6" s="80" t="s">
        <v>49</v>
      </c>
      <c r="Q6" s="80" t="s">
        <v>50</v>
      </c>
      <c r="R6" s="80" t="s">
        <v>51</v>
      </c>
      <c r="S6" s="80" t="s">
        <v>52</v>
      </c>
      <c r="T6" s="80" t="s">
        <v>53</v>
      </c>
      <c r="U6" s="80" t="s">
        <v>54</v>
      </c>
      <c r="V6" s="80" t="s">
        <v>55</v>
      </c>
      <c r="W6" s="80" t="s">
        <v>56</v>
      </c>
      <c r="X6" s="80" t="s">
        <v>57</v>
      </c>
      <c r="Y6" s="80" t="s">
        <v>58</v>
      </c>
      <c r="Z6" s="80" t="s">
        <v>59</v>
      </c>
      <c r="AA6" s="80" t="s">
        <v>35</v>
      </c>
    </row>
    <row r="7" customFormat="false" ht="11.25" hidden="false" customHeight="true" outlineLevel="0" collapsed="false">
      <c r="A7" s="81" t="s">
        <v>60</v>
      </c>
      <c r="C7" s="81" t="n">
        <v>33173.5946</v>
      </c>
      <c r="D7" s="81" t="n">
        <v>28434.5096</v>
      </c>
      <c r="E7" s="81" t="n">
        <v>28434.5096</v>
      </c>
      <c r="F7" s="81" t="n">
        <v>28434.5096</v>
      </c>
      <c r="G7" s="81" t="n">
        <v>9478.1699</v>
      </c>
      <c r="H7" s="81" t="n">
        <v>9478.1699</v>
      </c>
      <c r="I7" s="81" t="n">
        <v>14217.2548</v>
      </c>
      <c r="J7" s="81" t="n">
        <v>14217.2548</v>
      </c>
      <c r="K7" s="81" t="n">
        <v>14217.2548</v>
      </c>
      <c r="L7" s="81" t="n">
        <v>14217.2548</v>
      </c>
      <c r="M7" s="81" t="n">
        <v>14217.2548</v>
      </c>
      <c r="N7" s="81" t="n">
        <v>18956.3398</v>
      </c>
      <c r="O7" s="81" t="n">
        <v>18956.3398</v>
      </c>
      <c r="P7" s="81" t="n">
        <v>18956.3398</v>
      </c>
      <c r="Q7" s="81" t="n">
        <v>18956.3398</v>
      </c>
      <c r="R7" s="81" t="n">
        <v>18956.3398</v>
      </c>
      <c r="S7" s="81" t="n">
        <v>9478.1699</v>
      </c>
      <c r="T7" s="81" t="n">
        <v>9478.1699</v>
      </c>
      <c r="U7" s="81" t="n">
        <v>9478.1699</v>
      </c>
      <c r="V7" s="81" t="n">
        <v>9478.1699</v>
      </c>
      <c r="W7" s="81" t="n">
        <v>9478.1699</v>
      </c>
      <c r="X7" s="81" t="n">
        <v>9478.1699</v>
      </c>
      <c r="Y7" s="81" t="n">
        <v>9478.1699</v>
      </c>
      <c r="Z7" s="81" t="n">
        <v>0</v>
      </c>
    </row>
    <row r="8" customFormat="false" ht="11.25" hidden="false" customHeight="true" outlineLevel="0" collapsed="false">
      <c r="A8" s="81" t="s">
        <v>99</v>
      </c>
      <c r="C8" s="81" t="n">
        <v>-33838.7097</v>
      </c>
      <c r="D8" s="81" t="n">
        <v>-35290.3226</v>
      </c>
      <c r="E8" s="81" t="n">
        <v>-29571.3929</v>
      </c>
      <c r="F8" s="81" t="n">
        <v>-27129</v>
      </c>
      <c r="G8" s="81" t="n">
        <v>-19566.6667</v>
      </c>
      <c r="H8" s="81" t="n">
        <v>-2000</v>
      </c>
      <c r="I8" s="81" t="n">
        <v>-15500</v>
      </c>
      <c r="J8" s="81" t="n">
        <v>-29064.4839</v>
      </c>
      <c r="K8" s="81" t="n">
        <v>-31580.6129</v>
      </c>
      <c r="L8" s="81" t="n">
        <v>-26833.3333</v>
      </c>
      <c r="M8" s="81" t="n">
        <v>-23000</v>
      </c>
      <c r="N8" s="81" t="n">
        <v>-23733.3</v>
      </c>
      <c r="O8" s="81" t="n">
        <v>-23870.9677</v>
      </c>
      <c r="P8" s="81" t="n">
        <v>-26000.0323</v>
      </c>
      <c r="Q8" s="81" t="n">
        <v>-23035.7143</v>
      </c>
      <c r="R8" s="81" t="n">
        <v>-19967.7419</v>
      </c>
      <c r="S8" s="81" t="n">
        <v>-12666.6667</v>
      </c>
      <c r="T8" s="81" t="n">
        <v>-14709.6774</v>
      </c>
      <c r="U8" s="81" t="n">
        <v>-14866.6333</v>
      </c>
      <c r="V8" s="81" t="n">
        <v>-24225.871</v>
      </c>
      <c r="W8" s="81" t="n">
        <v>-27967.7742</v>
      </c>
      <c r="X8" s="81" t="n">
        <v>-25633.3333</v>
      </c>
      <c r="Y8" s="81" t="n">
        <v>-21354.871</v>
      </c>
      <c r="Z8" s="81" t="n">
        <v>-22466.6667</v>
      </c>
    </row>
    <row r="9" customFormat="false" ht="11.25" hidden="false" customHeight="true" outlineLevel="0" collapsed="false">
      <c r="A9" s="78" t="s">
        <v>100</v>
      </c>
      <c r="C9" s="82" t="n">
        <f aca="false">SUM($C$7:$C$8)</f>
        <v>-665.115100000003</v>
      </c>
      <c r="D9" s="82" t="n">
        <f aca="false">SUM($D$7:$D$8)</f>
        <v>-6855.813</v>
      </c>
      <c r="E9" s="82" t="n">
        <f aca="false">SUM($E$7:$E$8)</f>
        <v>-1136.8833</v>
      </c>
      <c r="F9" s="82" t="n">
        <f aca="false">SUM($F$7:$F$8)</f>
        <v>1305.5096</v>
      </c>
      <c r="G9" s="82" t="n">
        <f aca="false">SUM($G$7:$G$8)</f>
        <v>-10088.4968</v>
      </c>
      <c r="H9" s="82" t="n">
        <f aca="false">SUM($H$7:$H$8)</f>
        <v>7478.1699</v>
      </c>
      <c r="I9" s="82" t="n">
        <f aca="false">SUM($I$7:$I$8)</f>
        <v>-1282.7452</v>
      </c>
      <c r="J9" s="82" t="n">
        <f aca="false">SUM($J$7:$J$8)</f>
        <v>-14847.2291</v>
      </c>
      <c r="K9" s="82" t="n">
        <f aca="false">SUM($K$7:$K$8)</f>
        <v>-17363.3581</v>
      </c>
      <c r="L9" s="82" t="n">
        <f aca="false">SUM($L$7:$L$8)</f>
        <v>-12616.0785</v>
      </c>
      <c r="M9" s="82" t="n">
        <f aca="false">SUM($M$7:$M$8)</f>
        <v>-8782.7452</v>
      </c>
      <c r="N9" s="82" t="n">
        <f aca="false">SUM($N$7:$N$8)</f>
        <v>-4776.9602</v>
      </c>
      <c r="O9" s="82" t="n">
        <f aca="false">SUM($O$7:$O$8)</f>
        <v>-4914.6279</v>
      </c>
      <c r="P9" s="82" t="n">
        <f aca="false">SUM($P$7:$P$8)</f>
        <v>-7043.6925</v>
      </c>
      <c r="Q9" s="82" t="n">
        <f aca="false">SUM($Q$7:$Q$8)</f>
        <v>-4079.3745</v>
      </c>
      <c r="R9" s="82" t="n">
        <f aca="false">SUM($R$7:$R$8)</f>
        <v>-1011.4021</v>
      </c>
      <c r="S9" s="82" t="n">
        <f aca="false">SUM($S$7:$S$8)</f>
        <v>-3188.4968</v>
      </c>
      <c r="T9" s="82" t="n">
        <f aca="false">SUM($T$7:$T$8)</f>
        <v>-5231.5075</v>
      </c>
      <c r="U9" s="82" t="n">
        <f aca="false">SUM($U$7:$U$8)</f>
        <v>-5388.4634</v>
      </c>
      <c r="V9" s="82" t="n">
        <f aca="false">SUM($V$7:$V$8)</f>
        <v>-14747.7011</v>
      </c>
      <c r="W9" s="82" t="n">
        <f aca="false">SUM($W$7:$W$8)</f>
        <v>-18489.6043</v>
      </c>
      <c r="X9" s="82" t="n">
        <f aca="false">SUM($X$7:$X$8)</f>
        <v>-16155.1634</v>
      </c>
      <c r="Y9" s="82" t="n">
        <f aca="false">SUM($Y$7:$Y$8)</f>
        <v>-11876.7011</v>
      </c>
      <c r="Z9" s="82" t="n">
        <f aca="false">SUM($Z$7:$Z$8)</f>
        <v>-22466.6667</v>
      </c>
    </row>
    <row r="11" customFormat="false" ht="11.25" hidden="false" customHeight="true" outlineLevel="0" collapsed="false">
      <c r="A11" s="81" t="s">
        <v>61</v>
      </c>
      <c r="C11" s="81" t="n">
        <f aca="false">65000-25000</f>
        <v>40000</v>
      </c>
      <c r="D11" s="81" t="n">
        <f aca="false">65000-25000</f>
        <v>40000</v>
      </c>
      <c r="E11" s="81" t="n">
        <f aca="false">65000-25000</f>
        <v>40000</v>
      </c>
      <c r="F11" s="81" t="n">
        <f aca="false">25000-25000</f>
        <v>0</v>
      </c>
      <c r="G11" s="81" t="n">
        <v>-5000</v>
      </c>
      <c r="H11" s="81" t="n">
        <v>-5000</v>
      </c>
      <c r="I11" s="81" t="n">
        <v>15000</v>
      </c>
      <c r="J11" s="81" t="n">
        <v>20000</v>
      </c>
      <c r="K11" s="81" t="n">
        <v>25000</v>
      </c>
      <c r="L11" s="81" t="n">
        <v>25000</v>
      </c>
      <c r="M11" s="81" t="n">
        <v>25000</v>
      </c>
      <c r="N11" s="81" t="n">
        <v>25000</v>
      </c>
      <c r="O11" s="81" t="n">
        <v>25000</v>
      </c>
      <c r="P11" s="81" t="n">
        <v>25000</v>
      </c>
      <c r="Q11" s="81" t="n">
        <v>20000</v>
      </c>
      <c r="R11" s="81" t="n">
        <v>20000</v>
      </c>
      <c r="S11" s="81" t="n">
        <v>5000</v>
      </c>
      <c r="T11" s="81" t="n">
        <v>5000</v>
      </c>
      <c r="U11" s="81" t="n">
        <v>5000</v>
      </c>
      <c r="V11" s="81" t="n">
        <v>5000</v>
      </c>
      <c r="W11" s="81" t="n">
        <v>5000</v>
      </c>
      <c r="X11" s="81" t="n">
        <v>5000</v>
      </c>
      <c r="Y11" s="81" t="n">
        <v>5000</v>
      </c>
      <c r="Z11" s="81" t="n">
        <v>0</v>
      </c>
    </row>
    <row r="12" customFormat="false" ht="11.25" hidden="false" customHeight="true" outlineLevel="0" collapsed="false">
      <c r="A12" s="81" t="s">
        <v>62</v>
      </c>
      <c r="C12" s="81" t="n">
        <v>30000</v>
      </c>
      <c r="D12" s="81" t="n">
        <v>30000</v>
      </c>
      <c r="E12" s="81" t="n">
        <v>20000</v>
      </c>
      <c r="F12" s="81" t="n">
        <v>10000</v>
      </c>
      <c r="G12" s="81" t="n">
        <v>20000</v>
      </c>
      <c r="H12" s="81" t="n">
        <v>35000</v>
      </c>
      <c r="I12" s="81" t="n">
        <v>35000</v>
      </c>
      <c r="J12" s="81" t="n">
        <v>55000</v>
      </c>
      <c r="K12" s="81" t="n">
        <v>55000</v>
      </c>
      <c r="L12" s="81" t="n">
        <v>55000</v>
      </c>
      <c r="M12" s="81" t="n">
        <v>55000</v>
      </c>
      <c r="N12" s="81" t="n">
        <v>25000</v>
      </c>
      <c r="O12" s="81" t="n">
        <v>25000</v>
      </c>
      <c r="P12" s="81" t="n">
        <v>25000</v>
      </c>
      <c r="Q12" s="81" t="n">
        <v>25000</v>
      </c>
      <c r="R12" s="81" t="n">
        <v>25000</v>
      </c>
      <c r="S12" s="81" t="n">
        <v>5000</v>
      </c>
      <c r="T12" s="81" t="n">
        <v>5000</v>
      </c>
      <c r="U12" s="81" t="n">
        <v>5000</v>
      </c>
      <c r="V12" s="81" t="n">
        <v>5000</v>
      </c>
      <c r="W12" s="81" t="n">
        <v>5000</v>
      </c>
      <c r="X12" s="81" t="n">
        <v>5000</v>
      </c>
      <c r="Y12" s="81" t="n">
        <v>5000</v>
      </c>
      <c r="Z12" s="81" t="n">
        <v>0</v>
      </c>
    </row>
    <row r="13" customFormat="false" ht="11.25" hidden="false" customHeight="true" outlineLevel="0" collapsed="false">
      <c r="A13" s="81" t="s">
        <v>101</v>
      </c>
      <c r="C13" s="81" t="n">
        <v>-49903.2258</v>
      </c>
      <c r="D13" s="81" t="n">
        <v>-40774.1613</v>
      </c>
      <c r="E13" s="81" t="n">
        <v>-37750</v>
      </c>
      <c r="F13" s="81" t="n">
        <v>-9741.9355</v>
      </c>
      <c r="G13" s="81" t="n">
        <v>-8033.3333</v>
      </c>
      <c r="H13" s="81" t="n">
        <v>-21677.4194</v>
      </c>
      <c r="I13" s="81" t="n">
        <v>-26266.6333</v>
      </c>
      <c r="J13" s="81" t="n">
        <v>-58935.4839</v>
      </c>
      <c r="K13" s="81" t="n">
        <v>-64677.4194</v>
      </c>
      <c r="L13" s="81" t="n">
        <v>-51533.3333</v>
      </c>
      <c r="M13" s="81" t="n">
        <v>-41483.871</v>
      </c>
      <c r="N13" s="81" t="n">
        <v>-31566.6333</v>
      </c>
      <c r="O13" s="81" t="n">
        <v>-36967.7097</v>
      </c>
      <c r="P13" s="81" t="n">
        <v>-35387.0968</v>
      </c>
      <c r="Q13" s="81" t="n">
        <v>-30321.3929</v>
      </c>
      <c r="R13" s="81" t="n">
        <v>-21032.2903</v>
      </c>
      <c r="S13" s="81" t="n">
        <v>-28466.6667</v>
      </c>
      <c r="T13" s="81" t="n">
        <v>-19612.871</v>
      </c>
      <c r="U13" s="81" t="n">
        <v>-20566.6667</v>
      </c>
      <c r="V13" s="81" t="n">
        <v>-47258.0968</v>
      </c>
      <c r="W13" s="81" t="n">
        <v>-55096.7742</v>
      </c>
      <c r="X13" s="81" t="n">
        <v>-47866.6667</v>
      </c>
      <c r="Y13" s="81" t="n">
        <v>-35806.4516</v>
      </c>
      <c r="Z13" s="81" t="n">
        <v>-31066.6667</v>
      </c>
    </row>
    <row r="14" customFormat="false" ht="11.25" hidden="false" customHeight="true" outlineLevel="0" collapsed="false">
      <c r="A14" s="81" t="s">
        <v>102</v>
      </c>
      <c r="C14" s="81" t="n">
        <v>0</v>
      </c>
      <c r="D14" s="81" t="n">
        <v>0</v>
      </c>
      <c r="E14" s="81" t="n">
        <v>0</v>
      </c>
      <c r="F14" s="81" t="n">
        <v>0</v>
      </c>
      <c r="G14" s="81" t="n">
        <v>0</v>
      </c>
      <c r="H14" s="81" t="n">
        <v>0</v>
      </c>
      <c r="I14" s="81" t="n">
        <v>0</v>
      </c>
      <c r="J14" s="81" t="n">
        <v>0</v>
      </c>
      <c r="K14" s="81" t="n">
        <v>0</v>
      </c>
      <c r="L14" s="81" t="n">
        <v>0</v>
      </c>
      <c r="M14" s="81" t="n">
        <v>0</v>
      </c>
      <c r="N14" s="81" t="n">
        <v>0</v>
      </c>
      <c r="O14" s="81" t="n">
        <v>0</v>
      </c>
      <c r="P14" s="81" t="n">
        <v>0</v>
      </c>
      <c r="Q14" s="81" t="n">
        <v>0</v>
      </c>
      <c r="R14" s="81" t="n">
        <v>0</v>
      </c>
      <c r="S14" s="81" t="n">
        <v>0</v>
      </c>
      <c r="T14" s="81" t="n">
        <v>0</v>
      </c>
      <c r="U14" s="81" t="n">
        <v>0</v>
      </c>
      <c r="V14" s="81" t="n">
        <v>0</v>
      </c>
      <c r="W14" s="81" t="n">
        <v>0</v>
      </c>
      <c r="X14" s="81" t="n">
        <v>0</v>
      </c>
      <c r="Y14" s="81" t="n">
        <v>0</v>
      </c>
      <c r="Z14" s="81" t="n">
        <v>0</v>
      </c>
    </row>
    <row r="15" customFormat="false" ht="11.25" hidden="false" customHeight="true" outlineLevel="0" collapsed="false">
      <c r="A15" s="78" t="s">
        <v>103</v>
      </c>
      <c r="C15" s="82" t="n">
        <f aca="false">SUM($C$11:$C$14)</f>
        <v>20096.7742</v>
      </c>
      <c r="D15" s="82" t="n">
        <f aca="false">SUM($D$11:$D$14)</f>
        <v>29225.8387</v>
      </c>
      <c r="E15" s="82" t="n">
        <f aca="false">SUM($E$11:$E$14)</f>
        <v>22250</v>
      </c>
      <c r="F15" s="82" t="n">
        <f aca="false">SUM($F$11:$F$14)</f>
        <v>258.0645</v>
      </c>
      <c r="G15" s="82" t="n">
        <f aca="false">SUM($G$11:$G$14)</f>
        <v>6966.6667</v>
      </c>
      <c r="H15" s="82" t="n">
        <f aca="false">SUM($H$11:$H$14)</f>
        <v>8322.5806</v>
      </c>
      <c r="I15" s="82" t="n">
        <f aca="false">SUM($I$11:$I$14)</f>
        <v>23733.3667</v>
      </c>
      <c r="J15" s="82" t="n">
        <f aca="false">SUM($J$11:$J$14)</f>
        <v>16064.5161</v>
      </c>
      <c r="K15" s="82" t="n">
        <f aca="false">SUM($K$11:$K$14)</f>
        <v>15322.5806</v>
      </c>
      <c r="L15" s="82" t="n">
        <f aca="false">SUM($L$11:$L$14)</f>
        <v>28466.6667</v>
      </c>
      <c r="M15" s="82" t="n">
        <f aca="false">SUM($M$11:$M$14)</f>
        <v>38516.129</v>
      </c>
      <c r="N15" s="82" t="n">
        <f aca="false">SUM($N$11:$N$14)</f>
        <v>18433.3667</v>
      </c>
      <c r="O15" s="82" t="n">
        <f aca="false">SUM($O$11:$O$14)</f>
        <v>13032.2903</v>
      </c>
      <c r="P15" s="82" t="n">
        <f aca="false">SUM($P$11:$P$14)</f>
        <v>14612.9032</v>
      </c>
      <c r="Q15" s="82" t="n">
        <f aca="false">SUM($Q$11:$Q$14)</f>
        <v>14678.6071</v>
      </c>
      <c r="R15" s="82" t="n">
        <f aca="false">SUM($R$11:$R$14)</f>
        <v>23967.7097</v>
      </c>
      <c r="S15" s="82" t="n">
        <f aca="false">SUM($S$11:$S$14)</f>
        <v>-18466.6667</v>
      </c>
      <c r="T15" s="82" t="n">
        <f aca="false">SUM($T$11:$T$14)</f>
        <v>-9612.871</v>
      </c>
      <c r="U15" s="82" t="n">
        <f aca="false">SUM($U$11:$U$14)</f>
        <v>-10566.6667</v>
      </c>
      <c r="V15" s="82" t="n">
        <f aca="false">SUM($V$11:$V$14)</f>
        <v>-37258.0968</v>
      </c>
      <c r="W15" s="82" t="n">
        <f aca="false">SUM($W$11:$W$14)</f>
        <v>-45096.7742</v>
      </c>
      <c r="X15" s="82" t="n">
        <f aca="false">SUM($X$11:$X$14)</f>
        <v>-37866.6667</v>
      </c>
      <c r="Y15" s="82" t="n">
        <f aca="false">SUM($Y$11:$Y$14)</f>
        <v>-25806.4516</v>
      </c>
      <c r="Z15" s="82" t="n">
        <f aca="false">SUM($Z$11:$Z$14)</f>
        <v>-31066.6667</v>
      </c>
    </row>
    <row r="17" customFormat="false" ht="11.25" hidden="false" customHeight="true" outlineLevel="0" collapsed="false">
      <c r="A17" s="81" t="s">
        <v>63</v>
      </c>
      <c r="C17" s="81" t="n">
        <v>0</v>
      </c>
      <c r="D17" s="81" t="n">
        <v>0</v>
      </c>
      <c r="E17" s="81" t="n">
        <v>0</v>
      </c>
      <c r="F17" s="81" t="n">
        <v>0</v>
      </c>
      <c r="G17" s="81" t="n">
        <v>0</v>
      </c>
      <c r="H17" s="81" t="n">
        <v>0</v>
      </c>
      <c r="I17" s="81" t="n">
        <v>0</v>
      </c>
      <c r="J17" s="81" t="n">
        <v>0</v>
      </c>
      <c r="K17" s="81" t="n">
        <v>0</v>
      </c>
      <c r="L17" s="81" t="n">
        <v>0</v>
      </c>
      <c r="M17" s="81" t="n">
        <v>0</v>
      </c>
      <c r="N17" s="81" t="n">
        <v>0</v>
      </c>
      <c r="O17" s="81" t="n">
        <v>0</v>
      </c>
      <c r="P17" s="81" t="n">
        <v>0</v>
      </c>
      <c r="Q17" s="81" t="n">
        <v>0</v>
      </c>
      <c r="R17" s="81" t="n">
        <v>0</v>
      </c>
      <c r="S17" s="81" t="n">
        <v>0</v>
      </c>
      <c r="T17" s="81" t="n">
        <v>0</v>
      </c>
      <c r="U17" s="81" t="n">
        <v>0</v>
      </c>
      <c r="V17" s="81" t="n">
        <v>0</v>
      </c>
      <c r="W17" s="81" t="n">
        <v>0</v>
      </c>
      <c r="X17" s="81" t="n">
        <v>0</v>
      </c>
      <c r="Y17" s="81" t="n">
        <v>0</v>
      </c>
      <c r="Z17" s="81" t="n">
        <v>0</v>
      </c>
    </row>
    <row r="19" customFormat="false" ht="11.25" hidden="false" customHeight="true" outlineLevel="0" collapsed="false">
      <c r="A19" s="83" t="s">
        <v>64</v>
      </c>
      <c r="B19" s="84"/>
      <c r="C19" s="84" t="n">
        <f aca="false">SUM((($C$9+$C$15)+$C$17))</f>
        <v>19431.6591</v>
      </c>
      <c r="D19" s="84" t="n">
        <f aca="false">SUM((($D$9+$D$15)+$D$17))</f>
        <v>22370.0257</v>
      </c>
      <c r="E19" s="84" t="n">
        <f aca="false">SUM((($E$9+$E$15)+$E$17))</f>
        <v>21113.1167</v>
      </c>
      <c r="F19" s="84" t="n">
        <f aca="false">SUM((($F$9+$F$15)+$F$17))</f>
        <v>1563.5741</v>
      </c>
      <c r="G19" s="84" t="n">
        <f aca="false">SUM((($G$9+$G$15)+$G$17))</f>
        <v>-3121.8301</v>
      </c>
      <c r="H19" s="84" t="n">
        <f aca="false">SUM((($H$9+$H$15)+$H$17))</f>
        <v>15800.7505</v>
      </c>
      <c r="I19" s="84" t="n">
        <f aca="false">SUM((($I$9+$I$15)+$I$17))</f>
        <v>22450.6215</v>
      </c>
      <c r="J19" s="84" t="n">
        <f aca="false">SUM((($J$9+$J$15)+$J$17))</f>
        <v>1217.287</v>
      </c>
      <c r="K19" s="84" t="n">
        <f aca="false">SUM((($K$9+$K$15)+$K$17))</f>
        <v>-2040.7775</v>
      </c>
      <c r="L19" s="84" t="n">
        <f aca="false">SUM((($L$9+$L$15)+$L$17))</f>
        <v>15850.5882</v>
      </c>
      <c r="M19" s="84" t="n">
        <f aca="false">SUM((($M$9+$M$15)+$M$17))</f>
        <v>29733.3838</v>
      </c>
      <c r="N19" s="84" t="n">
        <f aca="false">SUM((($N$9+$N$15)+$N$17))</f>
        <v>13656.4065</v>
      </c>
      <c r="O19" s="84" t="n">
        <f aca="false">SUM((($O$9+$O$15)+$O$17))</f>
        <v>8117.6624</v>
      </c>
      <c r="P19" s="84" t="n">
        <f aca="false">SUM((($P$9+$P$15)+$P$17))</f>
        <v>7569.2107</v>
      </c>
      <c r="Q19" s="84" t="n">
        <f aca="false">SUM((($Q$9+$Q$15)+$Q$17))</f>
        <v>10599.2326</v>
      </c>
      <c r="R19" s="84" t="n">
        <f aca="false">SUM((($R$9+$R$15)+$R$17))</f>
        <v>22956.3076</v>
      </c>
      <c r="S19" s="84" t="n">
        <f aca="false">SUM((($S$9+$S$15)+$S$17))</f>
        <v>-21655.1635</v>
      </c>
      <c r="T19" s="84" t="n">
        <f aca="false">SUM((($T$9+$T$15)+$T$17))</f>
        <v>-14844.3785</v>
      </c>
      <c r="U19" s="84" t="n">
        <f aca="false">SUM((($U$9+$U$15)+$U$17))</f>
        <v>-15955.1301</v>
      </c>
      <c r="V19" s="84" t="n">
        <f aca="false">SUM((($V$9+$V$15)+$V$17))</f>
        <v>-52005.7979</v>
      </c>
      <c r="W19" s="84" t="n">
        <f aca="false">SUM((($W$9+$W$15)+$W$17))</f>
        <v>-63586.3785</v>
      </c>
      <c r="X19" s="84" t="n">
        <f aca="false">SUM((($X$9+$X$15)+$X$17))</f>
        <v>-54021.8301</v>
      </c>
      <c r="Y19" s="84" t="n">
        <f aca="false">SUM((($Y$9+$Y$15)+$Y$17))</f>
        <v>-37683.1527</v>
      </c>
      <c r="Z19" s="85" t="n">
        <f aca="false">SUM((($Z$9+$Z$15)+$Z$17))</f>
        <v>-53533.3334</v>
      </c>
    </row>
    <row r="21" customFormat="false" ht="11.25" hidden="false" customHeight="true" outlineLevel="0" collapsed="false">
      <c r="A21" s="81" t="s">
        <v>104</v>
      </c>
      <c r="C21" s="81" t="n">
        <v>6399.4065</v>
      </c>
      <c r="D21" s="81" t="n">
        <v>21015.2039</v>
      </c>
      <c r="E21" s="81" t="n">
        <v>8398.8393</v>
      </c>
      <c r="F21" s="81" t="n">
        <v>-823.521700000001</v>
      </c>
      <c r="G21" s="81" t="n">
        <v>-5721.8198</v>
      </c>
      <c r="H21" s="81" t="n">
        <v>13413.6489</v>
      </c>
      <c r="I21" s="81" t="n">
        <v>19950.5955</v>
      </c>
      <c r="J21" s="81" t="n">
        <v>-2298.8684</v>
      </c>
      <c r="K21" s="81" t="n">
        <v>-4976.239</v>
      </c>
      <c r="L21" s="81" t="n">
        <v>12517.2412</v>
      </c>
      <c r="M21" s="81" t="n">
        <v>25281.7768</v>
      </c>
      <c r="N21" s="81" t="n">
        <v>10089.7121</v>
      </c>
      <c r="O21" s="81" t="n">
        <v>5601.5388</v>
      </c>
      <c r="P21" s="81" t="n">
        <v>4762.7456</v>
      </c>
      <c r="Q21" s="81" t="n">
        <v>8099.2412</v>
      </c>
      <c r="R21" s="81" t="n">
        <v>21407.924</v>
      </c>
      <c r="S21" s="81" t="n">
        <v>-23255.1488</v>
      </c>
      <c r="T21" s="81" t="n">
        <v>-16134.725</v>
      </c>
      <c r="U21" s="81" t="n">
        <v>-17255.1668</v>
      </c>
      <c r="V21" s="81" t="n">
        <v>-52941.2636</v>
      </c>
      <c r="W21" s="81" t="n">
        <v>-65360.5682</v>
      </c>
      <c r="X21" s="81" t="n">
        <v>-55788.4818</v>
      </c>
      <c r="Y21" s="81" t="n">
        <v>-39425.0956</v>
      </c>
      <c r="Z21" s="81" t="n">
        <v>-54933.371</v>
      </c>
    </row>
    <row r="22" customFormat="false" ht="11.25" hidden="false" customHeight="true" outlineLevel="0" collapsed="false">
      <c r="A22" s="81" t="s">
        <v>105</v>
      </c>
      <c r="C22" s="86" t="n">
        <f aca="false">SUM(($C$19-$C$21))</f>
        <v>13032.2526</v>
      </c>
      <c r="D22" s="86" t="n">
        <f aca="false">SUM(($D$19-$D$21))</f>
        <v>1354.8218</v>
      </c>
      <c r="E22" s="86" t="n">
        <f aca="false">SUM(($E$19-$E$21))</f>
        <v>12714.2774</v>
      </c>
      <c r="F22" s="86" t="n">
        <f aca="false">SUM(($F$19-$F$21))</f>
        <v>2387.0958</v>
      </c>
      <c r="G22" s="86" t="n">
        <f aca="false">SUM(($G$19-$G$21))</f>
        <v>2599.9897</v>
      </c>
      <c r="H22" s="86" t="n">
        <f aca="false">SUM(($H$19-$H$21))</f>
        <v>2387.1016</v>
      </c>
      <c r="I22" s="86" t="n">
        <f aca="false">SUM(($I$19-$I$21))</f>
        <v>2500.026</v>
      </c>
      <c r="J22" s="86" t="n">
        <f aca="false">SUM(($J$19-$J$21))</f>
        <v>3516.1554</v>
      </c>
      <c r="K22" s="86" t="n">
        <f aca="false">SUM(($K$19-$K$21))</f>
        <v>2935.46150000001</v>
      </c>
      <c r="L22" s="86" t="n">
        <f aca="false">SUM(($L$19-$L$21))</f>
        <v>3333.347</v>
      </c>
      <c r="M22" s="86" t="n">
        <f aca="false">SUM(($M$19-$M$21))</f>
        <v>4451.607</v>
      </c>
      <c r="N22" s="86" t="n">
        <f aca="false">SUM(($N$19-$N$21))</f>
        <v>3566.6944</v>
      </c>
      <c r="O22" s="86" t="n">
        <f aca="false">SUM(($O$19-$O$21))</f>
        <v>2516.1236</v>
      </c>
      <c r="P22" s="86" t="n">
        <f aca="false">SUM(($P$19-$P$21))</f>
        <v>2806.46510000001</v>
      </c>
      <c r="Q22" s="86" t="n">
        <f aca="false">SUM(($Q$19-$Q$21))</f>
        <v>2499.9914</v>
      </c>
      <c r="R22" s="86" t="n">
        <f aca="false">SUM(($R$19-$R$21))</f>
        <v>1548.3836</v>
      </c>
      <c r="S22" s="86" t="n">
        <f aca="false">SUM(($S$19-$S$21))</f>
        <v>1599.9853</v>
      </c>
      <c r="T22" s="86" t="n">
        <f aca="false">SUM(($T$19-$T$21))</f>
        <v>1290.3465</v>
      </c>
      <c r="U22" s="86" t="n">
        <f aca="false">SUM(($U$19-$U$21))</f>
        <v>1300.0367</v>
      </c>
      <c r="V22" s="86" t="n">
        <f aca="false">SUM(($V$19-$V$21))</f>
        <v>935.465700000001</v>
      </c>
      <c r="W22" s="86" t="n">
        <f aca="false">SUM(($W$19-$W$21))</f>
        <v>1774.18970000001</v>
      </c>
      <c r="X22" s="86" t="n">
        <f aca="false">SUM(($X$19-$X$21))</f>
        <v>1766.6517</v>
      </c>
      <c r="Y22" s="86" t="n">
        <f aca="false">SUM(($Y$19-$Y$21))</f>
        <v>1741.9429</v>
      </c>
      <c r="Z22" s="86" t="n">
        <f aca="false">SUM(($Z$19-$Z$21))</f>
        <v>1400.0376</v>
      </c>
    </row>
    <row r="24" customFormat="false" ht="12" hidden="false" customHeight="true" outlineLevel="0" collapsed="false">
      <c r="A24" s="79" t="s">
        <v>106</v>
      </c>
    </row>
    <row r="25" customFormat="false" ht="11.25" hidden="false" customHeight="true" outlineLevel="0" collapsed="false">
      <c r="A25" s="81" t="s">
        <v>107</v>
      </c>
      <c r="C25" s="81" t="n">
        <v>-5783094</v>
      </c>
      <c r="D25" s="81" t="n">
        <v>-5037309</v>
      </c>
      <c r="E25" s="81" t="n">
        <v>-4399446</v>
      </c>
      <c r="F25" s="81" t="n">
        <v>-4068227</v>
      </c>
      <c r="G25" s="81" t="n">
        <v>-2323861</v>
      </c>
      <c r="H25" s="81" t="n">
        <v>-2618735</v>
      </c>
      <c r="I25" s="81" t="n">
        <v>-2843219</v>
      </c>
      <c r="J25" s="81" t="n">
        <v>-3349557</v>
      </c>
      <c r="K25" s="81" t="n">
        <v>-3568717</v>
      </c>
      <c r="L25" s="81" t="n">
        <v>-3411876</v>
      </c>
      <c r="M25" s="81" t="n">
        <v>-3400618</v>
      </c>
      <c r="N25" s="81" t="n">
        <v>-4885109</v>
      </c>
      <c r="O25" s="81" t="n">
        <v>-4649192</v>
      </c>
      <c r="P25" s="81" t="n">
        <v>-4399503</v>
      </c>
      <c r="Q25" s="81" t="n">
        <v>-3955919</v>
      </c>
      <c r="R25" s="81" t="n">
        <v>-4555421</v>
      </c>
      <c r="S25" s="81" t="n">
        <v>185710</v>
      </c>
      <c r="T25" s="81" t="n">
        <v>194810</v>
      </c>
      <c r="U25" s="81" t="n">
        <v>202795</v>
      </c>
      <c r="V25" s="81" t="n">
        <v>226496</v>
      </c>
      <c r="W25" s="81" t="n">
        <v>243102</v>
      </c>
      <c r="X25" s="81" t="n">
        <v>239897</v>
      </c>
      <c r="Y25" s="81" t="n">
        <v>268740</v>
      </c>
      <c r="Z25" s="81" t="n">
        <v>0</v>
      </c>
      <c r="AA25" s="81" t="n">
        <f aca="false">SUM($C$25:$Z$25)</f>
        <v>-61688253</v>
      </c>
    </row>
    <row r="26" customFormat="false" ht="11.25" hidden="false" customHeight="true" outlineLevel="0" collapsed="false">
      <c r="A26" s="81" t="s">
        <v>108</v>
      </c>
      <c r="C26" s="81" t="n">
        <v>14763318</v>
      </c>
      <c r="D26" s="81" t="n">
        <v>14578372</v>
      </c>
      <c r="E26" s="81" t="n">
        <v>11191465</v>
      </c>
      <c r="F26" s="81" t="n">
        <v>4195568</v>
      </c>
      <c r="G26" s="81" t="n">
        <v>1624306</v>
      </c>
      <c r="H26" s="81" t="n">
        <v>2224851</v>
      </c>
      <c r="I26" s="81" t="n">
        <v>3973350</v>
      </c>
      <c r="J26" s="81" t="n">
        <v>5412569</v>
      </c>
      <c r="K26" s="81" t="n">
        <v>4909899</v>
      </c>
      <c r="L26" s="81" t="n">
        <v>5554196</v>
      </c>
      <c r="M26" s="81" t="n">
        <v>5882060</v>
      </c>
      <c r="N26" s="81" t="n">
        <v>5797873</v>
      </c>
      <c r="O26" s="81" t="n">
        <v>5812632</v>
      </c>
      <c r="P26" s="81" t="n">
        <v>1908341</v>
      </c>
      <c r="Q26" s="81" t="n">
        <v>1299981</v>
      </c>
      <c r="R26" s="81" t="n">
        <v>1549779</v>
      </c>
      <c r="S26" s="81" t="n">
        <v>-130168</v>
      </c>
      <c r="T26" s="81" t="n">
        <v>-200953</v>
      </c>
      <c r="U26" s="81" t="n">
        <v>-49492</v>
      </c>
      <c r="V26" s="81" t="n">
        <v>-211960</v>
      </c>
      <c r="W26" s="81" t="n">
        <v>-257044</v>
      </c>
      <c r="X26" s="81" t="n">
        <v>-150363</v>
      </c>
      <c r="Y26" s="81" t="n">
        <v>-39519</v>
      </c>
      <c r="Z26" s="81" t="n">
        <v>1722653</v>
      </c>
      <c r="AA26" s="81" t="n">
        <f aca="false">SUM($C$26:$Z$26)</f>
        <v>91361714</v>
      </c>
    </row>
    <row r="27" customFormat="false" ht="11.25" hidden="false" customHeight="true" outlineLevel="0" collapsed="false">
      <c r="A27" s="83" t="s">
        <v>109</v>
      </c>
      <c r="B27" s="84"/>
      <c r="C27" s="84" t="n">
        <f aca="false">SUM($C$25:$C$26)</f>
        <v>8980224</v>
      </c>
      <c r="D27" s="84" t="n">
        <f aca="false">SUM($D$25:$D$26)</f>
        <v>9541063</v>
      </c>
      <c r="E27" s="84" t="n">
        <f aca="false">SUM($E$25:$E$26)</f>
        <v>6792019</v>
      </c>
      <c r="F27" s="84" t="n">
        <f aca="false">SUM($F$25:$F$26)</f>
        <v>127341</v>
      </c>
      <c r="G27" s="84" t="n">
        <f aca="false">SUM($G$25:$G$26)</f>
        <v>-699555</v>
      </c>
      <c r="H27" s="84" t="n">
        <f aca="false">SUM($H$25:$H$26)</f>
        <v>-393884</v>
      </c>
      <c r="I27" s="84" t="n">
        <f aca="false">SUM($I$25:$I$26)</f>
        <v>1130131</v>
      </c>
      <c r="J27" s="84" t="n">
        <f aca="false">SUM($J$25:$J$26)</f>
        <v>2063012</v>
      </c>
      <c r="K27" s="84" t="n">
        <f aca="false">SUM($K$25:$K$26)</f>
        <v>1341182</v>
      </c>
      <c r="L27" s="84" t="n">
        <f aca="false">SUM($L$25:$L$26)</f>
        <v>2142320</v>
      </c>
      <c r="M27" s="84" t="n">
        <f aca="false">SUM($M$25:$M$26)</f>
        <v>2481442</v>
      </c>
      <c r="N27" s="84" t="n">
        <f aca="false">SUM($N$25:$N$26)</f>
        <v>912764</v>
      </c>
      <c r="O27" s="84" t="n">
        <f aca="false">SUM($O$25:$O$26)</f>
        <v>1163440</v>
      </c>
      <c r="P27" s="84" t="n">
        <f aca="false">SUM($P$25:$P$26)</f>
        <v>-2491162</v>
      </c>
      <c r="Q27" s="84" t="n">
        <f aca="false">SUM($Q$25:$Q$26)</f>
        <v>-2655938</v>
      </c>
      <c r="R27" s="84" t="n">
        <f aca="false">SUM($R$25:$R$26)</f>
        <v>-3005642</v>
      </c>
      <c r="S27" s="84" t="n">
        <f aca="false">SUM($S$25:$S$26)</f>
        <v>55542</v>
      </c>
      <c r="T27" s="84" t="n">
        <f aca="false">SUM($T$25:$T$26)</f>
        <v>-6143</v>
      </c>
      <c r="U27" s="84" t="n">
        <f aca="false">SUM($U$25:$U$26)</f>
        <v>153303</v>
      </c>
      <c r="V27" s="84" t="n">
        <f aca="false">SUM($V$25:$V$26)</f>
        <v>14536</v>
      </c>
      <c r="W27" s="84" t="n">
        <f aca="false">SUM($W$25:$W$26)</f>
        <v>-13942</v>
      </c>
      <c r="X27" s="84" t="n">
        <f aca="false">SUM($X$25:$X$26)</f>
        <v>89534</v>
      </c>
      <c r="Y27" s="84" t="n">
        <f aca="false">SUM($Y$25:$Y$26)</f>
        <v>229221</v>
      </c>
      <c r="Z27" s="84" t="n">
        <f aca="false">SUM($Z$25:$Z$26)</f>
        <v>1722653</v>
      </c>
      <c r="AA27" s="85" t="n">
        <f aca="false">SUM($AA$25:$AA$26)</f>
        <v>29673461</v>
      </c>
    </row>
    <row r="28" customFormat="false" ht="11.25" hidden="false" customHeight="true" outlineLevel="0" collapsed="false">
      <c r="A28" s="81" t="s">
        <v>110</v>
      </c>
      <c r="C28" s="81" t="n">
        <v>8935443</v>
      </c>
      <c r="D28" s="81" t="n">
        <v>9505376</v>
      </c>
      <c r="E28" s="81" t="n">
        <v>6795500</v>
      </c>
      <c r="F28" s="81" t="n">
        <v>171578</v>
      </c>
      <c r="G28" s="81" t="n">
        <v>-667236</v>
      </c>
      <c r="H28" s="81" t="n">
        <v>-449691</v>
      </c>
      <c r="I28" s="81" t="n">
        <v>1067026</v>
      </c>
      <c r="J28" s="81" t="n">
        <v>2080148</v>
      </c>
      <c r="K28" s="81" t="n">
        <v>1362570</v>
      </c>
      <c r="L28" s="81" t="n">
        <v>2116725</v>
      </c>
      <c r="M28" s="81" t="n">
        <v>2407906</v>
      </c>
      <c r="N28" s="81" t="n">
        <v>905622</v>
      </c>
      <c r="O28" s="81" t="n">
        <v>1180002</v>
      </c>
      <c r="P28" s="81" t="n">
        <v>-2472767</v>
      </c>
      <c r="Q28" s="81" t="n">
        <v>-2652393</v>
      </c>
      <c r="R28" s="81" t="n">
        <v>-3022968</v>
      </c>
      <c r="S28" s="81" t="n">
        <v>107511</v>
      </c>
      <c r="T28" s="81" t="n">
        <v>32339</v>
      </c>
      <c r="U28" s="81" t="n">
        <v>192482</v>
      </c>
      <c r="V28" s="81" t="n">
        <v>93136</v>
      </c>
      <c r="W28" s="81" t="n">
        <v>129766</v>
      </c>
      <c r="X28" s="81" t="n">
        <v>209177</v>
      </c>
      <c r="Y28" s="81" t="n">
        <v>318717</v>
      </c>
      <c r="Z28" s="81" t="n">
        <v>1821192</v>
      </c>
      <c r="AA28" s="81" t="n">
        <v>30167161</v>
      </c>
    </row>
    <row r="29" customFormat="false" ht="11.25" hidden="false" customHeight="true" outlineLevel="0" collapsed="false">
      <c r="A29" s="81" t="s">
        <v>105</v>
      </c>
      <c r="C29" s="86" t="n">
        <f aca="false">SUM(($C$27-$C$28))</f>
        <v>44781</v>
      </c>
      <c r="D29" s="86" t="n">
        <f aca="false">SUM(($D$27-$D$28))</f>
        <v>35687</v>
      </c>
      <c r="E29" s="86" t="n">
        <f aca="false">SUM(($E$27-$E$28))</f>
        <v>-3481</v>
      </c>
      <c r="F29" s="86" t="n">
        <f aca="false">SUM(($F$27-$F$28))</f>
        <v>-44237</v>
      </c>
      <c r="G29" s="86" t="n">
        <f aca="false">SUM(($G$27-$G$28))</f>
        <v>-32319</v>
      </c>
      <c r="H29" s="86" t="n">
        <f aca="false">SUM(($H$27-$H$28))</f>
        <v>55807</v>
      </c>
      <c r="I29" s="86" t="n">
        <f aca="false">SUM(($I$27-$I$28))</f>
        <v>63105</v>
      </c>
      <c r="J29" s="86" t="n">
        <f aca="false">SUM(($J$27-$J$28))</f>
        <v>-17136</v>
      </c>
      <c r="K29" s="86" t="n">
        <f aca="false">SUM(($K$27-$K$28))</f>
        <v>-21388</v>
      </c>
      <c r="L29" s="86" t="n">
        <f aca="false">SUM(($L$27-$L$28))</f>
        <v>25595</v>
      </c>
      <c r="M29" s="86" t="n">
        <f aca="false">SUM(($M$27-$M$28))</f>
        <v>73536</v>
      </c>
      <c r="N29" s="86" t="n">
        <f aca="false">SUM(($N$27-$N$28))</f>
        <v>7142</v>
      </c>
      <c r="O29" s="86" t="n">
        <f aca="false">SUM(($O$27-$O$28))</f>
        <v>-16562</v>
      </c>
      <c r="P29" s="86" t="n">
        <f aca="false">SUM(($P$27-$P$28))</f>
        <v>-18395</v>
      </c>
      <c r="Q29" s="86" t="n">
        <f aca="false">SUM(($Q$27-$Q$28))</f>
        <v>-3545</v>
      </c>
      <c r="R29" s="86" t="n">
        <f aca="false">SUM(($R$27-$R$28))</f>
        <v>17326</v>
      </c>
      <c r="S29" s="86" t="n">
        <f aca="false">SUM(($S$27-$S$28))</f>
        <v>-51969</v>
      </c>
      <c r="T29" s="86" t="n">
        <f aca="false">SUM(($T$27-$T$28))</f>
        <v>-38482</v>
      </c>
      <c r="U29" s="86" t="n">
        <f aca="false">SUM(($U$27-$U$28))</f>
        <v>-39179</v>
      </c>
      <c r="V29" s="86" t="n">
        <f aca="false">SUM(($V$27-$V$28))</f>
        <v>-78600</v>
      </c>
      <c r="W29" s="86" t="n">
        <f aca="false">SUM(($W$27-$W$28))</f>
        <v>-143708</v>
      </c>
      <c r="X29" s="86" t="n">
        <f aca="false">SUM(($X$27-$X$28))</f>
        <v>-119643</v>
      </c>
      <c r="Y29" s="86" t="n">
        <f aca="false">SUM(($Y$27-$Y$28))</f>
        <v>-89496</v>
      </c>
      <c r="Z29" s="86" t="n">
        <f aca="false">SUM(($Z$27-$Z$28))</f>
        <v>-98539</v>
      </c>
      <c r="AA29" s="86" t="n">
        <f aca="false">SUM(($AA$27-$AA$28))</f>
        <v>-493700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29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87" width="33.15"/>
    <col collapsed="false" customWidth="true" hidden="false" outlineLevel="0" max="2" min="2" style="87" width="3.99"/>
    <col collapsed="false" customWidth="true" hidden="false" outlineLevel="0" max="26" min="3" style="87" width="13.32"/>
    <col collapsed="false" customWidth="true" hidden="false" outlineLevel="0" max="27" min="27" style="87" width="15.99"/>
  </cols>
  <sheetData>
    <row r="1" customFormat="false" ht="12" hidden="false" customHeight="true" outlineLevel="0" collapsed="false">
      <c r="A1" s="88" t="s">
        <v>111</v>
      </c>
    </row>
    <row r="2" customFormat="false" ht="12" hidden="false" customHeight="true" outlineLevel="0" collapsed="false">
      <c r="A2" s="88" t="s">
        <v>33</v>
      </c>
    </row>
    <row r="3" customFormat="false" ht="12" hidden="false" customHeight="true" outlineLevel="0" collapsed="false">
      <c r="A3" s="88" t="s">
        <v>96</v>
      </c>
    </row>
    <row r="4" customFormat="false" ht="12" hidden="false" customHeight="true" outlineLevel="0" collapsed="false">
      <c r="A4" s="88" t="s">
        <v>97</v>
      </c>
    </row>
    <row r="6" customFormat="false" ht="12" hidden="false" customHeight="true" outlineLevel="0" collapsed="false">
      <c r="A6" s="89" t="s">
        <v>98</v>
      </c>
      <c r="C6" s="90" t="s">
        <v>36</v>
      </c>
      <c r="D6" s="90" t="s">
        <v>37</v>
      </c>
      <c r="E6" s="90" t="s">
        <v>38</v>
      </c>
      <c r="F6" s="90" t="s">
        <v>39</v>
      </c>
      <c r="G6" s="90" t="s">
        <v>40</v>
      </c>
      <c r="H6" s="90" t="s">
        <v>41</v>
      </c>
      <c r="I6" s="90" t="s">
        <v>42</v>
      </c>
      <c r="J6" s="90" t="s">
        <v>43</v>
      </c>
      <c r="K6" s="90" t="s">
        <v>44</v>
      </c>
      <c r="L6" s="90" t="s">
        <v>45</v>
      </c>
      <c r="M6" s="90" t="s">
        <v>46</v>
      </c>
      <c r="N6" s="90" t="s">
        <v>47</v>
      </c>
      <c r="O6" s="90" t="s">
        <v>48</v>
      </c>
      <c r="P6" s="90" t="s">
        <v>49</v>
      </c>
      <c r="Q6" s="90" t="s">
        <v>50</v>
      </c>
      <c r="R6" s="90" t="s">
        <v>51</v>
      </c>
      <c r="S6" s="90" t="s">
        <v>52</v>
      </c>
      <c r="T6" s="90" t="s">
        <v>53</v>
      </c>
      <c r="U6" s="90" t="s">
        <v>54</v>
      </c>
      <c r="V6" s="90" t="s">
        <v>55</v>
      </c>
      <c r="W6" s="90" t="s">
        <v>56</v>
      </c>
      <c r="X6" s="90" t="s">
        <v>57</v>
      </c>
      <c r="Y6" s="90" t="s">
        <v>58</v>
      </c>
      <c r="Z6" s="90" t="s">
        <v>59</v>
      </c>
      <c r="AA6" s="90" t="s">
        <v>35</v>
      </c>
    </row>
    <row r="7" customFormat="false" ht="11.25" hidden="false" customHeight="true" outlineLevel="0" collapsed="false">
      <c r="A7" s="91" t="s">
        <v>60</v>
      </c>
      <c r="C7" s="91" t="n">
        <v>0</v>
      </c>
      <c r="D7" s="91" t="n">
        <v>0</v>
      </c>
      <c r="E7" s="91" t="n">
        <v>0</v>
      </c>
      <c r="F7" s="91" t="n">
        <v>0</v>
      </c>
      <c r="G7" s="91" t="n">
        <v>0</v>
      </c>
      <c r="H7" s="91" t="n">
        <v>0</v>
      </c>
      <c r="I7" s="91" t="n">
        <v>0</v>
      </c>
      <c r="J7" s="91" t="n">
        <v>0</v>
      </c>
      <c r="K7" s="91" t="n">
        <v>0</v>
      </c>
      <c r="L7" s="91" t="n">
        <v>0</v>
      </c>
      <c r="M7" s="91" t="n">
        <v>0</v>
      </c>
      <c r="N7" s="91" t="n">
        <v>0</v>
      </c>
      <c r="O7" s="91" t="n">
        <v>0</v>
      </c>
      <c r="P7" s="91" t="n">
        <v>0</v>
      </c>
      <c r="Q7" s="91" t="n">
        <v>0</v>
      </c>
      <c r="R7" s="91" t="n">
        <v>0</v>
      </c>
      <c r="S7" s="91" t="n">
        <v>0</v>
      </c>
      <c r="T7" s="91" t="n">
        <v>0</v>
      </c>
      <c r="U7" s="91" t="n">
        <v>0</v>
      </c>
      <c r="V7" s="91" t="n">
        <v>0</v>
      </c>
      <c r="W7" s="91" t="n">
        <v>0</v>
      </c>
      <c r="X7" s="91" t="n">
        <v>0</v>
      </c>
      <c r="Y7" s="91" t="n">
        <v>0</v>
      </c>
      <c r="Z7" s="91" t="n">
        <v>0</v>
      </c>
    </row>
    <row r="8" customFormat="false" ht="11.25" hidden="false" customHeight="true" outlineLevel="0" collapsed="false">
      <c r="A8" s="91" t="s">
        <v>99</v>
      </c>
      <c r="C8" s="91" t="n">
        <v>0</v>
      </c>
      <c r="D8" s="91" t="n">
        <v>0</v>
      </c>
      <c r="E8" s="91" t="n">
        <v>0</v>
      </c>
      <c r="F8" s="91" t="n">
        <v>0</v>
      </c>
      <c r="G8" s="91" t="n">
        <v>0</v>
      </c>
      <c r="H8" s="91" t="n">
        <v>0</v>
      </c>
      <c r="I8" s="91" t="n">
        <v>0</v>
      </c>
      <c r="J8" s="91" t="n">
        <v>0</v>
      </c>
      <c r="K8" s="91" t="n">
        <v>0</v>
      </c>
      <c r="L8" s="91" t="n">
        <v>0</v>
      </c>
      <c r="M8" s="91" t="n">
        <v>0</v>
      </c>
      <c r="N8" s="91" t="n">
        <v>0</v>
      </c>
      <c r="O8" s="91" t="n">
        <v>0</v>
      </c>
      <c r="P8" s="91" t="n">
        <v>0</v>
      </c>
      <c r="Q8" s="91" t="n">
        <v>0</v>
      </c>
      <c r="R8" s="91" t="n">
        <v>0</v>
      </c>
      <c r="S8" s="91" t="n">
        <v>0</v>
      </c>
      <c r="T8" s="91" t="n">
        <v>0</v>
      </c>
      <c r="U8" s="91" t="n">
        <v>0</v>
      </c>
      <c r="V8" s="91" t="n">
        <v>0</v>
      </c>
      <c r="W8" s="91" t="n">
        <v>0</v>
      </c>
      <c r="X8" s="91" t="n">
        <v>0</v>
      </c>
      <c r="Y8" s="91" t="n">
        <v>0</v>
      </c>
      <c r="Z8" s="91" t="n">
        <v>0</v>
      </c>
    </row>
    <row r="9" customFormat="false" ht="11.25" hidden="false" customHeight="true" outlineLevel="0" collapsed="false">
      <c r="A9" s="88" t="s">
        <v>100</v>
      </c>
      <c r="C9" s="92" t="n">
        <v>0</v>
      </c>
      <c r="D9" s="92" t="n">
        <v>0</v>
      </c>
      <c r="E9" s="92" t="n">
        <v>0</v>
      </c>
      <c r="F9" s="92" t="n">
        <v>0</v>
      </c>
      <c r="G9" s="92" t="n">
        <v>0</v>
      </c>
      <c r="H9" s="92" t="n">
        <v>0</v>
      </c>
      <c r="I9" s="92" t="n">
        <v>0</v>
      </c>
      <c r="J9" s="92" t="n">
        <v>0</v>
      </c>
      <c r="K9" s="92" t="n">
        <v>0</v>
      </c>
      <c r="L9" s="92" t="n">
        <v>0</v>
      </c>
      <c r="M9" s="92" t="n">
        <v>0</v>
      </c>
      <c r="N9" s="92" t="n">
        <v>0</v>
      </c>
      <c r="O9" s="92" t="n">
        <v>0</v>
      </c>
      <c r="P9" s="92" t="n">
        <v>0</v>
      </c>
      <c r="Q9" s="92" t="n">
        <v>0</v>
      </c>
      <c r="R9" s="92" t="n">
        <v>0</v>
      </c>
      <c r="S9" s="92" t="n">
        <v>0</v>
      </c>
      <c r="T9" s="92" t="n">
        <v>0</v>
      </c>
      <c r="U9" s="92" t="n">
        <v>0</v>
      </c>
      <c r="V9" s="92" t="n">
        <v>0</v>
      </c>
      <c r="W9" s="92" t="n">
        <v>0</v>
      </c>
      <c r="X9" s="92" t="n">
        <v>0</v>
      </c>
      <c r="Y9" s="92" t="n">
        <v>0</v>
      </c>
      <c r="Z9" s="92" t="n">
        <v>0</v>
      </c>
    </row>
    <row r="11" customFormat="false" ht="11.25" hidden="false" customHeight="true" outlineLevel="0" collapsed="false">
      <c r="A11" s="91" t="s">
        <v>61</v>
      </c>
      <c r="C11" s="91" t="n">
        <v>0</v>
      </c>
      <c r="D11" s="91" t="n">
        <v>0</v>
      </c>
      <c r="E11" s="91" t="n">
        <v>0</v>
      </c>
      <c r="F11" s="91" t="n">
        <v>0</v>
      </c>
      <c r="G11" s="91" t="n">
        <v>0</v>
      </c>
      <c r="H11" s="91" t="n">
        <v>0</v>
      </c>
      <c r="I11" s="91" t="n">
        <v>0</v>
      </c>
      <c r="J11" s="91" t="n">
        <v>0</v>
      </c>
      <c r="K11" s="91" t="n">
        <v>0</v>
      </c>
      <c r="L11" s="91" t="n">
        <v>0</v>
      </c>
      <c r="M11" s="91" t="n">
        <v>0</v>
      </c>
      <c r="N11" s="91" t="n">
        <v>0</v>
      </c>
      <c r="O11" s="91" t="n">
        <v>0</v>
      </c>
      <c r="P11" s="91" t="n">
        <v>0</v>
      </c>
      <c r="Q11" s="91" t="n">
        <v>0</v>
      </c>
      <c r="R11" s="91" t="n">
        <v>0</v>
      </c>
      <c r="S11" s="91" t="n">
        <v>0</v>
      </c>
      <c r="T11" s="91" t="n">
        <v>0</v>
      </c>
      <c r="U11" s="91" t="n">
        <v>0</v>
      </c>
      <c r="V11" s="91" t="n">
        <v>0</v>
      </c>
      <c r="W11" s="91" t="n">
        <v>0</v>
      </c>
      <c r="X11" s="91" t="n">
        <v>0</v>
      </c>
      <c r="Y11" s="91" t="n">
        <v>0</v>
      </c>
      <c r="Z11" s="91" t="n">
        <v>0</v>
      </c>
    </row>
    <row r="12" customFormat="false" ht="11.25" hidden="false" customHeight="true" outlineLevel="0" collapsed="false">
      <c r="A12" s="91" t="s">
        <v>62</v>
      </c>
      <c r="C12" s="91" t="n">
        <v>0</v>
      </c>
      <c r="D12" s="91" t="n">
        <v>0</v>
      </c>
      <c r="E12" s="91" t="n">
        <v>0</v>
      </c>
      <c r="F12" s="91" t="n">
        <v>0</v>
      </c>
      <c r="G12" s="91" t="n">
        <v>0</v>
      </c>
      <c r="H12" s="91" t="n">
        <v>0</v>
      </c>
      <c r="I12" s="91" t="n">
        <v>0</v>
      </c>
      <c r="J12" s="91" t="n">
        <v>0</v>
      </c>
      <c r="K12" s="91" t="n">
        <v>0</v>
      </c>
      <c r="L12" s="91" t="n">
        <v>0</v>
      </c>
      <c r="M12" s="91" t="n">
        <v>0</v>
      </c>
      <c r="N12" s="91" t="n">
        <v>0</v>
      </c>
      <c r="O12" s="91" t="n">
        <v>0</v>
      </c>
      <c r="P12" s="91" t="n">
        <v>0</v>
      </c>
      <c r="Q12" s="91" t="n">
        <v>0</v>
      </c>
      <c r="R12" s="91" t="n">
        <v>0</v>
      </c>
      <c r="S12" s="91" t="n">
        <v>0</v>
      </c>
      <c r="T12" s="91" t="n">
        <v>0</v>
      </c>
      <c r="U12" s="91" t="n">
        <v>0</v>
      </c>
      <c r="V12" s="91" t="n">
        <v>0</v>
      </c>
      <c r="W12" s="91" t="n">
        <v>0</v>
      </c>
      <c r="X12" s="91" t="n">
        <v>0</v>
      </c>
      <c r="Y12" s="91" t="n">
        <v>0</v>
      </c>
      <c r="Z12" s="91" t="n">
        <v>0</v>
      </c>
    </row>
    <row r="13" customFormat="false" ht="11.25" hidden="false" customHeight="true" outlineLevel="0" collapsed="false">
      <c r="A13" s="91" t="s">
        <v>101</v>
      </c>
      <c r="C13" s="91" t="n">
        <v>0</v>
      </c>
      <c r="D13" s="91" t="n">
        <v>0</v>
      </c>
      <c r="E13" s="91" t="n">
        <v>0</v>
      </c>
      <c r="F13" s="91" t="n">
        <v>0</v>
      </c>
      <c r="G13" s="91" t="n">
        <v>0</v>
      </c>
      <c r="H13" s="91" t="n">
        <v>0</v>
      </c>
      <c r="I13" s="91" t="n">
        <v>0</v>
      </c>
      <c r="J13" s="91" t="n">
        <v>0</v>
      </c>
      <c r="K13" s="91" t="n">
        <v>0</v>
      </c>
      <c r="L13" s="91" t="n">
        <v>0</v>
      </c>
      <c r="M13" s="91" t="n">
        <v>0</v>
      </c>
      <c r="N13" s="91" t="n">
        <v>0</v>
      </c>
      <c r="O13" s="91" t="n">
        <v>0</v>
      </c>
      <c r="P13" s="91" t="n">
        <v>0</v>
      </c>
      <c r="Q13" s="91" t="n">
        <v>0</v>
      </c>
      <c r="R13" s="91" t="n">
        <v>0</v>
      </c>
      <c r="S13" s="91" t="n">
        <v>0</v>
      </c>
      <c r="T13" s="91" t="n">
        <v>0</v>
      </c>
      <c r="U13" s="91" t="n">
        <v>0</v>
      </c>
      <c r="V13" s="91" t="n">
        <v>0</v>
      </c>
      <c r="W13" s="91" t="n">
        <v>0</v>
      </c>
      <c r="X13" s="91" t="n">
        <v>0</v>
      </c>
      <c r="Y13" s="91" t="n">
        <v>0</v>
      </c>
      <c r="Z13" s="91" t="n">
        <v>0</v>
      </c>
    </row>
    <row r="14" customFormat="false" ht="11.25" hidden="false" customHeight="true" outlineLevel="0" collapsed="false">
      <c r="A14" s="91" t="s">
        <v>102</v>
      </c>
      <c r="C14" s="91" t="n">
        <v>0</v>
      </c>
      <c r="D14" s="91" t="n">
        <v>0</v>
      </c>
      <c r="E14" s="91" t="n">
        <v>0</v>
      </c>
      <c r="F14" s="91" t="n">
        <v>0</v>
      </c>
      <c r="G14" s="91" t="n">
        <v>0</v>
      </c>
      <c r="H14" s="91" t="n">
        <v>0</v>
      </c>
      <c r="I14" s="91" t="n">
        <v>0</v>
      </c>
      <c r="J14" s="91" t="n">
        <v>0</v>
      </c>
      <c r="K14" s="91" t="n">
        <v>0</v>
      </c>
      <c r="L14" s="91" t="n">
        <v>0</v>
      </c>
      <c r="M14" s="91" t="n">
        <v>0</v>
      </c>
      <c r="N14" s="91" t="n">
        <v>0</v>
      </c>
      <c r="O14" s="91" t="n">
        <v>0</v>
      </c>
      <c r="P14" s="91" t="n">
        <v>0</v>
      </c>
      <c r="Q14" s="91" t="n">
        <v>0</v>
      </c>
      <c r="R14" s="91" t="n">
        <v>0</v>
      </c>
      <c r="S14" s="91" t="n">
        <v>0</v>
      </c>
      <c r="T14" s="91" t="n">
        <v>0</v>
      </c>
      <c r="U14" s="91" t="n">
        <v>0</v>
      </c>
      <c r="V14" s="91" t="n">
        <v>0</v>
      </c>
      <c r="W14" s="91" t="n">
        <v>0</v>
      </c>
      <c r="X14" s="91" t="n">
        <v>0</v>
      </c>
      <c r="Y14" s="91" t="n">
        <v>0</v>
      </c>
      <c r="Z14" s="91" t="n">
        <v>0</v>
      </c>
    </row>
    <row r="15" customFormat="false" ht="11.25" hidden="false" customHeight="true" outlineLevel="0" collapsed="false">
      <c r="A15" s="88" t="s">
        <v>103</v>
      </c>
      <c r="C15" s="92" t="n">
        <v>0</v>
      </c>
      <c r="D15" s="92" t="n">
        <v>0</v>
      </c>
      <c r="E15" s="92" t="n">
        <v>0</v>
      </c>
      <c r="F15" s="92" t="n">
        <v>0</v>
      </c>
      <c r="G15" s="92" t="n">
        <v>0</v>
      </c>
      <c r="H15" s="92" t="n">
        <v>0</v>
      </c>
      <c r="I15" s="92" t="n">
        <v>0</v>
      </c>
      <c r="J15" s="92" t="n">
        <v>0</v>
      </c>
      <c r="K15" s="92" t="n">
        <v>0</v>
      </c>
      <c r="L15" s="92" t="n">
        <v>0</v>
      </c>
      <c r="M15" s="92" t="n">
        <v>0</v>
      </c>
      <c r="N15" s="92" t="n">
        <v>0</v>
      </c>
      <c r="O15" s="92" t="n">
        <v>0</v>
      </c>
      <c r="P15" s="92" t="n">
        <v>0</v>
      </c>
      <c r="Q15" s="92" t="n">
        <v>0</v>
      </c>
      <c r="R15" s="92" t="n">
        <v>0</v>
      </c>
      <c r="S15" s="92" t="n">
        <v>0</v>
      </c>
      <c r="T15" s="92" t="n">
        <v>0</v>
      </c>
      <c r="U15" s="92" t="n">
        <v>0</v>
      </c>
      <c r="V15" s="92" t="n">
        <v>0</v>
      </c>
      <c r="W15" s="92" t="n">
        <v>0</v>
      </c>
      <c r="X15" s="92" t="n">
        <v>0</v>
      </c>
      <c r="Y15" s="92" t="n">
        <v>0</v>
      </c>
      <c r="Z15" s="92" t="n">
        <v>0</v>
      </c>
    </row>
    <row r="17" customFormat="false" ht="11.25" hidden="false" customHeight="true" outlineLevel="0" collapsed="false">
      <c r="A17" s="91" t="s">
        <v>63</v>
      </c>
      <c r="C17" s="91" t="n">
        <v>-6451.6129</v>
      </c>
      <c r="D17" s="91" t="n">
        <v>-6451.6129</v>
      </c>
      <c r="E17" s="93" t="n">
        <v>0</v>
      </c>
      <c r="F17" s="91" t="n">
        <v>0</v>
      </c>
      <c r="G17" s="91" t="n">
        <v>0</v>
      </c>
      <c r="H17" s="91" t="n">
        <v>0</v>
      </c>
      <c r="I17" s="91" t="n">
        <v>0</v>
      </c>
      <c r="J17" s="91" t="n">
        <v>0</v>
      </c>
      <c r="K17" s="91" t="n">
        <v>0</v>
      </c>
      <c r="L17" s="91" t="n">
        <v>0</v>
      </c>
      <c r="M17" s="91" t="n">
        <v>0</v>
      </c>
      <c r="N17" s="91" t="n">
        <v>0</v>
      </c>
      <c r="O17" s="91" t="n">
        <v>0</v>
      </c>
      <c r="P17" s="91" t="n">
        <v>0</v>
      </c>
      <c r="Q17" s="91" t="n">
        <v>0</v>
      </c>
      <c r="R17" s="91" t="n">
        <v>0</v>
      </c>
      <c r="S17" s="91" t="n">
        <v>0</v>
      </c>
      <c r="T17" s="91" t="n">
        <v>0</v>
      </c>
      <c r="U17" s="91" t="n">
        <v>0</v>
      </c>
      <c r="V17" s="91" t="n">
        <v>0</v>
      </c>
      <c r="W17" s="91" t="n">
        <v>0</v>
      </c>
      <c r="X17" s="91" t="n">
        <v>0</v>
      </c>
      <c r="Y17" s="91" t="n">
        <v>0</v>
      </c>
      <c r="Z17" s="91" t="n">
        <v>0</v>
      </c>
    </row>
    <row r="19" customFormat="false" ht="11.25" hidden="false" customHeight="true" outlineLevel="0" collapsed="false">
      <c r="A19" s="94" t="s">
        <v>64</v>
      </c>
      <c r="B19" s="95"/>
      <c r="C19" s="95" t="n">
        <v>-6451.6129</v>
      </c>
      <c r="D19" s="95" t="n">
        <v>-6451.6129</v>
      </c>
      <c r="E19" s="95" t="n">
        <v>0</v>
      </c>
      <c r="F19" s="95" t="n">
        <v>0</v>
      </c>
      <c r="G19" s="95" t="n">
        <v>0</v>
      </c>
      <c r="H19" s="95" t="n">
        <v>0</v>
      </c>
      <c r="I19" s="95" t="n">
        <v>0</v>
      </c>
      <c r="J19" s="95" t="n">
        <v>0</v>
      </c>
      <c r="K19" s="95" t="n">
        <v>0</v>
      </c>
      <c r="L19" s="95" t="n">
        <v>0</v>
      </c>
      <c r="M19" s="95" t="n">
        <v>0</v>
      </c>
      <c r="N19" s="95" t="n">
        <v>0</v>
      </c>
      <c r="O19" s="95" t="n">
        <v>0</v>
      </c>
      <c r="P19" s="95" t="n">
        <v>0</v>
      </c>
      <c r="Q19" s="95" t="n">
        <v>0</v>
      </c>
      <c r="R19" s="95" t="n">
        <v>0</v>
      </c>
      <c r="S19" s="95" t="n">
        <v>0</v>
      </c>
      <c r="T19" s="95" t="n">
        <v>0</v>
      </c>
      <c r="U19" s="95" t="n">
        <v>0</v>
      </c>
      <c r="V19" s="95" t="n">
        <v>0</v>
      </c>
      <c r="W19" s="95" t="n">
        <v>0</v>
      </c>
      <c r="X19" s="95" t="n">
        <v>0</v>
      </c>
      <c r="Y19" s="95" t="n">
        <v>0</v>
      </c>
      <c r="Z19" s="96" t="n">
        <v>0</v>
      </c>
    </row>
    <row r="21" customFormat="false" ht="11.25" hidden="false" customHeight="true" outlineLevel="0" collapsed="false">
      <c r="A21" s="91" t="s">
        <v>104</v>
      </c>
      <c r="C21" s="91" t="n">
        <v>-5000</v>
      </c>
      <c r="D21" s="91" t="n">
        <v>-5000</v>
      </c>
      <c r="E21" s="91" t="n">
        <v>-5000</v>
      </c>
      <c r="F21" s="91" t="n">
        <v>-5000</v>
      </c>
      <c r="G21" s="91" t="n">
        <v>0</v>
      </c>
      <c r="H21" s="91" t="n">
        <v>0</v>
      </c>
      <c r="I21" s="91" t="n">
        <v>0</v>
      </c>
      <c r="J21" s="91" t="n">
        <v>0</v>
      </c>
      <c r="K21" s="91" t="n">
        <v>0</v>
      </c>
      <c r="L21" s="91" t="n">
        <v>0</v>
      </c>
      <c r="M21" s="91" t="n">
        <v>0</v>
      </c>
      <c r="N21" s="91" t="n">
        <v>0</v>
      </c>
      <c r="O21" s="91" t="n">
        <v>0</v>
      </c>
      <c r="P21" s="91" t="n">
        <v>0</v>
      </c>
      <c r="Q21" s="91" t="n">
        <v>0</v>
      </c>
      <c r="R21" s="91" t="n">
        <v>0</v>
      </c>
      <c r="S21" s="91" t="n">
        <v>0</v>
      </c>
      <c r="T21" s="91" t="n">
        <v>0</v>
      </c>
      <c r="U21" s="91" t="n">
        <v>0</v>
      </c>
      <c r="V21" s="91" t="n">
        <v>0</v>
      </c>
      <c r="W21" s="91" t="n">
        <v>0</v>
      </c>
      <c r="X21" s="91" t="n">
        <v>0</v>
      </c>
      <c r="Y21" s="91" t="n">
        <v>0</v>
      </c>
      <c r="Z21" s="91" t="n">
        <v>0</v>
      </c>
    </row>
    <row r="22" customFormat="false" ht="11.25" hidden="false" customHeight="true" outlineLevel="0" collapsed="false">
      <c r="A22" s="91" t="s">
        <v>105</v>
      </c>
      <c r="C22" s="97" t="n">
        <v>-1451.6129</v>
      </c>
      <c r="D22" s="97" t="n">
        <v>-1451.6129</v>
      </c>
      <c r="E22" s="97" t="n">
        <v>5000</v>
      </c>
      <c r="F22" s="97" t="n">
        <v>5000</v>
      </c>
      <c r="G22" s="97" t="n">
        <v>0</v>
      </c>
      <c r="H22" s="97" t="n">
        <v>0</v>
      </c>
      <c r="I22" s="97" t="n">
        <v>0</v>
      </c>
      <c r="J22" s="97" t="n">
        <v>0</v>
      </c>
      <c r="K22" s="97" t="n">
        <v>0</v>
      </c>
      <c r="L22" s="97" t="n">
        <v>0</v>
      </c>
      <c r="M22" s="97" t="n">
        <v>0</v>
      </c>
      <c r="N22" s="97" t="n">
        <v>0</v>
      </c>
      <c r="O22" s="97" t="n">
        <v>0</v>
      </c>
      <c r="P22" s="97" t="n">
        <v>0</v>
      </c>
      <c r="Q22" s="97" t="n">
        <v>0</v>
      </c>
      <c r="R22" s="97" t="n">
        <v>0</v>
      </c>
      <c r="S22" s="97" t="n">
        <v>0</v>
      </c>
      <c r="T22" s="97" t="n">
        <v>0</v>
      </c>
      <c r="U22" s="97" t="n">
        <v>0</v>
      </c>
      <c r="V22" s="97" t="n">
        <v>0</v>
      </c>
      <c r="W22" s="97" t="n">
        <v>0</v>
      </c>
      <c r="X22" s="97" t="n">
        <v>0</v>
      </c>
      <c r="Y22" s="97" t="n">
        <v>0</v>
      </c>
      <c r="Z22" s="97" t="n">
        <v>0</v>
      </c>
    </row>
    <row r="24" customFormat="false" ht="12" hidden="false" customHeight="true" outlineLevel="0" collapsed="false">
      <c r="A24" s="89" t="s">
        <v>106</v>
      </c>
    </row>
    <row r="25" customFormat="false" ht="11.25" hidden="false" customHeight="true" outlineLevel="0" collapsed="false">
      <c r="A25" s="91" t="s">
        <v>107</v>
      </c>
      <c r="C25" s="91" t="n">
        <v>77994</v>
      </c>
      <c r="D25" s="91" t="n">
        <v>146997</v>
      </c>
      <c r="E25" s="91" t="n">
        <v>137150</v>
      </c>
      <c r="F25" s="91" t="n">
        <v>145384</v>
      </c>
      <c r="G25" s="91" t="n">
        <v>-26836</v>
      </c>
      <c r="H25" s="91" t="n">
        <v>-27642</v>
      </c>
      <c r="I25" s="91" t="n">
        <v>-26663</v>
      </c>
      <c r="J25" s="91" t="n">
        <v>-27455</v>
      </c>
      <c r="K25" s="91" t="n">
        <v>-27363</v>
      </c>
      <c r="L25" s="91" t="n">
        <v>-26400</v>
      </c>
      <c r="M25" s="91" t="n">
        <v>-27187</v>
      </c>
      <c r="N25" s="91" t="n">
        <v>0</v>
      </c>
      <c r="O25" s="91" t="n">
        <v>0</v>
      </c>
      <c r="P25" s="91" t="n">
        <v>0</v>
      </c>
      <c r="Q25" s="91" t="n">
        <v>0</v>
      </c>
      <c r="R25" s="91" t="n">
        <v>0</v>
      </c>
      <c r="S25" s="91" t="n">
        <v>0</v>
      </c>
      <c r="T25" s="91" t="n">
        <v>0</v>
      </c>
      <c r="U25" s="91" t="n">
        <v>0</v>
      </c>
      <c r="V25" s="91" t="n">
        <v>0</v>
      </c>
      <c r="W25" s="91" t="n">
        <v>0</v>
      </c>
      <c r="X25" s="91" t="n">
        <v>0</v>
      </c>
      <c r="Y25" s="91" t="n">
        <v>0</v>
      </c>
      <c r="Z25" s="91" t="n">
        <v>0</v>
      </c>
      <c r="AA25" s="91" t="n">
        <v>317979</v>
      </c>
    </row>
    <row r="26" customFormat="false" ht="11.25" hidden="false" customHeight="true" outlineLevel="0" collapsed="false">
      <c r="A26" s="91" t="s">
        <v>108</v>
      </c>
      <c r="C26" s="91" t="n">
        <v>0</v>
      </c>
      <c r="D26" s="91" t="n">
        <v>0</v>
      </c>
      <c r="E26" s="91" t="n">
        <v>0</v>
      </c>
      <c r="F26" s="91" t="n">
        <v>0</v>
      </c>
      <c r="G26" s="91" t="n">
        <v>0</v>
      </c>
      <c r="H26" s="91" t="n">
        <v>0</v>
      </c>
      <c r="I26" s="91" t="n">
        <v>0</v>
      </c>
      <c r="J26" s="91" t="n">
        <v>0</v>
      </c>
      <c r="K26" s="91" t="n">
        <v>0</v>
      </c>
      <c r="L26" s="91" t="n">
        <v>0</v>
      </c>
      <c r="M26" s="91" t="n">
        <v>0</v>
      </c>
      <c r="N26" s="91" t="n">
        <v>0</v>
      </c>
      <c r="O26" s="91" t="n">
        <v>0</v>
      </c>
      <c r="P26" s="91" t="n">
        <v>0</v>
      </c>
      <c r="Q26" s="91" t="n">
        <v>0</v>
      </c>
      <c r="R26" s="91" t="n">
        <v>0</v>
      </c>
      <c r="S26" s="91" t="n">
        <v>0</v>
      </c>
      <c r="T26" s="91" t="n">
        <v>0</v>
      </c>
      <c r="U26" s="91" t="n">
        <v>0</v>
      </c>
      <c r="V26" s="91" t="n">
        <v>0</v>
      </c>
      <c r="W26" s="91" t="n">
        <v>0</v>
      </c>
      <c r="X26" s="91" t="n">
        <v>0</v>
      </c>
      <c r="Y26" s="91" t="n">
        <v>0</v>
      </c>
      <c r="Z26" s="91" t="n">
        <v>0</v>
      </c>
      <c r="AA26" s="91" t="n">
        <v>0</v>
      </c>
    </row>
    <row r="27" customFormat="false" ht="11.25" hidden="false" customHeight="true" outlineLevel="0" collapsed="false">
      <c r="A27" s="94" t="s">
        <v>109</v>
      </c>
      <c r="B27" s="95"/>
      <c r="C27" s="95" t="n">
        <v>77994</v>
      </c>
      <c r="D27" s="95" t="n">
        <v>146997</v>
      </c>
      <c r="E27" s="95" t="n">
        <v>137150</v>
      </c>
      <c r="F27" s="95" t="n">
        <v>145384</v>
      </c>
      <c r="G27" s="95" t="n">
        <v>-26836</v>
      </c>
      <c r="H27" s="95" t="n">
        <v>-27642</v>
      </c>
      <c r="I27" s="95" t="n">
        <v>-26663</v>
      </c>
      <c r="J27" s="95" t="n">
        <v>-27455</v>
      </c>
      <c r="K27" s="95" t="n">
        <v>-27363</v>
      </c>
      <c r="L27" s="95" t="n">
        <v>-26400</v>
      </c>
      <c r="M27" s="95" t="n">
        <v>-27187</v>
      </c>
      <c r="N27" s="95" t="n">
        <v>0</v>
      </c>
      <c r="O27" s="95" t="n">
        <v>0</v>
      </c>
      <c r="P27" s="95" t="n">
        <v>0</v>
      </c>
      <c r="Q27" s="95" t="n">
        <v>0</v>
      </c>
      <c r="R27" s="95" t="n">
        <v>0</v>
      </c>
      <c r="S27" s="95" t="n">
        <v>0</v>
      </c>
      <c r="T27" s="95" t="n">
        <v>0</v>
      </c>
      <c r="U27" s="95" t="n">
        <v>0</v>
      </c>
      <c r="V27" s="95" t="n">
        <v>0</v>
      </c>
      <c r="W27" s="95" t="n">
        <v>0</v>
      </c>
      <c r="X27" s="95" t="n">
        <v>0</v>
      </c>
      <c r="Y27" s="95" t="n">
        <v>0</v>
      </c>
      <c r="Z27" s="95" t="n">
        <v>0</v>
      </c>
      <c r="AA27" s="96" t="n">
        <v>317979</v>
      </c>
    </row>
    <row r="28" customFormat="false" ht="11.25" hidden="false" customHeight="true" outlineLevel="0" collapsed="false">
      <c r="A28" s="91" t="s">
        <v>110</v>
      </c>
      <c r="C28" s="91" t="n">
        <v>108420</v>
      </c>
      <c r="D28" s="91" t="n">
        <v>124138</v>
      </c>
      <c r="E28" s="91" t="n">
        <v>127798</v>
      </c>
      <c r="F28" s="91" t="n">
        <v>134291</v>
      </c>
      <c r="G28" s="91" t="n">
        <v>-26401</v>
      </c>
      <c r="H28" s="91" t="n">
        <v>-27194</v>
      </c>
      <c r="I28" s="91" t="n">
        <v>-26230</v>
      </c>
      <c r="J28" s="91" t="n">
        <v>-27018</v>
      </c>
      <c r="K28" s="91" t="n">
        <v>-26928</v>
      </c>
      <c r="L28" s="91" t="n">
        <v>-25972</v>
      </c>
      <c r="M28" s="91" t="n">
        <v>-26746</v>
      </c>
      <c r="N28" s="91" t="n">
        <v>0</v>
      </c>
      <c r="O28" s="91" t="n">
        <v>0</v>
      </c>
      <c r="P28" s="91" t="n">
        <v>0</v>
      </c>
      <c r="Q28" s="91" t="n">
        <v>0</v>
      </c>
      <c r="R28" s="91" t="n">
        <v>0</v>
      </c>
      <c r="S28" s="91" t="n">
        <v>0</v>
      </c>
      <c r="T28" s="91" t="n">
        <v>0</v>
      </c>
      <c r="U28" s="91" t="n">
        <v>0</v>
      </c>
      <c r="V28" s="91" t="n">
        <v>0</v>
      </c>
      <c r="W28" s="91" t="n">
        <v>0</v>
      </c>
      <c r="X28" s="91" t="n">
        <v>0</v>
      </c>
      <c r="Y28" s="91" t="n">
        <v>0</v>
      </c>
      <c r="Z28" s="91" t="n">
        <v>0</v>
      </c>
      <c r="AA28" s="91" t="n">
        <v>308158</v>
      </c>
    </row>
    <row r="29" customFormat="false" ht="11.25" hidden="false" customHeight="true" outlineLevel="0" collapsed="false">
      <c r="A29" s="91" t="s">
        <v>105</v>
      </c>
      <c r="C29" s="97" t="n">
        <v>-30426</v>
      </c>
      <c r="D29" s="97" t="n">
        <v>22859</v>
      </c>
      <c r="E29" s="97" t="n">
        <v>9352</v>
      </c>
      <c r="F29" s="97" t="n">
        <v>11093</v>
      </c>
      <c r="G29" s="97" t="n">
        <v>-435</v>
      </c>
      <c r="H29" s="97" t="n">
        <v>-448</v>
      </c>
      <c r="I29" s="97" t="n">
        <v>-433</v>
      </c>
      <c r="J29" s="97" t="n">
        <v>-437</v>
      </c>
      <c r="K29" s="97" t="n">
        <v>-435</v>
      </c>
      <c r="L29" s="97" t="n">
        <v>-428</v>
      </c>
      <c r="M29" s="97" t="n">
        <v>-441</v>
      </c>
      <c r="N29" s="97" t="n">
        <v>0</v>
      </c>
      <c r="O29" s="97" t="n">
        <v>0</v>
      </c>
      <c r="P29" s="97" t="n">
        <v>0</v>
      </c>
      <c r="Q29" s="97" t="n">
        <v>0</v>
      </c>
      <c r="R29" s="97" t="n">
        <v>0</v>
      </c>
      <c r="S29" s="97" t="n">
        <v>0</v>
      </c>
      <c r="T29" s="97" t="n">
        <v>0</v>
      </c>
      <c r="U29" s="97" t="n">
        <v>0</v>
      </c>
      <c r="V29" s="97" t="n">
        <v>0</v>
      </c>
      <c r="W29" s="97" t="n">
        <v>0</v>
      </c>
      <c r="X29" s="97" t="n">
        <v>0</v>
      </c>
      <c r="Y29" s="97" t="n">
        <v>0</v>
      </c>
      <c r="Z29" s="97" t="n">
        <v>0</v>
      </c>
      <c r="AA29" s="97" t="n">
        <v>9821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42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98" width="29.99"/>
    <col collapsed="false" customWidth="true" hidden="false" outlineLevel="0" max="2" min="2" style="98" width="3.99"/>
    <col collapsed="false" customWidth="true" hidden="false" outlineLevel="0" max="26" min="3" style="98" width="13.32"/>
    <col collapsed="false" customWidth="true" hidden="true" outlineLevel="0" max="27" min="27" style="98" width="15.99"/>
    <col collapsed="false" customWidth="false" hidden="false" outlineLevel="0" max="257" min="28" style="99" width="11.99"/>
  </cols>
  <sheetData>
    <row r="1" customFormat="false" ht="12" hidden="false" customHeight="true" outlineLevel="0" collapsed="false">
      <c r="A1" s="100" t="s">
        <v>112</v>
      </c>
    </row>
    <row r="2" customFormat="false" ht="12" hidden="false" customHeight="true" outlineLevel="0" collapsed="false">
      <c r="A2" s="100" t="s">
        <v>33</v>
      </c>
    </row>
    <row r="3" customFormat="false" ht="12" hidden="false" customHeight="true" outlineLevel="0" collapsed="false">
      <c r="A3" s="100" t="s">
        <v>96</v>
      </c>
    </row>
    <row r="4" customFormat="false" ht="12" hidden="false" customHeight="true" outlineLevel="0" collapsed="false">
      <c r="A4" s="100" t="s">
        <v>97</v>
      </c>
    </row>
    <row r="6" customFormat="false" ht="12" hidden="false" customHeight="true" outlineLevel="0" collapsed="false">
      <c r="A6" s="101" t="s">
        <v>113</v>
      </c>
    </row>
    <row r="8" customFormat="false" ht="12" hidden="false" customHeight="true" outlineLevel="0" collapsed="false">
      <c r="A8" s="102" t="s">
        <v>63</v>
      </c>
      <c r="C8" s="103" t="s">
        <v>36</v>
      </c>
      <c r="D8" s="103" t="s">
        <v>37</v>
      </c>
      <c r="E8" s="103" t="s">
        <v>38</v>
      </c>
      <c r="F8" s="103" t="s">
        <v>39</v>
      </c>
      <c r="G8" s="103" t="s">
        <v>40</v>
      </c>
      <c r="H8" s="103" t="s">
        <v>41</v>
      </c>
      <c r="I8" s="103" t="s">
        <v>42</v>
      </c>
      <c r="J8" s="103" t="s">
        <v>43</v>
      </c>
      <c r="K8" s="103" t="s">
        <v>44</v>
      </c>
      <c r="L8" s="103" t="s">
        <v>45</v>
      </c>
      <c r="M8" s="103" t="s">
        <v>46</v>
      </c>
      <c r="N8" s="103" t="s">
        <v>47</v>
      </c>
      <c r="O8" s="103" t="s">
        <v>48</v>
      </c>
      <c r="P8" s="103" t="s">
        <v>49</v>
      </c>
      <c r="Q8" s="103" t="s">
        <v>50</v>
      </c>
      <c r="R8" s="103" t="s">
        <v>51</v>
      </c>
      <c r="S8" s="103" t="s">
        <v>52</v>
      </c>
      <c r="T8" s="103" t="s">
        <v>53</v>
      </c>
      <c r="U8" s="103" t="s">
        <v>54</v>
      </c>
      <c r="V8" s="103" t="s">
        <v>55</v>
      </c>
      <c r="W8" s="103" t="s">
        <v>56</v>
      </c>
      <c r="X8" s="103" t="s">
        <v>57</v>
      </c>
      <c r="Y8" s="103" t="s">
        <v>58</v>
      </c>
      <c r="Z8" s="103" t="s">
        <v>59</v>
      </c>
      <c r="AA8" s="103" t="s">
        <v>35</v>
      </c>
    </row>
    <row r="9" customFormat="false" ht="12" hidden="false" customHeight="true" outlineLevel="0" collapsed="false">
      <c r="A9" s="104" t="s">
        <v>98</v>
      </c>
    </row>
    <row r="10" customFormat="false" ht="11.25" hidden="false" customHeight="true" outlineLevel="0" collapsed="false">
      <c r="A10" s="105" t="s">
        <v>4</v>
      </c>
      <c r="C10" s="106" t="n">
        <v>0</v>
      </c>
      <c r="D10" s="106" t="n">
        <v>0</v>
      </c>
      <c r="E10" s="106" t="n">
        <v>0</v>
      </c>
      <c r="F10" s="106" t="n">
        <v>0</v>
      </c>
      <c r="G10" s="106" t="n">
        <v>0</v>
      </c>
      <c r="H10" s="106" t="n">
        <v>0</v>
      </c>
      <c r="I10" s="106" t="n">
        <v>0</v>
      </c>
      <c r="J10" s="106" t="n">
        <v>0</v>
      </c>
      <c r="K10" s="106" t="n">
        <v>0</v>
      </c>
      <c r="L10" s="106" t="n">
        <v>0</v>
      </c>
      <c r="M10" s="106" t="n">
        <v>0</v>
      </c>
      <c r="N10" s="106" t="n">
        <v>0</v>
      </c>
      <c r="O10" s="106" t="n">
        <v>0</v>
      </c>
      <c r="P10" s="106" t="n">
        <v>0</v>
      </c>
      <c r="Q10" s="106" t="n">
        <v>0</v>
      </c>
      <c r="R10" s="106" t="n">
        <v>0</v>
      </c>
      <c r="S10" s="106" t="n">
        <v>0</v>
      </c>
      <c r="T10" s="106" t="n">
        <v>0</v>
      </c>
      <c r="U10" s="106" t="n">
        <v>0</v>
      </c>
      <c r="V10" s="106" t="n">
        <v>0</v>
      </c>
      <c r="W10" s="106" t="n">
        <v>0</v>
      </c>
      <c r="X10" s="106" t="n">
        <v>0</v>
      </c>
      <c r="Y10" s="106" t="n">
        <v>0</v>
      </c>
      <c r="Z10" s="106" t="n">
        <v>0</v>
      </c>
      <c r="AA10" s="106" t="n">
        <f aca="false">SUM($C$10:$Z$10)</f>
        <v>0</v>
      </c>
    </row>
    <row r="11" customFormat="false" ht="11.25" hidden="false" customHeight="true" outlineLevel="0" collapsed="false">
      <c r="A11" s="105" t="s">
        <v>114</v>
      </c>
      <c r="C11" s="106" t="n">
        <v>0</v>
      </c>
      <c r="D11" s="106" t="n">
        <v>0</v>
      </c>
      <c r="E11" s="106" t="n">
        <v>0</v>
      </c>
      <c r="F11" s="106" t="n">
        <v>0</v>
      </c>
      <c r="G11" s="106" t="n">
        <v>0</v>
      </c>
      <c r="H11" s="106" t="n">
        <v>0</v>
      </c>
      <c r="I11" s="106" t="n">
        <v>0</v>
      </c>
      <c r="J11" s="106" t="n">
        <v>0</v>
      </c>
      <c r="K11" s="106" t="n">
        <v>0</v>
      </c>
      <c r="L11" s="106" t="n">
        <v>0</v>
      </c>
      <c r="M11" s="106" t="n">
        <v>0</v>
      </c>
      <c r="N11" s="106" t="n">
        <v>0</v>
      </c>
      <c r="O11" s="106" t="n">
        <v>0</v>
      </c>
      <c r="P11" s="106" t="n">
        <v>0</v>
      </c>
      <c r="Q11" s="106" t="n">
        <v>0</v>
      </c>
      <c r="R11" s="106" t="n">
        <v>0</v>
      </c>
      <c r="S11" s="106" t="n">
        <v>0</v>
      </c>
      <c r="T11" s="106" t="n">
        <v>0</v>
      </c>
      <c r="U11" s="106" t="n">
        <v>0</v>
      </c>
      <c r="V11" s="106" t="n">
        <v>0</v>
      </c>
      <c r="W11" s="106" t="n">
        <v>0</v>
      </c>
      <c r="X11" s="106" t="n">
        <v>0</v>
      </c>
      <c r="Y11" s="106" t="n">
        <v>0</v>
      </c>
      <c r="Z11" s="106" t="n">
        <v>0</v>
      </c>
      <c r="AA11" s="106" t="n">
        <f aca="false">SUM($C$11:$Z$11)</f>
        <v>0</v>
      </c>
    </row>
    <row r="12" customFormat="false" ht="11.25" hidden="false" customHeight="true" outlineLevel="0" collapsed="false">
      <c r="A12" s="105" t="s">
        <v>105</v>
      </c>
      <c r="C12" s="107" t="n">
        <f aca="false">SUM(($C$10-$C$11))</f>
        <v>0</v>
      </c>
      <c r="D12" s="107" t="n">
        <f aca="false">SUM(($D$10-$D$11))</f>
        <v>0</v>
      </c>
      <c r="E12" s="107" t="n">
        <f aca="false">SUM(($E$10-$E$11))</f>
        <v>0</v>
      </c>
      <c r="F12" s="107" t="n">
        <f aca="false">SUM(($F$10-$F$11))</f>
        <v>0</v>
      </c>
      <c r="G12" s="107" t="n">
        <f aca="false">SUM(($G$10-$G$11))</f>
        <v>0</v>
      </c>
      <c r="H12" s="107" t="n">
        <f aca="false">SUM(($H$10-$H$11))</f>
        <v>0</v>
      </c>
      <c r="I12" s="107" t="n">
        <f aca="false">SUM(($I$10-$I$11))</f>
        <v>0</v>
      </c>
      <c r="J12" s="107" t="n">
        <f aca="false">SUM(($J$10-$J$11))</f>
        <v>0</v>
      </c>
      <c r="K12" s="107" t="n">
        <f aca="false">SUM(($K$10-$K$11))</f>
        <v>0</v>
      </c>
      <c r="L12" s="107" t="n">
        <f aca="false">SUM(($L$10-$L$11))</f>
        <v>0</v>
      </c>
      <c r="M12" s="107" t="n">
        <f aca="false">SUM(($M$10-$M$11))</f>
        <v>0</v>
      </c>
      <c r="N12" s="107" t="n">
        <f aca="false">SUM(($N$10-$N$11))</f>
        <v>0</v>
      </c>
      <c r="O12" s="107" t="n">
        <f aca="false">SUM(($O$10-$O$11))</f>
        <v>0</v>
      </c>
      <c r="P12" s="107" t="n">
        <f aca="false">SUM(($P$10-$P$11))</f>
        <v>0</v>
      </c>
      <c r="Q12" s="107" t="n">
        <f aca="false">SUM(($Q$10-$Q$11))</f>
        <v>0</v>
      </c>
      <c r="R12" s="107" t="n">
        <f aca="false">SUM(($R$10-$R$11))</f>
        <v>0</v>
      </c>
      <c r="S12" s="107" t="n">
        <f aca="false">SUM(($S$10-$S$11))</f>
        <v>0</v>
      </c>
      <c r="T12" s="107" t="n">
        <f aca="false">SUM(($T$10-$T$11))</f>
        <v>0</v>
      </c>
      <c r="U12" s="107" t="n">
        <f aca="false">SUM(($U$10-$U$11))</f>
        <v>0</v>
      </c>
      <c r="V12" s="107" t="n">
        <f aca="false">SUM(($V$10-$V$11))</f>
        <v>0</v>
      </c>
      <c r="W12" s="107" t="n">
        <f aca="false">SUM(($W$10-$W$11))</f>
        <v>0</v>
      </c>
      <c r="X12" s="107" t="n">
        <f aca="false">SUM(($X$10-$X$11))</f>
        <v>0</v>
      </c>
      <c r="Y12" s="107" t="n">
        <f aca="false">SUM(($Y$10-$Y$11))</f>
        <v>0</v>
      </c>
      <c r="Z12" s="107" t="n">
        <f aca="false">SUM(($Z$10-$Z$11))</f>
        <v>0</v>
      </c>
      <c r="AA12" s="107" t="n">
        <f aca="false">SUM(($AA$10-$AA$11))</f>
        <v>0</v>
      </c>
    </row>
    <row r="14" customFormat="false" ht="12" hidden="false" customHeight="true" outlineLevel="0" collapsed="false">
      <c r="A14" s="104" t="s">
        <v>115</v>
      </c>
    </row>
    <row r="15" customFormat="false" ht="11.25" hidden="false" customHeight="true" outlineLevel="0" collapsed="false">
      <c r="A15" s="105" t="s">
        <v>4</v>
      </c>
      <c r="C15" s="108" t="n">
        <v>2.79</v>
      </c>
      <c r="D15" s="108" t="n">
        <v>3</v>
      </c>
      <c r="E15" s="108" t="n">
        <v>3.04</v>
      </c>
      <c r="F15" s="108" t="n">
        <v>3.03</v>
      </c>
      <c r="G15" s="108" t="n">
        <v>3</v>
      </c>
      <c r="H15" s="108" t="n">
        <v>3.04</v>
      </c>
      <c r="I15" s="108" t="n">
        <v>3.09</v>
      </c>
      <c r="J15" s="108" t="n">
        <v>3.13</v>
      </c>
      <c r="K15" s="108" t="n">
        <v>3.17</v>
      </c>
      <c r="L15" s="108" t="n">
        <v>3.18</v>
      </c>
      <c r="M15" s="108" t="n">
        <v>3.22</v>
      </c>
      <c r="N15" s="108" t="n">
        <v>3.41</v>
      </c>
      <c r="O15" s="108" t="n">
        <v>3.59</v>
      </c>
      <c r="P15" s="108" t="n">
        <v>3.7</v>
      </c>
      <c r="Q15" s="108" t="n">
        <v>3.63</v>
      </c>
      <c r="R15" s="108" t="n">
        <v>3.52</v>
      </c>
      <c r="S15" s="108" t="n">
        <v>3.41</v>
      </c>
      <c r="T15" s="108" t="n">
        <v>3.42</v>
      </c>
      <c r="U15" s="108" t="n">
        <v>3.45</v>
      </c>
      <c r="V15" s="108" t="n">
        <v>3.48</v>
      </c>
      <c r="W15" s="108" t="n">
        <v>3.51</v>
      </c>
      <c r="X15" s="108" t="n">
        <v>3.52</v>
      </c>
      <c r="Y15" s="108" t="n">
        <v>3.56</v>
      </c>
      <c r="Z15" s="108" t="n">
        <v>3.71</v>
      </c>
      <c r="AA15" s="108"/>
    </row>
    <row r="16" customFormat="false" ht="11.25" hidden="false" customHeight="true" outlineLevel="0" collapsed="false">
      <c r="A16" s="105" t="s">
        <v>114</v>
      </c>
      <c r="C16" s="108" t="n">
        <v>2.64</v>
      </c>
      <c r="D16" s="108" t="n">
        <v>2.85</v>
      </c>
      <c r="E16" s="108" t="n">
        <v>2.9</v>
      </c>
      <c r="F16" s="108" t="n">
        <v>2.9</v>
      </c>
      <c r="G16" s="108" t="n">
        <v>2.88</v>
      </c>
      <c r="H16" s="108" t="n">
        <v>2.92</v>
      </c>
      <c r="I16" s="108" t="n">
        <v>2.97</v>
      </c>
      <c r="J16" s="108" t="n">
        <v>3.01</v>
      </c>
      <c r="K16" s="108" t="n">
        <v>3.05</v>
      </c>
      <c r="L16" s="108" t="n">
        <v>3.06</v>
      </c>
      <c r="M16" s="108" t="n">
        <v>3.1</v>
      </c>
      <c r="N16" s="108" t="n">
        <v>3.3</v>
      </c>
      <c r="O16" s="108" t="n">
        <v>3.5</v>
      </c>
      <c r="P16" s="108" t="n">
        <v>3.61</v>
      </c>
      <c r="Q16" s="108" t="n">
        <v>3.54</v>
      </c>
      <c r="R16" s="108" t="n">
        <v>3.45</v>
      </c>
      <c r="S16" s="108" t="n">
        <v>3.35</v>
      </c>
      <c r="T16" s="108" t="n">
        <v>3.36</v>
      </c>
      <c r="U16" s="108" t="n">
        <v>3.39</v>
      </c>
      <c r="V16" s="108" t="n">
        <v>3.44</v>
      </c>
      <c r="W16" s="108" t="n">
        <v>3.45</v>
      </c>
      <c r="X16" s="108" t="n">
        <v>3.46</v>
      </c>
      <c r="Y16" s="108" t="n">
        <v>3.5</v>
      </c>
      <c r="Z16" s="108" t="n">
        <v>3.66</v>
      </c>
      <c r="AA16" s="108"/>
    </row>
    <row r="17" customFormat="false" ht="11.25" hidden="false" customHeight="true" outlineLevel="0" collapsed="false">
      <c r="A17" s="105" t="s">
        <v>105</v>
      </c>
      <c r="C17" s="109" t="n">
        <f aca="false">SUM(($C$15-$C$16))</f>
        <v>0.15</v>
      </c>
      <c r="D17" s="109" t="n">
        <f aca="false">SUM(($D$15-$D$16))</f>
        <v>0.15</v>
      </c>
      <c r="E17" s="109" t="n">
        <f aca="false">SUM(($E$15-$E$16))</f>
        <v>0.14</v>
      </c>
      <c r="F17" s="109" t="n">
        <f aca="false">SUM(($F$15-$F$16))</f>
        <v>0.13</v>
      </c>
      <c r="G17" s="109" t="n">
        <f aca="false">SUM(($G$15-$G$16))</f>
        <v>0.12</v>
      </c>
      <c r="H17" s="109" t="n">
        <f aca="false">SUM(($H$15-$H$16))</f>
        <v>0.12</v>
      </c>
      <c r="I17" s="109" t="n">
        <f aca="false">SUM(($I$15-$I$16))</f>
        <v>0.12</v>
      </c>
      <c r="J17" s="109" t="n">
        <f aca="false">SUM(($J$15-$J$16))</f>
        <v>0.12</v>
      </c>
      <c r="K17" s="109" t="n">
        <f aca="false">SUM(($K$15-$K$16))</f>
        <v>0.12</v>
      </c>
      <c r="L17" s="109" t="n">
        <f aca="false">SUM(($L$15-$L$16))</f>
        <v>0.12</v>
      </c>
      <c r="M17" s="109" t="n">
        <f aca="false">SUM(($M$15-$M$16))</f>
        <v>0.12</v>
      </c>
      <c r="N17" s="109" t="n">
        <f aca="false">SUM(($N$15-$N$16))</f>
        <v>0.11</v>
      </c>
      <c r="O17" s="109" t="n">
        <f aca="false">SUM(($O$15-$O$16))</f>
        <v>0.0899999999999999</v>
      </c>
      <c r="P17" s="109" t="n">
        <f aca="false">SUM(($P$15-$P$16))</f>
        <v>0.0900000000000003</v>
      </c>
      <c r="Q17" s="109" t="n">
        <f aca="false">SUM(($Q$15-$Q$16))</f>
        <v>0.0899999999999999</v>
      </c>
      <c r="R17" s="109" t="n">
        <f aca="false">SUM(($R$15-$R$16))</f>
        <v>0.0699999999999998</v>
      </c>
      <c r="S17" s="109" t="n">
        <f aca="false">SUM(($S$15-$S$16))</f>
        <v>0.0600000000000001</v>
      </c>
      <c r="T17" s="109" t="n">
        <f aca="false">SUM(($T$15-$T$16))</f>
        <v>0.0600000000000001</v>
      </c>
      <c r="U17" s="109" t="n">
        <f aca="false">SUM(($U$15-$U$16))</f>
        <v>0.0600000000000001</v>
      </c>
      <c r="V17" s="109" t="n">
        <f aca="false">SUM(($V$15-$V$16))</f>
        <v>0.04</v>
      </c>
      <c r="W17" s="109" t="n">
        <f aca="false">SUM(($W$15-$W$16))</f>
        <v>0.0599999999999996</v>
      </c>
      <c r="X17" s="109" t="n">
        <f aca="false">SUM(($X$15-$X$16))</f>
        <v>0.0600000000000001</v>
      </c>
      <c r="Y17" s="109" t="n">
        <f aca="false">SUM(($Y$15-$Y$16))</f>
        <v>0.0600000000000001</v>
      </c>
      <c r="Z17" s="109" t="n">
        <f aca="false">SUM(($Z$15-$Z$16))</f>
        <v>0.0499999999999998</v>
      </c>
      <c r="AA17" s="108"/>
    </row>
    <row r="19" customFormat="false" ht="12" hidden="false" customHeight="true" outlineLevel="0" collapsed="false">
      <c r="A19" s="104" t="s">
        <v>116</v>
      </c>
    </row>
    <row r="20" customFormat="false" ht="11.25" hidden="false" customHeight="true" outlineLevel="0" collapsed="false">
      <c r="A20" s="105" t="s">
        <v>117</v>
      </c>
      <c r="C20" s="106" t="n">
        <v>0</v>
      </c>
      <c r="D20" s="106" t="n">
        <v>0</v>
      </c>
      <c r="E20" s="106" t="n">
        <v>0</v>
      </c>
      <c r="F20" s="106" t="n">
        <v>0</v>
      </c>
      <c r="G20" s="106" t="n">
        <v>0</v>
      </c>
      <c r="H20" s="106" t="n">
        <v>0</v>
      </c>
      <c r="I20" s="106" t="n">
        <v>0</v>
      </c>
      <c r="J20" s="106" t="n">
        <v>0</v>
      </c>
      <c r="K20" s="106" t="n">
        <v>0</v>
      </c>
      <c r="L20" s="106" t="n">
        <v>0</v>
      </c>
      <c r="M20" s="106" t="n">
        <v>0</v>
      </c>
      <c r="N20" s="106" t="n">
        <v>0</v>
      </c>
      <c r="O20" s="106" t="n">
        <v>0</v>
      </c>
      <c r="P20" s="106" t="n">
        <v>0</v>
      </c>
      <c r="Q20" s="106" t="n">
        <v>0</v>
      </c>
      <c r="R20" s="106" t="n">
        <v>0</v>
      </c>
      <c r="S20" s="106" t="n">
        <v>0</v>
      </c>
      <c r="T20" s="106" t="n">
        <v>0</v>
      </c>
      <c r="U20" s="106" t="n">
        <v>0</v>
      </c>
      <c r="V20" s="106" t="n">
        <v>0</v>
      </c>
      <c r="W20" s="106" t="n">
        <v>0</v>
      </c>
      <c r="X20" s="106" t="n">
        <v>0</v>
      </c>
      <c r="Y20" s="106" t="n">
        <v>0</v>
      </c>
      <c r="Z20" s="106" t="n">
        <v>0</v>
      </c>
      <c r="AA20" s="106" t="n">
        <f aca="false">SUM($C$20:$Z$20)</f>
        <v>0</v>
      </c>
    </row>
    <row r="21" customFormat="false" ht="11.25" hidden="false" customHeight="true" outlineLevel="0" collapsed="false">
      <c r="A21" s="105" t="s">
        <v>110</v>
      </c>
      <c r="C21" s="106" t="n">
        <v>0</v>
      </c>
      <c r="D21" s="106" t="n">
        <v>0</v>
      </c>
      <c r="E21" s="106" t="n">
        <v>0</v>
      </c>
      <c r="F21" s="106" t="n">
        <v>0</v>
      </c>
      <c r="G21" s="106" t="n">
        <v>0</v>
      </c>
      <c r="H21" s="106" t="n">
        <v>0</v>
      </c>
      <c r="I21" s="106" t="n">
        <v>0</v>
      </c>
      <c r="J21" s="106" t="n">
        <v>0</v>
      </c>
      <c r="K21" s="106" t="n">
        <v>0</v>
      </c>
      <c r="L21" s="106" t="n">
        <v>0</v>
      </c>
      <c r="M21" s="106" t="n">
        <v>0</v>
      </c>
      <c r="N21" s="106" t="n">
        <v>0</v>
      </c>
      <c r="O21" s="106" t="n">
        <v>0</v>
      </c>
      <c r="P21" s="106" t="n">
        <v>0</v>
      </c>
      <c r="Q21" s="106" t="n">
        <v>0</v>
      </c>
      <c r="R21" s="106" t="n">
        <v>0</v>
      </c>
      <c r="S21" s="106" t="n">
        <v>0</v>
      </c>
      <c r="T21" s="106" t="n">
        <v>0</v>
      </c>
      <c r="U21" s="106" t="n">
        <v>0</v>
      </c>
      <c r="V21" s="106" t="n">
        <v>0</v>
      </c>
      <c r="W21" s="106" t="n">
        <v>0</v>
      </c>
      <c r="X21" s="106" t="n">
        <v>0</v>
      </c>
      <c r="Y21" s="106" t="n">
        <v>0</v>
      </c>
      <c r="Z21" s="106" t="n">
        <v>0</v>
      </c>
      <c r="AA21" s="106" t="n">
        <f aca="false">SUM($C$21:$Z$21)</f>
        <v>0</v>
      </c>
    </row>
    <row r="22" customFormat="false" ht="11.25" hidden="false" customHeight="true" outlineLevel="0" collapsed="false">
      <c r="A22" s="105" t="s">
        <v>105</v>
      </c>
      <c r="C22" s="107" t="n">
        <f aca="false">SUM(($C$20-$C$21))</f>
        <v>0</v>
      </c>
      <c r="D22" s="107" t="n">
        <f aca="false">SUM(($D$20-$D$21))</f>
        <v>0</v>
      </c>
      <c r="E22" s="107" t="n">
        <f aca="false">SUM(($E$20-$E$21))</f>
        <v>0</v>
      </c>
      <c r="F22" s="107" t="n">
        <f aca="false">SUM(($F$20-$F$21))</f>
        <v>0</v>
      </c>
      <c r="G22" s="107" t="n">
        <f aca="false">SUM(($G$20-$G$21))</f>
        <v>0</v>
      </c>
      <c r="H22" s="107" t="n">
        <f aca="false">SUM(($H$20-$H$21))</f>
        <v>0</v>
      </c>
      <c r="I22" s="107" t="n">
        <f aca="false">SUM(($I$20-$I$21))</f>
        <v>0</v>
      </c>
      <c r="J22" s="107" t="n">
        <f aca="false">SUM(($J$20-$J$21))</f>
        <v>0</v>
      </c>
      <c r="K22" s="107" t="n">
        <f aca="false">SUM(($K$20-$K$21))</f>
        <v>0</v>
      </c>
      <c r="L22" s="107" t="n">
        <f aca="false">SUM(($L$20-$L$21))</f>
        <v>0</v>
      </c>
      <c r="M22" s="107" t="n">
        <f aca="false">SUM(($M$20-$M$21))</f>
        <v>0</v>
      </c>
      <c r="N22" s="107" t="n">
        <f aca="false">SUM(($N$20-$N$21))</f>
        <v>0</v>
      </c>
      <c r="O22" s="107" t="n">
        <f aca="false">SUM(($O$20-$O$21))</f>
        <v>0</v>
      </c>
      <c r="P22" s="107" t="n">
        <f aca="false">SUM(($P$20-$P$21))</f>
        <v>0</v>
      </c>
      <c r="Q22" s="107" t="n">
        <f aca="false">SUM(($Q$20-$Q$21))</f>
        <v>0</v>
      </c>
      <c r="R22" s="107" t="n">
        <f aca="false">SUM(($R$20-$R$21))</f>
        <v>0</v>
      </c>
      <c r="S22" s="107" t="n">
        <f aca="false">SUM(($S$20-$S$21))</f>
        <v>0</v>
      </c>
      <c r="T22" s="107" t="n">
        <f aca="false">SUM(($T$20-$T$21))</f>
        <v>0</v>
      </c>
      <c r="U22" s="107" t="n">
        <f aca="false">SUM(($U$20-$U$21))</f>
        <v>0</v>
      </c>
      <c r="V22" s="107" t="n">
        <f aca="false">SUM(($V$20-$V$21))</f>
        <v>0</v>
      </c>
      <c r="W22" s="107" t="n">
        <f aca="false">SUM(($W$20-$W$21))</f>
        <v>0</v>
      </c>
      <c r="X22" s="107" t="n">
        <f aca="false">SUM(($X$20-$X$21))</f>
        <v>0</v>
      </c>
      <c r="Y22" s="107" t="n">
        <f aca="false">SUM(($Y$20-$Y$21))</f>
        <v>0</v>
      </c>
      <c r="Z22" s="107" t="n">
        <f aca="false">SUM(($Z$20-$Z$21))</f>
        <v>0</v>
      </c>
      <c r="AA22" s="107" t="n">
        <f aca="false">SUM(($AA$20-$AA$21))</f>
        <v>0</v>
      </c>
    </row>
    <row r="24" customFormat="false" ht="12" hidden="false" customHeight="true" outlineLevel="0" collapsed="false">
      <c r="A24" s="101" t="s">
        <v>118</v>
      </c>
    </row>
    <row r="26" customFormat="false" ht="12" hidden="false" customHeight="true" outlineLevel="0" collapsed="false">
      <c r="A26" s="102" t="s">
        <v>119</v>
      </c>
      <c r="C26" s="103" t="s">
        <v>36</v>
      </c>
      <c r="D26" s="103" t="s">
        <v>37</v>
      </c>
      <c r="E26" s="103" t="s">
        <v>38</v>
      </c>
      <c r="F26" s="103" t="s">
        <v>39</v>
      </c>
      <c r="G26" s="103" t="s">
        <v>40</v>
      </c>
      <c r="H26" s="103" t="s">
        <v>41</v>
      </c>
      <c r="I26" s="103" t="s">
        <v>42</v>
      </c>
      <c r="J26" s="103" t="s">
        <v>43</v>
      </c>
      <c r="K26" s="103" t="s">
        <v>44</v>
      </c>
      <c r="L26" s="103" t="s">
        <v>45</v>
      </c>
      <c r="M26" s="103" t="s">
        <v>46</v>
      </c>
      <c r="N26" s="103" t="s">
        <v>47</v>
      </c>
      <c r="O26" s="103" t="s">
        <v>48</v>
      </c>
      <c r="P26" s="103" t="s">
        <v>49</v>
      </c>
      <c r="Q26" s="103" t="s">
        <v>50</v>
      </c>
      <c r="R26" s="103" t="s">
        <v>51</v>
      </c>
      <c r="S26" s="103" t="s">
        <v>52</v>
      </c>
      <c r="T26" s="103" t="s">
        <v>53</v>
      </c>
      <c r="U26" s="103" t="s">
        <v>54</v>
      </c>
      <c r="V26" s="103" t="s">
        <v>55</v>
      </c>
      <c r="W26" s="103" t="s">
        <v>56</v>
      </c>
      <c r="X26" s="103" t="s">
        <v>57</v>
      </c>
      <c r="Y26" s="103" t="s">
        <v>58</v>
      </c>
      <c r="Z26" s="103" t="s">
        <v>59</v>
      </c>
      <c r="AA26" s="103" t="s">
        <v>35</v>
      </c>
    </row>
    <row r="27" customFormat="false" ht="11.25" hidden="false" customHeight="true" outlineLevel="0" collapsed="false">
      <c r="A27" s="105" t="s">
        <v>120</v>
      </c>
      <c r="C27" s="106" t="n">
        <v>33173.5946</v>
      </c>
      <c r="D27" s="106" t="n">
        <v>33173.5946</v>
      </c>
      <c r="E27" s="106" t="n">
        <v>33173.5946</v>
      </c>
      <c r="F27" s="106" t="n">
        <v>33173.5946</v>
      </c>
      <c r="G27" s="106" t="n">
        <v>14217.2548</v>
      </c>
      <c r="H27" s="106" t="n">
        <v>14217.2548</v>
      </c>
      <c r="I27" s="106" t="n">
        <v>14217.2548</v>
      </c>
      <c r="J27" s="106" t="n">
        <v>14217.2548</v>
      </c>
      <c r="K27" s="106" t="n">
        <v>14217.2548</v>
      </c>
      <c r="L27" s="106" t="n">
        <v>14217.2548</v>
      </c>
      <c r="M27" s="106" t="n">
        <v>14217.2548</v>
      </c>
      <c r="N27" s="106" t="n">
        <v>14217.2548</v>
      </c>
      <c r="O27" s="106" t="n">
        <v>14217.2548</v>
      </c>
      <c r="P27" s="106" t="n">
        <v>14217.2548</v>
      </c>
      <c r="Q27" s="106" t="n">
        <v>14217.2548</v>
      </c>
      <c r="R27" s="106" t="n">
        <v>14217.2548</v>
      </c>
      <c r="S27" s="106" t="n">
        <v>0</v>
      </c>
      <c r="T27" s="106" t="n">
        <v>0</v>
      </c>
      <c r="U27" s="106" t="n">
        <v>0</v>
      </c>
      <c r="V27" s="106" t="n">
        <v>0</v>
      </c>
      <c r="W27" s="106" t="n">
        <v>0</v>
      </c>
      <c r="X27" s="106" t="n">
        <v>0</v>
      </c>
      <c r="Y27" s="106" t="n">
        <v>0</v>
      </c>
      <c r="Z27" s="106" t="n">
        <v>0</v>
      </c>
      <c r="AA27" s="106" t="n">
        <f aca="false">SUM($C$27:$Z$27)</f>
        <v>303301.436</v>
      </c>
    </row>
    <row r="28" customFormat="false" ht="11.25" hidden="false" customHeight="true" outlineLevel="0" collapsed="false">
      <c r="A28" s="105" t="s">
        <v>121</v>
      </c>
      <c r="C28" s="106" t="n">
        <v>-33839</v>
      </c>
      <c r="D28" s="106" t="n">
        <v>-35290</v>
      </c>
      <c r="E28" s="106" t="n">
        <v>-29571</v>
      </c>
      <c r="F28" s="106" t="n">
        <v>-27129</v>
      </c>
      <c r="G28" s="106" t="n">
        <v>-19567</v>
      </c>
      <c r="H28" s="106" t="n">
        <v>-2000</v>
      </c>
      <c r="I28" s="106" t="n">
        <v>-15500</v>
      </c>
      <c r="J28" s="106" t="n">
        <v>-29064</v>
      </c>
      <c r="K28" s="106" t="n">
        <v>-31581</v>
      </c>
      <c r="L28" s="106" t="n">
        <v>-26833</v>
      </c>
      <c r="M28" s="106" t="n">
        <v>-23000</v>
      </c>
      <c r="N28" s="106" t="n">
        <v>-23733</v>
      </c>
      <c r="O28" s="106" t="n">
        <v>-23871</v>
      </c>
      <c r="P28" s="106" t="n">
        <v>-26000</v>
      </c>
      <c r="Q28" s="106" t="n">
        <v>-23036</v>
      </c>
      <c r="R28" s="106" t="n">
        <v>-19968</v>
      </c>
      <c r="S28" s="106" t="n">
        <v>-12667</v>
      </c>
      <c r="T28" s="106" t="n">
        <v>-14710</v>
      </c>
      <c r="U28" s="106" t="n">
        <v>-14867</v>
      </c>
      <c r="V28" s="106" t="n">
        <v>-24226</v>
      </c>
      <c r="W28" s="106" t="n">
        <v>-27968</v>
      </c>
      <c r="X28" s="106" t="n">
        <v>-25633</v>
      </c>
      <c r="Y28" s="106" t="n">
        <v>-21355</v>
      </c>
      <c r="Z28" s="106" t="n">
        <v>-22467</v>
      </c>
      <c r="AA28" s="106" t="n">
        <f aca="false">SUM($C$28:$Z$28)</f>
        <v>-553875</v>
      </c>
    </row>
    <row r="29" customFormat="false" ht="11.25" hidden="false" customHeight="true" outlineLevel="0" collapsed="false">
      <c r="A29" s="105" t="s">
        <v>122</v>
      </c>
      <c r="C29" s="107" t="n">
        <f aca="false">SUM($C$27:$C$28)</f>
        <v>-665.405400000003</v>
      </c>
      <c r="D29" s="107" t="n">
        <f aca="false">SUM($D$27:$D$28)</f>
        <v>-2116.4054</v>
      </c>
      <c r="E29" s="107" t="n">
        <f aca="false">SUM($E$27:$E$28)</f>
        <v>3602.5946</v>
      </c>
      <c r="F29" s="107" t="n">
        <f aca="false">SUM($F$27:$F$28)</f>
        <v>6044.5946</v>
      </c>
      <c r="G29" s="107" t="n">
        <f aca="false">SUM($G$27:$G$28)</f>
        <v>-5349.7452</v>
      </c>
      <c r="H29" s="107" t="n">
        <f aca="false">SUM($H$27:$H$28)</f>
        <v>12217.2548</v>
      </c>
      <c r="I29" s="107" t="n">
        <f aca="false">SUM($I$27:$I$28)</f>
        <v>-1282.7452</v>
      </c>
      <c r="J29" s="107" t="n">
        <f aca="false">SUM($J$27:$J$28)</f>
        <v>-14846.7452</v>
      </c>
      <c r="K29" s="107" t="n">
        <f aca="false">SUM($K$27:$K$28)</f>
        <v>-17363.7452</v>
      </c>
      <c r="L29" s="107" t="n">
        <f aca="false">SUM($L$27:$L$28)</f>
        <v>-12615.7452</v>
      </c>
      <c r="M29" s="107" t="n">
        <f aca="false">SUM($M$27:$M$28)</f>
        <v>-8782.7452</v>
      </c>
      <c r="N29" s="107" t="n">
        <f aca="false">SUM($N$27:$N$28)</f>
        <v>-9515.7452</v>
      </c>
      <c r="O29" s="107" t="n">
        <f aca="false">SUM($O$27:$O$28)</f>
        <v>-9653.7452</v>
      </c>
      <c r="P29" s="107" t="n">
        <f aca="false">SUM($P$27:$P$28)</f>
        <v>-11782.7452</v>
      </c>
      <c r="Q29" s="107" t="n">
        <f aca="false">SUM($Q$27:$Q$28)</f>
        <v>-8818.7452</v>
      </c>
      <c r="R29" s="107" t="n">
        <f aca="false">SUM($R$27:$R$28)</f>
        <v>-5750.7452</v>
      </c>
      <c r="S29" s="107" t="n">
        <f aca="false">SUM($S$27:$S$28)</f>
        <v>-12667</v>
      </c>
      <c r="T29" s="107" t="n">
        <f aca="false">SUM($T$27:$T$28)</f>
        <v>-14710</v>
      </c>
      <c r="U29" s="107" t="n">
        <f aca="false">SUM($U$27:$U$28)</f>
        <v>-14867</v>
      </c>
      <c r="V29" s="107" t="n">
        <f aca="false">SUM($V$27:$V$28)</f>
        <v>-24226</v>
      </c>
      <c r="W29" s="107" t="n">
        <f aca="false">SUM($W$27:$W$28)</f>
        <v>-27968</v>
      </c>
      <c r="X29" s="107" t="n">
        <f aca="false">SUM($X$27:$X$28)</f>
        <v>-25633</v>
      </c>
      <c r="Y29" s="107" t="n">
        <f aca="false">SUM($Y$27:$Y$28)</f>
        <v>-21355</v>
      </c>
      <c r="Z29" s="107" t="n">
        <f aca="false">SUM($Z$27:$Z$28)</f>
        <v>-22467</v>
      </c>
      <c r="AA29" s="107" t="n">
        <f aca="false">SUM($AA$27:$AA$28)</f>
        <v>-250573.564</v>
      </c>
    </row>
    <row r="31" customFormat="false" ht="12" hidden="false" customHeight="true" outlineLevel="0" collapsed="false">
      <c r="A31" s="102" t="s">
        <v>123</v>
      </c>
      <c r="C31" s="103" t="s">
        <v>36</v>
      </c>
      <c r="D31" s="103" t="s">
        <v>37</v>
      </c>
      <c r="E31" s="103" t="s">
        <v>38</v>
      </c>
      <c r="F31" s="103" t="s">
        <v>39</v>
      </c>
      <c r="G31" s="103" t="s">
        <v>40</v>
      </c>
      <c r="H31" s="103" t="s">
        <v>41</v>
      </c>
      <c r="I31" s="103" t="s">
        <v>42</v>
      </c>
      <c r="J31" s="103" t="s">
        <v>43</v>
      </c>
      <c r="K31" s="103" t="s">
        <v>44</v>
      </c>
      <c r="L31" s="103" t="s">
        <v>45</v>
      </c>
      <c r="M31" s="103" t="s">
        <v>46</v>
      </c>
      <c r="N31" s="103" t="s">
        <v>47</v>
      </c>
      <c r="O31" s="103" t="s">
        <v>48</v>
      </c>
      <c r="P31" s="103" t="s">
        <v>49</v>
      </c>
      <c r="Q31" s="103" t="s">
        <v>50</v>
      </c>
      <c r="R31" s="103" t="s">
        <v>51</v>
      </c>
      <c r="S31" s="103" t="s">
        <v>52</v>
      </c>
      <c r="T31" s="103" t="s">
        <v>53</v>
      </c>
      <c r="U31" s="103" t="s">
        <v>54</v>
      </c>
      <c r="V31" s="103" t="s">
        <v>55</v>
      </c>
      <c r="W31" s="103" t="s">
        <v>56</v>
      </c>
      <c r="X31" s="103" t="s">
        <v>57</v>
      </c>
      <c r="Y31" s="103" t="s">
        <v>58</v>
      </c>
      <c r="Z31" s="103" t="s">
        <v>59</v>
      </c>
      <c r="AA31" s="103" t="s">
        <v>35</v>
      </c>
    </row>
    <row r="32" customFormat="false" ht="11.25" hidden="false" customHeight="true" outlineLevel="0" collapsed="false">
      <c r="A32" s="105" t="s">
        <v>123</v>
      </c>
      <c r="C32" s="106" t="n">
        <v>0</v>
      </c>
      <c r="D32" s="106" t="n">
        <v>-4739.0849</v>
      </c>
      <c r="E32" s="106" t="n">
        <v>-4739.0849</v>
      </c>
      <c r="F32" s="106" t="n">
        <v>-4739.0849</v>
      </c>
      <c r="G32" s="106" t="n">
        <v>-4739.0849</v>
      </c>
      <c r="H32" s="106" t="n">
        <v>-4739.0849</v>
      </c>
      <c r="I32" s="106" t="n">
        <v>0</v>
      </c>
      <c r="J32" s="106" t="n">
        <v>0</v>
      </c>
      <c r="K32" s="106" t="n">
        <v>0</v>
      </c>
      <c r="L32" s="106" t="n">
        <v>0</v>
      </c>
      <c r="M32" s="106" t="n">
        <v>0</v>
      </c>
      <c r="N32" s="106" t="n">
        <v>4739.0849</v>
      </c>
      <c r="O32" s="106" t="n">
        <v>4739.0849</v>
      </c>
      <c r="P32" s="106" t="n">
        <v>4739.0849</v>
      </c>
      <c r="Q32" s="106" t="n">
        <v>4739.0849</v>
      </c>
      <c r="R32" s="106" t="n">
        <v>4739.0849</v>
      </c>
      <c r="S32" s="106" t="n">
        <v>9478.1699</v>
      </c>
      <c r="T32" s="106" t="n">
        <v>9478.1699</v>
      </c>
      <c r="U32" s="106" t="n">
        <v>9478.1699</v>
      </c>
      <c r="V32" s="106" t="n">
        <v>9478.1699</v>
      </c>
      <c r="W32" s="106" t="n">
        <v>9478.1699</v>
      </c>
      <c r="X32" s="106" t="n">
        <v>9478.1699</v>
      </c>
      <c r="Y32" s="106" t="n">
        <v>9478.1699</v>
      </c>
      <c r="Z32" s="106" t="n">
        <v>0</v>
      </c>
      <c r="AA32" s="106" t="n">
        <f aca="false">SUM($C$32:$Z$32)</f>
        <v>66347.1893</v>
      </c>
    </row>
    <row r="34" customFormat="false" ht="11.25" hidden="false" customHeight="true" outlineLevel="0" collapsed="false">
      <c r="A34" s="110" t="s">
        <v>122</v>
      </c>
      <c r="B34" s="111"/>
      <c r="C34" s="112" t="n">
        <f aca="false">SUM(($C$29+$C$32))</f>
        <v>-665.405400000003</v>
      </c>
      <c r="D34" s="112" t="n">
        <f aca="false">SUM(($D$29+$D$32))</f>
        <v>-6855.4903</v>
      </c>
      <c r="E34" s="112" t="n">
        <f aca="false">SUM(($E$29+$E$32))</f>
        <v>-1136.4903</v>
      </c>
      <c r="F34" s="112" t="n">
        <f aca="false">SUM(($F$29+$F$32))</f>
        <v>1305.5097</v>
      </c>
      <c r="G34" s="112" t="n">
        <f aca="false">SUM(($G$29+$G$32))</f>
        <v>-10088.8301</v>
      </c>
      <c r="H34" s="112" t="n">
        <f aca="false">SUM(($H$29+$H$32))</f>
        <v>7478.1699</v>
      </c>
      <c r="I34" s="112" t="n">
        <f aca="false">SUM(($I$29+$I$32))</f>
        <v>-1282.7452</v>
      </c>
      <c r="J34" s="112" t="n">
        <f aca="false">SUM(($J$29+$J$32))</f>
        <v>-14846.7452</v>
      </c>
      <c r="K34" s="112" t="n">
        <f aca="false">SUM(($K$29+$K$32))</f>
        <v>-17363.7452</v>
      </c>
      <c r="L34" s="112" t="n">
        <f aca="false">SUM(($L$29+$L$32))</f>
        <v>-12615.7452</v>
      </c>
      <c r="M34" s="112" t="n">
        <f aca="false">SUM(($M$29+$M$32))</f>
        <v>-8782.7452</v>
      </c>
      <c r="N34" s="112" t="n">
        <f aca="false">SUM(($N$29+$N$32))</f>
        <v>-4776.6603</v>
      </c>
      <c r="O34" s="112" t="n">
        <f aca="false">SUM(($O$29+$O$32))</f>
        <v>-4914.6603</v>
      </c>
      <c r="P34" s="112" t="n">
        <f aca="false">SUM(($P$29+$P$32))</f>
        <v>-7043.6603</v>
      </c>
      <c r="Q34" s="112" t="n">
        <f aca="false">SUM(($Q$29+$Q$32))</f>
        <v>-4079.6603</v>
      </c>
      <c r="R34" s="112" t="n">
        <f aca="false">SUM(($R$29+$R$32))</f>
        <v>-1011.6603</v>
      </c>
      <c r="S34" s="112" t="n">
        <f aca="false">SUM(($S$29+$S$32))</f>
        <v>-3188.8301</v>
      </c>
      <c r="T34" s="112" t="n">
        <f aca="false">SUM(($T$29+$T$32))</f>
        <v>-5231.8301</v>
      </c>
      <c r="U34" s="112" t="n">
        <f aca="false">SUM(($U$29+$U$32))</f>
        <v>-5388.8301</v>
      </c>
      <c r="V34" s="112" t="n">
        <f aca="false">SUM(($V$29+$V$32))</f>
        <v>-14747.8301</v>
      </c>
      <c r="W34" s="112" t="n">
        <f aca="false">SUM(($W$29+$W$32))</f>
        <v>-18489.8301</v>
      </c>
      <c r="X34" s="112" t="n">
        <f aca="false">SUM(($X$29+$X$32))</f>
        <v>-16154.8301</v>
      </c>
      <c r="Y34" s="112" t="n">
        <f aca="false">SUM(($Y$29+$Y$32))</f>
        <v>-11876.8301</v>
      </c>
      <c r="Z34" s="112" t="n">
        <f aca="false">SUM(($Z$29+$Z$32))</f>
        <v>-22467</v>
      </c>
      <c r="AA34" s="113" t="n">
        <f aca="false">SUM(($AA$29+$AA$32))</f>
        <v>-184226.3747</v>
      </c>
    </row>
    <row r="36" customFormat="false" ht="12" hidden="false" customHeight="true" outlineLevel="0" collapsed="false">
      <c r="A36" s="104" t="s">
        <v>114</v>
      </c>
    </row>
    <row r="37" customFormat="false" ht="11.25" hidden="false" customHeight="true" outlineLevel="0" collapsed="false">
      <c r="A37" s="105" t="s">
        <v>120</v>
      </c>
      <c r="C37" s="106" t="n">
        <v>33173.5946</v>
      </c>
      <c r="D37" s="106" t="n">
        <v>33173.5946</v>
      </c>
      <c r="E37" s="106" t="n">
        <v>33173.5946</v>
      </c>
      <c r="F37" s="106" t="n">
        <v>33173.5946</v>
      </c>
      <c r="G37" s="106" t="n">
        <v>14217.2548</v>
      </c>
      <c r="H37" s="106" t="n">
        <v>14217.2548</v>
      </c>
      <c r="I37" s="106" t="n">
        <v>14217.2548</v>
      </c>
      <c r="J37" s="106" t="n">
        <v>14217.2548</v>
      </c>
      <c r="K37" s="106" t="n">
        <v>14217.2548</v>
      </c>
      <c r="L37" s="106" t="n">
        <v>14217.2548</v>
      </c>
      <c r="M37" s="106" t="n">
        <v>14217.2548</v>
      </c>
      <c r="N37" s="106" t="n">
        <v>14217.2548</v>
      </c>
      <c r="O37" s="106" t="n">
        <v>14217.2548</v>
      </c>
      <c r="P37" s="106" t="n">
        <v>14217.2548</v>
      </c>
      <c r="Q37" s="106" t="n">
        <v>14217.2548</v>
      </c>
      <c r="R37" s="106" t="n">
        <v>14217.2548</v>
      </c>
      <c r="S37" s="106" t="n">
        <v>0</v>
      </c>
      <c r="T37" s="106" t="n">
        <v>0</v>
      </c>
      <c r="U37" s="106" t="n">
        <v>0</v>
      </c>
      <c r="V37" s="106" t="n">
        <v>0</v>
      </c>
      <c r="W37" s="106" t="n">
        <v>0</v>
      </c>
      <c r="X37" s="106" t="n">
        <v>0</v>
      </c>
      <c r="Y37" s="106" t="n">
        <v>0</v>
      </c>
      <c r="Z37" s="106" t="n">
        <v>0</v>
      </c>
      <c r="AA37" s="106" t="n">
        <f aca="false">SUM($C$37:$Z$37)</f>
        <v>303301.436</v>
      </c>
    </row>
    <row r="38" customFormat="false" ht="11.25" hidden="false" customHeight="true" outlineLevel="0" collapsed="false">
      <c r="A38" s="105" t="s">
        <v>121</v>
      </c>
      <c r="C38" s="106" t="n">
        <v>-40322.5671</v>
      </c>
      <c r="D38" s="106" t="n">
        <v>-36161.2655</v>
      </c>
      <c r="E38" s="106" t="n">
        <v>-32999.9796</v>
      </c>
      <c r="F38" s="106" t="n">
        <v>-29774.1787</v>
      </c>
      <c r="G38" s="106" t="n">
        <v>-20866.6497</v>
      </c>
      <c r="H38" s="106" t="n">
        <v>-2129.0468</v>
      </c>
      <c r="I38" s="106" t="n">
        <v>-16266.673</v>
      </c>
      <c r="J38" s="106" t="n">
        <v>-29903.199</v>
      </c>
      <c r="K38" s="106" t="n">
        <v>-32290.2865</v>
      </c>
      <c r="L38" s="106" t="n">
        <v>-27700.0177</v>
      </c>
      <c r="M38" s="106" t="n">
        <v>-24258.0661</v>
      </c>
      <c r="N38" s="106" t="n">
        <v>-24966.6447</v>
      </c>
      <c r="O38" s="106" t="n">
        <v>-24612.8761</v>
      </c>
      <c r="P38" s="106" t="n">
        <v>-26871.0094</v>
      </c>
      <c r="Q38" s="106" t="n">
        <v>-23821.4193</v>
      </c>
      <c r="R38" s="106" t="n">
        <v>-20548.3871</v>
      </c>
      <c r="S38" s="106" t="n">
        <v>-13033.3407</v>
      </c>
      <c r="T38" s="106" t="n">
        <v>-15161.3023</v>
      </c>
      <c r="U38" s="106" t="n">
        <v>-15333.3137</v>
      </c>
      <c r="V38" s="106" t="n">
        <v>-24451.6529</v>
      </c>
      <c r="W38" s="106" t="n">
        <v>-28419.3735</v>
      </c>
      <c r="X38" s="106" t="n">
        <v>-26133.3267</v>
      </c>
      <c r="Y38" s="106" t="n">
        <v>-21903.2545</v>
      </c>
      <c r="Z38" s="106" t="n">
        <v>-22900.018</v>
      </c>
      <c r="AA38" s="106" t="n">
        <f aca="false">SUM($C$38:$Z$38)</f>
        <v>-580827.8486</v>
      </c>
    </row>
    <row r="39" customFormat="false" ht="11.25" hidden="false" customHeight="true" outlineLevel="0" collapsed="false">
      <c r="A39" s="105" t="s">
        <v>123</v>
      </c>
      <c r="C39" s="106" t="n">
        <v>0</v>
      </c>
      <c r="D39" s="106" t="n">
        <v>-4739.0849</v>
      </c>
      <c r="E39" s="106" t="n">
        <v>-4739.0849</v>
      </c>
      <c r="F39" s="106" t="n">
        <v>-4739.0849</v>
      </c>
      <c r="G39" s="106" t="n">
        <v>-4739.0849</v>
      </c>
      <c r="H39" s="106" t="n">
        <v>-4739.0849</v>
      </c>
      <c r="I39" s="106" t="n">
        <v>0</v>
      </c>
      <c r="J39" s="106" t="n">
        <v>0</v>
      </c>
      <c r="K39" s="106" t="n">
        <v>0</v>
      </c>
      <c r="L39" s="106" t="n">
        <v>0</v>
      </c>
      <c r="M39" s="106" t="n">
        <v>0</v>
      </c>
      <c r="N39" s="106" t="n">
        <v>4739.0849</v>
      </c>
      <c r="O39" s="106" t="n">
        <v>4739.0849</v>
      </c>
      <c r="P39" s="106" t="n">
        <v>4739.0849</v>
      </c>
      <c r="Q39" s="106" t="n">
        <v>4739.0849</v>
      </c>
      <c r="R39" s="106" t="n">
        <v>4739.0849</v>
      </c>
      <c r="S39" s="106" t="n">
        <v>9478.1699</v>
      </c>
      <c r="T39" s="106" t="n">
        <v>9478.1699</v>
      </c>
      <c r="U39" s="106" t="n">
        <v>9478.1699</v>
      </c>
      <c r="V39" s="106" t="n">
        <v>9478.1699</v>
      </c>
      <c r="W39" s="106" t="n">
        <v>9478.1699</v>
      </c>
      <c r="X39" s="106" t="n">
        <v>9478.1699</v>
      </c>
      <c r="Y39" s="106" t="n">
        <v>9478.1699</v>
      </c>
      <c r="Z39" s="106" t="n">
        <v>0</v>
      </c>
      <c r="AA39" s="106" t="n">
        <f aca="false">SUM($C$39:$Z$39)</f>
        <v>66347.1893</v>
      </c>
    </row>
    <row r="40" customFormat="false" ht="11.25" hidden="false" customHeight="true" outlineLevel="0" collapsed="false">
      <c r="A40" s="105" t="s">
        <v>122</v>
      </c>
      <c r="C40" s="107" t="n">
        <f aca="false">SUM($C$37:$C$39)</f>
        <v>-7148.9725</v>
      </c>
      <c r="D40" s="107" t="n">
        <f aca="false">SUM($D$37:$D$39)</f>
        <v>-7726.7558</v>
      </c>
      <c r="E40" s="107" t="n">
        <f aca="false">SUM($E$37:$E$39)</f>
        <v>-4565.4699</v>
      </c>
      <c r="F40" s="107" t="n">
        <f aca="false">SUM($F$37:$F$39)</f>
        <v>-1339.669</v>
      </c>
      <c r="G40" s="107" t="n">
        <f aca="false">SUM($G$37:$G$39)</f>
        <v>-11388.4798</v>
      </c>
      <c r="H40" s="107" t="n">
        <f aca="false">SUM($H$37:$H$39)</f>
        <v>7349.1231</v>
      </c>
      <c r="I40" s="107" t="n">
        <f aca="false">SUM($I$37:$I$39)</f>
        <v>-2049.4182</v>
      </c>
      <c r="J40" s="107" t="n">
        <f aca="false">SUM($J$37:$J$39)</f>
        <v>-15685.9442</v>
      </c>
      <c r="K40" s="107" t="n">
        <f aca="false">SUM($K$37:$K$39)</f>
        <v>-18073.0317</v>
      </c>
      <c r="L40" s="107" t="n">
        <f aca="false">SUM($L$37:$L$39)</f>
        <v>-13482.7629</v>
      </c>
      <c r="M40" s="107" t="n">
        <f aca="false">SUM($M$37:$M$39)</f>
        <v>-10040.8113</v>
      </c>
      <c r="N40" s="107" t="n">
        <f aca="false">SUM($N$37:$N$39)</f>
        <v>-6010.305</v>
      </c>
      <c r="O40" s="107" t="n">
        <f aca="false">SUM($O$37:$O$39)</f>
        <v>-5656.5364</v>
      </c>
      <c r="P40" s="107" t="n">
        <f aca="false">SUM($P$37:$P$39)</f>
        <v>-7914.6697</v>
      </c>
      <c r="Q40" s="107" t="n">
        <f aca="false">SUM($Q$37:$Q$39)</f>
        <v>-4865.0796</v>
      </c>
      <c r="R40" s="107" t="n">
        <f aca="false">SUM($R$37:$R$39)</f>
        <v>-1592.0474</v>
      </c>
      <c r="S40" s="107" t="n">
        <f aca="false">SUM($S$37:$S$39)</f>
        <v>-3555.1708</v>
      </c>
      <c r="T40" s="107" t="n">
        <f aca="false">SUM($T$37:$T$39)</f>
        <v>-5683.1324</v>
      </c>
      <c r="U40" s="107" t="n">
        <f aca="false">SUM($U$37:$U$39)</f>
        <v>-5855.1438</v>
      </c>
      <c r="V40" s="107" t="n">
        <f aca="false">SUM($V$37:$V$39)</f>
        <v>-14973.483</v>
      </c>
      <c r="W40" s="107" t="n">
        <f aca="false">SUM($W$37:$W$39)</f>
        <v>-18941.2036</v>
      </c>
      <c r="X40" s="107" t="n">
        <f aca="false">SUM($X$37:$X$39)</f>
        <v>-16655.1568</v>
      </c>
      <c r="Y40" s="107" t="n">
        <f aca="false">SUM($Y$37:$Y$39)</f>
        <v>-12425.0846</v>
      </c>
      <c r="Z40" s="107" t="n">
        <f aca="false">SUM($Z$37:$Z$39)</f>
        <v>-22900.018</v>
      </c>
      <c r="AA40" s="107" t="n">
        <f aca="false">SUM($AA$37:$AA$39)</f>
        <v>-211179.2233</v>
      </c>
    </row>
    <row r="42" customFormat="false" ht="12" hidden="false" customHeight="true" outlineLevel="0" collapsed="false">
      <c r="A42" s="104" t="s">
        <v>105</v>
      </c>
    </row>
    <row r="43" customFormat="false" ht="11.25" hidden="false" customHeight="true" outlineLevel="0" collapsed="false">
      <c r="A43" s="105" t="s">
        <v>120</v>
      </c>
      <c r="C43" s="106" t="n">
        <f aca="false">SUM(($C$27-$C$37))</f>
        <v>0</v>
      </c>
      <c r="D43" s="106" t="n">
        <f aca="false">SUM(($D$27-$D$37))</f>
        <v>0</v>
      </c>
      <c r="E43" s="106" t="n">
        <f aca="false">SUM(($E$27-$E$37))</f>
        <v>0</v>
      </c>
      <c r="F43" s="106" t="n">
        <f aca="false">SUM(($F$27-$F$37))</f>
        <v>0</v>
      </c>
      <c r="G43" s="106" t="n">
        <f aca="false">SUM(($G$27-$G$37))</f>
        <v>0</v>
      </c>
      <c r="H43" s="106" t="n">
        <f aca="false">SUM(($H$27-$H$37))</f>
        <v>0</v>
      </c>
      <c r="I43" s="106" t="n">
        <f aca="false">SUM(($I$27-$I$37))</f>
        <v>0</v>
      </c>
      <c r="J43" s="106" t="n">
        <f aca="false">SUM(($J$27-$J$37))</f>
        <v>0</v>
      </c>
      <c r="K43" s="106" t="n">
        <f aca="false">SUM(($K$27-$K$37))</f>
        <v>0</v>
      </c>
      <c r="L43" s="106" t="n">
        <f aca="false">SUM(($L$27-$L$37))</f>
        <v>0</v>
      </c>
      <c r="M43" s="106" t="n">
        <f aca="false">SUM(($M$27-$M$37))</f>
        <v>0</v>
      </c>
      <c r="N43" s="106" t="n">
        <f aca="false">SUM(($N$27-$N$37))</f>
        <v>0</v>
      </c>
      <c r="O43" s="106" t="n">
        <f aca="false">SUM(($O$27-$O$37))</f>
        <v>0</v>
      </c>
      <c r="P43" s="106" t="n">
        <f aca="false">SUM(($P$27-$P$37))</f>
        <v>0</v>
      </c>
      <c r="Q43" s="106" t="n">
        <f aca="false">SUM(($Q$27-$Q$37))</f>
        <v>0</v>
      </c>
      <c r="R43" s="106" t="n">
        <f aca="false">SUM(($R$27-$R$37))</f>
        <v>0</v>
      </c>
      <c r="S43" s="106" t="n">
        <f aca="false">SUM(($S$27-$S$37))</f>
        <v>0</v>
      </c>
      <c r="T43" s="106" t="n">
        <f aca="false">SUM(($T$27-$T$37))</f>
        <v>0</v>
      </c>
      <c r="U43" s="106" t="n">
        <f aca="false">SUM(($U$27-$U$37))</f>
        <v>0</v>
      </c>
      <c r="V43" s="106" t="n">
        <f aca="false">SUM(($V$27-$V$37))</f>
        <v>0</v>
      </c>
      <c r="W43" s="106" t="n">
        <f aca="false">SUM(($W$27-$W$37))</f>
        <v>0</v>
      </c>
      <c r="X43" s="106" t="n">
        <f aca="false">SUM(($X$27-$X$37))</f>
        <v>0</v>
      </c>
      <c r="Y43" s="106" t="n">
        <f aca="false">SUM(($Y$27-$Y$37))</f>
        <v>0</v>
      </c>
      <c r="Z43" s="106" t="n">
        <f aca="false">SUM(($Z$27-$Z$37))</f>
        <v>0</v>
      </c>
      <c r="AA43" s="106" t="n">
        <f aca="false">SUM(($AA$27-$AA$37))</f>
        <v>0</v>
      </c>
    </row>
    <row r="44" customFormat="false" ht="11.25" hidden="false" customHeight="true" outlineLevel="0" collapsed="false">
      <c r="A44" s="105" t="s">
        <v>121</v>
      </c>
      <c r="C44" s="106" t="n">
        <f aca="false">SUM(($C$28-$C$38))</f>
        <v>6483.5671</v>
      </c>
      <c r="D44" s="106" t="n">
        <f aca="false">SUM(($D$28-$D$38))</f>
        <v>871.265500000001</v>
      </c>
      <c r="E44" s="106" t="n">
        <f aca="false">SUM(($E$28-$E$38))</f>
        <v>3428.9796</v>
      </c>
      <c r="F44" s="106" t="n">
        <f aca="false">SUM(($F$28-$F$38))</f>
        <v>2645.1787</v>
      </c>
      <c r="G44" s="106" t="n">
        <f aca="false">SUM(($G$28-$G$38))</f>
        <v>1299.6497</v>
      </c>
      <c r="H44" s="106" t="n">
        <f aca="false">SUM(($H$28-$H$38))</f>
        <v>129.0468</v>
      </c>
      <c r="I44" s="106" t="n">
        <f aca="false">SUM(($I$28-$I$38))</f>
        <v>766.673000000001</v>
      </c>
      <c r="J44" s="106" t="n">
        <f aca="false">SUM(($J$28-$J$38))</f>
        <v>839.199000000001</v>
      </c>
      <c r="K44" s="106" t="n">
        <f aca="false">SUM(($K$28-$K$38))</f>
        <v>709.286499999998</v>
      </c>
      <c r="L44" s="106" t="n">
        <f aca="false">SUM(($L$28-$L$38))</f>
        <v>867.0177</v>
      </c>
      <c r="M44" s="106" t="n">
        <f aca="false">SUM(($M$28-$M$38))</f>
        <v>1258.0661</v>
      </c>
      <c r="N44" s="106" t="n">
        <f aca="false">SUM(($N$28-$N$38))</f>
        <v>1233.6447</v>
      </c>
      <c r="O44" s="106" t="n">
        <f aca="false">SUM(($O$28-$O$38))</f>
        <v>741.876100000001</v>
      </c>
      <c r="P44" s="106" t="n">
        <f aca="false">SUM(($P$28-$P$38))</f>
        <v>871.009399999999</v>
      </c>
      <c r="Q44" s="106" t="n">
        <f aca="false">SUM(($Q$28-$Q$38))</f>
        <v>785.419300000001</v>
      </c>
      <c r="R44" s="106" t="n">
        <f aca="false">SUM(($R$28-$R$38))</f>
        <v>580.3871</v>
      </c>
      <c r="S44" s="106" t="n">
        <f aca="false">SUM(($S$28-$S$38))</f>
        <v>366.340700000001</v>
      </c>
      <c r="T44" s="106" t="n">
        <f aca="false">SUM(($T$28-$T$38))</f>
        <v>451.302299999999</v>
      </c>
      <c r="U44" s="106" t="n">
        <f aca="false">SUM(($U$28-$U$38))</f>
        <v>466.313700000001</v>
      </c>
      <c r="V44" s="106" t="n">
        <f aca="false">SUM(($V$28-$V$38))</f>
        <v>225.652900000001</v>
      </c>
      <c r="W44" s="106" t="n">
        <f aca="false">SUM(($W$28-$W$38))</f>
        <v>451.373500000002</v>
      </c>
      <c r="X44" s="106" t="n">
        <f aca="false">SUM(($X$28-$X$38))</f>
        <v>500.326700000001</v>
      </c>
      <c r="Y44" s="106" t="n">
        <f aca="false">SUM(($Y$28-$Y$38))</f>
        <v>548.254499999999</v>
      </c>
      <c r="Z44" s="106" t="n">
        <f aca="false">SUM(($Z$28-$Z$38))</f>
        <v>433.018</v>
      </c>
      <c r="AA44" s="106" t="n">
        <f aca="false">SUM(($AA$28-$AA$38))</f>
        <v>26952.8486</v>
      </c>
    </row>
    <row r="45" customFormat="false" ht="11.25" hidden="false" customHeight="true" outlineLevel="0" collapsed="false">
      <c r="A45" s="105" t="s">
        <v>123</v>
      </c>
      <c r="C45" s="106" t="n">
        <f aca="false">SUM(($C$32-$C$39))</f>
        <v>0</v>
      </c>
      <c r="D45" s="106" t="n">
        <f aca="false">SUM(($D$32-$D$39))</f>
        <v>0</v>
      </c>
      <c r="E45" s="106" t="n">
        <f aca="false">SUM(($E$32-$E$39))</f>
        <v>0</v>
      </c>
      <c r="F45" s="106" t="n">
        <f aca="false">SUM(($F$32-$F$39))</f>
        <v>0</v>
      </c>
      <c r="G45" s="106" t="n">
        <f aca="false">SUM(($G$32-$G$39))</f>
        <v>0</v>
      </c>
      <c r="H45" s="106" t="n">
        <f aca="false">SUM(($H$32-$H$39))</f>
        <v>0</v>
      </c>
      <c r="I45" s="106" t="n">
        <f aca="false">SUM(($I$32-$I$39))</f>
        <v>0</v>
      </c>
      <c r="J45" s="106" t="n">
        <f aca="false">SUM(($J$32-$J$39))</f>
        <v>0</v>
      </c>
      <c r="K45" s="106" t="n">
        <f aca="false">SUM(($K$32-$K$39))</f>
        <v>0</v>
      </c>
      <c r="L45" s="106" t="n">
        <f aca="false">SUM(($L$32-$L$39))</f>
        <v>0</v>
      </c>
      <c r="M45" s="106" t="n">
        <f aca="false">SUM(($M$32-$M$39))</f>
        <v>0</v>
      </c>
      <c r="N45" s="106" t="n">
        <f aca="false">SUM(($N$32-$N$39))</f>
        <v>0</v>
      </c>
      <c r="O45" s="106" t="n">
        <f aca="false">SUM(($O$32-$O$39))</f>
        <v>0</v>
      </c>
      <c r="P45" s="106" t="n">
        <f aca="false">SUM(($P$32-$P$39))</f>
        <v>0</v>
      </c>
      <c r="Q45" s="106" t="n">
        <f aca="false">SUM(($Q$32-$Q$39))</f>
        <v>0</v>
      </c>
      <c r="R45" s="106" t="n">
        <f aca="false">SUM(($R$32-$R$39))</f>
        <v>0</v>
      </c>
      <c r="S45" s="106" t="n">
        <f aca="false">SUM(($S$32-$S$39))</f>
        <v>0</v>
      </c>
      <c r="T45" s="106" t="n">
        <f aca="false">SUM(($T$32-$T$39))</f>
        <v>0</v>
      </c>
      <c r="U45" s="106" t="n">
        <f aca="false">SUM(($U$32-$U$39))</f>
        <v>0</v>
      </c>
      <c r="V45" s="106" t="n">
        <f aca="false">SUM(($V$32-$V$39))</f>
        <v>0</v>
      </c>
      <c r="W45" s="106" t="n">
        <f aca="false">SUM(($W$32-$W$39))</f>
        <v>0</v>
      </c>
      <c r="X45" s="106" t="n">
        <f aca="false">SUM(($X$32-$X$39))</f>
        <v>0</v>
      </c>
      <c r="Y45" s="106" t="n">
        <f aca="false">SUM(($Y$32-$Y$39))</f>
        <v>0</v>
      </c>
      <c r="Z45" s="106" t="n">
        <f aca="false">SUM(($Z$32-$Z$39))</f>
        <v>0</v>
      </c>
      <c r="AA45" s="106" t="n">
        <f aca="false">SUM(($AA$32-$AA$39))</f>
        <v>0</v>
      </c>
    </row>
    <row r="46" customFormat="false" ht="11.25" hidden="false" customHeight="true" outlineLevel="0" collapsed="false">
      <c r="A46" s="105" t="s">
        <v>122</v>
      </c>
      <c r="C46" s="107" t="n">
        <f aca="false">SUM($C$43:$C$45)</f>
        <v>6483.5671</v>
      </c>
      <c r="D46" s="107" t="n">
        <f aca="false">SUM($D$43:$D$45)</f>
        <v>871.265500000001</v>
      </c>
      <c r="E46" s="107" t="n">
        <f aca="false">SUM($E$43:$E$45)</f>
        <v>3428.9796</v>
      </c>
      <c r="F46" s="107" t="n">
        <f aca="false">SUM($F$43:$F$45)</f>
        <v>2645.1787</v>
      </c>
      <c r="G46" s="107" t="n">
        <f aca="false">SUM($G$43:$G$45)</f>
        <v>1299.6497</v>
      </c>
      <c r="H46" s="107" t="n">
        <f aca="false">SUM($H$43:$H$45)</f>
        <v>129.0468</v>
      </c>
      <c r="I46" s="107" t="n">
        <f aca="false">SUM($I$43:$I$45)</f>
        <v>766.673000000001</v>
      </c>
      <c r="J46" s="107" t="n">
        <f aca="false">SUM($J$43:$J$45)</f>
        <v>839.199000000001</v>
      </c>
      <c r="K46" s="107" t="n">
        <f aca="false">SUM($K$43:$K$45)</f>
        <v>709.286499999998</v>
      </c>
      <c r="L46" s="107" t="n">
        <f aca="false">SUM($L$43:$L$45)</f>
        <v>867.0177</v>
      </c>
      <c r="M46" s="107" t="n">
        <f aca="false">SUM($M$43:$M$45)</f>
        <v>1258.0661</v>
      </c>
      <c r="N46" s="107" t="n">
        <f aca="false">SUM($N$43:$N$45)</f>
        <v>1233.6447</v>
      </c>
      <c r="O46" s="107" t="n">
        <f aca="false">SUM($O$43:$O$45)</f>
        <v>741.876100000001</v>
      </c>
      <c r="P46" s="107" t="n">
        <f aca="false">SUM($P$43:$P$45)</f>
        <v>871.009399999999</v>
      </c>
      <c r="Q46" s="107" t="n">
        <f aca="false">SUM($Q$43:$Q$45)</f>
        <v>785.419300000001</v>
      </c>
      <c r="R46" s="107" t="n">
        <f aca="false">SUM($R$43:$R$45)</f>
        <v>580.3871</v>
      </c>
      <c r="S46" s="107" t="n">
        <f aca="false">SUM($S$43:$S$45)</f>
        <v>366.340700000001</v>
      </c>
      <c r="T46" s="107" t="n">
        <f aca="false">SUM($T$43:$T$45)</f>
        <v>451.302299999999</v>
      </c>
      <c r="U46" s="107" t="n">
        <f aca="false">SUM($U$43:$U$45)</f>
        <v>466.313700000001</v>
      </c>
      <c r="V46" s="107" t="n">
        <f aca="false">SUM($V$43:$V$45)</f>
        <v>225.652900000001</v>
      </c>
      <c r="W46" s="107" t="n">
        <f aca="false">SUM($W$43:$W$45)</f>
        <v>451.373500000002</v>
      </c>
      <c r="X46" s="107" t="n">
        <f aca="false">SUM($X$43:$X$45)</f>
        <v>500.326700000001</v>
      </c>
      <c r="Y46" s="107" t="n">
        <f aca="false">SUM($Y$43:$Y$45)</f>
        <v>548.254499999999</v>
      </c>
      <c r="Z46" s="107" t="n">
        <f aca="false">SUM($Z$43:$Z$45)</f>
        <v>433.018</v>
      </c>
      <c r="AA46" s="107" t="n">
        <f aca="false">SUM($AA$43:$AA$45)</f>
        <v>26952.8486</v>
      </c>
    </row>
    <row r="48" customFormat="false" ht="12" hidden="false" customHeight="true" outlineLevel="0" collapsed="false">
      <c r="A48" s="104" t="s">
        <v>115</v>
      </c>
    </row>
    <row r="49" customFormat="false" ht="11.25" hidden="false" customHeight="true" outlineLevel="0" collapsed="false">
      <c r="A49" s="105" t="s">
        <v>4</v>
      </c>
      <c r="C49" s="108" t="n">
        <v>3.69</v>
      </c>
      <c r="D49" s="108" t="n">
        <v>3.87</v>
      </c>
      <c r="E49" s="108" t="n">
        <v>3.89</v>
      </c>
      <c r="F49" s="108" t="n">
        <v>3.81</v>
      </c>
      <c r="G49" s="108" t="n">
        <v>3.76</v>
      </c>
      <c r="H49" s="108" t="n">
        <v>3.82</v>
      </c>
      <c r="I49" s="108" t="n">
        <v>3.89</v>
      </c>
      <c r="J49" s="108" t="n">
        <v>3.95</v>
      </c>
      <c r="K49" s="108" t="n">
        <v>4.01</v>
      </c>
      <c r="L49" s="108" t="n">
        <v>4.03</v>
      </c>
      <c r="M49" s="108" t="n">
        <v>4.09</v>
      </c>
      <c r="N49" s="108" t="n">
        <v>4.47</v>
      </c>
      <c r="O49" s="108" t="n">
        <v>4.75</v>
      </c>
      <c r="P49" s="108" t="n">
        <v>4.92</v>
      </c>
      <c r="Q49" s="108" t="n">
        <v>4.8</v>
      </c>
      <c r="R49" s="108" t="n">
        <v>4.65</v>
      </c>
      <c r="S49" s="108" t="n">
        <v>4.48</v>
      </c>
      <c r="T49" s="108" t="n">
        <v>4.49</v>
      </c>
      <c r="U49" s="108" t="n">
        <v>4.53</v>
      </c>
      <c r="V49" s="108" t="n">
        <v>4.58</v>
      </c>
      <c r="W49" s="108" t="n">
        <v>4.63</v>
      </c>
      <c r="X49" s="108" t="n">
        <v>4.65</v>
      </c>
      <c r="Y49" s="108" t="n">
        <v>4.71</v>
      </c>
      <c r="Z49" s="108" t="n">
        <v>4.95</v>
      </c>
      <c r="AA49" s="108"/>
    </row>
    <row r="50" customFormat="false" ht="11.25" hidden="false" customHeight="true" outlineLevel="0" collapsed="false">
      <c r="A50" s="105" t="s">
        <v>114</v>
      </c>
      <c r="C50" s="108" t="n">
        <v>3.14</v>
      </c>
      <c r="D50" s="108" t="n">
        <v>3.6</v>
      </c>
      <c r="E50" s="108" t="n">
        <v>3.65</v>
      </c>
      <c r="F50" s="108" t="n">
        <v>3.61</v>
      </c>
      <c r="G50" s="108" t="n">
        <v>3.57</v>
      </c>
      <c r="H50" s="108" t="n">
        <v>3.64</v>
      </c>
      <c r="I50" s="108" t="n">
        <v>3.71</v>
      </c>
      <c r="J50" s="108" t="n">
        <v>3.77</v>
      </c>
      <c r="K50" s="108" t="n">
        <v>3.84</v>
      </c>
      <c r="L50" s="108" t="n">
        <v>3.86</v>
      </c>
      <c r="M50" s="108" t="n">
        <v>3.92</v>
      </c>
      <c r="N50" s="108" t="n">
        <v>4.31</v>
      </c>
      <c r="O50" s="108" t="n">
        <v>4.6</v>
      </c>
      <c r="P50" s="108" t="n">
        <v>4.78</v>
      </c>
      <c r="Q50" s="108" t="n">
        <v>4.68</v>
      </c>
      <c r="R50" s="108" t="n">
        <v>4.54</v>
      </c>
      <c r="S50" s="108" t="n">
        <v>4.38</v>
      </c>
      <c r="T50" s="108" t="n">
        <v>4.4</v>
      </c>
      <c r="U50" s="108" t="n">
        <v>4.44</v>
      </c>
      <c r="V50" s="108" t="n">
        <v>4.52</v>
      </c>
      <c r="W50" s="108" t="n">
        <v>4.53</v>
      </c>
      <c r="X50" s="108" t="n">
        <v>4.55</v>
      </c>
      <c r="Y50" s="108" t="n">
        <v>4.61</v>
      </c>
      <c r="Z50" s="108" t="n">
        <v>4.87</v>
      </c>
      <c r="AA50" s="108"/>
    </row>
    <row r="51" customFormat="false" ht="11.25" hidden="false" customHeight="true" outlineLevel="0" collapsed="false">
      <c r="A51" s="105" t="s">
        <v>105</v>
      </c>
      <c r="C51" s="109" t="n">
        <f aca="false">SUM(($C$49-$C$50))</f>
        <v>0.55</v>
      </c>
      <c r="D51" s="109" t="n">
        <f aca="false">SUM(($D$49-$D$50))</f>
        <v>0.27</v>
      </c>
      <c r="E51" s="109" t="n">
        <f aca="false">SUM(($E$49-$E$50))</f>
        <v>0.24</v>
      </c>
      <c r="F51" s="109" t="n">
        <f aca="false">SUM(($F$49-$F$50))</f>
        <v>0.2</v>
      </c>
      <c r="G51" s="109" t="n">
        <f aca="false">SUM(($G$49-$G$50))</f>
        <v>0.19</v>
      </c>
      <c r="H51" s="109" t="n">
        <f aca="false">SUM(($H$49-$H$50))</f>
        <v>0.18</v>
      </c>
      <c r="I51" s="109" t="n">
        <f aca="false">SUM(($I$49-$I$50))</f>
        <v>0.18</v>
      </c>
      <c r="J51" s="109" t="n">
        <f aca="false">SUM(($J$49-$J$50))</f>
        <v>0.18</v>
      </c>
      <c r="K51" s="109" t="n">
        <f aca="false">SUM(($K$49-$K$50))</f>
        <v>0.17</v>
      </c>
      <c r="L51" s="109" t="n">
        <f aca="false">SUM(($L$49-$L$50))</f>
        <v>0.17</v>
      </c>
      <c r="M51" s="109" t="n">
        <f aca="false">SUM(($M$49-$M$50))</f>
        <v>0.17</v>
      </c>
      <c r="N51" s="109" t="n">
        <f aca="false">SUM(($N$49-$N$50))</f>
        <v>0.16</v>
      </c>
      <c r="O51" s="109" t="n">
        <f aca="false">SUM(($O$49-$O$50))</f>
        <v>0.15</v>
      </c>
      <c r="P51" s="109" t="n">
        <f aca="false">SUM(($P$49-$P$50))</f>
        <v>0.14</v>
      </c>
      <c r="Q51" s="109" t="n">
        <f aca="false">SUM(($Q$49-$Q$50))</f>
        <v>0.12</v>
      </c>
      <c r="R51" s="109" t="n">
        <f aca="false">SUM(($R$49-$R$50))</f>
        <v>0.11</v>
      </c>
      <c r="S51" s="109" t="n">
        <f aca="false">SUM(($S$49-$S$50))</f>
        <v>0.100000000000001</v>
      </c>
      <c r="T51" s="109" t="n">
        <f aca="false">SUM(($T$49-$T$50))</f>
        <v>0.0899999999999999</v>
      </c>
      <c r="U51" s="109" t="n">
        <f aca="false">SUM(($U$49-$U$50))</f>
        <v>0.0899999999999999</v>
      </c>
      <c r="V51" s="109" t="n">
        <f aca="false">SUM(($V$49-$V$50))</f>
        <v>0.0600000000000005</v>
      </c>
      <c r="W51" s="109" t="n">
        <f aca="false">SUM(($W$49-$W$50))</f>
        <v>0.0999999999999996</v>
      </c>
      <c r="X51" s="109" t="n">
        <f aca="false">SUM(($X$49-$X$50))</f>
        <v>0.100000000000001</v>
      </c>
      <c r="Y51" s="109" t="n">
        <f aca="false">SUM(($Y$49-$Y$50))</f>
        <v>0.0999999999999996</v>
      </c>
      <c r="Z51" s="109" t="n">
        <f aca="false">SUM(($Z$49-$Z$50))</f>
        <v>0.0800000000000001</v>
      </c>
      <c r="AA51" s="108"/>
    </row>
    <row r="53" customFormat="false" ht="12" hidden="false" customHeight="true" outlineLevel="0" collapsed="false">
      <c r="A53" s="104" t="s">
        <v>124</v>
      </c>
    </row>
    <row r="54" customFormat="false" ht="11.25" hidden="false" customHeight="true" outlineLevel="0" collapsed="false">
      <c r="A54" s="105" t="s">
        <v>125</v>
      </c>
      <c r="C54" s="108" t="n">
        <v>5.68</v>
      </c>
      <c r="D54" s="108" t="n">
        <v>5.68</v>
      </c>
      <c r="E54" s="108" t="n">
        <v>5.68</v>
      </c>
      <c r="F54" s="108" t="n">
        <v>5.68</v>
      </c>
      <c r="G54" s="108" t="n">
        <v>4.7633</v>
      </c>
      <c r="H54" s="108" t="n">
        <v>4.7633</v>
      </c>
      <c r="I54" s="108" t="n">
        <v>4.7633</v>
      </c>
      <c r="J54" s="108" t="n">
        <v>4.7633</v>
      </c>
      <c r="K54" s="108" t="n">
        <v>4.7633</v>
      </c>
      <c r="L54" s="108" t="n">
        <v>4.7633</v>
      </c>
      <c r="M54" s="108" t="n">
        <v>4.7633</v>
      </c>
      <c r="N54" s="108" t="n">
        <v>6.3883</v>
      </c>
      <c r="O54" s="108" t="n">
        <v>6.3883</v>
      </c>
      <c r="P54" s="108" t="n">
        <v>6.3883</v>
      </c>
      <c r="Q54" s="108" t="n">
        <v>6.3883</v>
      </c>
      <c r="R54" s="108" t="n">
        <v>6.3883</v>
      </c>
      <c r="S54" s="108" t="n">
        <v>0</v>
      </c>
      <c r="T54" s="108" t="n">
        <v>0</v>
      </c>
      <c r="U54" s="108" t="n">
        <v>0</v>
      </c>
      <c r="V54" s="108" t="n">
        <v>0</v>
      </c>
      <c r="W54" s="108" t="n">
        <v>0</v>
      </c>
      <c r="X54" s="108" t="n">
        <v>0</v>
      </c>
      <c r="Y54" s="108" t="n">
        <v>0</v>
      </c>
      <c r="Z54" s="108" t="n">
        <v>0</v>
      </c>
      <c r="AA54" s="108"/>
    </row>
    <row r="55" customFormat="false" ht="11.25" hidden="false" customHeight="true" outlineLevel="0" collapsed="false">
      <c r="A55" s="105" t="s">
        <v>126</v>
      </c>
      <c r="C55" s="108" t="n">
        <v>0</v>
      </c>
      <c r="D55" s="108" t="n">
        <v>0</v>
      </c>
      <c r="E55" s="108" t="n">
        <v>0</v>
      </c>
      <c r="F55" s="108" t="n">
        <v>0</v>
      </c>
      <c r="G55" s="108" t="n">
        <v>0</v>
      </c>
      <c r="H55" s="108" t="n">
        <v>0</v>
      </c>
      <c r="I55" s="108" t="n">
        <v>0</v>
      </c>
      <c r="J55" s="108" t="n">
        <v>0</v>
      </c>
      <c r="K55" s="108" t="n">
        <v>0</v>
      </c>
      <c r="L55" s="108" t="n">
        <v>0</v>
      </c>
      <c r="M55" s="108" t="n">
        <v>0</v>
      </c>
      <c r="N55" s="108" t="n">
        <v>0</v>
      </c>
      <c r="O55" s="108" t="n">
        <v>0</v>
      </c>
      <c r="P55" s="108" t="n">
        <v>0</v>
      </c>
      <c r="Q55" s="108" t="n">
        <v>0</v>
      </c>
      <c r="R55" s="108" t="n">
        <v>0</v>
      </c>
      <c r="S55" s="108" t="n">
        <v>0</v>
      </c>
      <c r="T55" s="108" t="n">
        <v>0</v>
      </c>
      <c r="U55" s="108" t="n">
        <v>0</v>
      </c>
      <c r="V55" s="108" t="n">
        <v>0</v>
      </c>
      <c r="W55" s="108" t="n">
        <v>0</v>
      </c>
      <c r="X55" s="108" t="n">
        <v>0</v>
      </c>
      <c r="Y55" s="108" t="n">
        <v>0</v>
      </c>
      <c r="Z55" s="108" t="n">
        <v>0</v>
      </c>
      <c r="AA55" s="108"/>
    </row>
    <row r="57" customFormat="false" ht="12" hidden="false" customHeight="true" outlineLevel="0" collapsed="false">
      <c r="A57" s="104" t="s">
        <v>116</v>
      </c>
    </row>
    <row r="58" customFormat="false" ht="11.25" hidden="false" customHeight="true" outlineLevel="0" collapsed="false">
      <c r="A58" s="105" t="s">
        <v>117</v>
      </c>
      <c r="C58" s="106" t="n">
        <v>-1395636</v>
      </c>
      <c r="D58" s="106" t="n">
        <v>-1271750</v>
      </c>
      <c r="E58" s="106" t="n">
        <v>-1134252</v>
      </c>
      <c r="F58" s="106" t="n">
        <v>-1298733</v>
      </c>
      <c r="G58" s="106" t="n">
        <v>-844959</v>
      </c>
      <c r="H58" s="106" t="n">
        <v>-858747</v>
      </c>
      <c r="I58" s="106" t="n">
        <v>-871131</v>
      </c>
      <c r="J58" s="106" t="n">
        <v>-879894</v>
      </c>
      <c r="K58" s="106" t="n">
        <v>-859770</v>
      </c>
      <c r="L58" s="106" t="n">
        <v>-823848</v>
      </c>
      <c r="M58" s="106" t="n">
        <v>-831337</v>
      </c>
      <c r="N58" s="106" t="n">
        <v>-1180305</v>
      </c>
      <c r="O58" s="106" t="n">
        <v>-1109041</v>
      </c>
      <c r="P58" s="106" t="n">
        <v>-1039792</v>
      </c>
      <c r="Q58" s="106" t="n">
        <v>-975151</v>
      </c>
      <c r="R58" s="106" t="n">
        <v>-1129981</v>
      </c>
      <c r="S58" s="106" t="n">
        <v>83932</v>
      </c>
      <c r="T58" s="106" t="n">
        <v>88075</v>
      </c>
      <c r="U58" s="106" t="n">
        <v>91783</v>
      </c>
      <c r="V58" s="106" t="n">
        <v>103262</v>
      </c>
      <c r="W58" s="106" t="n">
        <v>111725</v>
      </c>
      <c r="X58" s="106" t="n">
        <v>111004</v>
      </c>
      <c r="Y58" s="106" t="n">
        <v>124761</v>
      </c>
      <c r="Z58" s="106" t="n">
        <v>0</v>
      </c>
      <c r="AA58" s="106" t="n">
        <f aca="false">SUM($C$58:$Z$58)</f>
        <v>-15789785</v>
      </c>
    </row>
    <row r="59" customFormat="false" ht="11.25" hidden="false" customHeight="true" outlineLevel="0" collapsed="false">
      <c r="A59" s="105" t="s">
        <v>127</v>
      </c>
      <c r="C59" s="106" t="n">
        <v>3226915</v>
      </c>
      <c r="D59" s="106" t="n">
        <v>3108122</v>
      </c>
      <c r="E59" s="106" t="n">
        <v>2437040</v>
      </c>
      <c r="F59" s="106" t="n">
        <v>2400996</v>
      </c>
      <c r="G59" s="106" t="n">
        <v>1456312</v>
      </c>
      <c r="H59" s="106" t="n">
        <v>136526</v>
      </c>
      <c r="I59" s="106" t="n">
        <v>1321251</v>
      </c>
      <c r="J59" s="106" t="n">
        <v>1210587</v>
      </c>
      <c r="K59" s="106" t="n">
        <v>1125109</v>
      </c>
      <c r="L59" s="106" t="n">
        <v>1168311</v>
      </c>
      <c r="M59" s="106" t="n">
        <v>1269791</v>
      </c>
      <c r="N59" s="106" t="n">
        <v>1226065</v>
      </c>
      <c r="O59" s="106" t="n">
        <v>1107629</v>
      </c>
      <c r="P59" s="106" t="n">
        <v>153936</v>
      </c>
      <c r="Q59" s="106" t="n">
        <v>120001</v>
      </c>
      <c r="R59" s="106" t="n">
        <v>145715</v>
      </c>
      <c r="S59" s="106" t="n">
        <v>-113001</v>
      </c>
      <c r="T59" s="106" t="n">
        <v>-121667</v>
      </c>
      <c r="U59" s="106" t="n">
        <v>4824</v>
      </c>
      <c r="V59" s="106" t="n">
        <v>-62792</v>
      </c>
      <c r="W59" s="106" t="n">
        <v>-65304</v>
      </c>
      <c r="X59" s="106" t="n">
        <v>-35137</v>
      </c>
      <c r="Y59" s="106" t="n">
        <v>-5729</v>
      </c>
      <c r="Z59" s="106" t="n">
        <v>64315</v>
      </c>
      <c r="AA59" s="106" t="n">
        <f aca="false">SUM($C$59:$Z$59)</f>
        <v>21279815</v>
      </c>
    </row>
    <row r="60" customFormat="false" ht="11.25" hidden="false" customHeight="true" outlineLevel="0" collapsed="false">
      <c r="A60" s="110" t="s">
        <v>109</v>
      </c>
      <c r="B60" s="111"/>
      <c r="C60" s="112" t="n">
        <f aca="false">SUM($C$58:$C$59)</f>
        <v>1831279</v>
      </c>
      <c r="D60" s="112" t="n">
        <f aca="false">SUM($D$58:$D$59)</f>
        <v>1836372</v>
      </c>
      <c r="E60" s="112" t="n">
        <f aca="false">SUM($E$58:$E$59)</f>
        <v>1302788</v>
      </c>
      <c r="F60" s="112" t="n">
        <f aca="false">SUM($F$58:$F$59)</f>
        <v>1102263</v>
      </c>
      <c r="G60" s="112" t="n">
        <f aca="false">SUM($G$58:$G$59)</f>
        <v>611353</v>
      </c>
      <c r="H60" s="112" t="n">
        <f aca="false">SUM($H$58:$H$59)</f>
        <v>-722221</v>
      </c>
      <c r="I60" s="112" t="n">
        <f aca="false">SUM($I$58:$I$59)</f>
        <v>450120</v>
      </c>
      <c r="J60" s="112" t="n">
        <f aca="false">SUM($J$58:$J$59)</f>
        <v>330693</v>
      </c>
      <c r="K60" s="112" t="n">
        <f aca="false">SUM($K$58:$K$59)</f>
        <v>265339</v>
      </c>
      <c r="L60" s="112" t="n">
        <f aca="false">SUM($L$58:$L$59)</f>
        <v>344463</v>
      </c>
      <c r="M60" s="112" t="n">
        <f aca="false">SUM($M$58:$M$59)</f>
        <v>438454</v>
      </c>
      <c r="N60" s="112" t="n">
        <f aca="false">SUM($N$58:$N$59)</f>
        <v>45760</v>
      </c>
      <c r="O60" s="112" t="n">
        <f aca="false">SUM($O$58:$O$59)</f>
        <v>-1412</v>
      </c>
      <c r="P60" s="112" t="n">
        <f aca="false">SUM($P$58:$P$59)</f>
        <v>-885856</v>
      </c>
      <c r="Q60" s="112" t="n">
        <f aca="false">SUM($Q$58:$Q$59)</f>
        <v>-855150</v>
      </c>
      <c r="R60" s="112" t="n">
        <f aca="false">SUM($R$58:$R$59)</f>
        <v>-984266</v>
      </c>
      <c r="S60" s="112" t="n">
        <f aca="false">SUM($S$58:$S$59)</f>
        <v>-29069</v>
      </c>
      <c r="T60" s="112" t="n">
        <f aca="false">SUM($T$58:$T$59)</f>
        <v>-33592</v>
      </c>
      <c r="U60" s="112" t="n">
        <f aca="false">SUM($U$58:$U$59)</f>
        <v>96607</v>
      </c>
      <c r="V60" s="112" t="n">
        <f aca="false">SUM($V$58:$V$59)</f>
        <v>40470</v>
      </c>
      <c r="W60" s="112" t="n">
        <f aca="false">SUM($W$58:$W$59)</f>
        <v>46421</v>
      </c>
      <c r="X60" s="112" t="n">
        <f aca="false">SUM($X$58:$X$59)</f>
        <v>75867</v>
      </c>
      <c r="Y60" s="112" t="n">
        <f aca="false">SUM($Y$58:$Y$59)</f>
        <v>119032</v>
      </c>
      <c r="Z60" s="112" t="n">
        <f aca="false">SUM($Z$58:$Z$59)</f>
        <v>64315</v>
      </c>
      <c r="AA60" s="113" t="n">
        <f aca="false">SUM($AA$58:$AA$59)</f>
        <v>5490030</v>
      </c>
    </row>
    <row r="61" customFormat="false" ht="11.25" hidden="false" customHeight="true" outlineLevel="0" collapsed="false">
      <c r="A61" s="105" t="s">
        <v>110</v>
      </c>
      <c r="C61" s="106" t="n">
        <v>1946461</v>
      </c>
      <c r="D61" s="106" t="n">
        <v>1913545</v>
      </c>
      <c r="E61" s="106" t="n">
        <v>1350076</v>
      </c>
      <c r="F61" s="106" t="n">
        <v>1135637</v>
      </c>
      <c r="G61" s="106" t="n">
        <v>672267</v>
      </c>
      <c r="H61" s="106" t="n">
        <v>-740376</v>
      </c>
      <c r="I61" s="106" t="n">
        <v>473856</v>
      </c>
      <c r="J61" s="106" t="n">
        <v>412835</v>
      </c>
      <c r="K61" s="106" t="n">
        <v>354006</v>
      </c>
      <c r="L61" s="106" t="n">
        <v>412382</v>
      </c>
      <c r="M61" s="106" t="n">
        <v>494270</v>
      </c>
      <c r="N61" s="106" t="n">
        <v>90565</v>
      </c>
      <c r="O61" s="106" t="n">
        <v>43317</v>
      </c>
      <c r="P61" s="106" t="n">
        <v>-834054</v>
      </c>
      <c r="Q61" s="106" t="n">
        <v>-819473</v>
      </c>
      <c r="R61" s="106" t="n">
        <v>-954998</v>
      </c>
      <c r="S61" s="106" t="n">
        <v>-13863</v>
      </c>
      <c r="T61" s="106" t="n">
        <v>-13265</v>
      </c>
      <c r="U61" s="106" t="n">
        <v>116754</v>
      </c>
      <c r="V61" s="106" t="n">
        <v>75633</v>
      </c>
      <c r="W61" s="106" t="n">
        <v>103603</v>
      </c>
      <c r="X61" s="106" t="n">
        <v>125237</v>
      </c>
      <c r="Y61" s="106" t="n">
        <v>158538</v>
      </c>
      <c r="Z61" s="106" t="n">
        <v>116170</v>
      </c>
      <c r="AA61" s="106" t="n">
        <f aca="false">SUM($C$61:$Z$61)</f>
        <v>6619123</v>
      </c>
    </row>
    <row r="62" customFormat="false" ht="11.25" hidden="false" customHeight="true" outlineLevel="0" collapsed="false">
      <c r="A62" s="105" t="s">
        <v>105</v>
      </c>
      <c r="C62" s="107" t="n">
        <f aca="false">SUM(($C$60-$C$61))</f>
        <v>-115182</v>
      </c>
      <c r="D62" s="107" t="n">
        <f aca="false">SUM(($D$60-$D$61))</f>
        <v>-77173</v>
      </c>
      <c r="E62" s="107" t="n">
        <f aca="false">SUM(($E$60-$E$61))</f>
        <v>-47288</v>
      </c>
      <c r="F62" s="107" t="n">
        <f aca="false">SUM(($F$60-$F$61))</f>
        <v>-33374</v>
      </c>
      <c r="G62" s="107" t="n">
        <f aca="false">SUM(($G$60-$G$61))</f>
        <v>-60914</v>
      </c>
      <c r="H62" s="107" t="n">
        <f aca="false">SUM(($H$60-$H$61))</f>
        <v>18155</v>
      </c>
      <c r="I62" s="107" t="n">
        <f aca="false">SUM(($I$60-$I$61))</f>
        <v>-23736</v>
      </c>
      <c r="J62" s="107" t="n">
        <f aca="false">SUM(($J$60-$J$61))</f>
        <v>-82142</v>
      </c>
      <c r="K62" s="107" t="n">
        <f aca="false">SUM(($K$60-$K$61))</f>
        <v>-88667</v>
      </c>
      <c r="L62" s="107" t="n">
        <f aca="false">SUM(($L$60-$L$61))</f>
        <v>-67919</v>
      </c>
      <c r="M62" s="107" t="n">
        <f aca="false">SUM(($M$60-$M$61))</f>
        <v>-55816</v>
      </c>
      <c r="N62" s="107" t="n">
        <f aca="false">SUM(($N$60-$N$61))</f>
        <v>-44805</v>
      </c>
      <c r="O62" s="107" t="n">
        <f aca="false">SUM(($O$60-$O$61))</f>
        <v>-44729</v>
      </c>
      <c r="P62" s="107" t="n">
        <f aca="false">SUM(($P$60-$P$61))</f>
        <v>-51802</v>
      </c>
      <c r="Q62" s="107" t="n">
        <f aca="false">SUM(($Q$60-$Q$61))</f>
        <v>-35677</v>
      </c>
      <c r="R62" s="107" t="n">
        <f aca="false">SUM(($R$60-$R$61))</f>
        <v>-29268</v>
      </c>
      <c r="S62" s="107" t="n">
        <f aca="false">SUM(($S$60-$S$61))</f>
        <v>-15206</v>
      </c>
      <c r="T62" s="107" t="n">
        <f aca="false">SUM(($T$60-$T$61))</f>
        <v>-20327</v>
      </c>
      <c r="U62" s="107" t="n">
        <f aca="false">SUM(($U$60-$U$61))</f>
        <v>-20147</v>
      </c>
      <c r="V62" s="107" t="n">
        <f aca="false">SUM(($V$60-$V$61))</f>
        <v>-35163</v>
      </c>
      <c r="W62" s="107" t="n">
        <f aca="false">SUM(($W$60-$W$61))</f>
        <v>-57182</v>
      </c>
      <c r="X62" s="107" t="n">
        <f aca="false">SUM(($X$60-$X$61))</f>
        <v>-49370</v>
      </c>
      <c r="Y62" s="107" t="n">
        <f aca="false">SUM(($Y$60-$Y$61))</f>
        <v>-39506</v>
      </c>
      <c r="Z62" s="107" t="n">
        <f aca="false">SUM(($Z$60-$Z$61))</f>
        <v>-51855</v>
      </c>
      <c r="AA62" s="107" t="n">
        <f aca="false">SUM(($AA$60-$AA$61))</f>
        <v>-1129093</v>
      </c>
    </row>
    <row r="64" customFormat="false" ht="12" hidden="false" customHeight="true" outlineLevel="0" collapsed="false">
      <c r="A64" s="101" t="s">
        <v>128</v>
      </c>
    </row>
    <row r="66" customFormat="false" ht="12" hidden="false" customHeight="true" outlineLevel="0" collapsed="false">
      <c r="A66" s="102" t="s">
        <v>119</v>
      </c>
      <c r="C66" s="103" t="s">
        <v>36</v>
      </c>
      <c r="D66" s="103" t="s">
        <v>37</v>
      </c>
      <c r="E66" s="103" t="s">
        <v>38</v>
      </c>
      <c r="F66" s="103" t="s">
        <v>39</v>
      </c>
      <c r="G66" s="103" t="s">
        <v>40</v>
      </c>
      <c r="H66" s="103" t="s">
        <v>41</v>
      </c>
      <c r="I66" s="103" t="s">
        <v>42</v>
      </c>
      <c r="J66" s="103" t="s">
        <v>43</v>
      </c>
      <c r="K66" s="103" t="s">
        <v>44</v>
      </c>
      <c r="L66" s="103" t="s">
        <v>45</v>
      </c>
      <c r="M66" s="103" t="s">
        <v>46</v>
      </c>
      <c r="N66" s="103" t="s">
        <v>47</v>
      </c>
      <c r="O66" s="103" t="s">
        <v>48</v>
      </c>
      <c r="P66" s="103" t="s">
        <v>49</v>
      </c>
      <c r="Q66" s="103" t="s">
        <v>50</v>
      </c>
      <c r="R66" s="103" t="s">
        <v>51</v>
      </c>
      <c r="S66" s="103" t="s">
        <v>52</v>
      </c>
      <c r="T66" s="103" t="s">
        <v>53</v>
      </c>
      <c r="U66" s="103" t="s">
        <v>54</v>
      </c>
      <c r="V66" s="103" t="s">
        <v>55</v>
      </c>
      <c r="W66" s="103" t="s">
        <v>56</v>
      </c>
      <c r="X66" s="103" t="s">
        <v>57</v>
      </c>
      <c r="Y66" s="103" t="s">
        <v>58</v>
      </c>
      <c r="Z66" s="103" t="s">
        <v>59</v>
      </c>
      <c r="AA66" s="103" t="s">
        <v>35</v>
      </c>
    </row>
    <row r="67" customFormat="false" ht="11.25" hidden="false" customHeight="true" outlineLevel="0" collapsed="false">
      <c r="A67" s="105" t="s">
        <v>120</v>
      </c>
      <c r="C67" s="106" t="n">
        <v>30000</v>
      </c>
      <c r="D67" s="106" t="n">
        <v>30000</v>
      </c>
      <c r="E67" s="106" t="n">
        <v>20000</v>
      </c>
      <c r="F67" s="106" t="n">
        <v>20000</v>
      </c>
      <c r="G67" s="106" t="n">
        <v>20000</v>
      </c>
      <c r="H67" s="106" t="n">
        <v>20000</v>
      </c>
      <c r="I67" s="106" t="n">
        <v>20000</v>
      </c>
      <c r="J67" s="106" t="n">
        <v>20000</v>
      </c>
      <c r="K67" s="106" t="n">
        <v>20000</v>
      </c>
      <c r="L67" s="106" t="n">
        <v>20000</v>
      </c>
      <c r="M67" s="106" t="n">
        <v>20000</v>
      </c>
      <c r="N67" s="106" t="n">
        <v>5000</v>
      </c>
      <c r="O67" s="106" t="n">
        <v>5000</v>
      </c>
      <c r="P67" s="106" t="n">
        <v>5000</v>
      </c>
      <c r="Q67" s="106" t="n">
        <v>5000</v>
      </c>
      <c r="R67" s="106" t="n">
        <v>5000</v>
      </c>
      <c r="S67" s="106" t="n">
        <v>0</v>
      </c>
      <c r="T67" s="106" t="n">
        <v>0</v>
      </c>
      <c r="U67" s="106" t="n">
        <v>0</v>
      </c>
      <c r="V67" s="106" t="n">
        <v>0</v>
      </c>
      <c r="W67" s="106" t="n">
        <v>0</v>
      </c>
      <c r="X67" s="106" t="n">
        <v>0</v>
      </c>
      <c r="Y67" s="106" t="n">
        <v>0</v>
      </c>
      <c r="Z67" s="106" t="n">
        <v>0</v>
      </c>
      <c r="AA67" s="106" t="n">
        <f aca="false">SUM($C$67:$Z$67)</f>
        <v>265000</v>
      </c>
    </row>
    <row r="68" customFormat="false" ht="11.25" hidden="false" customHeight="true" outlineLevel="0" collapsed="false">
      <c r="A68" s="105" t="s">
        <v>121</v>
      </c>
      <c r="C68" s="106" t="n">
        <v>0</v>
      </c>
      <c r="D68" s="106" t="n">
        <v>0</v>
      </c>
      <c r="E68" s="106" t="n">
        <v>0</v>
      </c>
      <c r="F68" s="106" t="n">
        <v>0</v>
      </c>
      <c r="G68" s="106" t="n">
        <v>0</v>
      </c>
      <c r="H68" s="106" t="n">
        <v>0</v>
      </c>
      <c r="I68" s="106" t="n">
        <v>0</v>
      </c>
      <c r="J68" s="106" t="n">
        <v>0</v>
      </c>
      <c r="K68" s="106" t="n">
        <v>0</v>
      </c>
      <c r="L68" s="106" t="n">
        <v>0</v>
      </c>
      <c r="M68" s="106" t="n">
        <v>0</v>
      </c>
      <c r="N68" s="106" t="n">
        <v>0</v>
      </c>
      <c r="O68" s="106" t="n">
        <v>0</v>
      </c>
      <c r="P68" s="106" t="n">
        <v>0</v>
      </c>
      <c r="Q68" s="106" t="n">
        <v>0</v>
      </c>
      <c r="R68" s="106" t="n">
        <v>0</v>
      </c>
      <c r="S68" s="106" t="n">
        <v>0</v>
      </c>
      <c r="T68" s="106" t="n">
        <v>0</v>
      </c>
      <c r="U68" s="106" t="n">
        <v>0</v>
      </c>
      <c r="V68" s="106" t="n">
        <v>0</v>
      </c>
      <c r="W68" s="106" t="n">
        <v>0</v>
      </c>
      <c r="X68" s="106" t="n">
        <v>0</v>
      </c>
      <c r="Y68" s="106" t="n">
        <v>0</v>
      </c>
      <c r="Z68" s="106" t="n">
        <v>0</v>
      </c>
      <c r="AA68" s="106" t="n">
        <f aca="false">SUM($C$68:$Z$68)</f>
        <v>0</v>
      </c>
    </row>
    <row r="69" customFormat="false" ht="11.25" hidden="false" customHeight="true" outlineLevel="0" collapsed="false">
      <c r="A69" s="105" t="s">
        <v>122</v>
      </c>
      <c r="C69" s="107" t="n">
        <f aca="false">SUM($C$67:$C$68)</f>
        <v>30000</v>
      </c>
      <c r="D69" s="107" t="n">
        <f aca="false">SUM($D$67:$D$68)</f>
        <v>30000</v>
      </c>
      <c r="E69" s="107" t="n">
        <f aca="false">SUM($E$67:$E$68)</f>
        <v>20000</v>
      </c>
      <c r="F69" s="107" t="n">
        <f aca="false">SUM($F$67:$F$68)</f>
        <v>20000</v>
      </c>
      <c r="G69" s="107" t="n">
        <f aca="false">SUM($G$67:$G$68)</f>
        <v>20000</v>
      </c>
      <c r="H69" s="107" t="n">
        <f aca="false">SUM($H$67:$H$68)</f>
        <v>20000</v>
      </c>
      <c r="I69" s="107" t="n">
        <f aca="false">SUM($I$67:$I$68)</f>
        <v>20000</v>
      </c>
      <c r="J69" s="107" t="n">
        <f aca="false">SUM($J$67:$J$68)</f>
        <v>20000</v>
      </c>
      <c r="K69" s="107" t="n">
        <f aca="false">SUM($K$67:$K$68)</f>
        <v>20000</v>
      </c>
      <c r="L69" s="107" t="n">
        <f aca="false">SUM($L$67:$L$68)</f>
        <v>20000</v>
      </c>
      <c r="M69" s="107" t="n">
        <f aca="false">SUM($M$67:$M$68)</f>
        <v>20000</v>
      </c>
      <c r="N69" s="107" t="n">
        <f aca="false">SUM($N$67:$N$68)</f>
        <v>5000</v>
      </c>
      <c r="O69" s="107" t="n">
        <f aca="false">SUM($O$67:$O$68)</f>
        <v>5000</v>
      </c>
      <c r="P69" s="107" t="n">
        <f aca="false">SUM($P$67:$P$68)</f>
        <v>5000</v>
      </c>
      <c r="Q69" s="107" t="n">
        <f aca="false">SUM($Q$67:$Q$68)</f>
        <v>5000</v>
      </c>
      <c r="R69" s="107" t="n">
        <f aca="false">SUM($R$67:$R$68)</f>
        <v>5000</v>
      </c>
      <c r="S69" s="107" t="n">
        <f aca="false">SUM($S$67:$S$68)</f>
        <v>0</v>
      </c>
      <c r="T69" s="107" t="n">
        <f aca="false">SUM($T$67:$T$68)</f>
        <v>0</v>
      </c>
      <c r="U69" s="107" t="n">
        <f aca="false">SUM($U$67:$U$68)</f>
        <v>0</v>
      </c>
      <c r="V69" s="107" t="n">
        <f aca="false">SUM($V$67:$V$68)</f>
        <v>0</v>
      </c>
      <c r="W69" s="107" t="n">
        <f aca="false">SUM($W$67:$W$68)</f>
        <v>0</v>
      </c>
      <c r="X69" s="107" t="n">
        <f aca="false">SUM($X$67:$X$68)</f>
        <v>0</v>
      </c>
      <c r="Y69" s="107" t="n">
        <f aca="false">SUM($Y$67:$Y$68)</f>
        <v>0</v>
      </c>
      <c r="Z69" s="107" t="n">
        <f aca="false">SUM($Z$67:$Z$68)</f>
        <v>0</v>
      </c>
      <c r="AA69" s="107" t="n">
        <f aca="false">SUM($AA$67:$AA$68)</f>
        <v>265000</v>
      </c>
    </row>
    <row r="71" customFormat="false" ht="12" hidden="false" customHeight="true" outlineLevel="0" collapsed="false">
      <c r="A71" s="102" t="s">
        <v>123</v>
      </c>
      <c r="C71" s="103" t="s">
        <v>36</v>
      </c>
      <c r="D71" s="103" t="s">
        <v>37</v>
      </c>
      <c r="E71" s="103" t="s">
        <v>38</v>
      </c>
      <c r="F71" s="103" t="s">
        <v>39</v>
      </c>
      <c r="G71" s="103" t="s">
        <v>40</v>
      </c>
      <c r="H71" s="103" t="s">
        <v>41</v>
      </c>
      <c r="I71" s="103" t="s">
        <v>42</v>
      </c>
      <c r="J71" s="103" t="s">
        <v>43</v>
      </c>
      <c r="K71" s="103" t="s">
        <v>44</v>
      </c>
      <c r="L71" s="103" t="s">
        <v>45</v>
      </c>
      <c r="M71" s="103" t="s">
        <v>46</v>
      </c>
      <c r="N71" s="103" t="s">
        <v>47</v>
      </c>
      <c r="O71" s="103" t="s">
        <v>48</v>
      </c>
      <c r="P71" s="103" t="s">
        <v>49</v>
      </c>
      <c r="Q71" s="103" t="s">
        <v>50</v>
      </c>
      <c r="R71" s="103" t="s">
        <v>51</v>
      </c>
      <c r="S71" s="103" t="s">
        <v>52</v>
      </c>
      <c r="T71" s="103" t="s">
        <v>53</v>
      </c>
      <c r="U71" s="103" t="s">
        <v>54</v>
      </c>
      <c r="V71" s="103" t="s">
        <v>55</v>
      </c>
      <c r="W71" s="103" t="s">
        <v>56</v>
      </c>
      <c r="X71" s="103" t="s">
        <v>57</v>
      </c>
      <c r="Y71" s="103" t="s">
        <v>58</v>
      </c>
      <c r="Z71" s="103" t="s">
        <v>59</v>
      </c>
      <c r="AA71" s="103" t="s">
        <v>35</v>
      </c>
    </row>
    <row r="72" customFormat="false" ht="11.25" hidden="false" customHeight="true" outlineLevel="0" collapsed="false">
      <c r="A72" s="105" t="s">
        <v>123</v>
      </c>
      <c r="C72" s="106" t="n">
        <v>0</v>
      </c>
      <c r="D72" s="106" t="n">
        <v>0</v>
      </c>
      <c r="E72" s="106" t="n">
        <v>0</v>
      </c>
      <c r="F72" s="106" t="n">
        <v>-10000</v>
      </c>
      <c r="G72" s="106" t="n">
        <v>0</v>
      </c>
      <c r="H72" s="106" t="n">
        <v>15000</v>
      </c>
      <c r="I72" s="106" t="n">
        <v>15000</v>
      </c>
      <c r="J72" s="106" t="n">
        <v>35000</v>
      </c>
      <c r="K72" s="106" t="n">
        <v>35000</v>
      </c>
      <c r="L72" s="106" t="n">
        <v>35000</v>
      </c>
      <c r="M72" s="106" t="n">
        <v>35000</v>
      </c>
      <c r="N72" s="106" t="n">
        <v>20000</v>
      </c>
      <c r="O72" s="106" t="n">
        <v>20000</v>
      </c>
      <c r="P72" s="106" t="n">
        <v>20000</v>
      </c>
      <c r="Q72" s="106" t="n">
        <v>20000</v>
      </c>
      <c r="R72" s="106" t="n">
        <v>20000</v>
      </c>
      <c r="S72" s="106" t="n">
        <v>5000</v>
      </c>
      <c r="T72" s="106" t="n">
        <v>5000</v>
      </c>
      <c r="U72" s="106" t="n">
        <v>5000</v>
      </c>
      <c r="V72" s="106" t="n">
        <v>5000</v>
      </c>
      <c r="W72" s="106" t="n">
        <v>5000</v>
      </c>
      <c r="X72" s="106" t="n">
        <v>5000</v>
      </c>
      <c r="Y72" s="106" t="n">
        <v>5000</v>
      </c>
      <c r="Z72" s="106" t="n">
        <v>0</v>
      </c>
      <c r="AA72" s="106" t="n">
        <f aca="false">SUM($C$72:$Z$72)</f>
        <v>295000</v>
      </c>
    </row>
    <row r="74" customFormat="false" ht="11.25" hidden="false" customHeight="true" outlineLevel="0" collapsed="false">
      <c r="A74" s="110" t="s">
        <v>122</v>
      </c>
      <c r="B74" s="111"/>
      <c r="C74" s="112" t="n">
        <f aca="false">SUM(($C$69+$C$72))</f>
        <v>30000</v>
      </c>
      <c r="D74" s="112" t="n">
        <f aca="false">SUM(($D$69+$D$72))</f>
        <v>30000</v>
      </c>
      <c r="E74" s="112" t="n">
        <f aca="false">SUM(($E$69+$E$72))</f>
        <v>20000</v>
      </c>
      <c r="F74" s="112" t="n">
        <f aca="false">SUM(($F$69+$F$72))</f>
        <v>10000</v>
      </c>
      <c r="G74" s="112" t="n">
        <f aca="false">SUM(($G$69+$G$72))</f>
        <v>20000</v>
      </c>
      <c r="H74" s="112" t="n">
        <f aca="false">SUM(($H$69+$H$72))</f>
        <v>35000</v>
      </c>
      <c r="I74" s="112" t="n">
        <f aca="false">SUM(($I$69+$I$72))</f>
        <v>35000</v>
      </c>
      <c r="J74" s="112" t="n">
        <f aca="false">SUM(($J$69+$J$72))</f>
        <v>55000</v>
      </c>
      <c r="K74" s="112" t="n">
        <f aca="false">SUM(($K$69+$K$72))</f>
        <v>55000</v>
      </c>
      <c r="L74" s="112" t="n">
        <f aca="false">SUM(($L$69+$L$72))</f>
        <v>55000</v>
      </c>
      <c r="M74" s="112" t="n">
        <f aca="false">SUM(($M$69+$M$72))</f>
        <v>55000</v>
      </c>
      <c r="N74" s="112" t="n">
        <f aca="false">SUM(($N$69+$N$72))</f>
        <v>25000</v>
      </c>
      <c r="O74" s="112" t="n">
        <f aca="false">SUM(($O$69+$O$72))</f>
        <v>25000</v>
      </c>
      <c r="P74" s="112" t="n">
        <f aca="false">SUM(($P$69+$P$72))</f>
        <v>25000</v>
      </c>
      <c r="Q74" s="112" t="n">
        <f aca="false">SUM(($Q$69+$Q$72))</f>
        <v>25000</v>
      </c>
      <c r="R74" s="112" t="n">
        <f aca="false">SUM(($R$69+$R$72))</f>
        <v>25000</v>
      </c>
      <c r="S74" s="112" t="n">
        <f aca="false">SUM(($S$69+$S$72))</f>
        <v>5000</v>
      </c>
      <c r="T74" s="112" t="n">
        <f aca="false">SUM(($T$69+$T$72))</f>
        <v>5000</v>
      </c>
      <c r="U74" s="112" t="n">
        <f aca="false">SUM(($U$69+$U$72))</f>
        <v>5000</v>
      </c>
      <c r="V74" s="112" t="n">
        <f aca="false">SUM(($V$69+$V$72))</f>
        <v>5000</v>
      </c>
      <c r="W74" s="112" t="n">
        <f aca="false">SUM(($W$69+$W$72))</f>
        <v>5000</v>
      </c>
      <c r="X74" s="112" t="n">
        <f aca="false">SUM(($X$69+$X$72))</f>
        <v>5000</v>
      </c>
      <c r="Y74" s="112" t="n">
        <f aca="false">SUM(($Y$69+$Y$72))</f>
        <v>5000</v>
      </c>
      <c r="Z74" s="112" t="n">
        <f aca="false">SUM(($Z$69+$Z$72))</f>
        <v>0</v>
      </c>
      <c r="AA74" s="113" t="n">
        <f aca="false">SUM(($AA$69+$AA$72))</f>
        <v>560000</v>
      </c>
    </row>
    <row r="76" customFormat="false" ht="12" hidden="false" customHeight="true" outlineLevel="0" collapsed="false">
      <c r="A76" s="104" t="s">
        <v>114</v>
      </c>
    </row>
    <row r="77" customFormat="false" ht="11.25" hidden="false" customHeight="true" outlineLevel="0" collapsed="false">
      <c r="A77" s="105" t="s">
        <v>120</v>
      </c>
      <c r="C77" s="106" t="n">
        <v>30000</v>
      </c>
      <c r="D77" s="106" t="n">
        <v>30000</v>
      </c>
      <c r="E77" s="106" t="n">
        <v>20000</v>
      </c>
      <c r="F77" s="106" t="n">
        <v>20000</v>
      </c>
      <c r="G77" s="106" t="n">
        <v>20000</v>
      </c>
      <c r="H77" s="106" t="n">
        <v>20000</v>
      </c>
      <c r="I77" s="106" t="n">
        <v>20000</v>
      </c>
      <c r="J77" s="106" t="n">
        <v>20000</v>
      </c>
      <c r="K77" s="106" t="n">
        <v>20000</v>
      </c>
      <c r="L77" s="106" t="n">
        <v>20000</v>
      </c>
      <c r="M77" s="106" t="n">
        <v>20000</v>
      </c>
      <c r="N77" s="106" t="n">
        <v>5000</v>
      </c>
      <c r="O77" s="106" t="n">
        <v>5000</v>
      </c>
      <c r="P77" s="106" t="n">
        <v>5000</v>
      </c>
      <c r="Q77" s="106" t="n">
        <v>5000</v>
      </c>
      <c r="R77" s="106" t="n">
        <v>5000</v>
      </c>
      <c r="S77" s="106" t="n">
        <v>0</v>
      </c>
      <c r="T77" s="106" t="n">
        <v>0</v>
      </c>
      <c r="U77" s="106" t="n">
        <v>0</v>
      </c>
      <c r="V77" s="106" t="n">
        <v>0</v>
      </c>
      <c r="W77" s="106" t="n">
        <v>0</v>
      </c>
      <c r="X77" s="106" t="n">
        <v>0</v>
      </c>
      <c r="Y77" s="106" t="n">
        <v>0</v>
      </c>
      <c r="Z77" s="106" t="n">
        <v>0</v>
      </c>
      <c r="AA77" s="106" t="n">
        <f aca="false">SUM($C$77:$Z$77)</f>
        <v>265000</v>
      </c>
    </row>
    <row r="78" customFormat="false" ht="11.25" hidden="false" customHeight="true" outlineLevel="0" collapsed="false">
      <c r="A78" s="105" t="s">
        <v>121</v>
      </c>
      <c r="C78" s="106" t="n">
        <v>0</v>
      </c>
      <c r="D78" s="106" t="n">
        <v>0</v>
      </c>
      <c r="E78" s="106" t="n">
        <v>0</v>
      </c>
      <c r="F78" s="106" t="n">
        <v>0</v>
      </c>
      <c r="G78" s="106" t="n">
        <v>0</v>
      </c>
      <c r="H78" s="106" t="n">
        <v>0</v>
      </c>
      <c r="I78" s="106" t="n">
        <v>0</v>
      </c>
      <c r="J78" s="106" t="n">
        <v>0</v>
      </c>
      <c r="K78" s="106" t="n">
        <v>0</v>
      </c>
      <c r="L78" s="106" t="n">
        <v>0</v>
      </c>
      <c r="M78" s="106" t="n">
        <v>0</v>
      </c>
      <c r="N78" s="106" t="n">
        <v>0</v>
      </c>
      <c r="O78" s="106" t="n">
        <v>0</v>
      </c>
      <c r="P78" s="106" t="n">
        <v>0</v>
      </c>
      <c r="Q78" s="106" t="n">
        <v>0</v>
      </c>
      <c r="R78" s="106" t="n">
        <v>0</v>
      </c>
      <c r="S78" s="106" t="n">
        <v>0</v>
      </c>
      <c r="T78" s="106" t="n">
        <v>0</v>
      </c>
      <c r="U78" s="106" t="n">
        <v>0</v>
      </c>
      <c r="V78" s="106" t="n">
        <v>0</v>
      </c>
      <c r="W78" s="106" t="n">
        <v>0</v>
      </c>
      <c r="X78" s="106" t="n">
        <v>0</v>
      </c>
      <c r="Y78" s="106" t="n">
        <v>0</v>
      </c>
      <c r="Z78" s="106" t="n">
        <v>0</v>
      </c>
      <c r="AA78" s="106" t="n">
        <f aca="false">SUM($C$78:$Z$78)</f>
        <v>0</v>
      </c>
    </row>
    <row r="79" customFormat="false" ht="11.25" hidden="false" customHeight="true" outlineLevel="0" collapsed="false">
      <c r="A79" s="105" t="s">
        <v>123</v>
      </c>
      <c r="C79" s="106" t="n">
        <v>0</v>
      </c>
      <c r="D79" s="106" t="n">
        <v>0</v>
      </c>
      <c r="E79" s="106" t="n">
        <v>0</v>
      </c>
      <c r="F79" s="106" t="n">
        <v>-10000</v>
      </c>
      <c r="G79" s="106" t="n">
        <v>0</v>
      </c>
      <c r="H79" s="106" t="n">
        <v>15000</v>
      </c>
      <c r="I79" s="106" t="n">
        <v>15000</v>
      </c>
      <c r="J79" s="106" t="n">
        <v>35000</v>
      </c>
      <c r="K79" s="106" t="n">
        <v>35000</v>
      </c>
      <c r="L79" s="106" t="n">
        <v>35000</v>
      </c>
      <c r="M79" s="106" t="n">
        <v>35000</v>
      </c>
      <c r="N79" s="106" t="n">
        <v>20000</v>
      </c>
      <c r="O79" s="106" t="n">
        <v>20000</v>
      </c>
      <c r="P79" s="106" t="n">
        <v>20000</v>
      </c>
      <c r="Q79" s="106" t="n">
        <v>20000</v>
      </c>
      <c r="R79" s="106" t="n">
        <v>20000</v>
      </c>
      <c r="S79" s="106" t="n">
        <v>5000</v>
      </c>
      <c r="T79" s="106" t="n">
        <v>5000</v>
      </c>
      <c r="U79" s="106" t="n">
        <v>5000</v>
      </c>
      <c r="V79" s="106" t="n">
        <v>5000</v>
      </c>
      <c r="W79" s="106" t="n">
        <v>5000</v>
      </c>
      <c r="X79" s="106" t="n">
        <v>5000</v>
      </c>
      <c r="Y79" s="106" t="n">
        <v>5000</v>
      </c>
      <c r="Z79" s="106" t="n">
        <v>0</v>
      </c>
      <c r="AA79" s="106" t="n">
        <f aca="false">SUM($C$79:$Z$79)</f>
        <v>295000</v>
      </c>
    </row>
    <row r="80" customFormat="false" ht="11.25" hidden="false" customHeight="true" outlineLevel="0" collapsed="false">
      <c r="A80" s="105" t="s">
        <v>122</v>
      </c>
      <c r="C80" s="107" t="n">
        <f aca="false">SUM($C$77:$C$79)</f>
        <v>30000</v>
      </c>
      <c r="D80" s="107" t="n">
        <f aca="false">SUM($D$77:$D$79)</f>
        <v>30000</v>
      </c>
      <c r="E80" s="107" t="n">
        <f aca="false">SUM($E$77:$E$79)</f>
        <v>20000</v>
      </c>
      <c r="F80" s="107" t="n">
        <f aca="false">SUM($F$77:$F$79)</f>
        <v>10000</v>
      </c>
      <c r="G80" s="107" t="n">
        <f aca="false">SUM($G$77:$G$79)</f>
        <v>20000</v>
      </c>
      <c r="H80" s="107" t="n">
        <f aca="false">SUM($H$77:$H$79)</f>
        <v>35000</v>
      </c>
      <c r="I80" s="107" t="n">
        <f aca="false">SUM($I$77:$I$79)</f>
        <v>35000</v>
      </c>
      <c r="J80" s="107" t="n">
        <f aca="false">SUM($J$77:$J$79)</f>
        <v>55000</v>
      </c>
      <c r="K80" s="107" t="n">
        <f aca="false">SUM($K$77:$K$79)</f>
        <v>55000</v>
      </c>
      <c r="L80" s="107" t="n">
        <f aca="false">SUM($L$77:$L$79)</f>
        <v>55000</v>
      </c>
      <c r="M80" s="107" t="n">
        <f aca="false">SUM($M$77:$M$79)</f>
        <v>55000</v>
      </c>
      <c r="N80" s="107" t="n">
        <f aca="false">SUM($N$77:$N$79)</f>
        <v>25000</v>
      </c>
      <c r="O80" s="107" t="n">
        <f aca="false">SUM($O$77:$O$79)</f>
        <v>25000</v>
      </c>
      <c r="P80" s="107" t="n">
        <f aca="false">SUM($P$77:$P$79)</f>
        <v>25000</v>
      </c>
      <c r="Q80" s="107" t="n">
        <f aca="false">SUM($Q$77:$Q$79)</f>
        <v>25000</v>
      </c>
      <c r="R80" s="107" t="n">
        <f aca="false">SUM($R$77:$R$79)</f>
        <v>25000</v>
      </c>
      <c r="S80" s="107" t="n">
        <f aca="false">SUM($S$77:$S$79)</f>
        <v>5000</v>
      </c>
      <c r="T80" s="107" t="n">
        <f aca="false">SUM($T$77:$T$79)</f>
        <v>5000</v>
      </c>
      <c r="U80" s="107" t="n">
        <f aca="false">SUM($U$77:$U$79)</f>
        <v>5000</v>
      </c>
      <c r="V80" s="107" t="n">
        <f aca="false">SUM($V$77:$V$79)</f>
        <v>5000</v>
      </c>
      <c r="W80" s="107" t="n">
        <f aca="false">SUM($W$77:$W$79)</f>
        <v>5000</v>
      </c>
      <c r="X80" s="107" t="n">
        <f aca="false">SUM($X$77:$X$79)</f>
        <v>5000</v>
      </c>
      <c r="Y80" s="107" t="n">
        <f aca="false">SUM($Y$77:$Y$79)</f>
        <v>5000</v>
      </c>
      <c r="Z80" s="107" t="n">
        <f aca="false">SUM($Z$77:$Z$79)</f>
        <v>0</v>
      </c>
      <c r="AA80" s="107" t="n">
        <f aca="false">SUM($AA$77:$AA$79)</f>
        <v>560000</v>
      </c>
    </row>
    <row r="82" customFormat="false" ht="12" hidden="false" customHeight="true" outlineLevel="0" collapsed="false">
      <c r="A82" s="104" t="s">
        <v>105</v>
      </c>
    </row>
    <row r="83" customFormat="false" ht="11.25" hidden="false" customHeight="true" outlineLevel="0" collapsed="false">
      <c r="A83" s="105" t="s">
        <v>120</v>
      </c>
      <c r="C83" s="106" t="n">
        <f aca="false">SUM(($C$67-$C$77))</f>
        <v>0</v>
      </c>
      <c r="D83" s="106" t="n">
        <f aca="false">SUM(($D$67-$D$77))</f>
        <v>0</v>
      </c>
      <c r="E83" s="106" t="n">
        <f aca="false">SUM(($E$67-$E$77))</f>
        <v>0</v>
      </c>
      <c r="F83" s="106" t="n">
        <f aca="false">SUM(($F$67-$F$77))</f>
        <v>0</v>
      </c>
      <c r="G83" s="106" t="n">
        <f aca="false">SUM(($G$67-$G$77))</f>
        <v>0</v>
      </c>
      <c r="H83" s="106" t="n">
        <f aca="false">SUM(($H$67-$H$77))</f>
        <v>0</v>
      </c>
      <c r="I83" s="106" t="n">
        <f aca="false">SUM(($I$67-$I$77))</f>
        <v>0</v>
      </c>
      <c r="J83" s="106" t="n">
        <f aca="false">SUM(($J$67-$J$77))</f>
        <v>0</v>
      </c>
      <c r="K83" s="106" t="n">
        <f aca="false">SUM(($K$67-$K$77))</f>
        <v>0</v>
      </c>
      <c r="L83" s="106" t="n">
        <f aca="false">SUM(($L$67-$L$77))</f>
        <v>0</v>
      </c>
      <c r="M83" s="106" t="n">
        <f aca="false">SUM(($M$67-$M$77))</f>
        <v>0</v>
      </c>
      <c r="N83" s="106" t="n">
        <f aca="false">SUM(($N$67-$N$77))</f>
        <v>0</v>
      </c>
      <c r="O83" s="106" t="n">
        <f aca="false">SUM(($O$67-$O$77))</f>
        <v>0</v>
      </c>
      <c r="P83" s="106" t="n">
        <f aca="false">SUM(($P$67-$P$77))</f>
        <v>0</v>
      </c>
      <c r="Q83" s="106" t="n">
        <f aca="false">SUM(($Q$67-$Q$77))</f>
        <v>0</v>
      </c>
      <c r="R83" s="106" t="n">
        <f aca="false">SUM(($R$67-$R$77))</f>
        <v>0</v>
      </c>
      <c r="S83" s="106" t="n">
        <f aca="false">SUM(($S$67-$S$77))</f>
        <v>0</v>
      </c>
      <c r="T83" s="106" t="n">
        <f aca="false">SUM(($T$67-$T$77))</f>
        <v>0</v>
      </c>
      <c r="U83" s="106" t="n">
        <f aca="false">SUM(($U$67-$U$77))</f>
        <v>0</v>
      </c>
      <c r="V83" s="106" t="n">
        <f aca="false">SUM(($V$67-$V$77))</f>
        <v>0</v>
      </c>
      <c r="W83" s="106" t="n">
        <f aca="false">SUM(($W$67-$W$77))</f>
        <v>0</v>
      </c>
      <c r="X83" s="106" t="n">
        <f aca="false">SUM(($X$67-$X$77))</f>
        <v>0</v>
      </c>
      <c r="Y83" s="106" t="n">
        <f aca="false">SUM(($Y$67-$Y$77))</f>
        <v>0</v>
      </c>
      <c r="Z83" s="106" t="n">
        <f aca="false">SUM(($Z$67-$Z$77))</f>
        <v>0</v>
      </c>
      <c r="AA83" s="106" t="n">
        <f aca="false">SUM(($AA$67-$AA$77))</f>
        <v>0</v>
      </c>
    </row>
    <row r="84" customFormat="false" ht="11.25" hidden="false" customHeight="true" outlineLevel="0" collapsed="false">
      <c r="A84" s="105" t="s">
        <v>121</v>
      </c>
      <c r="C84" s="106" t="n">
        <f aca="false">SUM(($C$68-$C$78))</f>
        <v>0</v>
      </c>
      <c r="D84" s="106" t="n">
        <f aca="false">SUM(($D$68-$D$78))</f>
        <v>0</v>
      </c>
      <c r="E84" s="106" t="n">
        <f aca="false">SUM(($E$68-$E$78))</f>
        <v>0</v>
      </c>
      <c r="F84" s="106" t="n">
        <f aca="false">SUM(($F$68-$F$78))</f>
        <v>0</v>
      </c>
      <c r="G84" s="106" t="n">
        <f aca="false">SUM(($G$68-$G$78))</f>
        <v>0</v>
      </c>
      <c r="H84" s="106" t="n">
        <f aca="false">SUM(($H$68-$H$78))</f>
        <v>0</v>
      </c>
      <c r="I84" s="106" t="n">
        <f aca="false">SUM(($I$68-$I$78))</f>
        <v>0</v>
      </c>
      <c r="J84" s="106" t="n">
        <f aca="false">SUM(($J$68-$J$78))</f>
        <v>0</v>
      </c>
      <c r="K84" s="106" t="n">
        <f aca="false">SUM(($K$68-$K$78))</f>
        <v>0</v>
      </c>
      <c r="L84" s="106" t="n">
        <f aca="false">SUM(($L$68-$L$78))</f>
        <v>0</v>
      </c>
      <c r="M84" s="106" t="n">
        <f aca="false">SUM(($M$68-$M$78))</f>
        <v>0</v>
      </c>
      <c r="N84" s="106" t="n">
        <f aca="false">SUM(($N$68-$N$78))</f>
        <v>0</v>
      </c>
      <c r="O84" s="106" t="n">
        <f aca="false">SUM(($O$68-$O$78))</f>
        <v>0</v>
      </c>
      <c r="P84" s="106" t="n">
        <f aca="false">SUM(($P$68-$P$78))</f>
        <v>0</v>
      </c>
      <c r="Q84" s="106" t="n">
        <f aca="false">SUM(($Q$68-$Q$78))</f>
        <v>0</v>
      </c>
      <c r="R84" s="106" t="n">
        <f aca="false">SUM(($R$68-$R$78))</f>
        <v>0</v>
      </c>
      <c r="S84" s="106" t="n">
        <f aca="false">SUM(($S$68-$S$78))</f>
        <v>0</v>
      </c>
      <c r="T84" s="106" t="n">
        <f aca="false">SUM(($T$68-$T$78))</f>
        <v>0</v>
      </c>
      <c r="U84" s="106" t="n">
        <f aca="false">SUM(($U$68-$U$78))</f>
        <v>0</v>
      </c>
      <c r="V84" s="106" t="n">
        <f aca="false">SUM(($V$68-$V$78))</f>
        <v>0</v>
      </c>
      <c r="W84" s="106" t="n">
        <f aca="false">SUM(($W$68-$W$78))</f>
        <v>0</v>
      </c>
      <c r="X84" s="106" t="n">
        <f aca="false">SUM(($X$68-$X$78))</f>
        <v>0</v>
      </c>
      <c r="Y84" s="106" t="n">
        <f aca="false">SUM(($Y$68-$Y$78))</f>
        <v>0</v>
      </c>
      <c r="Z84" s="106" t="n">
        <f aca="false">SUM(($Z$68-$Z$78))</f>
        <v>0</v>
      </c>
      <c r="AA84" s="106" t="n">
        <f aca="false">SUM(($AA$68-$AA$78))</f>
        <v>0</v>
      </c>
    </row>
    <row r="85" customFormat="false" ht="11.25" hidden="false" customHeight="true" outlineLevel="0" collapsed="false">
      <c r="A85" s="105" t="s">
        <v>123</v>
      </c>
      <c r="C85" s="106" t="n">
        <f aca="false">SUM(($C$72-$C$79))</f>
        <v>0</v>
      </c>
      <c r="D85" s="106" t="n">
        <f aca="false">SUM(($D$72-$D$79))</f>
        <v>0</v>
      </c>
      <c r="E85" s="106" t="n">
        <f aca="false">SUM(($E$72-$E$79))</f>
        <v>0</v>
      </c>
      <c r="F85" s="106" t="n">
        <f aca="false">SUM(($F$72-$F$79))</f>
        <v>0</v>
      </c>
      <c r="G85" s="106" t="n">
        <f aca="false">SUM(($G$72-$G$79))</f>
        <v>0</v>
      </c>
      <c r="H85" s="106" t="n">
        <f aca="false">SUM(($H$72-$H$79))</f>
        <v>0</v>
      </c>
      <c r="I85" s="106" t="n">
        <f aca="false">SUM(($I$72-$I$79))</f>
        <v>0</v>
      </c>
      <c r="J85" s="106" t="n">
        <f aca="false">SUM(($J$72-$J$79))</f>
        <v>0</v>
      </c>
      <c r="K85" s="106" t="n">
        <f aca="false">SUM(($K$72-$K$79))</f>
        <v>0</v>
      </c>
      <c r="L85" s="106" t="n">
        <f aca="false">SUM(($L$72-$L$79))</f>
        <v>0</v>
      </c>
      <c r="M85" s="106" t="n">
        <f aca="false">SUM(($M$72-$M$79))</f>
        <v>0</v>
      </c>
      <c r="N85" s="106" t="n">
        <f aca="false">SUM(($N$72-$N$79))</f>
        <v>0</v>
      </c>
      <c r="O85" s="106" t="n">
        <f aca="false">SUM(($O$72-$O$79))</f>
        <v>0</v>
      </c>
      <c r="P85" s="106" t="n">
        <f aca="false">SUM(($P$72-$P$79))</f>
        <v>0</v>
      </c>
      <c r="Q85" s="106" t="n">
        <f aca="false">SUM(($Q$72-$Q$79))</f>
        <v>0</v>
      </c>
      <c r="R85" s="106" t="n">
        <f aca="false">SUM(($R$72-$R$79))</f>
        <v>0</v>
      </c>
      <c r="S85" s="106" t="n">
        <f aca="false">SUM(($S$72-$S$79))</f>
        <v>0</v>
      </c>
      <c r="T85" s="106" t="n">
        <f aca="false">SUM(($T$72-$T$79))</f>
        <v>0</v>
      </c>
      <c r="U85" s="106" t="n">
        <f aca="false">SUM(($U$72-$U$79))</f>
        <v>0</v>
      </c>
      <c r="V85" s="106" t="n">
        <f aca="false">SUM(($V$72-$V$79))</f>
        <v>0</v>
      </c>
      <c r="W85" s="106" t="n">
        <f aca="false">SUM(($W$72-$W$79))</f>
        <v>0</v>
      </c>
      <c r="X85" s="106" t="n">
        <f aca="false">SUM(($X$72-$X$79))</f>
        <v>0</v>
      </c>
      <c r="Y85" s="106" t="n">
        <f aca="false">SUM(($Y$72-$Y$79))</f>
        <v>0</v>
      </c>
      <c r="Z85" s="106" t="n">
        <f aca="false">SUM(($Z$72-$Z$79))</f>
        <v>0</v>
      </c>
      <c r="AA85" s="106" t="n">
        <f aca="false">SUM(($AA$72-$AA$79))</f>
        <v>0</v>
      </c>
    </row>
    <row r="86" customFormat="false" ht="11.25" hidden="false" customHeight="true" outlineLevel="0" collapsed="false">
      <c r="A86" s="105" t="s">
        <v>122</v>
      </c>
      <c r="C86" s="107" t="n">
        <f aca="false">SUM($C$83:$C$85)</f>
        <v>0</v>
      </c>
      <c r="D86" s="107" t="n">
        <f aca="false">SUM($D$83:$D$85)</f>
        <v>0</v>
      </c>
      <c r="E86" s="107" t="n">
        <f aca="false">SUM($E$83:$E$85)</f>
        <v>0</v>
      </c>
      <c r="F86" s="107" t="n">
        <f aca="false">SUM($F$83:$F$85)</f>
        <v>0</v>
      </c>
      <c r="G86" s="107" t="n">
        <f aca="false">SUM($G$83:$G$85)</f>
        <v>0</v>
      </c>
      <c r="H86" s="107" t="n">
        <f aca="false">SUM($H$83:$H$85)</f>
        <v>0</v>
      </c>
      <c r="I86" s="107" t="n">
        <f aca="false">SUM($I$83:$I$85)</f>
        <v>0</v>
      </c>
      <c r="J86" s="107" t="n">
        <f aca="false">SUM($J$83:$J$85)</f>
        <v>0</v>
      </c>
      <c r="K86" s="107" t="n">
        <f aca="false">SUM($K$83:$K$85)</f>
        <v>0</v>
      </c>
      <c r="L86" s="107" t="n">
        <f aca="false">SUM($L$83:$L$85)</f>
        <v>0</v>
      </c>
      <c r="M86" s="107" t="n">
        <f aca="false">SUM($M$83:$M$85)</f>
        <v>0</v>
      </c>
      <c r="N86" s="107" t="n">
        <f aca="false">SUM($N$83:$N$85)</f>
        <v>0</v>
      </c>
      <c r="O86" s="107" t="n">
        <f aca="false">SUM($O$83:$O$85)</f>
        <v>0</v>
      </c>
      <c r="P86" s="107" t="n">
        <f aca="false">SUM($P$83:$P$85)</f>
        <v>0</v>
      </c>
      <c r="Q86" s="107" t="n">
        <f aca="false">SUM($Q$83:$Q$85)</f>
        <v>0</v>
      </c>
      <c r="R86" s="107" t="n">
        <f aca="false">SUM($R$83:$R$85)</f>
        <v>0</v>
      </c>
      <c r="S86" s="107" t="n">
        <f aca="false">SUM($S$83:$S$85)</f>
        <v>0</v>
      </c>
      <c r="T86" s="107" t="n">
        <f aca="false">SUM($T$83:$T$85)</f>
        <v>0</v>
      </c>
      <c r="U86" s="107" t="n">
        <f aca="false">SUM($U$83:$U$85)</f>
        <v>0</v>
      </c>
      <c r="V86" s="107" t="n">
        <f aca="false">SUM($V$83:$V$85)</f>
        <v>0</v>
      </c>
      <c r="W86" s="107" t="n">
        <f aca="false">SUM($W$83:$W$85)</f>
        <v>0</v>
      </c>
      <c r="X86" s="107" t="n">
        <f aca="false">SUM($X$83:$X$85)</f>
        <v>0</v>
      </c>
      <c r="Y86" s="107" t="n">
        <f aca="false">SUM($Y$83:$Y$85)</f>
        <v>0</v>
      </c>
      <c r="Z86" s="107" t="n">
        <f aca="false">SUM($Z$83:$Z$85)</f>
        <v>0</v>
      </c>
      <c r="AA86" s="107" t="n">
        <f aca="false">SUM($AA$83:$AA$85)</f>
        <v>0</v>
      </c>
    </row>
    <row r="88" customFormat="false" ht="12" hidden="false" customHeight="true" outlineLevel="0" collapsed="false">
      <c r="A88" s="104" t="s">
        <v>115</v>
      </c>
    </row>
    <row r="89" customFormat="false" ht="11.25" hidden="false" customHeight="true" outlineLevel="0" collapsed="false">
      <c r="A89" s="105" t="s">
        <v>4</v>
      </c>
      <c r="C89" s="108" t="n">
        <v>2.29</v>
      </c>
      <c r="D89" s="108" t="n">
        <v>2.54</v>
      </c>
      <c r="E89" s="108" t="n">
        <v>2.58</v>
      </c>
      <c r="F89" s="108" t="n">
        <v>2.52</v>
      </c>
      <c r="G89" s="108" t="n">
        <v>2.41</v>
      </c>
      <c r="H89" s="108" t="n">
        <v>2.45</v>
      </c>
      <c r="I89" s="108" t="n">
        <v>2.49</v>
      </c>
      <c r="J89" s="108" t="n">
        <v>2.53</v>
      </c>
      <c r="K89" s="108" t="n">
        <v>2.57</v>
      </c>
      <c r="L89" s="108" t="n">
        <v>2.58</v>
      </c>
      <c r="M89" s="108" t="n">
        <v>2.62</v>
      </c>
      <c r="N89" s="108" t="n">
        <v>3.11</v>
      </c>
      <c r="O89" s="108" t="n">
        <v>3.29</v>
      </c>
      <c r="P89" s="108" t="n">
        <v>3.4</v>
      </c>
      <c r="Q89" s="108" t="n">
        <v>3.33</v>
      </c>
      <c r="R89" s="108" t="n">
        <v>3.22</v>
      </c>
      <c r="S89" s="108" t="n">
        <v>3.01</v>
      </c>
      <c r="T89" s="108" t="n">
        <v>3.02</v>
      </c>
      <c r="U89" s="108" t="n">
        <v>3.05</v>
      </c>
      <c r="V89" s="108" t="n">
        <v>3.08</v>
      </c>
      <c r="W89" s="108" t="n">
        <v>3.11</v>
      </c>
      <c r="X89" s="108" t="n">
        <v>3.12</v>
      </c>
      <c r="Y89" s="108" t="n">
        <v>3.16</v>
      </c>
      <c r="Z89" s="108" t="n">
        <v>3.57</v>
      </c>
      <c r="AA89" s="108"/>
    </row>
    <row r="90" customFormat="false" ht="11.25" hidden="false" customHeight="true" outlineLevel="0" collapsed="false">
      <c r="A90" s="105" t="s">
        <v>114</v>
      </c>
      <c r="C90" s="108" t="n">
        <v>2.03</v>
      </c>
      <c r="D90" s="108" t="n">
        <v>2.37</v>
      </c>
      <c r="E90" s="108" t="n">
        <v>2.42</v>
      </c>
      <c r="F90" s="108" t="n">
        <v>2.39</v>
      </c>
      <c r="G90" s="108" t="n">
        <v>2.27</v>
      </c>
      <c r="H90" s="108" t="n">
        <v>2.31</v>
      </c>
      <c r="I90" s="108" t="n">
        <v>2.36</v>
      </c>
      <c r="J90" s="108" t="n">
        <v>2.4</v>
      </c>
      <c r="K90" s="108" t="n">
        <v>2.44</v>
      </c>
      <c r="L90" s="108" t="n">
        <v>2.46</v>
      </c>
      <c r="M90" s="108" t="n">
        <v>2.5</v>
      </c>
      <c r="N90" s="108" t="n">
        <v>3</v>
      </c>
      <c r="O90" s="108" t="n">
        <v>3.2</v>
      </c>
      <c r="P90" s="108" t="n">
        <v>3.31</v>
      </c>
      <c r="Q90" s="108" t="n">
        <v>3.24</v>
      </c>
      <c r="R90" s="108" t="n">
        <v>3.15</v>
      </c>
      <c r="S90" s="108" t="n">
        <v>2.95</v>
      </c>
      <c r="T90" s="108" t="n">
        <v>2.96</v>
      </c>
      <c r="U90" s="108" t="n">
        <v>2.99</v>
      </c>
      <c r="V90" s="108" t="n">
        <v>3.04</v>
      </c>
      <c r="W90" s="108" t="n">
        <v>3.05</v>
      </c>
      <c r="X90" s="108" t="n">
        <v>3.06</v>
      </c>
      <c r="Y90" s="108" t="n">
        <v>3.1</v>
      </c>
      <c r="Z90" s="108" t="n">
        <v>3.52</v>
      </c>
      <c r="AA90" s="108"/>
    </row>
    <row r="91" customFormat="false" ht="11.25" hidden="false" customHeight="true" outlineLevel="0" collapsed="false">
      <c r="A91" s="105" t="s">
        <v>105</v>
      </c>
      <c r="C91" s="109" t="n">
        <f aca="false">SUM(($C$89-$C$90))</f>
        <v>0.26</v>
      </c>
      <c r="D91" s="109" t="n">
        <f aca="false">SUM(($D$89-$D$90))</f>
        <v>0.17</v>
      </c>
      <c r="E91" s="109" t="n">
        <f aca="false">SUM(($E$89-$E$90))</f>
        <v>0.16</v>
      </c>
      <c r="F91" s="109" t="n">
        <f aca="false">SUM(($F$89-$F$90))</f>
        <v>0.13</v>
      </c>
      <c r="G91" s="109" t="n">
        <f aca="false">SUM(($G$89-$G$90))</f>
        <v>0.14</v>
      </c>
      <c r="H91" s="109" t="n">
        <f aca="false">SUM(($H$89-$H$90))</f>
        <v>0.14</v>
      </c>
      <c r="I91" s="109" t="n">
        <f aca="false">SUM(($I$89-$I$90))</f>
        <v>0.13</v>
      </c>
      <c r="J91" s="109" t="n">
        <f aca="false">SUM(($J$89-$J$90))</f>
        <v>0.13</v>
      </c>
      <c r="K91" s="109" t="n">
        <f aca="false">SUM(($K$89-$K$90))</f>
        <v>0.13</v>
      </c>
      <c r="L91" s="109" t="n">
        <f aca="false">SUM(($L$89-$L$90))</f>
        <v>0.12</v>
      </c>
      <c r="M91" s="109" t="n">
        <f aca="false">SUM(($M$89-$M$90))</f>
        <v>0.12</v>
      </c>
      <c r="N91" s="109" t="n">
        <f aca="false">SUM(($N$89-$N$90))</f>
        <v>0.11</v>
      </c>
      <c r="O91" s="109" t="n">
        <f aca="false">SUM(($O$89-$O$90))</f>
        <v>0.0899999999999999</v>
      </c>
      <c r="P91" s="109" t="n">
        <f aca="false">SUM(($P$89-$P$90))</f>
        <v>0.0899999999999999</v>
      </c>
      <c r="Q91" s="109" t="n">
        <f aca="false">SUM(($Q$89-$Q$90))</f>
        <v>0.0899999999999999</v>
      </c>
      <c r="R91" s="109" t="n">
        <f aca="false">SUM(($R$89-$R$90))</f>
        <v>0.0700000000000003</v>
      </c>
      <c r="S91" s="109" t="n">
        <f aca="false">SUM(($S$89-$S$90))</f>
        <v>0.0599999999999996</v>
      </c>
      <c r="T91" s="109" t="n">
        <f aca="false">SUM(($T$89-$T$90))</f>
        <v>0.0600000000000001</v>
      </c>
      <c r="U91" s="109" t="n">
        <f aca="false">SUM(($U$89-$U$90))</f>
        <v>0.0599999999999996</v>
      </c>
      <c r="V91" s="109" t="n">
        <f aca="false">SUM(($V$89-$V$90))</f>
        <v>0.04</v>
      </c>
      <c r="W91" s="109" t="n">
        <f aca="false">SUM(($W$89-$W$90))</f>
        <v>0.0600000000000001</v>
      </c>
      <c r="X91" s="109" t="n">
        <f aca="false">SUM(($X$89-$X$90))</f>
        <v>0.0600000000000001</v>
      </c>
      <c r="Y91" s="109" t="n">
        <f aca="false">SUM(($Y$89-$Y$90))</f>
        <v>0.0600000000000001</v>
      </c>
      <c r="Z91" s="109" t="n">
        <f aca="false">SUM(($Z$89-$Z$90))</f>
        <v>0.0499999999999998</v>
      </c>
      <c r="AA91" s="108"/>
    </row>
    <row r="93" customFormat="false" ht="12" hidden="false" customHeight="true" outlineLevel="0" collapsed="false">
      <c r="A93" s="104" t="s">
        <v>124</v>
      </c>
    </row>
    <row r="94" customFormat="false" ht="11.25" hidden="false" customHeight="true" outlineLevel="0" collapsed="false">
      <c r="A94" s="105" t="s">
        <v>125</v>
      </c>
      <c r="C94" s="108" t="n">
        <v>4.0142</v>
      </c>
      <c r="D94" s="108" t="n">
        <v>4.0142</v>
      </c>
      <c r="E94" s="108" t="n">
        <v>4.2462</v>
      </c>
      <c r="F94" s="108" t="n">
        <v>4.2462</v>
      </c>
      <c r="G94" s="108" t="n">
        <v>3.6988</v>
      </c>
      <c r="H94" s="108" t="n">
        <v>3.6988</v>
      </c>
      <c r="I94" s="108" t="n">
        <v>3.6988</v>
      </c>
      <c r="J94" s="108" t="n">
        <v>3.6988</v>
      </c>
      <c r="K94" s="108" t="n">
        <v>3.6988</v>
      </c>
      <c r="L94" s="108" t="n">
        <v>3.6988</v>
      </c>
      <c r="M94" s="108" t="n">
        <v>3.6988</v>
      </c>
      <c r="N94" s="108" t="n">
        <v>4.58</v>
      </c>
      <c r="O94" s="108" t="n">
        <v>4.58</v>
      </c>
      <c r="P94" s="108" t="n">
        <v>4.58</v>
      </c>
      <c r="Q94" s="108" t="n">
        <v>4.58</v>
      </c>
      <c r="R94" s="108" t="n">
        <v>4.58</v>
      </c>
      <c r="S94" s="108" t="n">
        <v>0</v>
      </c>
      <c r="T94" s="108" t="n">
        <v>0</v>
      </c>
      <c r="U94" s="108" t="n">
        <v>0</v>
      </c>
      <c r="V94" s="108" t="n">
        <v>0</v>
      </c>
      <c r="W94" s="108" t="n">
        <v>0</v>
      </c>
      <c r="X94" s="108" t="n">
        <v>0</v>
      </c>
      <c r="Y94" s="108" t="n">
        <v>0</v>
      </c>
      <c r="Z94" s="108" t="n">
        <v>0</v>
      </c>
      <c r="AA94" s="108"/>
    </row>
    <row r="95" customFormat="false" ht="11.25" hidden="false" customHeight="true" outlineLevel="0" collapsed="false">
      <c r="A95" s="105" t="s">
        <v>126</v>
      </c>
      <c r="C95" s="108" t="n">
        <v>0</v>
      </c>
      <c r="D95" s="108" t="n">
        <v>0</v>
      </c>
      <c r="E95" s="108" t="n">
        <v>0</v>
      </c>
      <c r="F95" s="108" t="n">
        <v>0</v>
      </c>
      <c r="G95" s="108" t="n">
        <v>0</v>
      </c>
      <c r="H95" s="108" t="n">
        <v>0</v>
      </c>
      <c r="I95" s="108" t="n">
        <v>0</v>
      </c>
      <c r="J95" s="108" t="n">
        <v>0</v>
      </c>
      <c r="K95" s="108" t="n">
        <v>0</v>
      </c>
      <c r="L95" s="108" t="n">
        <v>0</v>
      </c>
      <c r="M95" s="108" t="n">
        <v>0</v>
      </c>
      <c r="N95" s="108" t="n">
        <v>0</v>
      </c>
      <c r="O95" s="108" t="n">
        <v>0</v>
      </c>
      <c r="P95" s="108" t="n">
        <v>0</v>
      </c>
      <c r="Q95" s="108" t="n">
        <v>0</v>
      </c>
      <c r="R95" s="108" t="n">
        <v>0</v>
      </c>
      <c r="S95" s="108" t="n">
        <v>0</v>
      </c>
      <c r="T95" s="108" t="n">
        <v>0</v>
      </c>
      <c r="U95" s="108" t="n">
        <v>0</v>
      </c>
      <c r="V95" s="108" t="n">
        <v>0</v>
      </c>
      <c r="W95" s="108" t="n">
        <v>0</v>
      </c>
      <c r="X95" s="108" t="n">
        <v>0</v>
      </c>
      <c r="Y95" s="108" t="n">
        <v>0</v>
      </c>
      <c r="Z95" s="108" t="n">
        <v>0</v>
      </c>
      <c r="AA95" s="108"/>
    </row>
    <row r="97" customFormat="false" ht="12" hidden="false" customHeight="true" outlineLevel="0" collapsed="false">
      <c r="A97" s="104" t="s">
        <v>116</v>
      </c>
    </row>
    <row r="98" customFormat="false" ht="11.25" hidden="false" customHeight="true" outlineLevel="0" collapsed="false">
      <c r="A98" s="105" t="s">
        <v>117</v>
      </c>
      <c r="C98" s="106" t="n">
        <v>-1437304</v>
      </c>
      <c r="D98" s="106" t="n">
        <v>-1201278</v>
      </c>
      <c r="E98" s="106" t="n">
        <v>-778664</v>
      </c>
      <c r="F98" s="106" t="n">
        <v>-715517</v>
      </c>
      <c r="G98" s="106" t="n">
        <v>-1007266</v>
      </c>
      <c r="H98" s="106" t="n">
        <v>-1267639</v>
      </c>
      <c r="I98" s="106" t="n">
        <v>-1181562</v>
      </c>
      <c r="J98" s="106" t="n">
        <v>-1628903</v>
      </c>
      <c r="K98" s="106" t="n">
        <v>-1557079</v>
      </c>
      <c r="L98" s="106" t="n">
        <v>-1485787</v>
      </c>
      <c r="M98" s="106" t="n">
        <v>-1464145</v>
      </c>
      <c r="N98" s="106" t="n">
        <v>-1028470</v>
      </c>
      <c r="O98" s="106" t="n">
        <v>-924261</v>
      </c>
      <c r="P98" s="106" t="n">
        <v>-838263</v>
      </c>
      <c r="Q98" s="106" t="n">
        <v>-799987</v>
      </c>
      <c r="R98" s="106" t="n">
        <v>-961766</v>
      </c>
      <c r="S98" s="106" t="n">
        <v>52158</v>
      </c>
      <c r="T98" s="106" t="n">
        <v>55033</v>
      </c>
      <c r="U98" s="106" t="n">
        <v>57108</v>
      </c>
      <c r="V98" s="106" t="n">
        <v>62903</v>
      </c>
      <c r="W98" s="106" t="n">
        <v>66826</v>
      </c>
      <c r="X98" s="106" t="n">
        <v>65678</v>
      </c>
      <c r="Y98" s="106" t="n">
        <v>73114</v>
      </c>
      <c r="Z98" s="106" t="n">
        <v>0</v>
      </c>
      <c r="AA98" s="106" t="n">
        <f aca="false">SUM($C$98:$Z$98)</f>
        <v>-17845071</v>
      </c>
    </row>
    <row r="99" customFormat="false" ht="11.25" hidden="false" customHeight="true" outlineLevel="0" collapsed="false">
      <c r="A99" s="105" t="s">
        <v>127</v>
      </c>
      <c r="C99" s="106" t="n">
        <v>0</v>
      </c>
      <c r="D99" s="106" t="n">
        <v>0</v>
      </c>
      <c r="E99" s="106" t="n">
        <v>0</v>
      </c>
      <c r="F99" s="106" t="n">
        <v>0</v>
      </c>
      <c r="G99" s="106" t="n">
        <v>0</v>
      </c>
      <c r="H99" s="106" t="n">
        <v>0</v>
      </c>
      <c r="I99" s="106" t="n">
        <v>0</v>
      </c>
      <c r="J99" s="106" t="n">
        <v>0</v>
      </c>
      <c r="K99" s="106" t="n">
        <v>0</v>
      </c>
      <c r="L99" s="106" t="n">
        <v>0</v>
      </c>
      <c r="M99" s="106" t="n">
        <v>0</v>
      </c>
      <c r="N99" s="106" t="n">
        <v>0</v>
      </c>
      <c r="O99" s="106" t="n">
        <v>0</v>
      </c>
      <c r="P99" s="106" t="n">
        <v>0</v>
      </c>
      <c r="Q99" s="106" t="n">
        <v>0</v>
      </c>
      <c r="R99" s="106" t="n">
        <v>0</v>
      </c>
      <c r="S99" s="106" t="n">
        <v>0</v>
      </c>
      <c r="T99" s="106" t="n">
        <v>0</v>
      </c>
      <c r="U99" s="106" t="n">
        <v>0</v>
      </c>
      <c r="V99" s="106" t="n">
        <v>0</v>
      </c>
      <c r="W99" s="106" t="n">
        <v>0</v>
      </c>
      <c r="X99" s="106" t="n">
        <v>0</v>
      </c>
      <c r="Y99" s="106" t="n">
        <v>0</v>
      </c>
      <c r="Z99" s="106" t="n">
        <v>0</v>
      </c>
      <c r="AA99" s="106" t="n">
        <f aca="false">SUM($C$99:$Z$99)</f>
        <v>0</v>
      </c>
    </row>
    <row r="100" customFormat="false" ht="11.25" hidden="false" customHeight="true" outlineLevel="0" collapsed="false">
      <c r="A100" s="110" t="s">
        <v>109</v>
      </c>
      <c r="B100" s="111"/>
      <c r="C100" s="112" t="n">
        <f aca="false">SUM($C$98:$C$99)</f>
        <v>-1437304</v>
      </c>
      <c r="D100" s="112" t="n">
        <f aca="false">SUM($D$98:$D$99)</f>
        <v>-1201278</v>
      </c>
      <c r="E100" s="112" t="n">
        <f aca="false">SUM($E$98:$E$99)</f>
        <v>-778664</v>
      </c>
      <c r="F100" s="112" t="n">
        <f aca="false">SUM($F$98:$F$99)</f>
        <v>-715517</v>
      </c>
      <c r="G100" s="112" t="n">
        <f aca="false">SUM($G$98:$G$99)</f>
        <v>-1007266</v>
      </c>
      <c r="H100" s="112" t="n">
        <f aca="false">SUM($H$98:$H$99)</f>
        <v>-1267639</v>
      </c>
      <c r="I100" s="112" t="n">
        <f aca="false">SUM($I$98:$I$99)</f>
        <v>-1181562</v>
      </c>
      <c r="J100" s="112" t="n">
        <f aca="false">SUM($J$98:$J$99)</f>
        <v>-1628903</v>
      </c>
      <c r="K100" s="112" t="n">
        <f aca="false">SUM($K$98:$K$99)</f>
        <v>-1557079</v>
      </c>
      <c r="L100" s="112" t="n">
        <f aca="false">SUM($L$98:$L$99)</f>
        <v>-1485787</v>
      </c>
      <c r="M100" s="112" t="n">
        <f aca="false">SUM($M$98:$M$99)</f>
        <v>-1464145</v>
      </c>
      <c r="N100" s="112" t="n">
        <f aca="false">SUM($N$98:$N$99)</f>
        <v>-1028470</v>
      </c>
      <c r="O100" s="112" t="n">
        <f aca="false">SUM($O$98:$O$99)</f>
        <v>-924261</v>
      </c>
      <c r="P100" s="112" t="n">
        <f aca="false">SUM($P$98:$P$99)</f>
        <v>-838263</v>
      </c>
      <c r="Q100" s="112" t="n">
        <f aca="false">SUM($Q$98:$Q$99)</f>
        <v>-799987</v>
      </c>
      <c r="R100" s="112" t="n">
        <f aca="false">SUM($R$98:$R$99)</f>
        <v>-961766</v>
      </c>
      <c r="S100" s="112" t="n">
        <f aca="false">SUM($S$98:$S$99)</f>
        <v>52158</v>
      </c>
      <c r="T100" s="112" t="n">
        <f aca="false">SUM($T$98:$T$99)</f>
        <v>55033</v>
      </c>
      <c r="U100" s="112" t="n">
        <f aca="false">SUM($U$98:$U$99)</f>
        <v>57108</v>
      </c>
      <c r="V100" s="112" t="n">
        <f aca="false">SUM($V$98:$V$99)</f>
        <v>62903</v>
      </c>
      <c r="W100" s="112" t="n">
        <f aca="false">SUM($W$98:$W$99)</f>
        <v>66826</v>
      </c>
      <c r="X100" s="112" t="n">
        <f aca="false">SUM($X$98:$X$99)</f>
        <v>65678</v>
      </c>
      <c r="Y100" s="112" t="n">
        <f aca="false">SUM($Y$98:$Y$99)</f>
        <v>73114</v>
      </c>
      <c r="Z100" s="112" t="n">
        <f aca="false">SUM($Z$98:$Z$99)</f>
        <v>0</v>
      </c>
      <c r="AA100" s="113" t="n">
        <f aca="false">SUM($AA$98:$AA$99)</f>
        <v>-17845071</v>
      </c>
    </row>
    <row r="101" customFormat="false" ht="11.25" hidden="false" customHeight="true" outlineLevel="0" collapsed="false">
      <c r="A101" s="105" t="s">
        <v>110</v>
      </c>
      <c r="C101" s="106" t="n">
        <v>-1678279</v>
      </c>
      <c r="D101" s="106" t="n">
        <v>-1358263</v>
      </c>
      <c r="E101" s="106" t="n">
        <v>-867315</v>
      </c>
      <c r="F101" s="106" t="n">
        <v>-755169</v>
      </c>
      <c r="G101" s="106" t="n">
        <v>-1089790</v>
      </c>
      <c r="H101" s="106" t="n">
        <v>-1416557</v>
      </c>
      <c r="I101" s="106" t="n">
        <v>-1314928</v>
      </c>
      <c r="J101" s="106" t="n">
        <v>-1844856</v>
      </c>
      <c r="K101" s="106" t="n">
        <v>-1772332</v>
      </c>
      <c r="L101" s="106" t="n">
        <v>-1677395</v>
      </c>
      <c r="M101" s="106" t="n">
        <v>-1661485</v>
      </c>
      <c r="N101" s="106" t="n">
        <v>-1107617</v>
      </c>
      <c r="O101" s="106" t="n">
        <v>-990856</v>
      </c>
      <c r="P101" s="106" t="n">
        <v>-904542</v>
      </c>
      <c r="Q101" s="106" t="n">
        <v>-859535</v>
      </c>
      <c r="R101" s="106" t="n">
        <v>-1012674</v>
      </c>
      <c r="S101" s="106" t="n">
        <v>43684</v>
      </c>
      <c r="T101" s="106" t="n">
        <v>46325</v>
      </c>
      <c r="U101" s="106" t="n">
        <v>48731</v>
      </c>
      <c r="V101" s="106" t="n">
        <v>57161</v>
      </c>
      <c r="W101" s="106" t="n">
        <v>58270</v>
      </c>
      <c r="X101" s="106" t="n">
        <v>57444</v>
      </c>
      <c r="Y101" s="106" t="n">
        <v>64650</v>
      </c>
      <c r="Z101" s="106" t="n">
        <v>0</v>
      </c>
      <c r="AA101" s="106" t="n">
        <f aca="false">SUM($C$101:$Z$101)</f>
        <v>-19935328</v>
      </c>
    </row>
    <row r="102" customFormat="false" ht="11.25" hidden="false" customHeight="true" outlineLevel="0" collapsed="false">
      <c r="A102" s="105" t="s">
        <v>105</v>
      </c>
      <c r="C102" s="107" t="n">
        <f aca="false">SUM(($C$100-$C$101))</f>
        <v>240975</v>
      </c>
      <c r="D102" s="107" t="n">
        <f aca="false">SUM(($D$100-$D$101))</f>
        <v>156985</v>
      </c>
      <c r="E102" s="107" t="n">
        <f aca="false">SUM(($E$100-$E$101))</f>
        <v>88651</v>
      </c>
      <c r="F102" s="107" t="n">
        <f aca="false">SUM(($F$100-$F$101))</f>
        <v>39652</v>
      </c>
      <c r="G102" s="107" t="n">
        <f aca="false">SUM(($G$100-$G$101))</f>
        <v>82524</v>
      </c>
      <c r="H102" s="107" t="n">
        <f aca="false">SUM(($H$100-$H$101))</f>
        <v>148918</v>
      </c>
      <c r="I102" s="107" t="n">
        <f aca="false">SUM(($I$100-$I$101))</f>
        <v>133366</v>
      </c>
      <c r="J102" s="107" t="n">
        <f aca="false">SUM(($J$100-$J$101))</f>
        <v>215953</v>
      </c>
      <c r="K102" s="107" t="n">
        <f aca="false">SUM(($K$100-$K$101))</f>
        <v>215253</v>
      </c>
      <c r="L102" s="107" t="n">
        <f aca="false">SUM(($L$100-$L$101))</f>
        <v>191608</v>
      </c>
      <c r="M102" s="107" t="n">
        <f aca="false">SUM(($M$100-$M$101))</f>
        <v>197340</v>
      </c>
      <c r="N102" s="107" t="n">
        <f aca="false">SUM(($N$100-$N$101))</f>
        <v>79147</v>
      </c>
      <c r="O102" s="107" t="n">
        <f aca="false">SUM(($O$100-$O$101))</f>
        <v>66595</v>
      </c>
      <c r="P102" s="107" t="n">
        <f aca="false">SUM(($P$100-$P$101))</f>
        <v>66279</v>
      </c>
      <c r="Q102" s="107" t="n">
        <f aca="false">SUM(($Q$100-$Q$101))</f>
        <v>59548</v>
      </c>
      <c r="R102" s="107" t="n">
        <f aca="false">SUM(($R$100-$R$101))</f>
        <v>50908</v>
      </c>
      <c r="S102" s="107" t="n">
        <f aca="false">SUM(($S$100-$S$101))</f>
        <v>8474</v>
      </c>
      <c r="T102" s="107" t="n">
        <f aca="false">SUM(($T$100-$T$101))</f>
        <v>8708</v>
      </c>
      <c r="U102" s="107" t="n">
        <f aca="false">SUM(($U$100-$U$101))</f>
        <v>8377</v>
      </c>
      <c r="V102" s="107" t="n">
        <f aca="false">SUM(($V$100-$V$101))</f>
        <v>5742</v>
      </c>
      <c r="W102" s="107" t="n">
        <f aca="false">SUM(($W$100-$W$101))</f>
        <v>8556</v>
      </c>
      <c r="X102" s="107" t="n">
        <f aca="false">SUM(($X$100-$X$101))</f>
        <v>8234</v>
      </c>
      <c r="Y102" s="107" t="n">
        <f aca="false">SUM(($Y$100-$Y$101))</f>
        <v>8464</v>
      </c>
      <c r="Z102" s="107" t="n">
        <f aca="false">SUM(($Z$100-$Z$101))</f>
        <v>0</v>
      </c>
      <c r="AA102" s="107" t="n">
        <f aca="false">SUM(($AA$100-$AA$101))</f>
        <v>2090257</v>
      </c>
    </row>
    <row r="104" customFormat="false" ht="12" hidden="false" customHeight="true" outlineLevel="0" collapsed="false">
      <c r="A104" s="101" t="s">
        <v>129</v>
      </c>
    </row>
    <row r="106" customFormat="false" ht="12" hidden="false" customHeight="true" outlineLevel="0" collapsed="false">
      <c r="A106" s="102" t="s">
        <v>119</v>
      </c>
      <c r="C106" s="103" t="s">
        <v>36</v>
      </c>
      <c r="D106" s="103" t="s">
        <v>37</v>
      </c>
      <c r="E106" s="103" t="s">
        <v>38</v>
      </c>
      <c r="F106" s="103" t="s">
        <v>39</v>
      </c>
      <c r="G106" s="103" t="s">
        <v>40</v>
      </c>
      <c r="H106" s="103" t="s">
        <v>41</v>
      </c>
      <c r="I106" s="103" t="s">
        <v>42</v>
      </c>
      <c r="J106" s="103" t="s">
        <v>43</v>
      </c>
      <c r="K106" s="103" t="s">
        <v>44</v>
      </c>
      <c r="L106" s="103" t="s">
        <v>45</v>
      </c>
      <c r="M106" s="103" t="s">
        <v>46</v>
      </c>
      <c r="N106" s="103" t="s">
        <v>47</v>
      </c>
      <c r="O106" s="103" t="s">
        <v>48</v>
      </c>
      <c r="P106" s="103" t="s">
        <v>49</v>
      </c>
      <c r="Q106" s="103" t="s">
        <v>50</v>
      </c>
      <c r="R106" s="103" t="s">
        <v>51</v>
      </c>
      <c r="S106" s="103" t="s">
        <v>52</v>
      </c>
      <c r="T106" s="103" t="s">
        <v>53</v>
      </c>
      <c r="U106" s="103" t="s">
        <v>54</v>
      </c>
      <c r="V106" s="103" t="s">
        <v>55</v>
      </c>
      <c r="W106" s="103" t="s">
        <v>56</v>
      </c>
      <c r="X106" s="103" t="s">
        <v>57</v>
      </c>
      <c r="Y106" s="103" t="s">
        <v>58</v>
      </c>
      <c r="Z106" s="103" t="s">
        <v>59</v>
      </c>
      <c r="AA106" s="103" t="s">
        <v>35</v>
      </c>
    </row>
    <row r="107" customFormat="false" ht="11.25" hidden="false" customHeight="true" outlineLevel="0" collapsed="false">
      <c r="A107" s="105" t="s">
        <v>120</v>
      </c>
      <c r="C107" s="106" t="n">
        <f aca="false">55000</f>
        <v>55000</v>
      </c>
      <c r="D107" s="106" t="n">
        <f aca="false">55000</f>
        <v>55000</v>
      </c>
      <c r="E107" s="106" t="n">
        <f aca="false">55000</f>
        <v>55000</v>
      </c>
      <c r="F107" s="106" t="n">
        <f aca="false">45000</f>
        <v>45000</v>
      </c>
      <c r="G107" s="106" t="n">
        <v>10000</v>
      </c>
      <c r="H107" s="106" t="n">
        <v>10000</v>
      </c>
      <c r="I107" s="106" t="n">
        <v>15000</v>
      </c>
      <c r="J107" s="106" t="n">
        <v>25000</v>
      </c>
      <c r="K107" s="106" t="n">
        <v>30000</v>
      </c>
      <c r="L107" s="106" t="n">
        <v>30000</v>
      </c>
      <c r="M107" s="106" t="n">
        <v>30000</v>
      </c>
      <c r="N107" s="106" t="n">
        <v>15000</v>
      </c>
      <c r="O107" s="106" t="n">
        <v>15000</v>
      </c>
      <c r="P107" s="106" t="n">
        <v>15000</v>
      </c>
      <c r="Q107" s="106" t="n">
        <v>15000</v>
      </c>
      <c r="R107" s="106" t="n">
        <v>15000</v>
      </c>
      <c r="S107" s="106" t="n">
        <v>0</v>
      </c>
      <c r="T107" s="106" t="n">
        <v>0</v>
      </c>
      <c r="U107" s="106" t="n">
        <v>0</v>
      </c>
      <c r="V107" s="106" t="n">
        <v>0</v>
      </c>
      <c r="W107" s="106" t="n">
        <v>0</v>
      </c>
      <c r="X107" s="106" t="n">
        <v>0</v>
      </c>
      <c r="Y107" s="106" t="n">
        <v>0</v>
      </c>
      <c r="Z107" s="106" t="n">
        <v>0</v>
      </c>
      <c r="AA107" s="106" t="n">
        <f aca="false">SUM($C$107:$Z$107)</f>
        <v>435000</v>
      </c>
    </row>
    <row r="108" customFormat="false" ht="11.25" hidden="false" customHeight="true" outlineLevel="0" collapsed="false">
      <c r="A108" s="105" t="s">
        <v>121</v>
      </c>
      <c r="C108" s="106" t="n">
        <v>-49903</v>
      </c>
      <c r="D108" s="106" t="n">
        <v>-40774</v>
      </c>
      <c r="E108" s="106" t="n">
        <v>-37750</v>
      </c>
      <c r="F108" s="106" t="n">
        <v>-9742</v>
      </c>
      <c r="G108" s="106" t="n">
        <v>-8033</v>
      </c>
      <c r="H108" s="106" t="n">
        <v>-21677</v>
      </c>
      <c r="I108" s="106" t="n">
        <v>-26267</v>
      </c>
      <c r="J108" s="106" t="n">
        <v>-58935</v>
      </c>
      <c r="K108" s="106" t="n">
        <v>-64677</v>
      </c>
      <c r="L108" s="106" t="n">
        <v>-51533</v>
      </c>
      <c r="M108" s="106" t="n">
        <v>-41484</v>
      </c>
      <c r="N108" s="106" t="n">
        <v>-31567</v>
      </c>
      <c r="O108" s="106" t="n">
        <v>-36968</v>
      </c>
      <c r="P108" s="106" t="n">
        <v>-35387</v>
      </c>
      <c r="Q108" s="106" t="n">
        <v>-30321</v>
      </c>
      <c r="R108" s="106" t="n">
        <v>-21032</v>
      </c>
      <c r="S108" s="106" t="n">
        <v>-28467</v>
      </c>
      <c r="T108" s="106" t="n">
        <v>-19613</v>
      </c>
      <c r="U108" s="106" t="n">
        <v>-20567</v>
      </c>
      <c r="V108" s="106" t="n">
        <v>-47258</v>
      </c>
      <c r="W108" s="106" t="n">
        <v>-55097</v>
      </c>
      <c r="X108" s="106" t="n">
        <v>-47867</v>
      </c>
      <c r="Y108" s="106" t="n">
        <v>-35806</v>
      </c>
      <c r="Z108" s="106" t="n">
        <v>-31067</v>
      </c>
      <c r="AA108" s="106" t="n">
        <f aca="false">SUM($C$108:$Z$108)</f>
        <v>-851792</v>
      </c>
    </row>
    <row r="109" customFormat="false" ht="11.25" hidden="false" customHeight="true" outlineLevel="0" collapsed="false">
      <c r="A109" s="105" t="s">
        <v>122</v>
      </c>
      <c r="C109" s="107" t="n">
        <f aca="false">SUM($C$107:$C$108)</f>
        <v>5097</v>
      </c>
      <c r="D109" s="107" t="n">
        <f aca="false">SUM($D$107:$D$108)</f>
        <v>14226</v>
      </c>
      <c r="E109" s="107" t="n">
        <f aca="false">SUM($E$107:$E$108)</f>
        <v>17250</v>
      </c>
      <c r="F109" s="107" t="n">
        <f aca="false">SUM($F$107:$F$108)</f>
        <v>35258</v>
      </c>
      <c r="G109" s="107" t="n">
        <f aca="false">SUM($G$107:$G$108)</f>
        <v>1967</v>
      </c>
      <c r="H109" s="107" t="n">
        <f aca="false">SUM($H$107:$H$108)</f>
        <v>-11677</v>
      </c>
      <c r="I109" s="107" t="n">
        <f aca="false">SUM($I$107:$I$108)</f>
        <v>-11267</v>
      </c>
      <c r="J109" s="107" t="n">
        <f aca="false">SUM($J$107:$J$108)</f>
        <v>-33935</v>
      </c>
      <c r="K109" s="107" t="n">
        <f aca="false">SUM($K$107:$K$108)</f>
        <v>-34677</v>
      </c>
      <c r="L109" s="107" t="n">
        <f aca="false">SUM($L$107:$L$108)</f>
        <v>-21533</v>
      </c>
      <c r="M109" s="107" t="n">
        <f aca="false">SUM($M$107:$M$108)</f>
        <v>-11484</v>
      </c>
      <c r="N109" s="107" t="n">
        <f aca="false">SUM($N$107:$N$108)</f>
        <v>-16567</v>
      </c>
      <c r="O109" s="107" t="n">
        <f aca="false">SUM($O$107:$O$108)</f>
        <v>-21968</v>
      </c>
      <c r="P109" s="107" t="n">
        <f aca="false">SUM($P$107:$P$108)</f>
        <v>-20387</v>
      </c>
      <c r="Q109" s="107" t="n">
        <f aca="false">SUM($Q$107:$Q$108)</f>
        <v>-15321</v>
      </c>
      <c r="R109" s="107" t="n">
        <f aca="false">SUM($R$107:$R$108)</f>
        <v>-6032</v>
      </c>
      <c r="S109" s="107" t="n">
        <f aca="false">SUM($S$107:$S$108)</f>
        <v>-28467</v>
      </c>
      <c r="T109" s="107" t="n">
        <f aca="false">SUM($T$107:$T$108)</f>
        <v>-19613</v>
      </c>
      <c r="U109" s="107" t="n">
        <f aca="false">SUM($U$107:$U$108)</f>
        <v>-20567</v>
      </c>
      <c r="V109" s="107" t="n">
        <f aca="false">SUM($V$107:$V$108)</f>
        <v>-47258</v>
      </c>
      <c r="W109" s="107" t="n">
        <f aca="false">SUM($W$107:$W$108)</f>
        <v>-55097</v>
      </c>
      <c r="X109" s="107" t="n">
        <f aca="false">SUM($X$107:$X$108)</f>
        <v>-47867</v>
      </c>
      <c r="Y109" s="107" t="n">
        <f aca="false">SUM($Y$107:$Y$108)</f>
        <v>-35806</v>
      </c>
      <c r="Z109" s="107" t="n">
        <f aca="false">SUM($Z$107:$Z$108)</f>
        <v>-31067</v>
      </c>
      <c r="AA109" s="107" t="n">
        <f aca="false">SUM($AA$107:$AA$108)</f>
        <v>-416792</v>
      </c>
    </row>
    <row r="111" customFormat="false" ht="12" hidden="false" customHeight="true" outlineLevel="0" collapsed="false">
      <c r="A111" s="102" t="s">
        <v>123</v>
      </c>
      <c r="C111" s="103" t="s">
        <v>36</v>
      </c>
      <c r="D111" s="103" t="s">
        <v>37</v>
      </c>
      <c r="E111" s="103" t="s">
        <v>38</v>
      </c>
      <c r="F111" s="103" t="s">
        <v>39</v>
      </c>
      <c r="G111" s="103" t="s">
        <v>40</v>
      </c>
      <c r="H111" s="103" t="s">
        <v>41</v>
      </c>
      <c r="I111" s="103" t="s">
        <v>42</v>
      </c>
      <c r="J111" s="103" t="s">
        <v>43</v>
      </c>
      <c r="K111" s="103" t="s">
        <v>44</v>
      </c>
      <c r="L111" s="103" t="s">
        <v>45</v>
      </c>
      <c r="M111" s="103" t="s">
        <v>46</v>
      </c>
      <c r="N111" s="103" t="s">
        <v>47</v>
      </c>
      <c r="O111" s="103" t="s">
        <v>48</v>
      </c>
      <c r="P111" s="103" t="s">
        <v>49</v>
      </c>
      <c r="Q111" s="103" t="s">
        <v>50</v>
      </c>
      <c r="R111" s="103" t="s">
        <v>51</v>
      </c>
      <c r="S111" s="103" t="s">
        <v>52</v>
      </c>
      <c r="T111" s="103" t="s">
        <v>53</v>
      </c>
      <c r="U111" s="103" t="s">
        <v>54</v>
      </c>
      <c r="V111" s="103" t="s">
        <v>55</v>
      </c>
      <c r="W111" s="103" t="s">
        <v>56</v>
      </c>
      <c r="X111" s="103" t="s">
        <v>57</v>
      </c>
      <c r="Y111" s="103" t="s">
        <v>58</v>
      </c>
      <c r="Z111" s="103" t="s">
        <v>59</v>
      </c>
      <c r="AA111" s="103" t="s">
        <v>35</v>
      </c>
    </row>
    <row r="112" customFormat="false" ht="11.25" hidden="false" customHeight="true" outlineLevel="0" collapsed="false">
      <c r="A112" s="105" t="s">
        <v>123</v>
      </c>
      <c r="C112" s="106" t="n">
        <f aca="false">10000-25000</f>
        <v>-15000</v>
      </c>
      <c r="D112" s="106" t="n">
        <f aca="false">10000-25000</f>
        <v>-15000</v>
      </c>
      <c r="E112" s="106" t="n">
        <f aca="false">10000-25000</f>
        <v>-15000</v>
      </c>
      <c r="F112" s="106" t="n">
        <f aca="false">-20000-25000</f>
        <v>-45000</v>
      </c>
      <c r="G112" s="106" t="n">
        <v>-15000</v>
      </c>
      <c r="H112" s="106" t="n">
        <v>-15000</v>
      </c>
      <c r="I112" s="106" t="n">
        <v>0</v>
      </c>
      <c r="J112" s="106" t="n">
        <v>-5000</v>
      </c>
      <c r="K112" s="106" t="n">
        <v>-5000</v>
      </c>
      <c r="L112" s="106" t="n">
        <v>-5000</v>
      </c>
      <c r="M112" s="106" t="n">
        <v>-5000</v>
      </c>
      <c r="N112" s="106" t="n">
        <v>10000</v>
      </c>
      <c r="O112" s="106" t="n">
        <v>10000</v>
      </c>
      <c r="P112" s="106" t="n">
        <v>10000</v>
      </c>
      <c r="Q112" s="106" t="n">
        <v>5000</v>
      </c>
      <c r="R112" s="106" t="n">
        <v>5000</v>
      </c>
      <c r="S112" s="106" t="n">
        <v>5000</v>
      </c>
      <c r="T112" s="106" t="n">
        <v>5000</v>
      </c>
      <c r="U112" s="106" t="n">
        <v>5000</v>
      </c>
      <c r="V112" s="106" t="n">
        <v>5000</v>
      </c>
      <c r="W112" s="106" t="n">
        <v>5000</v>
      </c>
      <c r="X112" s="106" t="n">
        <v>5000</v>
      </c>
      <c r="Y112" s="106" t="n">
        <v>5000</v>
      </c>
      <c r="Z112" s="106" t="n">
        <v>0</v>
      </c>
      <c r="AA112" s="106" t="n">
        <f aca="false">SUM($C$112:$Z$112)</f>
        <v>-65000</v>
      </c>
    </row>
    <row r="113" customFormat="false" ht="13.5" hidden="false" customHeight="true" outlineLevel="0" collapsed="false">
      <c r="C113" s="114"/>
      <c r="D113" s="114"/>
      <c r="E113" s="114"/>
      <c r="F113" s="114"/>
      <c r="G113" s="114"/>
    </row>
    <row r="114" customFormat="false" ht="11.25" hidden="false" customHeight="true" outlineLevel="0" collapsed="false">
      <c r="A114" s="110" t="s">
        <v>122</v>
      </c>
      <c r="B114" s="111"/>
      <c r="C114" s="112" t="n">
        <f aca="false">SUM(($C$109+$C$112))</f>
        <v>-9903</v>
      </c>
      <c r="D114" s="112" t="n">
        <f aca="false">SUM(($D$109+$D$112))</f>
        <v>-774</v>
      </c>
      <c r="E114" s="112" t="n">
        <f aca="false">SUM(($E$109+$E$112))</f>
        <v>2250</v>
      </c>
      <c r="F114" s="112" t="n">
        <f aca="false">SUM(($F$109+$F$112))</f>
        <v>-9742</v>
      </c>
      <c r="G114" s="112" t="n">
        <f aca="false">SUM(($G$109+$G$112))</f>
        <v>-13033</v>
      </c>
      <c r="H114" s="112" t="n">
        <f aca="false">SUM(($H$109+$H$112))</f>
        <v>-26677</v>
      </c>
      <c r="I114" s="112" t="n">
        <f aca="false">SUM(($I$109+$I$112))</f>
        <v>-11267</v>
      </c>
      <c r="J114" s="112" t="n">
        <f aca="false">SUM(($J$109+$J$112))</f>
        <v>-38935</v>
      </c>
      <c r="K114" s="112" t="n">
        <f aca="false">SUM(($K$109+$K$112))</f>
        <v>-39677</v>
      </c>
      <c r="L114" s="112" t="n">
        <f aca="false">SUM(($L$109+$L$112))</f>
        <v>-26533</v>
      </c>
      <c r="M114" s="112" t="n">
        <f aca="false">SUM(($M$109+$M$112))</f>
        <v>-16484</v>
      </c>
      <c r="N114" s="112" t="n">
        <f aca="false">SUM(($N$109+$N$112))</f>
        <v>-6567</v>
      </c>
      <c r="O114" s="112" t="n">
        <f aca="false">SUM(($O$109+$O$112))</f>
        <v>-11968</v>
      </c>
      <c r="P114" s="112" t="n">
        <f aca="false">SUM(($P$109+$P$112))</f>
        <v>-10387</v>
      </c>
      <c r="Q114" s="112" t="n">
        <f aca="false">SUM(($Q$109+$Q$112))</f>
        <v>-10321</v>
      </c>
      <c r="R114" s="112" t="n">
        <f aca="false">SUM(($R$109+$R$112))</f>
        <v>-1032</v>
      </c>
      <c r="S114" s="112" t="n">
        <f aca="false">SUM(($S$109+$S$112))</f>
        <v>-23467</v>
      </c>
      <c r="T114" s="112" t="n">
        <f aca="false">SUM(($T$109+$T$112))</f>
        <v>-14613</v>
      </c>
      <c r="U114" s="112" t="n">
        <f aca="false">SUM(($U$109+$U$112))</f>
        <v>-15567</v>
      </c>
      <c r="V114" s="112" t="n">
        <f aca="false">SUM(($V$109+$V$112))</f>
        <v>-42258</v>
      </c>
      <c r="W114" s="112" t="n">
        <f aca="false">SUM(($W$109+$W$112))</f>
        <v>-50097</v>
      </c>
      <c r="X114" s="112" t="n">
        <f aca="false">SUM(($X$109+$X$112))</f>
        <v>-42867</v>
      </c>
      <c r="Y114" s="112" t="n">
        <f aca="false">SUM(($Y$109+$Y$112))</f>
        <v>-30806</v>
      </c>
      <c r="Z114" s="112" t="n">
        <f aca="false">SUM(($Z$109+$Z$112))</f>
        <v>-31067</v>
      </c>
      <c r="AA114" s="113" t="n">
        <f aca="false">SUM(($AA$109+$AA$112))</f>
        <v>-481792</v>
      </c>
    </row>
    <row r="116" customFormat="false" ht="12" hidden="false" customHeight="true" outlineLevel="0" collapsed="false">
      <c r="A116" s="104" t="s">
        <v>114</v>
      </c>
    </row>
    <row r="117" customFormat="false" ht="11.25" hidden="false" customHeight="true" outlineLevel="0" collapsed="false">
      <c r="A117" s="105" t="s">
        <v>120</v>
      </c>
      <c r="C117" s="106" t="n">
        <v>55000</v>
      </c>
      <c r="D117" s="106" t="n">
        <v>55000</v>
      </c>
      <c r="E117" s="106" t="n">
        <v>55000</v>
      </c>
      <c r="F117" s="106" t="n">
        <v>45000</v>
      </c>
      <c r="G117" s="106" t="n">
        <v>10000</v>
      </c>
      <c r="H117" s="106" t="n">
        <v>10000</v>
      </c>
      <c r="I117" s="106" t="n">
        <v>15000</v>
      </c>
      <c r="J117" s="106" t="n">
        <v>25000</v>
      </c>
      <c r="K117" s="106" t="n">
        <v>30000</v>
      </c>
      <c r="L117" s="106" t="n">
        <v>30000</v>
      </c>
      <c r="M117" s="106" t="n">
        <v>30000</v>
      </c>
      <c r="N117" s="106" t="n">
        <v>15000</v>
      </c>
      <c r="O117" s="106" t="n">
        <v>15000</v>
      </c>
      <c r="P117" s="106" t="n">
        <v>15000</v>
      </c>
      <c r="Q117" s="106" t="n">
        <v>15000</v>
      </c>
      <c r="R117" s="106" t="n">
        <v>15000</v>
      </c>
      <c r="S117" s="106" t="n">
        <v>0</v>
      </c>
      <c r="T117" s="106" t="n">
        <v>0</v>
      </c>
      <c r="U117" s="106" t="n">
        <v>0</v>
      </c>
      <c r="V117" s="106" t="n">
        <v>0</v>
      </c>
      <c r="W117" s="106" t="n">
        <v>0</v>
      </c>
      <c r="X117" s="106" t="n">
        <v>0</v>
      </c>
      <c r="Y117" s="106" t="n">
        <v>0</v>
      </c>
      <c r="Z117" s="106" t="n">
        <v>0</v>
      </c>
      <c r="AA117" s="106" t="n">
        <f aca="false">SUM($C$117:$Z$117)</f>
        <v>435000</v>
      </c>
    </row>
    <row r="118" customFormat="false" ht="11.25" hidden="false" customHeight="true" outlineLevel="0" collapsed="false">
      <c r="A118" s="105" t="s">
        <v>121</v>
      </c>
      <c r="C118" s="106" t="n">
        <v>-61451.621</v>
      </c>
      <c r="D118" s="106" t="n">
        <v>-46258.0403</v>
      </c>
      <c r="E118" s="106" t="n">
        <v>-52035.6907</v>
      </c>
      <c r="F118" s="106" t="n">
        <v>-14483.8526</v>
      </c>
      <c r="G118" s="106" t="n">
        <v>-9333.34</v>
      </c>
      <c r="H118" s="106" t="n">
        <v>-23935.4742</v>
      </c>
      <c r="I118" s="106" t="n">
        <v>-27999.9863</v>
      </c>
      <c r="J118" s="106" t="n">
        <v>-61612.9242</v>
      </c>
      <c r="K118" s="106" t="n">
        <v>-66903.2074</v>
      </c>
      <c r="L118" s="106" t="n">
        <v>-53999.996</v>
      </c>
      <c r="M118" s="106" t="n">
        <v>-44677.4119</v>
      </c>
      <c r="N118" s="106" t="n">
        <v>-33899.983</v>
      </c>
      <c r="O118" s="106" t="n">
        <v>-38741.9248</v>
      </c>
      <c r="P118" s="106" t="n">
        <v>-37322.5848</v>
      </c>
      <c r="Q118" s="106" t="n">
        <v>-32035.6793</v>
      </c>
      <c r="R118" s="106" t="n">
        <v>-22000.0287</v>
      </c>
      <c r="S118" s="106" t="n">
        <v>-29699.978</v>
      </c>
      <c r="T118" s="106" t="n">
        <v>-20451.5926</v>
      </c>
      <c r="U118" s="106" t="n">
        <v>-21400.023</v>
      </c>
      <c r="V118" s="106" t="n">
        <v>-47967.7806</v>
      </c>
      <c r="W118" s="106" t="n">
        <v>-56419.3645</v>
      </c>
      <c r="X118" s="106" t="n">
        <v>-49133.325</v>
      </c>
      <c r="Y118" s="106" t="n">
        <v>-37000.011</v>
      </c>
      <c r="Z118" s="106" t="n">
        <v>-32033.353</v>
      </c>
      <c r="AA118" s="106" t="n">
        <f aca="false">SUM($C$118:$Z$118)</f>
        <v>-920797.1729</v>
      </c>
    </row>
    <row r="119" customFormat="false" ht="11.25" hidden="false" customHeight="true" outlineLevel="0" collapsed="false">
      <c r="A119" s="105" t="s">
        <v>123</v>
      </c>
      <c r="C119" s="106" t="n">
        <f aca="false">15000-25000</f>
        <v>-10000</v>
      </c>
      <c r="D119" s="106" t="n">
        <f aca="false">15000-25000</f>
        <v>-10000</v>
      </c>
      <c r="E119" s="106" t="n">
        <f aca="false">15000-25000</f>
        <v>-10000</v>
      </c>
      <c r="F119" s="106" t="n">
        <f aca="false">-15000-25000</f>
        <v>-40000</v>
      </c>
      <c r="G119" s="106" t="n">
        <v>-15000</v>
      </c>
      <c r="H119" s="106" t="n">
        <v>-15000</v>
      </c>
      <c r="I119" s="106" t="n">
        <v>0</v>
      </c>
      <c r="J119" s="106" t="n">
        <v>-5000</v>
      </c>
      <c r="K119" s="106" t="n">
        <v>-5000</v>
      </c>
      <c r="L119" s="106" t="n">
        <v>-5000</v>
      </c>
      <c r="M119" s="106" t="n">
        <v>-5000</v>
      </c>
      <c r="N119" s="106" t="n">
        <v>10000</v>
      </c>
      <c r="O119" s="106" t="n">
        <v>10000</v>
      </c>
      <c r="P119" s="106" t="n">
        <v>10000</v>
      </c>
      <c r="Q119" s="106" t="n">
        <v>5000</v>
      </c>
      <c r="R119" s="106" t="n">
        <v>5000</v>
      </c>
      <c r="S119" s="106" t="n">
        <v>5000</v>
      </c>
      <c r="T119" s="106" t="n">
        <v>5000</v>
      </c>
      <c r="U119" s="106" t="n">
        <v>5000</v>
      </c>
      <c r="V119" s="106" t="n">
        <v>5000</v>
      </c>
      <c r="W119" s="106" t="n">
        <v>5000</v>
      </c>
      <c r="X119" s="106" t="n">
        <v>5000</v>
      </c>
      <c r="Y119" s="106" t="n">
        <v>5000</v>
      </c>
      <c r="Z119" s="106" t="n">
        <v>0</v>
      </c>
      <c r="AA119" s="106" t="n">
        <f aca="false">SUM($C$119:$Z$119)</f>
        <v>-45000</v>
      </c>
    </row>
    <row r="120" customFormat="false" ht="11.25" hidden="false" customHeight="true" outlineLevel="0" collapsed="false">
      <c r="A120" s="105" t="s">
        <v>122</v>
      </c>
      <c r="C120" s="107" t="n">
        <f aca="false">SUM($C$117:$C$119)</f>
        <v>-16451.621</v>
      </c>
      <c r="D120" s="107" t="n">
        <f aca="false">SUM($D$117:$D$119)</f>
        <v>-1258.0403</v>
      </c>
      <c r="E120" s="107" t="n">
        <f aca="false">SUM($E$117:$E$119)</f>
        <v>-7035.6907</v>
      </c>
      <c r="F120" s="107" t="n">
        <f aca="false">SUM($F$117:$F$119)</f>
        <v>-9483.8526</v>
      </c>
      <c r="G120" s="107" t="n">
        <f aca="false">SUM($G$117:$G$119)</f>
        <v>-14333.34</v>
      </c>
      <c r="H120" s="107" t="n">
        <f aca="false">SUM($H$117:$H$119)</f>
        <v>-28935.4742</v>
      </c>
      <c r="I120" s="107" t="n">
        <f aca="false">SUM($I$117:$I$119)</f>
        <v>-12999.9863</v>
      </c>
      <c r="J120" s="107" t="n">
        <f aca="false">SUM($J$117:$J$119)</f>
        <v>-41612.9242</v>
      </c>
      <c r="K120" s="107" t="n">
        <f aca="false">SUM($K$117:$K$119)</f>
        <v>-41903.2074</v>
      </c>
      <c r="L120" s="107" t="n">
        <f aca="false">SUM($L$117:$L$119)</f>
        <v>-28999.996</v>
      </c>
      <c r="M120" s="107" t="n">
        <f aca="false">SUM($M$117:$M$119)</f>
        <v>-19677.4119</v>
      </c>
      <c r="N120" s="107" t="n">
        <f aca="false">SUM($N$117:$N$119)</f>
        <v>-8899.983</v>
      </c>
      <c r="O120" s="107" t="n">
        <f aca="false">SUM($O$117:$O$119)</f>
        <v>-13741.9248</v>
      </c>
      <c r="P120" s="107" t="n">
        <f aca="false">SUM($P$117:$P$119)</f>
        <v>-12322.5848</v>
      </c>
      <c r="Q120" s="107" t="n">
        <f aca="false">SUM($Q$117:$Q$119)</f>
        <v>-12035.6793</v>
      </c>
      <c r="R120" s="107" t="n">
        <f aca="false">SUM($R$117:$R$119)</f>
        <v>-2000.0287</v>
      </c>
      <c r="S120" s="107" t="n">
        <f aca="false">SUM($S$117:$S$119)</f>
        <v>-24699.978</v>
      </c>
      <c r="T120" s="107" t="n">
        <f aca="false">SUM($T$117:$T$119)</f>
        <v>-15451.5926</v>
      </c>
      <c r="U120" s="107" t="n">
        <f aca="false">SUM($U$117:$U$119)</f>
        <v>-16400.023</v>
      </c>
      <c r="V120" s="107" t="n">
        <f aca="false">SUM($V$117:$V$119)</f>
        <v>-42967.7806</v>
      </c>
      <c r="W120" s="107" t="n">
        <f aca="false">SUM($W$117:$W$119)</f>
        <v>-51419.3645</v>
      </c>
      <c r="X120" s="107" t="n">
        <f aca="false">SUM($X$117:$X$119)</f>
        <v>-44133.325</v>
      </c>
      <c r="Y120" s="107" t="n">
        <f aca="false">SUM($Y$117:$Y$119)</f>
        <v>-32000.011</v>
      </c>
      <c r="Z120" s="107" t="n">
        <f aca="false">SUM($Z$117:$Z$119)</f>
        <v>-32033.353</v>
      </c>
      <c r="AA120" s="107" t="n">
        <f aca="false">SUM($AA$117:$AA$119)</f>
        <v>-530797.1729</v>
      </c>
    </row>
    <row r="121" customFormat="false" ht="13.5" hidden="false" customHeight="true" outlineLevel="0" collapsed="false">
      <c r="C121" s="114"/>
      <c r="D121" s="114"/>
      <c r="E121" s="114"/>
      <c r="F121" s="114"/>
      <c r="G121" s="114"/>
    </row>
    <row r="122" customFormat="false" ht="12" hidden="false" customHeight="true" outlineLevel="0" collapsed="false">
      <c r="A122" s="104" t="s">
        <v>105</v>
      </c>
    </row>
    <row r="123" customFormat="false" ht="11.25" hidden="false" customHeight="true" outlineLevel="0" collapsed="false">
      <c r="A123" s="105" t="s">
        <v>120</v>
      </c>
      <c r="C123" s="106" t="n">
        <f aca="false">SUM(($C$107-$C$117))</f>
        <v>0</v>
      </c>
      <c r="D123" s="106" t="n">
        <f aca="false">SUM(($D$107-$D$117))</f>
        <v>0</v>
      </c>
      <c r="E123" s="106" t="n">
        <f aca="false">SUM(($E$107-$E$117))</f>
        <v>0</v>
      </c>
      <c r="F123" s="106" t="n">
        <f aca="false">SUM(($F$107-$F$117))</f>
        <v>0</v>
      </c>
      <c r="G123" s="106" t="n">
        <f aca="false">SUM(($G$107-$G$117))</f>
        <v>0</v>
      </c>
      <c r="H123" s="106" t="n">
        <f aca="false">SUM(($H$107-$H$117))</f>
        <v>0</v>
      </c>
      <c r="I123" s="106" t="n">
        <f aca="false">SUM(($I$107-$I$117))</f>
        <v>0</v>
      </c>
      <c r="J123" s="106" t="n">
        <f aca="false">SUM(($J$107-$J$117))</f>
        <v>0</v>
      </c>
      <c r="K123" s="106" t="n">
        <f aca="false">SUM(($K$107-$K$117))</f>
        <v>0</v>
      </c>
      <c r="L123" s="106" t="n">
        <f aca="false">SUM(($L$107-$L$117))</f>
        <v>0</v>
      </c>
      <c r="M123" s="106" t="n">
        <f aca="false">SUM(($M$107-$M$117))</f>
        <v>0</v>
      </c>
      <c r="N123" s="106" t="n">
        <f aca="false">SUM(($N$107-$N$117))</f>
        <v>0</v>
      </c>
      <c r="O123" s="106" t="n">
        <f aca="false">SUM(($O$107-$O$117))</f>
        <v>0</v>
      </c>
      <c r="P123" s="106" t="n">
        <f aca="false">SUM(($P$107-$P$117))</f>
        <v>0</v>
      </c>
      <c r="Q123" s="106" t="n">
        <f aca="false">SUM(($Q$107-$Q$117))</f>
        <v>0</v>
      </c>
      <c r="R123" s="106" t="n">
        <f aca="false">SUM(($R$107-$R$117))</f>
        <v>0</v>
      </c>
      <c r="S123" s="106" t="n">
        <f aca="false">SUM(($S$107-$S$117))</f>
        <v>0</v>
      </c>
      <c r="T123" s="106" t="n">
        <f aca="false">SUM(($T$107-$T$117))</f>
        <v>0</v>
      </c>
      <c r="U123" s="106" t="n">
        <f aca="false">SUM(($U$107-$U$117))</f>
        <v>0</v>
      </c>
      <c r="V123" s="106" t="n">
        <f aca="false">SUM(($V$107-$V$117))</f>
        <v>0</v>
      </c>
      <c r="W123" s="106" t="n">
        <f aca="false">SUM(($W$107-$W$117))</f>
        <v>0</v>
      </c>
      <c r="X123" s="106" t="n">
        <f aca="false">SUM(($X$107-$X$117))</f>
        <v>0</v>
      </c>
      <c r="Y123" s="106" t="n">
        <f aca="false">SUM(($Y$107-$Y$117))</f>
        <v>0</v>
      </c>
      <c r="Z123" s="106" t="n">
        <f aca="false">SUM(($Z$107-$Z$117))</f>
        <v>0</v>
      </c>
      <c r="AA123" s="106" t="n">
        <f aca="false">SUM(($AA$107-$AA$117))</f>
        <v>0</v>
      </c>
    </row>
    <row r="124" customFormat="false" ht="11.25" hidden="false" customHeight="true" outlineLevel="0" collapsed="false">
      <c r="A124" s="105" t="s">
        <v>121</v>
      </c>
      <c r="C124" s="106" t="n">
        <f aca="false">SUM(($C$108-$C$118))</f>
        <v>11548.621</v>
      </c>
      <c r="D124" s="106" t="n">
        <f aca="false">SUM(($D$108-$D$118))</f>
        <v>5484.0403</v>
      </c>
      <c r="E124" s="106" t="n">
        <f aca="false">SUM(($E$108-$E$118))</f>
        <v>14285.6907</v>
      </c>
      <c r="F124" s="106" t="n">
        <f aca="false">SUM(($F$108-$F$118))</f>
        <v>4741.8526</v>
      </c>
      <c r="G124" s="106" t="n">
        <f aca="false">SUM(($G$108-$G$118))</f>
        <v>1300.34</v>
      </c>
      <c r="H124" s="106" t="n">
        <f aca="false">SUM(($H$108-$H$118))</f>
        <v>2258.4742</v>
      </c>
      <c r="I124" s="106" t="n">
        <f aca="false">SUM(($I$108-$I$118))</f>
        <v>1732.9863</v>
      </c>
      <c r="J124" s="106" t="n">
        <f aca="false">SUM(($J$108-$J$118))</f>
        <v>2677.9242</v>
      </c>
      <c r="K124" s="106" t="n">
        <f aca="false">SUM(($K$108-$K$118))</f>
        <v>2226.2074</v>
      </c>
      <c r="L124" s="106" t="n">
        <f aca="false">SUM(($L$108-$L$118))</f>
        <v>2466.996</v>
      </c>
      <c r="M124" s="106" t="n">
        <f aca="false">SUM(($M$108-$M$118))</f>
        <v>3193.4119</v>
      </c>
      <c r="N124" s="106" t="n">
        <f aca="false">SUM(($N$108-$N$118))</f>
        <v>2332.983</v>
      </c>
      <c r="O124" s="106" t="n">
        <f aca="false">SUM(($O$108-$O$118))</f>
        <v>1773.9248</v>
      </c>
      <c r="P124" s="106" t="n">
        <f aca="false">SUM(($P$108-$P$118))</f>
        <v>1935.5848</v>
      </c>
      <c r="Q124" s="106" t="n">
        <f aca="false">SUM(($Q$108-$Q$118))</f>
        <v>1714.6793</v>
      </c>
      <c r="R124" s="106" t="n">
        <f aca="false">SUM(($R$108-$R$118))</f>
        <v>968.028699999999</v>
      </c>
      <c r="S124" s="106" t="n">
        <f aca="false">SUM(($S$108-$S$118))</f>
        <v>1232.978</v>
      </c>
      <c r="T124" s="106" t="n">
        <f aca="false">SUM(($T$108-$T$118))</f>
        <v>838.5926</v>
      </c>
      <c r="U124" s="106" t="n">
        <f aca="false">SUM(($U$108-$U$118))</f>
        <v>833.023000000001</v>
      </c>
      <c r="V124" s="106" t="n">
        <f aca="false">SUM(($V$108-$V$118))</f>
        <v>709.780599999998</v>
      </c>
      <c r="W124" s="106" t="n">
        <f aca="false">SUM(($W$108-$W$118))</f>
        <v>1322.3645</v>
      </c>
      <c r="X124" s="106" t="n">
        <f aca="false">SUM(($X$108-$X$118))</f>
        <v>1266.325</v>
      </c>
      <c r="Y124" s="106" t="n">
        <f aca="false">SUM(($Y$108-$Y$118))</f>
        <v>1194.011</v>
      </c>
      <c r="Z124" s="106" t="n">
        <f aca="false">SUM(($Z$108-$Z$118))</f>
        <v>966.352999999999</v>
      </c>
      <c r="AA124" s="106" t="n">
        <f aca="false">SUM(($AA$108-$AA$118))</f>
        <v>69005.1729</v>
      </c>
    </row>
    <row r="125" customFormat="false" ht="11.25" hidden="false" customHeight="true" outlineLevel="0" collapsed="false">
      <c r="A125" s="105" t="s">
        <v>123</v>
      </c>
      <c r="C125" s="106" t="n">
        <f aca="false">SUM(($C$112-$C$119))</f>
        <v>-5000</v>
      </c>
      <c r="D125" s="106" t="n">
        <f aca="false">SUM(($D$112-$D$119))</f>
        <v>-5000</v>
      </c>
      <c r="E125" s="106" t="n">
        <f aca="false">SUM(($E$112-$E$119))</f>
        <v>-5000</v>
      </c>
      <c r="F125" s="106" t="n">
        <f aca="false">SUM(($F$112-$F$119))</f>
        <v>-5000</v>
      </c>
      <c r="G125" s="106" t="n">
        <f aca="false">SUM(($G$112-$G$119))</f>
        <v>0</v>
      </c>
      <c r="H125" s="106" t="n">
        <f aca="false">SUM(($H$112-$H$119))</f>
        <v>0</v>
      </c>
      <c r="I125" s="106" t="n">
        <f aca="false">SUM(($I$112-$I$119))</f>
        <v>0</v>
      </c>
      <c r="J125" s="106" t="n">
        <f aca="false">SUM(($J$112-$J$119))</f>
        <v>0</v>
      </c>
      <c r="K125" s="106" t="n">
        <f aca="false">SUM(($K$112-$K$119))</f>
        <v>0</v>
      </c>
      <c r="L125" s="106" t="n">
        <f aca="false">SUM(($L$112-$L$119))</f>
        <v>0</v>
      </c>
      <c r="M125" s="106" t="n">
        <f aca="false">SUM(($M$112-$M$119))</f>
        <v>0</v>
      </c>
      <c r="N125" s="106" t="n">
        <f aca="false">SUM(($N$112-$N$119))</f>
        <v>0</v>
      </c>
      <c r="O125" s="106" t="n">
        <f aca="false">SUM(($O$112-$O$119))</f>
        <v>0</v>
      </c>
      <c r="P125" s="106" t="n">
        <f aca="false">SUM(($P$112-$P$119))</f>
        <v>0</v>
      </c>
      <c r="Q125" s="106" t="n">
        <f aca="false">SUM(($Q$112-$Q$119))</f>
        <v>0</v>
      </c>
      <c r="R125" s="106" t="n">
        <f aca="false">SUM(($R$112-$R$119))</f>
        <v>0</v>
      </c>
      <c r="S125" s="106" t="n">
        <f aca="false">SUM(($S$112-$S$119))</f>
        <v>0</v>
      </c>
      <c r="T125" s="106" t="n">
        <f aca="false">SUM(($T$112-$T$119))</f>
        <v>0</v>
      </c>
      <c r="U125" s="106" t="n">
        <f aca="false">SUM(($U$112-$U$119))</f>
        <v>0</v>
      </c>
      <c r="V125" s="106" t="n">
        <f aca="false">SUM(($V$112-$V$119))</f>
        <v>0</v>
      </c>
      <c r="W125" s="106" t="n">
        <f aca="false">SUM(($W$112-$W$119))</f>
        <v>0</v>
      </c>
      <c r="X125" s="106" t="n">
        <f aca="false">SUM(($X$112-$X$119))</f>
        <v>0</v>
      </c>
      <c r="Y125" s="106" t="n">
        <f aca="false">SUM(($Y$112-$Y$119))</f>
        <v>0</v>
      </c>
      <c r="Z125" s="106" t="n">
        <f aca="false">SUM(($Z$112-$Z$119))</f>
        <v>0</v>
      </c>
      <c r="AA125" s="106" t="n">
        <f aca="false">SUM(($AA$112-$AA$119))</f>
        <v>-20000</v>
      </c>
    </row>
    <row r="126" customFormat="false" ht="11.25" hidden="false" customHeight="true" outlineLevel="0" collapsed="false">
      <c r="A126" s="105" t="s">
        <v>122</v>
      </c>
      <c r="C126" s="107" t="n">
        <f aca="false">SUM($C$123:$C$125)</f>
        <v>6548.621</v>
      </c>
      <c r="D126" s="107" t="n">
        <f aca="false">SUM($D$123:$D$125)</f>
        <v>484.040300000001</v>
      </c>
      <c r="E126" s="107" t="n">
        <f aca="false">SUM($E$123:$E$125)</f>
        <v>9285.6907</v>
      </c>
      <c r="F126" s="107" t="n">
        <f aca="false">SUM($F$123:$F$125)</f>
        <v>-258.1474</v>
      </c>
      <c r="G126" s="107" t="n">
        <f aca="false">SUM($G$123:$G$125)</f>
        <v>1300.34</v>
      </c>
      <c r="H126" s="107" t="n">
        <f aca="false">SUM($H$123:$H$125)</f>
        <v>2258.4742</v>
      </c>
      <c r="I126" s="107" t="n">
        <f aca="false">SUM($I$123:$I$125)</f>
        <v>1732.9863</v>
      </c>
      <c r="J126" s="107" t="n">
        <f aca="false">SUM($J$123:$J$125)</f>
        <v>2677.9242</v>
      </c>
      <c r="K126" s="107" t="n">
        <f aca="false">SUM($K$123:$K$125)</f>
        <v>2226.2074</v>
      </c>
      <c r="L126" s="107" t="n">
        <f aca="false">SUM($L$123:$L$125)</f>
        <v>2466.996</v>
      </c>
      <c r="M126" s="107" t="n">
        <f aca="false">SUM($M$123:$M$125)</f>
        <v>3193.4119</v>
      </c>
      <c r="N126" s="107" t="n">
        <f aca="false">SUM($N$123:$N$125)</f>
        <v>2332.983</v>
      </c>
      <c r="O126" s="107" t="n">
        <f aca="false">SUM($O$123:$O$125)</f>
        <v>1773.9248</v>
      </c>
      <c r="P126" s="107" t="n">
        <f aca="false">SUM($P$123:$P$125)</f>
        <v>1935.5848</v>
      </c>
      <c r="Q126" s="107" t="n">
        <f aca="false">SUM($Q$123:$Q$125)</f>
        <v>1714.6793</v>
      </c>
      <c r="R126" s="107" t="n">
        <f aca="false">SUM($R$123:$R$125)</f>
        <v>968.028699999999</v>
      </c>
      <c r="S126" s="107" t="n">
        <f aca="false">SUM($S$123:$S$125)</f>
        <v>1232.978</v>
      </c>
      <c r="T126" s="107" t="n">
        <f aca="false">SUM($T$123:$T$125)</f>
        <v>838.5926</v>
      </c>
      <c r="U126" s="107" t="n">
        <f aca="false">SUM($U$123:$U$125)</f>
        <v>833.023000000001</v>
      </c>
      <c r="V126" s="107" t="n">
        <f aca="false">SUM($V$123:$V$125)</f>
        <v>709.780599999998</v>
      </c>
      <c r="W126" s="107" t="n">
        <f aca="false">SUM($W$123:$W$125)</f>
        <v>1322.3645</v>
      </c>
      <c r="X126" s="107" t="n">
        <f aca="false">SUM($X$123:$X$125)</f>
        <v>1266.325</v>
      </c>
      <c r="Y126" s="107" t="n">
        <f aca="false">SUM($Y$123:$Y$125)</f>
        <v>1194.011</v>
      </c>
      <c r="Z126" s="107" t="n">
        <f aca="false">SUM($Z$123:$Z$125)</f>
        <v>966.352999999999</v>
      </c>
      <c r="AA126" s="107" t="n">
        <f aca="false">SUM($AA$123:$AA$125)</f>
        <v>49005.1729</v>
      </c>
    </row>
    <row r="128" customFormat="false" ht="12" hidden="false" customHeight="true" outlineLevel="0" collapsed="false">
      <c r="A128" s="104" t="s">
        <v>115</v>
      </c>
    </row>
    <row r="129" customFormat="false" ht="11.25" hidden="false" customHeight="true" outlineLevel="0" collapsed="false">
      <c r="A129" s="105" t="s">
        <v>4</v>
      </c>
      <c r="C129" s="108" t="n">
        <v>2.621</v>
      </c>
      <c r="D129" s="108" t="n">
        <v>2.926</v>
      </c>
      <c r="E129" s="108" t="n">
        <v>2.766</v>
      </c>
      <c r="F129" s="108" t="n">
        <v>2.738</v>
      </c>
      <c r="G129" s="108" t="n">
        <v>2.625</v>
      </c>
      <c r="H129" s="108" t="n">
        <v>2.668</v>
      </c>
      <c r="I129" s="108" t="n">
        <v>2.71</v>
      </c>
      <c r="J129" s="108" t="n">
        <v>2.75</v>
      </c>
      <c r="K129" s="108" t="n">
        <v>2.79</v>
      </c>
      <c r="L129" s="108" t="n">
        <v>2.802</v>
      </c>
      <c r="M129" s="108" t="n">
        <v>2.842</v>
      </c>
      <c r="N129" s="108" t="n">
        <v>3.462</v>
      </c>
      <c r="O129" s="108" t="n">
        <v>3.647</v>
      </c>
      <c r="P129" s="108" t="n">
        <v>3.757</v>
      </c>
      <c r="Q129" s="108" t="n">
        <v>3.682</v>
      </c>
      <c r="R129" s="108" t="n">
        <v>3.577</v>
      </c>
      <c r="S129" s="108" t="n">
        <v>3.232</v>
      </c>
      <c r="T129" s="108" t="n">
        <v>3.237</v>
      </c>
      <c r="U129" s="108" t="n">
        <v>3.267</v>
      </c>
      <c r="V129" s="108" t="n">
        <v>3.302</v>
      </c>
      <c r="W129" s="108" t="n">
        <v>3.334</v>
      </c>
      <c r="X129" s="108" t="n">
        <v>3.342</v>
      </c>
      <c r="Y129" s="108" t="n">
        <v>3.384</v>
      </c>
      <c r="Z129" s="108" t="n">
        <v>3.912</v>
      </c>
      <c r="AA129" s="108"/>
    </row>
    <row r="130" customFormat="false" ht="11.25" hidden="false" customHeight="true" outlineLevel="0" collapsed="false">
      <c r="A130" s="105" t="s">
        <v>114</v>
      </c>
      <c r="C130" s="108" t="n">
        <v>2.447</v>
      </c>
      <c r="D130" s="108" t="n">
        <v>2.805</v>
      </c>
      <c r="E130" s="108" t="n">
        <v>2.608</v>
      </c>
      <c r="F130" s="108" t="n">
        <v>2.613</v>
      </c>
      <c r="G130" s="108" t="n">
        <v>2.498</v>
      </c>
      <c r="H130" s="108" t="n">
        <v>2.541</v>
      </c>
      <c r="I130" s="108" t="n">
        <v>2.586</v>
      </c>
      <c r="J130" s="108" t="n">
        <v>2.629</v>
      </c>
      <c r="K130" s="108" t="n">
        <v>2.672</v>
      </c>
      <c r="L130" s="108" t="n">
        <v>2.684</v>
      </c>
      <c r="M130" s="108" t="n">
        <v>2.724</v>
      </c>
      <c r="N130" s="108" t="n">
        <v>3.352</v>
      </c>
      <c r="O130" s="108" t="n">
        <v>3.55</v>
      </c>
      <c r="P130" s="108" t="n">
        <v>3.667</v>
      </c>
      <c r="Q130" s="108" t="n">
        <v>3.597</v>
      </c>
      <c r="R130" s="108" t="n">
        <v>3.507</v>
      </c>
      <c r="S130" s="108" t="n">
        <v>3.167</v>
      </c>
      <c r="T130" s="108" t="n">
        <v>3.177</v>
      </c>
      <c r="U130" s="108" t="n">
        <v>3.207</v>
      </c>
      <c r="V130" s="108" t="n">
        <v>3.262</v>
      </c>
      <c r="W130" s="108" t="n">
        <v>3.269</v>
      </c>
      <c r="X130" s="108" t="n">
        <v>3.277</v>
      </c>
      <c r="Y130" s="108" t="n">
        <v>3.319</v>
      </c>
      <c r="Z130" s="108" t="n">
        <v>3.857</v>
      </c>
      <c r="AA130" s="108"/>
    </row>
    <row r="131" customFormat="false" ht="11.25" hidden="false" customHeight="true" outlineLevel="0" collapsed="false">
      <c r="A131" s="105" t="s">
        <v>105</v>
      </c>
      <c r="C131" s="109" t="n">
        <f aca="false">SUM(($C$129-$C$130))</f>
        <v>0.174</v>
      </c>
      <c r="D131" s="109" t="n">
        <f aca="false">SUM(($D$129-$D$130))</f>
        <v>0.121</v>
      </c>
      <c r="E131" s="109" t="n">
        <f aca="false">SUM(($E$129-$E$130))</f>
        <v>0.158</v>
      </c>
      <c r="F131" s="109" t="n">
        <f aca="false">SUM(($F$129-$F$130))</f>
        <v>0.125</v>
      </c>
      <c r="G131" s="109" t="n">
        <f aca="false">SUM(($G$129-$G$130))</f>
        <v>0.127</v>
      </c>
      <c r="H131" s="109" t="n">
        <f aca="false">SUM(($H$129-$H$130))</f>
        <v>0.127</v>
      </c>
      <c r="I131" s="109" t="n">
        <f aca="false">SUM(($I$129-$I$130))</f>
        <v>0.124</v>
      </c>
      <c r="J131" s="109" t="n">
        <f aca="false">SUM(($J$129-$J$130))</f>
        <v>0.121</v>
      </c>
      <c r="K131" s="109" t="n">
        <f aca="false">SUM(($K$129-$K$130))</f>
        <v>0.118</v>
      </c>
      <c r="L131" s="109" t="n">
        <f aca="false">SUM(($L$129-$L$130))</f>
        <v>0.118</v>
      </c>
      <c r="M131" s="109" t="n">
        <f aca="false">SUM(($M$129-$M$130))</f>
        <v>0.118</v>
      </c>
      <c r="N131" s="109" t="n">
        <f aca="false">SUM(($N$129-$N$130))</f>
        <v>0.11</v>
      </c>
      <c r="O131" s="109" t="n">
        <f aca="false">SUM(($O$129-$O$130))</f>
        <v>0.097</v>
      </c>
      <c r="P131" s="109" t="n">
        <f aca="false">SUM(($P$129-$P$130))</f>
        <v>0.0900000000000003</v>
      </c>
      <c r="Q131" s="109" t="n">
        <f aca="false">SUM(($Q$129-$Q$130))</f>
        <v>0.085</v>
      </c>
      <c r="R131" s="109" t="n">
        <f aca="false">SUM(($R$129-$R$130))</f>
        <v>0.0699999999999998</v>
      </c>
      <c r="S131" s="109" t="n">
        <f aca="false">SUM(($S$129-$S$130))</f>
        <v>0.0650000000000004</v>
      </c>
      <c r="T131" s="109" t="n">
        <f aca="false">SUM(($T$129-$T$130))</f>
        <v>0.0600000000000001</v>
      </c>
      <c r="U131" s="109" t="n">
        <f aca="false">SUM(($U$129-$U$130))</f>
        <v>0.0600000000000001</v>
      </c>
      <c r="V131" s="109" t="n">
        <f aca="false">SUM(($V$129-$V$130))</f>
        <v>0.04</v>
      </c>
      <c r="W131" s="109" t="n">
        <f aca="false">SUM(($W$129-$W$130))</f>
        <v>0.065</v>
      </c>
      <c r="X131" s="109" t="n">
        <f aca="false">SUM(($X$129-$X$130))</f>
        <v>0.065</v>
      </c>
      <c r="Y131" s="109" t="n">
        <f aca="false">SUM(($Y$129-$Y$130))</f>
        <v>0.065</v>
      </c>
      <c r="Z131" s="109" t="n">
        <f aca="false">SUM(($Z$129-$Z$130))</f>
        <v>0.0549999999999997</v>
      </c>
      <c r="AA131" s="108"/>
    </row>
    <row r="133" customFormat="false" ht="12" hidden="false" customHeight="true" outlineLevel="0" collapsed="false">
      <c r="A133" s="104" t="s">
        <v>124</v>
      </c>
    </row>
    <row r="134" customFormat="false" ht="11.25" hidden="false" customHeight="true" outlineLevel="0" collapsed="false">
      <c r="A134" s="105" t="s">
        <v>125</v>
      </c>
      <c r="C134" s="108" t="n">
        <v>4.1567</v>
      </c>
      <c r="D134" s="108" t="n">
        <v>4.1567</v>
      </c>
      <c r="E134" s="108" t="n">
        <v>4.1567</v>
      </c>
      <c r="F134" s="108" t="n">
        <v>4.1567</v>
      </c>
      <c r="G134" s="108" t="n">
        <v>3.8712</v>
      </c>
      <c r="H134" s="108" t="n">
        <v>3.8712</v>
      </c>
      <c r="I134" s="108" t="n">
        <v>3.732</v>
      </c>
      <c r="J134" s="108" t="n">
        <v>3.732</v>
      </c>
      <c r="K134" s="108" t="n">
        <v>3.9483</v>
      </c>
      <c r="L134" s="108" t="n">
        <v>3.9483</v>
      </c>
      <c r="M134" s="108" t="n">
        <v>3.9483</v>
      </c>
      <c r="N134" s="108" t="n">
        <v>5.3633</v>
      </c>
      <c r="O134" s="108" t="n">
        <v>5.3633</v>
      </c>
      <c r="P134" s="108" t="n">
        <v>5.3633</v>
      </c>
      <c r="Q134" s="108" t="n">
        <v>5.3633</v>
      </c>
      <c r="R134" s="108" t="n">
        <v>5.3633</v>
      </c>
      <c r="S134" s="108" t="n">
        <v>0</v>
      </c>
      <c r="T134" s="108" t="n">
        <v>0</v>
      </c>
      <c r="U134" s="108" t="n">
        <v>0</v>
      </c>
      <c r="V134" s="108" t="n">
        <v>0</v>
      </c>
      <c r="W134" s="108" t="n">
        <v>0</v>
      </c>
      <c r="X134" s="108" t="n">
        <v>0</v>
      </c>
      <c r="Y134" s="108" t="n">
        <v>0</v>
      </c>
      <c r="Z134" s="108" t="n">
        <v>0</v>
      </c>
      <c r="AA134" s="108"/>
    </row>
    <row r="135" customFormat="false" ht="11.25" hidden="false" customHeight="true" outlineLevel="0" collapsed="false">
      <c r="A135" s="105" t="s">
        <v>126</v>
      </c>
      <c r="C135" s="108" t="n">
        <v>0</v>
      </c>
      <c r="D135" s="108" t="n">
        <v>0</v>
      </c>
      <c r="E135" s="108" t="n">
        <v>0</v>
      </c>
      <c r="F135" s="108" t="n">
        <v>3.1575</v>
      </c>
      <c r="G135" s="108" t="n">
        <v>3.1575</v>
      </c>
      <c r="H135" s="108" t="n">
        <v>3.1575</v>
      </c>
      <c r="I135" s="108" t="n">
        <v>3.1575</v>
      </c>
      <c r="J135" s="108" t="n">
        <v>0</v>
      </c>
      <c r="K135" s="108" t="n">
        <v>0</v>
      </c>
      <c r="L135" s="108" t="n">
        <v>0</v>
      </c>
      <c r="M135" s="108" t="n">
        <v>0</v>
      </c>
      <c r="N135" s="108" t="n">
        <v>0</v>
      </c>
      <c r="O135" s="108" t="n">
        <v>0</v>
      </c>
      <c r="P135" s="108" t="n">
        <v>0</v>
      </c>
      <c r="Q135" s="108" t="n">
        <v>0</v>
      </c>
      <c r="R135" s="108" t="n">
        <v>0</v>
      </c>
      <c r="S135" s="108" t="n">
        <v>0</v>
      </c>
      <c r="T135" s="108" t="n">
        <v>0</v>
      </c>
      <c r="U135" s="108" t="n">
        <v>0</v>
      </c>
      <c r="V135" s="108" t="n">
        <v>0</v>
      </c>
      <c r="W135" s="108" t="n">
        <v>0</v>
      </c>
      <c r="X135" s="108" t="n">
        <v>0</v>
      </c>
      <c r="Y135" s="108" t="n">
        <v>0</v>
      </c>
      <c r="Z135" s="108" t="n">
        <v>0</v>
      </c>
      <c r="AA135" s="108"/>
    </row>
    <row r="137" customFormat="false" ht="12" hidden="false" customHeight="true" outlineLevel="0" collapsed="false">
      <c r="A137" s="104" t="s">
        <v>116</v>
      </c>
    </row>
    <row r="138" customFormat="false" ht="11.25" hidden="false" customHeight="true" outlineLevel="0" collapsed="false">
      <c r="A138" s="105" t="s">
        <v>117</v>
      </c>
      <c r="C138" s="106" t="n">
        <v>-2950154</v>
      </c>
      <c r="D138" s="106" t="n">
        <v>-2564281</v>
      </c>
      <c r="E138" s="115" t="n">
        <v>-2486530</v>
      </c>
      <c r="F138" s="115" t="n">
        <v>-2053977</v>
      </c>
      <c r="G138" s="115" t="n">
        <v>-471636</v>
      </c>
      <c r="H138" s="115" t="n">
        <v>-492348</v>
      </c>
      <c r="I138" s="115" t="n">
        <v>-790526</v>
      </c>
      <c r="J138" s="106" t="n">
        <v>-840761</v>
      </c>
      <c r="K138" s="106" t="n">
        <v>-1151868</v>
      </c>
      <c r="L138" s="106" t="n">
        <v>-1102241</v>
      </c>
      <c r="M138" s="106" t="n">
        <v>-1105135</v>
      </c>
      <c r="N138" s="106" t="n">
        <v>-2676334</v>
      </c>
      <c r="O138" s="106" t="n">
        <v>-2615890</v>
      </c>
      <c r="P138" s="106" t="n">
        <v>-2521448</v>
      </c>
      <c r="Q138" s="106" t="n">
        <v>-2180780</v>
      </c>
      <c r="R138" s="106" t="n">
        <v>-2463674</v>
      </c>
      <c r="S138" s="106" t="n">
        <v>49621</v>
      </c>
      <c r="T138" s="106" t="n">
        <v>51702</v>
      </c>
      <c r="U138" s="106" t="n">
        <v>53904</v>
      </c>
      <c r="V138" s="106" t="n">
        <v>60330</v>
      </c>
      <c r="W138" s="106" t="n">
        <v>64551</v>
      </c>
      <c r="X138" s="106" t="n">
        <v>63215</v>
      </c>
      <c r="Y138" s="106" t="n">
        <v>70865</v>
      </c>
      <c r="Z138" s="106" t="n">
        <v>0</v>
      </c>
      <c r="AA138" s="106" t="n">
        <f aca="false">SUM($C$138:$Z$138)</f>
        <v>-28053395</v>
      </c>
    </row>
    <row r="139" customFormat="false" ht="11.25" hidden="false" customHeight="true" outlineLevel="0" collapsed="false">
      <c r="A139" s="105" t="s">
        <v>127</v>
      </c>
      <c r="C139" s="106" t="n">
        <v>11536403</v>
      </c>
      <c r="D139" s="106" t="n">
        <v>11470250</v>
      </c>
      <c r="E139" s="106" t="n">
        <v>8754425</v>
      </c>
      <c r="F139" s="106" t="n">
        <v>1794572</v>
      </c>
      <c r="G139" s="106" t="n">
        <v>167994</v>
      </c>
      <c r="H139" s="106" t="n">
        <v>2088325</v>
      </c>
      <c r="I139" s="106" t="n">
        <v>2652099</v>
      </c>
      <c r="J139" s="106" t="n">
        <v>4201982</v>
      </c>
      <c r="K139" s="106" t="n">
        <v>3784791</v>
      </c>
      <c r="L139" s="106" t="n">
        <v>4385886</v>
      </c>
      <c r="M139" s="106" t="n">
        <v>4612269</v>
      </c>
      <c r="N139" s="106" t="n">
        <v>4571808</v>
      </c>
      <c r="O139" s="106" t="n">
        <v>4705003</v>
      </c>
      <c r="P139" s="106" t="n">
        <v>1754405</v>
      </c>
      <c r="Q139" s="106" t="n">
        <v>1179980</v>
      </c>
      <c r="R139" s="106" t="n">
        <v>1404063</v>
      </c>
      <c r="S139" s="106" t="n">
        <v>-17168</v>
      </c>
      <c r="T139" s="106" t="n">
        <v>-79286</v>
      </c>
      <c r="U139" s="106" t="n">
        <v>-54316</v>
      </c>
      <c r="V139" s="106" t="n">
        <v>-149167</v>
      </c>
      <c r="W139" s="106" t="n">
        <v>-191740</v>
      </c>
      <c r="X139" s="106" t="n">
        <v>-115226</v>
      </c>
      <c r="Y139" s="106" t="n">
        <v>-33790</v>
      </c>
      <c r="Z139" s="106" t="n">
        <v>1658338</v>
      </c>
      <c r="AA139" s="106" t="n">
        <f aca="false">SUM($C$139:$Z$139)</f>
        <v>70081900</v>
      </c>
    </row>
    <row r="140" customFormat="false" ht="11.25" hidden="false" customHeight="true" outlineLevel="0" collapsed="false">
      <c r="A140" s="110" t="s">
        <v>109</v>
      </c>
      <c r="B140" s="111"/>
      <c r="C140" s="112" t="n">
        <f aca="false">SUM($C$138:$C$139)</f>
        <v>8586249</v>
      </c>
      <c r="D140" s="112" t="n">
        <f aca="false">SUM($D$138:$D$139)</f>
        <v>8905969</v>
      </c>
      <c r="E140" s="112" t="n">
        <f aca="false">SUM($E$138:$E$139)</f>
        <v>6267895</v>
      </c>
      <c r="F140" s="112" t="n">
        <f aca="false">SUM($F$138:$F$139)</f>
        <v>-259405</v>
      </c>
      <c r="G140" s="112" t="n">
        <f aca="false">SUM($G$138:$G$139)</f>
        <v>-303642</v>
      </c>
      <c r="H140" s="112" t="n">
        <f aca="false">SUM($H$138:$H$139)</f>
        <v>1595977</v>
      </c>
      <c r="I140" s="112" t="n">
        <f aca="false">SUM($I$138:$I$139)</f>
        <v>1861573</v>
      </c>
      <c r="J140" s="112" t="n">
        <f aca="false">SUM($J$138:$J$139)</f>
        <v>3361221</v>
      </c>
      <c r="K140" s="112" t="n">
        <f aca="false">SUM($K$138:$K$139)</f>
        <v>2632923</v>
      </c>
      <c r="L140" s="112" t="n">
        <f aca="false">SUM($L$138:$L$139)</f>
        <v>3283645</v>
      </c>
      <c r="M140" s="112" t="n">
        <f aca="false">SUM($M$138:$M$139)</f>
        <v>3507134</v>
      </c>
      <c r="N140" s="112" t="n">
        <f aca="false">SUM($N$138:$N$139)</f>
        <v>1895474</v>
      </c>
      <c r="O140" s="112" t="n">
        <f aca="false">SUM($O$138:$O$139)</f>
        <v>2089113</v>
      </c>
      <c r="P140" s="112" t="n">
        <f aca="false">SUM($P$138:$P$139)</f>
        <v>-767043</v>
      </c>
      <c r="Q140" s="112" t="n">
        <f aca="false">SUM($Q$138:$Q$139)</f>
        <v>-1000800</v>
      </c>
      <c r="R140" s="112" t="n">
        <f aca="false">SUM($R$138:$R$139)</f>
        <v>-1059611</v>
      </c>
      <c r="S140" s="112" t="n">
        <f aca="false">SUM($S$138:$S$139)</f>
        <v>32453</v>
      </c>
      <c r="T140" s="112" t="n">
        <f aca="false">SUM($T$138:$T$139)</f>
        <v>-27584</v>
      </c>
      <c r="U140" s="112" t="n">
        <f aca="false">SUM($U$138:$U$139)</f>
        <v>-412</v>
      </c>
      <c r="V140" s="112" t="n">
        <f aca="false">SUM($V$138:$V$139)</f>
        <v>-88837</v>
      </c>
      <c r="W140" s="112" t="n">
        <f aca="false">SUM($W$138:$W$139)</f>
        <v>-127189</v>
      </c>
      <c r="X140" s="112" t="n">
        <f aca="false">SUM($X$138:$X$139)</f>
        <v>-52011</v>
      </c>
      <c r="Y140" s="112" t="n">
        <f aca="false">SUM($Y$138:$Y$139)</f>
        <v>37075</v>
      </c>
      <c r="Z140" s="112" t="n">
        <f aca="false">SUM($Z$138:$Z$139)</f>
        <v>1658338</v>
      </c>
      <c r="AA140" s="113" t="n">
        <f aca="false">SUM($AA$138:$AA$139)</f>
        <v>42028505</v>
      </c>
    </row>
    <row r="141" customFormat="false" ht="11.25" hidden="false" customHeight="true" outlineLevel="0" collapsed="false">
      <c r="A141" s="105" t="s">
        <v>110</v>
      </c>
      <c r="C141" s="106" t="n">
        <v>8667262</v>
      </c>
      <c r="D141" s="106" t="n">
        <v>8950092</v>
      </c>
      <c r="E141" s="106" t="n">
        <v>6312739</v>
      </c>
      <c r="F141" s="106" t="n">
        <v>-208889</v>
      </c>
      <c r="G141" s="106" t="n">
        <v>-249714</v>
      </c>
      <c r="H141" s="106" t="n">
        <v>1707243</v>
      </c>
      <c r="I141" s="106" t="n">
        <v>1908098</v>
      </c>
      <c r="J141" s="106" t="n">
        <v>3512169</v>
      </c>
      <c r="K141" s="106" t="n">
        <v>2780896</v>
      </c>
      <c r="L141" s="106" t="n">
        <v>3381737</v>
      </c>
      <c r="M141" s="106" t="n">
        <v>3575121</v>
      </c>
      <c r="N141" s="106" t="n">
        <v>1922675</v>
      </c>
      <c r="O141" s="106" t="n">
        <v>2127542</v>
      </c>
      <c r="P141" s="106" t="n">
        <v>-734171</v>
      </c>
      <c r="Q141" s="106" t="n">
        <v>-973385</v>
      </c>
      <c r="R141" s="106" t="n">
        <v>-1055296</v>
      </c>
      <c r="S141" s="106" t="n">
        <v>77691</v>
      </c>
      <c r="T141" s="106" t="n">
        <v>-721</v>
      </c>
      <c r="U141" s="106" t="n">
        <v>26997</v>
      </c>
      <c r="V141" s="106" t="n">
        <v>-39658</v>
      </c>
      <c r="W141" s="106" t="n">
        <v>-32107</v>
      </c>
      <c r="X141" s="106" t="n">
        <v>26497</v>
      </c>
      <c r="Y141" s="106" t="n">
        <v>95529</v>
      </c>
      <c r="Z141" s="106" t="n">
        <v>1705022</v>
      </c>
      <c r="AA141" s="106" t="n">
        <f aca="false">SUM($C$141:$Z$141)</f>
        <v>43483369</v>
      </c>
    </row>
    <row r="142" customFormat="false" ht="11.25" hidden="false" customHeight="true" outlineLevel="0" collapsed="false">
      <c r="A142" s="105" t="s">
        <v>105</v>
      </c>
      <c r="C142" s="107" t="n">
        <f aca="false">SUM(($C$140-$C$141))</f>
        <v>-81013</v>
      </c>
      <c r="D142" s="107" t="n">
        <f aca="false">SUM(($D$140-$D$141))</f>
        <v>-44123</v>
      </c>
      <c r="E142" s="107" t="n">
        <f aca="false">SUM(($E$140-$E$141))</f>
        <v>-44844</v>
      </c>
      <c r="F142" s="107" t="n">
        <f aca="false">SUM(($F$140-$F$141))</f>
        <v>-50516</v>
      </c>
      <c r="G142" s="107" t="n">
        <f aca="false">SUM(($G$140-$G$141))</f>
        <v>-53928</v>
      </c>
      <c r="H142" s="107" t="n">
        <f aca="false">SUM(($H$140-$H$141))</f>
        <v>-111266</v>
      </c>
      <c r="I142" s="107" t="n">
        <f aca="false">SUM(($I$140-$I$141))</f>
        <v>-46525</v>
      </c>
      <c r="J142" s="107" t="n">
        <f aca="false">SUM(($J$140-$J$141))</f>
        <v>-150948</v>
      </c>
      <c r="K142" s="107" t="n">
        <f aca="false">SUM(($K$140-$K$141))</f>
        <v>-147973</v>
      </c>
      <c r="L142" s="107" t="n">
        <f aca="false">SUM(($L$140-$L$141))</f>
        <v>-98092</v>
      </c>
      <c r="M142" s="107" t="n">
        <f aca="false">SUM(($M$140-$M$141))</f>
        <v>-67987</v>
      </c>
      <c r="N142" s="107" t="n">
        <f aca="false">SUM(($N$140-$N$141))</f>
        <v>-27201</v>
      </c>
      <c r="O142" s="107" t="n">
        <f aca="false">SUM(($O$140-$O$141))</f>
        <v>-38429</v>
      </c>
      <c r="P142" s="107" t="n">
        <f aca="false">SUM(($P$140-$P$141))</f>
        <v>-32872</v>
      </c>
      <c r="Q142" s="107" t="n">
        <f aca="false">SUM(($Q$140-$Q$141))</f>
        <v>-27415</v>
      </c>
      <c r="R142" s="107" t="n">
        <f aca="false">SUM(($R$140-$R$141))</f>
        <v>-4315</v>
      </c>
      <c r="S142" s="107" t="n">
        <f aca="false">SUM(($S$140-$S$141))</f>
        <v>-45238</v>
      </c>
      <c r="T142" s="107" t="n">
        <f aca="false">SUM(($T$140-$T$141))</f>
        <v>-26863</v>
      </c>
      <c r="U142" s="107" t="n">
        <f aca="false">SUM(($U$140-$U$141))</f>
        <v>-27409</v>
      </c>
      <c r="V142" s="107" t="n">
        <f aca="false">SUM(($V$140-$V$141))</f>
        <v>-49179</v>
      </c>
      <c r="W142" s="107" t="n">
        <f aca="false">SUM(($W$140-$W$141))</f>
        <v>-95082</v>
      </c>
      <c r="X142" s="107" t="n">
        <f aca="false">SUM(($X$140-$X$141))</f>
        <v>-78508</v>
      </c>
      <c r="Y142" s="107" t="n">
        <f aca="false">SUM(($Y$140-$Y$141))</f>
        <v>-58454</v>
      </c>
      <c r="Z142" s="107" t="n">
        <f aca="false">SUM(($Z$140-$Z$141))</f>
        <v>-46684</v>
      </c>
      <c r="AA142" s="107" t="n">
        <f aca="false">SUM(($AA$140-$AA$141))</f>
        <v>-1454864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9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  <rowBreaks count="3" manualBreakCount="3">
    <brk id="22" man="true" max="16383" min="0"/>
    <brk id="62" man="true" max="16383" min="0"/>
    <brk id="102" man="true" max="16383" min="0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42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98" width="29.99"/>
    <col collapsed="false" customWidth="true" hidden="false" outlineLevel="0" max="2" min="2" style="98" width="3.99"/>
    <col collapsed="false" customWidth="true" hidden="false" outlineLevel="0" max="26" min="3" style="98" width="13.32"/>
    <col collapsed="false" customWidth="true" hidden="false" outlineLevel="0" max="27" min="27" style="98" width="15.99"/>
    <col collapsed="false" customWidth="false" hidden="false" outlineLevel="0" max="257" min="28" style="99" width="11.99"/>
  </cols>
  <sheetData>
    <row r="1" customFormat="false" ht="12" hidden="false" customHeight="true" outlineLevel="0" collapsed="false">
      <c r="A1" s="100" t="s">
        <v>130</v>
      </c>
    </row>
    <row r="2" customFormat="false" ht="12" hidden="false" customHeight="true" outlineLevel="0" collapsed="false">
      <c r="A2" s="100" t="s">
        <v>33</v>
      </c>
    </row>
    <row r="3" customFormat="false" ht="12" hidden="false" customHeight="true" outlineLevel="0" collapsed="false">
      <c r="A3" s="100" t="s">
        <v>96</v>
      </c>
    </row>
    <row r="4" customFormat="false" ht="12" hidden="false" customHeight="true" outlineLevel="0" collapsed="false">
      <c r="A4" s="100" t="s">
        <v>97</v>
      </c>
    </row>
    <row r="6" customFormat="false" ht="12" hidden="false" customHeight="true" outlineLevel="0" collapsed="false">
      <c r="A6" s="101" t="s">
        <v>113</v>
      </c>
    </row>
    <row r="8" customFormat="false" ht="12" hidden="false" customHeight="true" outlineLevel="0" collapsed="false">
      <c r="A8" s="102" t="s">
        <v>63</v>
      </c>
      <c r="C8" s="103" t="s">
        <v>36</v>
      </c>
      <c r="D8" s="103" t="s">
        <v>37</v>
      </c>
      <c r="E8" s="103" t="s">
        <v>38</v>
      </c>
      <c r="F8" s="103" t="s">
        <v>39</v>
      </c>
      <c r="G8" s="103" t="s">
        <v>40</v>
      </c>
      <c r="H8" s="103" t="s">
        <v>41</v>
      </c>
      <c r="I8" s="103" t="s">
        <v>42</v>
      </c>
      <c r="J8" s="103" t="s">
        <v>43</v>
      </c>
      <c r="K8" s="103" t="s">
        <v>44</v>
      </c>
      <c r="L8" s="103" t="s">
        <v>45</v>
      </c>
      <c r="M8" s="103" t="s">
        <v>46</v>
      </c>
      <c r="N8" s="103" t="s">
        <v>47</v>
      </c>
      <c r="O8" s="103" t="s">
        <v>48</v>
      </c>
      <c r="P8" s="103" t="s">
        <v>49</v>
      </c>
      <c r="Q8" s="103" t="s">
        <v>50</v>
      </c>
      <c r="R8" s="103" t="s">
        <v>51</v>
      </c>
      <c r="S8" s="103" t="s">
        <v>52</v>
      </c>
      <c r="T8" s="103" t="s">
        <v>53</v>
      </c>
      <c r="U8" s="103" t="s">
        <v>54</v>
      </c>
      <c r="V8" s="103" t="s">
        <v>55</v>
      </c>
      <c r="W8" s="103" t="s">
        <v>56</v>
      </c>
      <c r="X8" s="103" t="s">
        <v>57</v>
      </c>
      <c r="Y8" s="103" t="s">
        <v>58</v>
      </c>
      <c r="Z8" s="103" t="s">
        <v>59</v>
      </c>
      <c r="AA8" s="103" t="s">
        <v>35</v>
      </c>
    </row>
    <row r="9" customFormat="false" ht="12" hidden="false" customHeight="true" outlineLevel="0" collapsed="false">
      <c r="A9" s="104" t="s">
        <v>98</v>
      </c>
    </row>
    <row r="10" customFormat="false" ht="11.25" hidden="false" customHeight="true" outlineLevel="0" collapsed="false">
      <c r="A10" s="105" t="s">
        <v>4</v>
      </c>
      <c r="C10" s="106" t="n">
        <v>-6451.6129</v>
      </c>
      <c r="D10" s="106" t="n">
        <v>-6451.6129</v>
      </c>
      <c r="E10" s="106" t="n">
        <v>0</v>
      </c>
      <c r="F10" s="106" t="n">
        <v>0</v>
      </c>
      <c r="G10" s="106" t="n">
        <v>0</v>
      </c>
      <c r="H10" s="106" t="n">
        <v>0</v>
      </c>
      <c r="I10" s="106" t="n">
        <v>0</v>
      </c>
      <c r="J10" s="106" t="n">
        <v>0</v>
      </c>
      <c r="K10" s="106" t="n">
        <v>0</v>
      </c>
      <c r="L10" s="106" t="n">
        <v>0</v>
      </c>
      <c r="M10" s="106" t="n">
        <v>0</v>
      </c>
      <c r="N10" s="106" t="n">
        <v>0</v>
      </c>
      <c r="O10" s="106" t="n">
        <v>0</v>
      </c>
      <c r="P10" s="106" t="n">
        <v>0</v>
      </c>
      <c r="Q10" s="106" t="n">
        <v>0</v>
      </c>
      <c r="R10" s="106" t="n">
        <v>0</v>
      </c>
      <c r="S10" s="106" t="n">
        <v>0</v>
      </c>
      <c r="T10" s="106" t="n">
        <v>0</v>
      </c>
      <c r="U10" s="106" t="n">
        <v>0</v>
      </c>
      <c r="V10" s="106" t="n">
        <v>0</v>
      </c>
      <c r="W10" s="106" t="n">
        <v>0</v>
      </c>
      <c r="X10" s="106" t="n">
        <v>0</v>
      </c>
      <c r="Y10" s="106" t="n">
        <v>0</v>
      </c>
      <c r="Z10" s="106" t="n">
        <v>0</v>
      </c>
      <c r="AA10" s="106" t="n">
        <v>-12903.2258</v>
      </c>
    </row>
    <row r="11" customFormat="false" ht="11.25" hidden="false" customHeight="true" outlineLevel="0" collapsed="false">
      <c r="A11" s="105" t="s">
        <v>114</v>
      </c>
      <c r="C11" s="106" t="n">
        <v>0</v>
      </c>
      <c r="D11" s="106" t="n">
        <v>0</v>
      </c>
      <c r="E11" s="106" t="n">
        <v>0</v>
      </c>
      <c r="F11" s="106" t="n">
        <v>0</v>
      </c>
      <c r="G11" s="106" t="n">
        <v>0</v>
      </c>
      <c r="H11" s="106" t="n">
        <v>0</v>
      </c>
      <c r="I11" s="106" t="n">
        <v>0</v>
      </c>
      <c r="J11" s="106" t="n">
        <v>0</v>
      </c>
      <c r="K11" s="106" t="n">
        <v>0</v>
      </c>
      <c r="L11" s="106" t="n">
        <v>0</v>
      </c>
      <c r="M11" s="106" t="n">
        <v>0</v>
      </c>
      <c r="N11" s="106" t="n">
        <v>0</v>
      </c>
      <c r="O11" s="106" t="n">
        <v>0</v>
      </c>
      <c r="P11" s="106" t="n">
        <v>0</v>
      </c>
      <c r="Q11" s="106" t="n">
        <v>0</v>
      </c>
      <c r="R11" s="106" t="n">
        <v>0</v>
      </c>
      <c r="S11" s="106" t="n">
        <v>0</v>
      </c>
      <c r="T11" s="106" t="n">
        <v>0</v>
      </c>
      <c r="U11" s="106" t="n">
        <v>0</v>
      </c>
      <c r="V11" s="106" t="n">
        <v>0</v>
      </c>
      <c r="W11" s="106" t="n">
        <v>0</v>
      </c>
      <c r="X11" s="106" t="n">
        <v>0</v>
      </c>
      <c r="Y11" s="106" t="n">
        <v>0</v>
      </c>
      <c r="Z11" s="106" t="n">
        <v>0</v>
      </c>
      <c r="AA11" s="106" t="n">
        <v>0</v>
      </c>
    </row>
    <row r="12" customFormat="false" ht="11.25" hidden="false" customHeight="true" outlineLevel="0" collapsed="false">
      <c r="A12" s="105" t="s">
        <v>105</v>
      </c>
      <c r="C12" s="107" t="n">
        <v>-6451.6129</v>
      </c>
      <c r="D12" s="107" t="n">
        <v>-6451.6129</v>
      </c>
      <c r="E12" s="107" t="n">
        <v>0</v>
      </c>
      <c r="F12" s="107" t="n">
        <v>0</v>
      </c>
      <c r="G12" s="107" t="n">
        <v>0</v>
      </c>
      <c r="H12" s="107" t="n">
        <v>0</v>
      </c>
      <c r="I12" s="107" t="n">
        <v>0</v>
      </c>
      <c r="J12" s="107" t="n">
        <v>0</v>
      </c>
      <c r="K12" s="107" t="n">
        <v>0</v>
      </c>
      <c r="L12" s="107" t="n">
        <v>0</v>
      </c>
      <c r="M12" s="107" t="n">
        <v>0</v>
      </c>
      <c r="N12" s="107" t="n">
        <v>0</v>
      </c>
      <c r="O12" s="107" t="n">
        <v>0</v>
      </c>
      <c r="P12" s="107" t="n">
        <v>0</v>
      </c>
      <c r="Q12" s="107" t="n">
        <v>0</v>
      </c>
      <c r="R12" s="107" t="n">
        <v>0</v>
      </c>
      <c r="S12" s="107" t="n">
        <v>0</v>
      </c>
      <c r="T12" s="107" t="n">
        <v>0</v>
      </c>
      <c r="U12" s="107" t="n">
        <v>0</v>
      </c>
      <c r="V12" s="107" t="n">
        <v>0</v>
      </c>
      <c r="W12" s="107" t="n">
        <v>0</v>
      </c>
      <c r="X12" s="107" t="n">
        <v>0</v>
      </c>
      <c r="Y12" s="107" t="n">
        <v>0</v>
      </c>
      <c r="Z12" s="107" t="n">
        <v>0</v>
      </c>
      <c r="AA12" s="107" t="n">
        <v>-12903.2258</v>
      </c>
    </row>
    <row r="14" customFormat="false" ht="12" hidden="false" customHeight="true" outlineLevel="0" collapsed="false">
      <c r="A14" s="104" t="s">
        <v>115</v>
      </c>
    </row>
    <row r="15" customFormat="false" ht="11.25" hidden="false" customHeight="true" outlineLevel="0" collapsed="false">
      <c r="A15" s="105" t="s">
        <v>4</v>
      </c>
      <c r="C15" s="108" t="n">
        <v>2.79</v>
      </c>
      <c r="D15" s="108" t="n">
        <v>3</v>
      </c>
      <c r="E15" s="108" t="n">
        <v>3.04</v>
      </c>
      <c r="F15" s="108" t="n">
        <v>3.03</v>
      </c>
      <c r="G15" s="108" t="n">
        <v>3</v>
      </c>
      <c r="H15" s="108" t="n">
        <v>3.04</v>
      </c>
      <c r="I15" s="108" t="n">
        <v>3.09</v>
      </c>
      <c r="J15" s="108" t="n">
        <v>3.13</v>
      </c>
      <c r="K15" s="108" t="n">
        <v>3.17</v>
      </c>
      <c r="L15" s="108" t="n">
        <v>3.18</v>
      </c>
      <c r="M15" s="108" t="n">
        <v>3.22</v>
      </c>
      <c r="N15" s="108" t="n">
        <v>3.41</v>
      </c>
      <c r="O15" s="108" t="n">
        <v>3.59</v>
      </c>
      <c r="P15" s="108" t="n">
        <v>3.7</v>
      </c>
      <c r="Q15" s="108" t="n">
        <v>3.63</v>
      </c>
      <c r="R15" s="108" t="n">
        <v>3.52</v>
      </c>
      <c r="S15" s="108" t="n">
        <v>3.41</v>
      </c>
      <c r="T15" s="108" t="n">
        <v>3.42</v>
      </c>
      <c r="U15" s="108" t="n">
        <v>3.45</v>
      </c>
      <c r="V15" s="108" t="n">
        <v>3.48</v>
      </c>
      <c r="W15" s="108" t="n">
        <v>3.51</v>
      </c>
      <c r="X15" s="108" t="n">
        <v>3.52</v>
      </c>
      <c r="Y15" s="108" t="n">
        <v>3.56</v>
      </c>
      <c r="Z15" s="108" t="n">
        <v>3.71</v>
      </c>
      <c r="AA15" s="108"/>
    </row>
    <row r="16" customFormat="false" ht="11.25" hidden="false" customHeight="true" outlineLevel="0" collapsed="false">
      <c r="A16" s="105" t="s">
        <v>114</v>
      </c>
      <c r="C16" s="108" t="n">
        <v>2.64</v>
      </c>
      <c r="D16" s="108" t="n">
        <v>2.85</v>
      </c>
      <c r="E16" s="108" t="n">
        <v>2.9</v>
      </c>
      <c r="F16" s="108" t="n">
        <v>2.9</v>
      </c>
      <c r="G16" s="108" t="n">
        <v>2.88</v>
      </c>
      <c r="H16" s="108" t="n">
        <v>2.92</v>
      </c>
      <c r="I16" s="108" t="n">
        <v>2.97</v>
      </c>
      <c r="J16" s="108" t="n">
        <v>3.01</v>
      </c>
      <c r="K16" s="108" t="n">
        <v>3.05</v>
      </c>
      <c r="L16" s="108" t="n">
        <v>3.06</v>
      </c>
      <c r="M16" s="108" t="n">
        <v>3.1</v>
      </c>
      <c r="N16" s="108" t="n">
        <v>3.3</v>
      </c>
      <c r="O16" s="108" t="n">
        <v>3.5</v>
      </c>
      <c r="P16" s="108" t="n">
        <v>3.61</v>
      </c>
      <c r="Q16" s="108" t="n">
        <v>3.54</v>
      </c>
      <c r="R16" s="108" t="n">
        <v>3.45</v>
      </c>
      <c r="S16" s="108" t="n">
        <v>3.35</v>
      </c>
      <c r="T16" s="108" t="n">
        <v>3.36</v>
      </c>
      <c r="U16" s="108" t="n">
        <v>3.39</v>
      </c>
      <c r="V16" s="108" t="n">
        <v>3.44</v>
      </c>
      <c r="W16" s="108" t="n">
        <v>3.45</v>
      </c>
      <c r="X16" s="108" t="n">
        <v>3.46</v>
      </c>
      <c r="Y16" s="108" t="n">
        <v>3.5</v>
      </c>
      <c r="Z16" s="108" t="n">
        <v>3.66</v>
      </c>
      <c r="AA16" s="108"/>
    </row>
    <row r="17" customFormat="false" ht="11.25" hidden="false" customHeight="true" outlineLevel="0" collapsed="false">
      <c r="A17" s="105" t="s">
        <v>105</v>
      </c>
      <c r="C17" s="109" t="n">
        <v>0.15</v>
      </c>
      <c r="D17" s="109" t="n">
        <v>0.15</v>
      </c>
      <c r="E17" s="109" t="n">
        <v>0.14</v>
      </c>
      <c r="F17" s="109" t="n">
        <v>0.13</v>
      </c>
      <c r="G17" s="109" t="n">
        <v>0.12</v>
      </c>
      <c r="H17" s="109" t="n">
        <v>0.12</v>
      </c>
      <c r="I17" s="109" t="n">
        <v>0.12</v>
      </c>
      <c r="J17" s="109" t="n">
        <v>0.12</v>
      </c>
      <c r="K17" s="109" t="n">
        <v>0.12</v>
      </c>
      <c r="L17" s="109" t="n">
        <v>0.12</v>
      </c>
      <c r="M17" s="109" t="n">
        <v>0.12</v>
      </c>
      <c r="N17" s="109" t="n">
        <v>0.11</v>
      </c>
      <c r="O17" s="109" t="n">
        <v>0.0899999999999999</v>
      </c>
      <c r="P17" s="109" t="n">
        <v>0.0900000000000003</v>
      </c>
      <c r="Q17" s="109" t="n">
        <v>0.0899999999999999</v>
      </c>
      <c r="R17" s="109" t="n">
        <v>0.0699999999999998</v>
      </c>
      <c r="S17" s="109" t="n">
        <v>0.0600000000000001</v>
      </c>
      <c r="T17" s="109" t="n">
        <v>0.0600000000000001</v>
      </c>
      <c r="U17" s="109" t="n">
        <v>0.0600000000000001</v>
      </c>
      <c r="V17" s="109" t="n">
        <v>0.04</v>
      </c>
      <c r="W17" s="109" t="n">
        <v>0.0599999999999996</v>
      </c>
      <c r="X17" s="109" t="n">
        <v>0.0600000000000001</v>
      </c>
      <c r="Y17" s="109" t="n">
        <v>0.0600000000000001</v>
      </c>
      <c r="Z17" s="109" t="n">
        <v>0.0499999999999998</v>
      </c>
      <c r="AA17" s="108"/>
    </row>
    <row r="19" customFormat="false" ht="12" hidden="false" customHeight="true" outlineLevel="0" collapsed="false">
      <c r="A19" s="104" t="s">
        <v>116</v>
      </c>
    </row>
    <row r="20" customFormat="false" ht="11.25" hidden="false" customHeight="true" outlineLevel="0" collapsed="false">
      <c r="A20" s="105" t="s">
        <v>117</v>
      </c>
      <c r="C20" s="106" t="n">
        <v>-66567</v>
      </c>
      <c r="D20" s="106" t="n">
        <v>11200</v>
      </c>
      <c r="E20" s="115" t="n">
        <v>14886</v>
      </c>
      <c r="F20" s="106" t="n">
        <v>10391</v>
      </c>
      <c r="G20" s="106" t="n">
        <v>0</v>
      </c>
      <c r="H20" s="106" t="n">
        <v>0</v>
      </c>
      <c r="I20" s="106" t="n">
        <v>0</v>
      </c>
      <c r="J20" s="106" t="n">
        <v>0</v>
      </c>
      <c r="K20" s="106" t="n">
        <v>0</v>
      </c>
      <c r="L20" s="106" t="n">
        <v>0</v>
      </c>
      <c r="M20" s="106" t="n">
        <v>0</v>
      </c>
      <c r="N20" s="106" t="n">
        <v>0</v>
      </c>
      <c r="O20" s="106" t="n">
        <v>0</v>
      </c>
      <c r="P20" s="106" t="n">
        <v>0</v>
      </c>
      <c r="Q20" s="106" t="n">
        <v>0</v>
      </c>
      <c r="R20" s="106" t="n">
        <v>0</v>
      </c>
      <c r="S20" s="106" t="n">
        <v>0</v>
      </c>
      <c r="T20" s="106" t="n">
        <v>0</v>
      </c>
      <c r="U20" s="106" t="n">
        <v>0</v>
      </c>
      <c r="V20" s="106" t="n">
        <v>0</v>
      </c>
      <c r="W20" s="106" t="n">
        <v>0</v>
      </c>
      <c r="X20" s="106" t="n">
        <v>0</v>
      </c>
      <c r="Y20" s="106" t="n">
        <v>0</v>
      </c>
      <c r="Z20" s="106" t="n">
        <v>0</v>
      </c>
      <c r="AA20" s="106" t="n">
        <v>-30090</v>
      </c>
    </row>
    <row r="21" customFormat="false" ht="11.25" hidden="false" customHeight="true" outlineLevel="0" collapsed="false">
      <c r="A21" s="105" t="s">
        <v>110</v>
      </c>
      <c r="C21" s="106" t="n">
        <v>-50571</v>
      </c>
      <c r="D21" s="106" t="n">
        <v>29112</v>
      </c>
      <c r="E21" s="106" t="n">
        <v>14881</v>
      </c>
      <c r="F21" s="106" t="n">
        <v>10388</v>
      </c>
      <c r="G21" s="106" t="n">
        <v>0</v>
      </c>
      <c r="H21" s="106" t="n">
        <v>0</v>
      </c>
      <c r="I21" s="106" t="n">
        <v>0</v>
      </c>
      <c r="J21" s="106" t="n">
        <v>0</v>
      </c>
      <c r="K21" s="106" t="n">
        <v>0</v>
      </c>
      <c r="L21" s="106" t="n">
        <v>0</v>
      </c>
      <c r="M21" s="106" t="n">
        <v>0</v>
      </c>
      <c r="N21" s="106" t="n">
        <v>0</v>
      </c>
      <c r="O21" s="106" t="n">
        <v>0</v>
      </c>
      <c r="P21" s="106" t="n">
        <v>0</v>
      </c>
      <c r="Q21" s="106" t="n">
        <v>0</v>
      </c>
      <c r="R21" s="106" t="n">
        <v>0</v>
      </c>
      <c r="S21" s="106" t="n">
        <v>0</v>
      </c>
      <c r="T21" s="106" t="n">
        <v>0</v>
      </c>
      <c r="U21" s="106" t="n">
        <v>0</v>
      </c>
      <c r="V21" s="106" t="n">
        <v>0</v>
      </c>
      <c r="W21" s="106" t="n">
        <v>0</v>
      </c>
      <c r="X21" s="106" t="n">
        <v>0</v>
      </c>
      <c r="Y21" s="106" t="n">
        <v>0</v>
      </c>
      <c r="Z21" s="106" t="n">
        <v>0</v>
      </c>
      <c r="AA21" s="106" t="n">
        <v>3810</v>
      </c>
    </row>
    <row r="22" customFormat="false" ht="11.25" hidden="false" customHeight="true" outlineLevel="0" collapsed="false">
      <c r="A22" s="105" t="s">
        <v>105</v>
      </c>
      <c r="C22" s="107" t="n">
        <v>-15996</v>
      </c>
      <c r="D22" s="107" t="n">
        <v>-17912</v>
      </c>
      <c r="E22" s="107" t="n">
        <v>5</v>
      </c>
      <c r="F22" s="107" t="n">
        <v>3</v>
      </c>
      <c r="G22" s="107" t="n">
        <v>0</v>
      </c>
      <c r="H22" s="107" t="n">
        <v>0</v>
      </c>
      <c r="I22" s="107" t="n">
        <v>0</v>
      </c>
      <c r="J22" s="107" t="n">
        <v>0</v>
      </c>
      <c r="K22" s="107" t="n">
        <v>0</v>
      </c>
      <c r="L22" s="107" t="n">
        <v>0</v>
      </c>
      <c r="M22" s="107" t="n">
        <v>0</v>
      </c>
      <c r="N22" s="107" t="n">
        <v>0</v>
      </c>
      <c r="O22" s="107" t="n">
        <v>0</v>
      </c>
      <c r="P22" s="107" t="n">
        <v>0</v>
      </c>
      <c r="Q22" s="107" t="n">
        <v>0</v>
      </c>
      <c r="R22" s="107" t="n">
        <v>0</v>
      </c>
      <c r="S22" s="107" t="n">
        <v>0</v>
      </c>
      <c r="T22" s="107" t="n">
        <v>0</v>
      </c>
      <c r="U22" s="107" t="n">
        <v>0</v>
      </c>
      <c r="V22" s="107" t="n">
        <v>0</v>
      </c>
      <c r="W22" s="107" t="n">
        <v>0</v>
      </c>
      <c r="X22" s="107" t="n">
        <v>0</v>
      </c>
      <c r="Y22" s="107" t="n">
        <v>0</v>
      </c>
      <c r="Z22" s="107" t="n">
        <v>0</v>
      </c>
      <c r="AA22" s="107" t="n">
        <v>-33900</v>
      </c>
    </row>
    <row r="24" customFormat="false" ht="12" hidden="false" customHeight="true" outlineLevel="0" collapsed="false">
      <c r="A24" s="101" t="s">
        <v>118</v>
      </c>
    </row>
    <row r="26" customFormat="false" ht="12" hidden="false" customHeight="true" outlineLevel="0" collapsed="false">
      <c r="A26" s="102" t="s">
        <v>119</v>
      </c>
      <c r="C26" s="103" t="s">
        <v>36</v>
      </c>
      <c r="D26" s="103" t="s">
        <v>37</v>
      </c>
      <c r="E26" s="103" t="s">
        <v>38</v>
      </c>
      <c r="F26" s="103" t="s">
        <v>39</v>
      </c>
      <c r="G26" s="103" t="s">
        <v>40</v>
      </c>
      <c r="H26" s="103" t="s">
        <v>41</v>
      </c>
      <c r="I26" s="103" t="s">
        <v>42</v>
      </c>
      <c r="J26" s="103" t="s">
        <v>43</v>
      </c>
      <c r="K26" s="103" t="s">
        <v>44</v>
      </c>
      <c r="L26" s="103" t="s">
        <v>45</v>
      </c>
      <c r="M26" s="103" t="s">
        <v>46</v>
      </c>
      <c r="N26" s="103" t="s">
        <v>47</v>
      </c>
      <c r="O26" s="103" t="s">
        <v>48</v>
      </c>
      <c r="P26" s="103" t="s">
        <v>49</v>
      </c>
      <c r="Q26" s="103" t="s">
        <v>50</v>
      </c>
      <c r="R26" s="103" t="s">
        <v>51</v>
      </c>
      <c r="S26" s="103" t="s">
        <v>52</v>
      </c>
      <c r="T26" s="103" t="s">
        <v>53</v>
      </c>
      <c r="U26" s="103" t="s">
        <v>54</v>
      </c>
      <c r="V26" s="103" t="s">
        <v>55</v>
      </c>
      <c r="W26" s="103" t="s">
        <v>56</v>
      </c>
      <c r="X26" s="103" t="s">
        <v>57</v>
      </c>
      <c r="Y26" s="103" t="s">
        <v>58</v>
      </c>
      <c r="Z26" s="103" t="s">
        <v>59</v>
      </c>
      <c r="AA26" s="103" t="s">
        <v>35</v>
      </c>
    </row>
    <row r="27" customFormat="false" ht="11.25" hidden="false" customHeight="true" outlineLevel="0" collapsed="false">
      <c r="A27" s="105" t="s">
        <v>120</v>
      </c>
      <c r="C27" s="106" t="n">
        <v>0</v>
      </c>
      <c r="D27" s="106" t="n">
        <v>0</v>
      </c>
      <c r="E27" s="106" t="n">
        <v>0</v>
      </c>
      <c r="F27" s="106" t="n">
        <v>0</v>
      </c>
      <c r="G27" s="106" t="n">
        <v>0</v>
      </c>
      <c r="H27" s="106" t="n">
        <v>0</v>
      </c>
      <c r="I27" s="106" t="n">
        <v>0</v>
      </c>
      <c r="J27" s="106" t="n">
        <v>0</v>
      </c>
      <c r="K27" s="106" t="n">
        <v>0</v>
      </c>
      <c r="L27" s="106" t="n">
        <v>0</v>
      </c>
      <c r="M27" s="106" t="n">
        <v>0</v>
      </c>
      <c r="N27" s="106" t="n">
        <v>0</v>
      </c>
      <c r="O27" s="106" t="n">
        <v>0</v>
      </c>
      <c r="P27" s="106" t="n">
        <v>0</v>
      </c>
      <c r="Q27" s="106" t="n">
        <v>0</v>
      </c>
      <c r="R27" s="106" t="n">
        <v>0</v>
      </c>
      <c r="S27" s="106" t="n">
        <v>0</v>
      </c>
      <c r="T27" s="106" t="n">
        <v>0</v>
      </c>
      <c r="U27" s="106" t="n">
        <v>0</v>
      </c>
      <c r="V27" s="106" t="n">
        <v>0</v>
      </c>
      <c r="W27" s="106" t="n">
        <v>0</v>
      </c>
      <c r="X27" s="106" t="n">
        <v>0</v>
      </c>
      <c r="Y27" s="106" t="n">
        <v>0</v>
      </c>
      <c r="Z27" s="106" t="n">
        <v>0</v>
      </c>
      <c r="AA27" s="106" t="n">
        <v>0</v>
      </c>
    </row>
    <row r="28" customFormat="false" ht="11.25" hidden="false" customHeight="true" outlineLevel="0" collapsed="false">
      <c r="A28" s="105" t="s">
        <v>121</v>
      </c>
      <c r="C28" s="106" t="n">
        <v>0</v>
      </c>
      <c r="D28" s="106" t="n">
        <v>0</v>
      </c>
      <c r="E28" s="106" t="n">
        <v>0</v>
      </c>
      <c r="F28" s="106" t="n">
        <v>0</v>
      </c>
      <c r="G28" s="106" t="n">
        <v>0</v>
      </c>
      <c r="H28" s="106" t="n">
        <v>0</v>
      </c>
      <c r="I28" s="106" t="n">
        <v>0</v>
      </c>
      <c r="J28" s="106" t="n">
        <v>0</v>
      </c>
      <c r="K28" s="106" t="n">
        <v>0</v>
      </c>
      <c r="L28" s="106" t="n">
        <v>0</v>
      </c>
      <c r="M28" s="106" t="n">
        <v>0</v>
      </c>
      <c r="N28" s="106" t="n">
        <v>0</v>
      </c>
      <c r="O28" s="106" t="n">
        <v>0</v>
      </c>
      <c r="P28" s="106" t="n">
        <v>0</v>
      </c>
      <c r="Q28" s="106" t="n">
        <v>0</v>
      </c>
      <c r="R28" s="106" t="n">
        <v>0</v>
      </c>
      <c r="S28" s="106" t="n">
        <v>0</v>
      </c>
      <c r="T28" s="106" t="n">
        <v>0</v>
      </c>
      <c r="U28" s="106" t="n">
        <v>0</v>
      </c>
      <c r="V28" s="106" t="n">
        <v>0</v>
      </c>
      <c r="W28" s="106" t="n">
        <v>0</v>
      </c>
      <c r="X28" s="106" t="n">
        <v>0</v>
      </c>
      <c r="Y28" s="106" t="n">
        <v>0</v>
      </c>
      <c r="Z28" s="106" t="n">
        <v>0</v>
      </c>
      <c r="AA28" s="106" t="n">
        <v>0</v>
      </c>
    </row>
    <row r="29" customFormat="false" ht="11.25" hidden="false" customHeight="true" outlineLevel="0" collapsed="false">
      <c r="A29" s="105" t="s">
        <v>122</v>
      </c>
      <c r="C29" s="107" t="n">
        <v>0</v>
      </c>
      <c r="D29" s="107" t="n">
        <v>0</v>
      </c>
      <c r="E29" s="107" t="n">
        <v>0</v>
      </c>
      <c r="F29" s="107" t="n">
        <v>0</v>
      </c>
      <c r="G29" s="107" t="n">
        <v>0</v>
      </c>
      <c r="H29" s="107" t="n">
        <v>0</v>
      </c>
      <c r="I29" s="107" t="n">
        <v>0</v>
      </c>
      <c r="J29" s="107" t="n">
        <v>0</v>
      </c>
      <c r="K29" s="107" t="n">
        <v>0</v>
      </c>
      <c r="L29" s="107" t="n">
        <v>0</v>
      </c>
      <c r="M29" s="107" t="n">
        <v>0</v>
      </c>
      <c r="N29" s="107" t="n">
        <v>0</v>
      </c>
      <c r="O29" s="107" t="n">
        <v>0</v>
      </c>
      <c r="P29" s="107" t="n">
        <v>0</v>
      </c>
      <c r="Q29" s="107" t="n">
        <v>0</v>
      </c>
      <c r="R29" s="107" t="n">
        <v>0</v>
      </c>
      <c r="S29" s="107" t="n">
        <v>0</v>
      </c>
      <c r="T29" s="107" t="n">
        <v>0</v>
      </c>
      <c r="U29" s="107" t="n">
        <v>0</v>
      </c>
      <c r="V29" s="107" t="n">
        <v>0</v>
      </c>
      <c r="W29" s="107" t="n">
        <v>0</v>
      </c>
      <c r="X29" s="107" t="n">
        <v>0</v>
      </c>
      <c r="Y29" s="107" t="n">
        <v>0</v>
      </c>
      <c r="Z29" s="107" t="n">
        <v>0</v>
      </c>
      <c r="AA29" s="107" t="n">
        <v>0</v>
      </c>
    </row>
    <row r="31" customFormat="false" ht="12" hidden="false" customHeight="true" outlineLevel="0" collapsed="false">
      <c r="A31" s="102" t="s">
        <v>123</v>
      </c>
      <c r="C31" s="103" t="s">
        <v>36</v>
      </c>
      <c r="D31" s="103" t="s">
        <v>37</v>
      </c>
      <c r="E31" s="103" t="s">
        <v>38</v>
      </c>
      <c r="F31" s="103" t="s">
        <v>39</v>
      </c>
      <c r="G31" s="103" t="s">
        <v>40</v>
      </c>
      <c r="H31" s="103" t="s">
        <v>41</v>
      </c>
      <c r="I31" s="103" t="s">
        <v>42</v>
      </c>
      <c r="J31" s="103" t="s">
        <v>43</v>
      </c>
      <c r="K31" s="103" t="s">
        <v>44</v>
      </c>
      <c r="L31" s="103" t="s">
        <v>45</v>
      </c>
      <c r="M31" s="103" t="s">
        <v>46</v>
      </c>
      <c r="N31" s="103" t="s">
        <v>47</v>
      </c>
      <c r="O31" s="103" t="s">
        <v>48</v>
      </c>
      <c r="P31" s="103" t="s">
        <v>49</v>
      </c>
      <c r="Q31" s="103" t="s">
        <v>50</v>
      </c>
      <c r="R31" s="103" t="s">
        <v>51</v>
      </c>
      <c r="S31" s="103" t="s">
        <v>52</v>
      </c>
      <c r="T31" s="103" t="s">
        <v>53</v>
      </c>
      <c r="U31" s="103" t="s">
        <v>54</v>
      </c>
      <c r="V31" s="103" t="s">
        <v>55</v>
      </c>
      <c r="W31" s="103" t="s">
        <v>56</v>
      </c>
      <c r="X31" s="103" t="s">
        <v>57</v>
      </c>
      <c r="Y31" s="103" t="s">
        <v>58</v>
      </c>
      <c r="Z31" s="103" t="s">
        <v>59</v>
      </c>
      <c r="AA31" s="103" t="s">
        <v>35</v>
      </c>
    </row>
    <row r="32" customFormat="false" ht="11.25" hidden="false" customHeight="true" outlineLevel="0" collapsed="false">
      <c r="A32" s="105" t="s">
        <v>123</v>
      </c>
      <c r="C32" s="106" t="n">
        <v>0</v>
      </c>
      <c r="D32" s="106" t="n">
        <v>0</v>
      </c>
      <c r="E32" s="106" t="n">
        <v>0</v>
      </c>
      <c r="F32" s="106" t="n">
        <v>0</v>
      </c>
      <c r="G32" s="106" t="n">
        <v>0</v>
      </c>
      <c r="H32" s="106" t="n">
        <v>0</v>
      </c>
      <c r="I32" s="106" t="n">
        <v>0</v>
      </c>
      <c r="J32" s="106" t="n">
        <v>0</v>
      </c>
      <c r="K32" s="106" t="n">
        <v>0</v>
      </c>
      <c r="L32" s="106" t="n">
        <v>0</v>
      </c>
      <c r="M32" s="106" t="n">
        <v>0</v>
      </c>
      <c r="N32" s="106" t="n">
        <v>0</v>
      </c>
      <c r="O32" s="106" t="n">
        <v>0</v>
      </c>
      <c r="P32" s="106" t="n">
        <v>0</v>
      </c>
      <c r="Q32" s="106" t="n">
        <v>0</v>
      </c>
      <c r="R32" s="106" t="n">
        <v>0</v>
      </c>
      <c r="S32" s="106" t="n">
        <v>0</v>
      </c>
      <c r="T32" s="106" t="n">
        <v>0</v>
      </c>
      <c r="U32" s="106" t="n">
        <v>0</v>
      </c>
      <c r="V32" s="106" t="n">
        <v>0</v>
      </c>
      <c r="W32" s="106" t="n">
        <v>0</v>
      </c>
      <c r="X32" s="106" t="n">
        <v>0</v>
      </c>
      <c r="Y32" s="106" t="n">
        <v>0</v>
      </c>
      <c r="Z32" s="106" t="n">
        <v>0</v>
      </c>
      <c r="AA32" s="106" t="n">
        <v>0</v>
      </c>
    </row>
    <row r="34" customFormat="false" ht="11.25" hidden="false" customHeight="true" outlineLevel="0" collapsed="false">
      <c r="A34" s="110" t="s">
        <v>122</v>
      </c>
      <c r="B34" s="111"/>
      <c r="C34" s="112" t="n">
        <v>0</v>
      </c>
      <c r="D34" s="112" t="n">
        <v>0</v>
      </c>
      <c r="E34" s="112" t="n">
        <v>0</v>
      </c>
      <c r="F34" s="112" t="n">
        <v>0</v>
      </c>
      <c r="G34" s="112" t="n">
        <v>0</v>
      </c>
      <c r="H34" s="112" t="n">
        <v>0</v>
      </c>
      <c r="I34" s="112" t="n">
        <v>0</v>
      </c>
      <c r="J34" s="112" t="n">
        <v>0</v>
      </c>
      <c r="K34" s="112" t="n">
        <v>0</v>
      </c>
      <c r="L34" s="112" t="n">
        <v>0</v>
      </c>
      <c r="M34" s="112" t="n">
        <v>0</v>
      </c>
      <c r="N34" s="112" t="n">
        <v>0</v>
      </c>
      <c r="O34" s="112" t="n">
        <v>0</v>
      </c>
      <c r="P34" s="112" t="n">
        <v>0</v>
      </c>
      <c r="Q34" s="112" t="n">
        <v>0</v>
      </c>
      <c r="R34" s="112" t="n">
        <v>0</v>
      </c>
      <c r="S34" s="112" t="n">
        <v>0</v>
      </c>
      <c r="T34" s="112" t="n">
        <v>0</v>
      </c>
      <c r="U34" s="112" t="n">
        <v>0</v>
      </c>
      <c r="V34" s="112" t="n">
        <v>0</v>
      </c>
      <c r="W34" s="112" t="n">
        <v>0</v>
      </c>
      <c r="X34" s="112" t="n">
        <v>0</v>
      </c>
      <c r="Y34" s="112" t="n">
        <v>0</v>
      </c>
      <c r="Z34" s="112" t="n">
        <v>0</v>
      </c>
      <c r="AA34" s="113" t="n">
        <v>0</v>
      </c>
    </row>
    <row r="36" customFormat="false" ht="12" hidden="false" customHeight="true" outlineLevel="0" collapsed="false">
      <c r="A36" s="104" t="s">
        <v>114</v>
      </c>
    </row>
    <row r="37" customFormat="false" ht="11.25" hidden="false" customHeight="true" outlineLevel="0" collapsed="false">
      <c r="A37" s="105" t="s">
        <v>120</v>
      </c>
      <c r="C37" s="106" t="n">
        <v>0</v>
      </c>
      <c r="D37" s="106" t="n">
        <v>0</v>
      </c>
      <c r="E37" s="106" t="n">
        <v>0</v>
      </c>
      <c r="F37" s="106" t="n">
        <v>0</v>
      </c>
      <c r="G37" s="106" t="n">
        <v>0</v>
      </c>
      <c r="H37" s="106" t="n">
        <v>0</v>
      </c>
      <c r="I37" s="106" t="n">
        <v>0</v>
      </c>
      <c r="J37" s="106" t="n">
        <v>0</v>
      </c>
      <c r="K37" s="106" t="n">
        <v>0</v>
      </c>
      <c r="L37" s="106" t="n">
        <v>0</v>
      </c>
      <c r="M37" s="106" t="n">
        <v>0</v>
      </c>
      <c r="N37" s="106" t="n">
        <v>0</v>
      </c>
      <c r="O37" s="106" t="n">
        <v>0</v>
      </c>
      <c r="P37" s="106" t="n">
        <v>0</v>
      </c>
      <c r="Q37" s="106" t="n">
        <v>0</v>
      </c>
      <c r="R37" s="106" t="n">
        <v>0</v>
      </c>
      <c r="S37" s="106" t="n">
        <v>0</v>
      </c>
      <c r="T37" s="106" t="n">
        <v>0</v>
      </c>
      <c r="U37" s="106" t="n">
        <v>0</v>
      </c>
      <c r="V37" s="106" t="n">
        <v>0</v>
      </c>
      <c r="W37" s="106" t="n">
        <v>0</v>
      </c>
      <c r="X37" s="106" t="n">
        <v>0</v>
      </c>
      <c r="Y37" s="106" t="n">
        <v>0</v>
      </c>
      <c r="Z37" s="106" t="n">
        <v>0</v>
      </c>
      <c r="AA37" s="106" t="n">
        <v>0</v>
      </c>
    </row>
    <row r="38" customFormat="false" ht="11.25" hidden="false" customHeight="true" outlineLevel="0" collapsed="false">
      <c r="A38" s="105" t="s">
        <v>121</v>
      </c>
      <c r="C38" s="106" t="n">
        <v>0</v>
      </c>
      <c r="D38" s="106" t="n">
        <v>0</v>
      </c>
      <c r="E38" s="106" t="n">
        <v>0</v>
      </c>
      <c r="F38" s="106" t="n">
        <v>0</v>
      </c>
      <c r="G38" s="106" t="n">
        <v>0</v>
      </c>
      <c r="H38" s="106" t="n">
        <v>0</v>
      </c>
      <c r="I38" s="106" t="n">
        <v>0</v>
      </c>
      <c r="J38" s="106" t="n">
        <v>0</v>
      </c>
      <c r="K38" s="106" t="n">
        <v>0</v>
      </c>
      <c r="L38" s="106" t="n">
        <v>0</v>
      </c>
      <c r="M38" s="106" t="n">
        <v>0</v>
      </c>
      <c r="N38" s="106" t="n">
        <v>0</v>
      </c>
      <c r="O38" s="106" t="n">
        <v>0</v>
      </c>
      <c r="P38" s="106" t="n">
        <v>0</v>
      </c>
      <c r="Q38" s="106" t="n">
        <v>0</v>
      </c>
      <c r="R38" s="106" t="n">
        <v>0</v>
      </c>
      <c r="S38" s="106" t="n">
        <v>0</v>
      </c>
      <c r="T38" s="106" t="n">
        <v>0</v>
      </c>
      <c r="U38" s="106" t="n">
        <v>0</v>
      </c>
      <c r="V38" s="106" t="n">
        <v>0</v>
      </c>
      <c r="W38" s="106" t="n">
        <v>0</v>
      </c>
      <c r="X38" s="106" t="n">
        <v>0</v>
      </c>
      <c r="Y38" s="106" t="n">
        <v>0</v>
      </c>
      <c r="Z38" s="106" t="n">
        <v>0</v>
      </c>
      <c r="AA38" s="106" t="n">
        <v>0</v>
      </c>
    </row>
    <row r="39" customFormat="false" ht="11.25" hidden="false" customHeight="true" outlineLevel="0" collapsed="false">
      <c r="A39" s="105" t="s">
        <v>123</v>
      </c>
      <c r="C39" s="106" t="n">
        <v>0</v>
      </c>
      <c r="D39" s="106" t="n">
        <v>0</v>
      </c>
      <c r="E39" s="106" t="n">
        <v>0</v>
      </c>
      <c r="F39" s="106" t="n">
        <v>0</v>
      </c>
      <c r="G39" s="106" t="n">
        <v>0</v>
      </c>
      <c r="H39" s="106" t="n">
        <v>0</v>
      </c>
      <c r="I39" s="106" t="n">
        <v>0</v>
      </c>
      <c r="J39" s="106" t="n">
        <v>0</v>
      </c>
      <c r="K39" s="106" t="n">
        <v>0</v>
      </c>
      <c r="L39" s="106" t="n">
        <v>0</v>
      </c>
      <c r="M39" s="106" t="n">
        <v>0</v>
      </c>
      <c r="N39" s="106" t="n">
        <v>0</v>
      </c>
      <c r="O39" s="106" t="n">
        <v>0</v>
      </c>
      <c r="P39" s="106" t="n">
        <v>0</v>
      </c>
      <c r="Q39" s="106" t="n">
        <v>0</v>
      </c>
      <c r="R39" s="106" t="n">
        <v>0</v>
      </c>
      <c r="S39" s="106" t="n">
        <v>0</v>
      </c>
      <c r="T39" s="106" t="n">
        <v>0</v>
      </c>
      <c r="U39" s="106" t="n">
        <v>0</v>
      </c>
      <c r="V39" s="106" t="n">
        <v>0</v>
      </c>
      <c r="W39" s="106" t="n">
        <v>0</v>
      </c>
      <c r="X39" s="106" t="n">
        <v>0</v>
      </c>
      <c r="Y39" s="106" t="n">
        <v>0</v>
      </c>
      <c r="Z39" s="106" t="n">
        <v>0</v>
      </c>
      <c r="AA39" s="106" t="n">
        <v>0</v>
      </c>
    </row>
    <row r="40" customFormat="false" ht="11.25" hidden="false" customHeight="true" outlineLevel="0" collapsed="false">
      <c r="A40" s="105" t="s">
        <v>122</v>
      </c>
      <c r="C40" s="107" t="n">
        <v>0</v>
      </c>
      <c r="D40" s="107" t="n">
        <v>0</v>
      </c>
      <c r="E40" s="107" t="n">
        <v>0</v>
      </c>
      <c r="F40" s="107" t="n">
        <v>0</v>
      </c>
      <c r="G40" s="107" t="n">
        <v>0</v>
      </c>
      <c r="H40" s="107" t="n">
        <v>0</v>
      </c>
      <c r="I40" s="107" t="n">
        <v>0</v>
      </c>
      <c r="J40" s="107" t="n">
        <v>0</v>
      </c>
      <c r="K40" s="107" t="n">
        <v>0</v>
      </c>
      <c r="L40" s="107" t="n">
        <v>0</v>
      </c>
      <c r="M40" s="107" t="n">
        <v>0</v>
      </c>
      <c r="N40" s="107" t="n">
        <v>0</v>
      </c>
      <c r="O40" s="107" t="n">
        <v>0</v>
      </c>
      <c r="P40" s="107" t="n">
        <v>0</v>
      </c>
      <c r="Q40" s="107" t="n">
        <v>0</v>
      </c>
      <c r="R40" s="107" t="n">
        <v>0</v>
      </c>
      <c r="S40" s="107" t="n">
        <v>0</v>
      </c>
      <c r="T40" s="107" t="n">
        <v>0</v>
      </c>
      <c r="U40" s="107" t="n">
        <v>0</v>
      </c>
      <c r="V40" s="107" t="n">
        <v>0</v>
      </c>
      <c r="W40" s="107" t="n">
        <v>0</v>
      </c>
      <c r="X40" s="107" t="n">
        <v>0</v>
      </c>
      <c r="Y40" s="107" t="n">
        <v>0</v>
      </c>
      <c r="Z40" s="107" t="n">
        <v>0</v>
      </c>
      <c r="AA40" s="107" t="n">
        <v>0</v>
      </c>
    </row>
    <row r="42" customFormat="false" ht="12" hidden="false" customHeight="true" outlineLevel="0" collapsed="false">
      <c r="A42" s="104" t="s">
        <v>105</v>
      </c>
    </row>
    <row r="43" customFormat="false" ht="11.25" hidden="false" customHeight="true" outlineLevel="0" collapsed="false">
      <c r="A43" s="105" t="s">
        <v>120</v>
      </c>
      <c r="C43" s="106" t="n">
        <v>0</v>
      </c>
      <c r="D43" s="106" t="n">
        <v>0</v>
      </c>
      <c r="E43" s="106" t="n">
        <v>0</v>
      </c>
      <c r="F43" s="106" t="n">
        <v>0</v>
      </c>
      <c r="G43" s="106" t="n">
        <v>0</v>
      </c>
      <c r="H43" s="106" t="n">
        <v>0</v>
      </c>
      <c r="I43" s="106" t="n">
        <v>0</v>
      </c>
      <c r="J43" s="106" t="n">
        <v>0</v>
      </c>
      <c r="K43" s="106" t="n">
        <v>0</v>
      </c>
      <c r="L43" s="106" t="n">
        <v>0</v>
      </c>
      <c r="M43" s="106" t="n">
        <v>0</v>
      </c>
      <c r="N43" s="106" t="n">
        <v>0</v>
      </c>
      <c r="O43" s="106" t="n">
        <v>0</v>
      </c>
      <c r="P43" s="106" t="n">
        <v>0</v>
      </c>
      <c r="Q43" s="106" t="n">
        <v>0</v>
      </c>
      <c r="R43" s="106" t="n">
        <v>0</v>
      </c>
      <c r="S43" s="106" t="n">
        <v>0</v>
      </c>
      <c r="T43" s="106" t="n">
        <v>0</v>
      </c>
      <c r="U43" s="106" t="n">
        <v>0</v>
      </c>
      <c r="V43" s="106" t="n">
        <v>0</v>
      </c>
      <c r="W43" s="106" t="n">
        <v>0</v>
      </c>
      <c r="X43" s="106" t="n">
        <v>0</v>
      </c>
      <c r="Y43" s="106" t="n">
        <v>0</v>
      </c>
      <c r="Z43" s="106" t="n">
        <v>0</v>
      </c>
      <c r="AA43" s="106" t="n">
        <v>0</v>
      </c>
    </row>
    <row r="44" customFormat="false" ht="11.25" hidden="false" customHeight="true" outlineLevel="0" collapsed="false">
      <c r="A44" s="105" t="s">
        <v>121</v>
      </c>
      <c r="C44" s="106" t="n">
        <v>0</v>
      </c>
      <c r="D44" s="106" t="n">
        <v>0</v>
      </c>
      <c r="E44" s="106" t="n">
        <v>0</v>
      </c>
      <c r="F44" s="106" t="n">
        <v>0</v>
      </c>
      <c r="G44" s="106" t="n">
        <v>0</v>
      </c>
      <c r="H44" s="106" t="n">
        <v>0</v>
      </c>
      <c r="I44" s="106" t="n">
        <v>0</v>
      </c>
      <c r="J44" s="106" t="n">
        <v>0</v>
      </c>
      <c r="K44" s="106" t="n">
        <v>0</v>
      </c>
      <c r="L44" s="106" t="n">
        <v>0</v>
      </c>
      <c r="M44" s="106" t="n">
        <v>0</v>
      </c>
      <c r="N44" s="106" t="n">
        <v>0</v>
      </c>
      <c r="O44" s="106" t="n">
        <v>0</v>
      </c>
      <c r="P44" s="106" t="n">
        <v>0</v>
      </c>
      <c r="Q44" s="106" t="n">
        <v>0</v>
      </c>
      <c r="R44" s="106" t="n">
        <v>0</v>
      </c>
      <c r="S44" s="106" t="n">
        <v>0</v>
      </c>
      <c r="T44" s="106" t="n">
        <v>0</v>
      </c>
      <c r="U44" s="106" t="n">
        <v>0</v>
      </c>
      <c r="V44" s="106" t="n">
        <v>0</v>
      </c>
      <c r="W44" s="106" t="n">
        <v>0</v>
      </c>
      <c r="X44" s="106" t="n">
        <v>0</v>
      </c>
      <c r="Y44" s="106" t="n">
        <v>0</v>
      </c>
      <c r="Z44" s="106" t="n">
        <v>0</v>
      </c>
      <c r="AA44" s="106" t="n">
        <v>0</v>
      </c>
    </row>
    <row r="45" customFormat="false" ht="11.25" hidden="false" customHeight="true" outlineLevel="0" collapsed="false">
      <c r="A45" s="105" t="s">
        <v>123</v>
      </c>
      <c r="C45" s="106" t="n">
        <v>0</v>
      </c>
      <c r="D45" s="106" t="n">
        <v>0</v>
      </c>
      <c r="E45" s="106" t="n">
        <v>0</v>
      </c>
      <c r="F45" s="106" t="n">
        <v>0</v>
      </c>
      <c r="G45" s="106" t="n">
        <v>0</v>
      </c>
      <c r="H45" s="106" t="n">
        <v>0</v>
      </c>
      <c r="I45" s="106" t="n">
        <v>0</v>
      </c>
      <c r="J45" s="106" t="n">
        <v>0</v>
      </c>
      <c r="K45" s="106" t="n">
        <v>0</v>
      </c>
      <c r="L45" s="106" t="n">
        <v>0</v>
      </c>
      <c r="M45" s="106" t="n">
        <v>0</v>
      </c>
      <c r="N45" s="106" t="n">
        <v>0</v>
      </c>
      <c r="O45" s="106" t="n">
        <v>0</v>
      </c>
      <c r="P45" s="106" t="n">
        <v>0</v>
      </c>
      <c r="Q45" s="106" t="n">
        <v>0</v>
      </c>
      <c r="R45" s="106" t="n">
        <v>0</v>
      </c>
      <c r="S45" s="106" t="n">
        <v>0</v>
      </c>
      <c r="T45" s="106" t="n">
        <v>0</v>
      </c>
      <c r="U45" s="106" t="n">
        <v>0</v>
      </c>
      <c r="V45" s="106" t="n">
        <v>0</v>
      </c>
      <c r="W45" s="106" t="n">
        <v>0</v>
      </c>
      <c r="X45" s="106" t="n">
        <v>0</v>
      </c>
      <c r="Y45" s="106" t="n">
        <v>0</v>
      </c>
      <c r="Z45" s="106" t="n">
        <v>0</v>
      </c>
      <c r="AA45" s="106" t="n">
        <v>0</v>
      </c>
    </row>
    <row r="46" customFormat="false" ht="11.25" hidden="false" customHeight="true" outlineLevel="0" collapsed="false">
      <c r="A46" s="105" t="s">
        <v>122</v>
      </c>
      <c r="C46" s="107" t="n">
        <v>0</v>
      </c>
      <c r="D46" s="107" t="n">
        <v>0</v>
      </c>
      <c r="E46" s="107" t="n">
        <v>0</v>
      </c>
      <c r="F46" s="107" t="n">
        <v>0</v>
      </c>
      <c r="G46" s="107" t="n">
        <v>0</v>
      </c>
      <c r="H46" s="107" t="n">
        <v>0</v>
      </c>
      <c r="I46" s="107" t="n">
        <v>0</v>
      </c>
      <c r="J46" s="107" t="n">
        <v>0</v>
      </c>
      <c r="K46" s="107" t="n">
        <v>0</v>
      </c>
      <c r="L46" s="107" t="n">
        <v>0</v>
      </c>
      <c r="M46" s="107" t="n">
        <v>0</v>
      </c>
      <c r="N46" s="107" t="n">
        <v>0</v>
      </c>
      <c r="O46" s="107" t="n">
        <v>0</v>
      </c>
      <c r="P46" s="107" t="n">
        <v>0</v>
      </c>
      <c r="Q46" s="107" t="n">
        <v>0</v>
      </c>
      <c r="R46" s="107" t="n">
        <v>0</v>
      </c>
      <c r="S46" s="107" t="n">
        <v>0</v>
      </c>
      <c r="T46" s="107" t="n">
        <v>0</v>
      </c>
      <c r="U46" s="107" t="n">
        <v>0</v>
      </c>
      <c r="V46" s="107" t="n">
        <v>0</v>
      </c>
      <c r="W46" s="107" t="n">
        <v>0</v>
      </c>
      <c r="X46" s="107" t="n">
        <v>0</v>
      </c>
      <c r="Y46" s="107" t="n">
        <v>0</v>
      </c>
      <c r="Z46" s="107" t="n">
        <v>0</v>
      </c>
      <c r="AA46" s="107" t="n">
        <v>0</v>
      </c>
    </row>
    <row r="48" customFormat="false" ht="12" hidden="false" customHeight="true" outlineLevel="0" collapsed="false">
      <c r="A48" s="104" t="s">
        <v>115</v>
      </c>
    </row>
    <row r="49" customFormat="false" ht="11.25" hidden="false" customHeight="true" outlineLevel="0" collapsed="false">
      <c r="A49" s="105" t="s">
        <v>4</v>
      </c>
      <c r="C49" s="108" t="n">
        <v>3.69</v>
      </c>
      <c r="D49" s="108" t="n">
        <v>3.87</v>
      </c>
      <c r="E49" s="108" t="n">
        <v>3.89</v>
      </c>
      <c r="F49" s="108" t="n">
        <v>3.81</v>
      </c>
      <c r="G49" s="108" t="n">
        <v>3.76</v>
      </c>
      <c r="H49" s="108" t="n">
        <v>3.82</v>
      </c>
      <c r="I49" s="108" t="n">
        <v>3.89</v>
      </c>
      <c r="J49" s="108" t="n">
        <v>3.95</v>
      </c>
      <c r="K49" s="108" t="n">
        <v>4.01</v>
      </c>
      <c r="L49" s="108" t="n">
        <v>4.03</v>
      </c>
      <c r="M49" s="108" t="n">
        <v>4.09</v>
      </c>
      <c r="N49" s="108" t="n">
        <v>4.47</v>
      </c>
      <c r="O49" s="108" t="n">
        <v>4.75</v>
      </c>
      <c r="P49" s="108" t="n">
        <v>4.92</v>
      </c>
      <c r="Q49" s="108" t="n">
        <v>4.8</v>
      </c>
      <c r="R49" s="108" t="n">
        <v>4.65</v>
      </c>
      <c r="S49" s="108" t="n">
        <v>4.48</v>
      </c>
      <c r="T49" s="108" t="n">
        <v>4.49</v>
      </c>
      <c r="U49" s="108" t="n">
        <v>4.53</v>
      </c>
      <c r="V49" s="108" t="n">
        <v>4.58</v>
      </c>
      <c r="W49" s="108" t="n">
        <v>4.63</v>
      </c>
      <c r="X49" s="108" t="n">
        <v>4.65</v>
      </c>
      <c r="Y49" s="108" t="n">
        <v>4.71</v>
      </c>
      <c r="Z49" s="108" t="n">
        <v>4.95</v>
      </c>
      <c r="AA49" s="108"/>
    </row>
    <row r="50" customFormat="false" ht="11.25" hidden="false" customHeight="true" outlineLevel="0" collapsed="false">
      <c r="A50" s="105" t="s">
        <v>114</v>
      </c>
      <c r="C50" s="108" t="n">
        <v>3.14</v>
      </c>
      <c r="D50" s="108" t="n">
        <v>3.6</v>
      </c>
      <c r="E50" s="108" t="n">
        <v>3.65</v>
      </c>
      <c r="F50" s="108" t="n">
        <v>3.61</v>
      </c>
      <c r="G50" s="108" t="n">
        <v>3.57</v>
      </c>
      <c r="H50" s="108" t="n">
        <v>3.64</v>
      </c>
      <c r="I50" s="108" t="n">
        <v>3.71</v>
      </c>
      <c r="J50" s="108" t="n">
        <v>3.77</v>
      </c>
      <c r="K50" s="108" t="n">
        <v>3.84</v>
      </c>
      <c r="L50" s="108" t="n">
        <v>3.86</v>
      </c>
      <c r="M50" s="108" t="n">
        <v>3.92</v>
      </c>
      <c r="N50" s="108" t="n">
        <v>4.31</v>
      </c>
      <c r="O50" s="108" t="n">
        <v>4.6</v>
      </c>
      <c r="P50" s="108" t="n">
        <v>4.78</v>
      </c>
      <c r="Q50" s="108" t="n">
        <v>4.68</v>
      </c>
      <c r="R50" s="108" t="n">
        <v>4.54</v>
      </c>
      <c r="S50" s="108" t="n">
        <v>4.38</v>
      </c>
      <c r="T50" s="108" t="n">
        <v>4.4</v>
      </c>
      <c r="U50" s="108" t="n">
        <v>4.44</v>
      </c>
      <c r="V50" s="108" t="n">
        <v>4.52</v>
      </c>
      <c r="W50" s="108" t="n">
        <v>4.53</v>
      </c>
      <c r="X50" s="108" t="n">
        <v>4.55</v>
      </c>
      <c r="Y50" s="108" t="n">
        <v>4.61</v>
      </c>
      <c r="Z50" s="108" t="n">
        <v>4.87</v>
      </c>
      <c r="AA50" s="108"/>
    </row>
    <row r="51" customFormat="false" ht="11.25" hidden="false" customHeight="true" outlineLevel="0" collapsed="false">
      <c r="A51" s="105" t="s">
        <v>105</v>
      </c>
      <c r="C51" s="109" t="n">
        <v>0.55</v>
      </c>
      <c r="D51" s="109" t="n">
        <v>0.27</v>
      </c>
      <c r="E51" s="109" t="n">
        <v>0.24</v>
      </c>
      <c r="F51" s="109" t="n">
        <v>0.2</v>
      </c>
      <c r="G51" s="109" t="n">
        <v>0.19</v>
      </c>
      <c r="H51" s="109" t="n">
        <v>0.18</v>
      </c>
      <c r="I51" s="109" t="n">
        <v>0.18</v>
      </c>
      <c r="J51" s="109" t="n">
        <v>0.18</v>
      </c>
      <c r="K51" s="109" t="n">
        <v>0.17</v>
      </c>
      <c r="L51" s="109" t="n">
        <v>0.17</v>
      </c>
      <c r="M51" s="109" t="n">
        <v>0.17</v>
      </c>
      <c r="N51" s="109" t="n">
        <v>0.16</v>
      </c>
      <c r="O51" s="109" t="n">
        <v>0.15</v>
      </c>
      <c r="P51" s="109" t="n">
        <v>0.14</v>
      </c>
      <c r="Q51" s="109" t="n">
        <v>0.12</v>
      </c>
      <c r="R51" s="109" t="n">
        <v>0.11</v>
      </c>
      <c r="S51" s="109" t="n">
        <v>0.100000000000001</v>
      </c>
      <c r="T51" s="109" t="n">
        <v>0.0899999999999999</v>
      </c>
      <c r="U51" s="109" t="n">
        <v>0.0899999999999999</v>
      </c>
      <c r="V51" s="109" t="n">
        <v>0.0600000000000005</v>
      </c>
      <c r="W51" s="109" t="n">
        <v>0.0999999999999996</v>
      </c>
      <c r="X51" s="109" t="n">
        <v>0.100000000000001</v>
      </c>
      <c r="Y51" s="109" t="n">
        <v>0.0999999999999996</v>
      </c>
      <c r="Z51" s="109" t="n">
        <v>0.0800000000000001</v>
      </c>
      <c r="AA51" s="108"/>
    </row>
    <row r="53" customFormat="false" ht="12" hidden="false" customHeight="true" outlineLevel="0" collapsed="false">
      <c r="A53" s="104" t="s">
        <v>124</v>
      </c>
    </row>
    <row r="54" customFormat="false" ht="11.25" hidden="false" customHeight="true" outlineLevel="0" collapsed="false">
      <c r="A54" s="105" t="s">
        <v>125</v>
      </c>
      <c r="C54" s="108" t="n">
        <v>5.2062</v>
      </c>
      <c r="D54" s="108" t="n">
        <v>5.2586</v>
      </c>
      <c r="E54" s="108" t="n">
        <v>5.2586</v>
      </c>
      <c r="F54" s="108" t="n">
        <v>5.2586</v>
      </c>
      <c r="G54" s="108" t="n">
        <v>4.4022</v>
      </c>
      <c r="H54" s="108" t="n">
        <v>4.4022</v>
      </c>
      <c r="I54" s="108" t="n">
        <v>4.4022</v>
      </c>
      <c r="J54" s="108" t="n">
        <v>4.4022</v>
      </c>
      <c r="K54" s="108" t="n">
        <v>4.4022</v>
      </c>
      <c r="L54" s="108" t="n">
        <v>4.4022</v>
      </c>
      <c r="M54" s="108" t="n">
        <v>4.4022</v>
      </c>
      <c r="N54" s="108" t="n">
        <v>0</v>
      </c>
      <c r="O54" s="108" t="n">
        <v>0</v>
      </c>
      <c r="P54" s="108" t="n">
        <v>0</v>
      </c>
      <c r="Q54" s="108" t="n">
        <v>0</v>
      </c>
      <c r="R54" s="108" t="n">
        <v>0</v>
      </c>
      <c r="S54" s="108" t="n">
        <v>0</v>
      </c>
      <c r="T54" s="108" t="n">
        <v>0</v>
      </c>
      <c r="U54" s="108" t="n">
        <v>0</v>
      </c>
      <c r="V54" s="108" t="n">
        <v>0</v>
      </c>
      <c r="W54" s="108" t="n">
        <v>0</v>
      </c>
      <c r="X54" s="108" t="n">
        <v>0</v>
      </c>
      <c r="Y54" s="108" t="n">
        <v>0</v>
      </c>
      <c r="Z54" s="108" t="n">
        <v>0</v>
      </c>
      <c r="AA54" s="108"/>
    </row>
    <row r="55" customFormat="false" ht="11.25" hidden="false" customHeight="true" outlineLevel="0" collapsed="false">
      <c r="A55" s="105" t="s">
        <v>126</v>
      </c>
      <c r="C55" s="108" t="n">
        <v>5.2036</v>
      </c>
      <c r="D55" s="108" t="n">
        <v>5.2534</v>
      </c>
      <c r="E55" s="108" t="n">
        <v>5.2534</v>
      </c>
      <c r="F55" s="108" t="n">
        <v>5.2534</v>
      </c>
      <c r="G55" s="108" t="n">
        <v>4.3406</v>
      </c>
      <c r="H55" s="108" t="n">
        <v>4.3406</v>
      </c>
      <c r="I55" s="108" t="n">
        <v>4.3406</v>
      </c>
      <c r="J55" s="108" t="n">
        <v>4.3406</v>
      </c>
      <c r="K55" s="108" t="n">
        <v>4.3406</v>
      </c>
      <c r="L55" s="108" t="n">
        <v>4.3406</v>
      </c>
      <c r="M55" s="108" t="n">
        <v>4.3406</v>
      </c>
      <c r="N55" s="108" t="n">
        <v>0</v>
      </c>
      <c r="O55" s="108" t="n">
        <v>0</v>
      </c>
      <c r="P55" s="108" t="n">
        <v>0</v>
      </c>
      <c r="Q55" s="108" t="n">
        <v>0</v>
      </c>
      <c r="R55" s="108" t="n">
        <v>0</v>
      </c>
      <c r="S55" s="108" t="n">
        <v>0</v>
      </c>
      <c r="T55" s="108" t="n">
        <v>0</v>
      </c>
      <c r="U55" s="108" t="n">
        <v>0</v>
      </c>
      <c r="V55" s="108" t="n">
        <v>0</v>
      </c>
      <c r="W55" s="108" t="n">
        <v>0</v>
      </c>
      <c r="X55" s="108" t="n">
        <v>0</v>
      </c>
      <c r="Y55" s="108" t="n">
        <v>0</v>
      </c>
      <c r="Z55" s="108" t="n">
        <v>0</v>
      </c>
      <c r="AA55" s="108"/>
    </row>
    <row r="57" customFormat="false" ht="12" hidden="false" customHeight="true" outlineLevel="0" collapsed="false">
      <c r="A57" s="104" t="s">
        <v>116</v>
      </c>
    </row>
    <row r="58" customFormat="false" ht="11.25" hidden="false" customHeight="true" outlineLevel="0" collapsed="false">
      <c r="A58" s="105" t="s">
        <v>117</v>
      </c>
      <c r="C58" s="106" t="n">
        <v>-10865</v>
      </c>
      <c r="D58" s="106" t="n">
        <v>-19137</v>
      </c>
      <c r="E58" s="106" t="n">
        <v>-17227</v>
      </c>
      <c r="F58" s="106" t="n">
        <v>-19017</v>
      </c>
      <c r="G58" s="106" t="n">
        <v>-51990</v>
      </c>
      <c r="H58" s="106" t="n">
        <v>-53551</v>
      </c>
      <c r="I58" s="106" t="n">
        <v>-51654</v>
      </c>
      <c r="J58" s="106" t="n">
        <v>-53196</v>
      </c>
      <c r="K58" s="106" t="n">
        <v>-53019</v>
      </c>
      <c r="L58" s="106" t="n">
        <v>-51145</v>
      </c>
      <c r="M58" s="106" t="n">
        <v>-52670</v>
      </c>
      <c r="N58" s="106" t="n">
        <v>0</v>
      </c>
      <c r="O58" s="106" t="n">
        <v>0</v>
      </c>
      <c r="P58" s="106" t="n">
        <v>0</v>
      </c>
      <c r="Q58" s="106" t="n">
        <v>0</v>
      </c>
      <c r="R58" s="106" t="n">
        <v>0</v>
      </c>
      <c r="S58" s="106" t="n">
        <v>0</v>
      </c>
      <c r="T58" s="106" t="n">
        <v>0</v>
      </c>
      <c r="U58" s="106" t="n">
        <v>0</v>
      </c>
      <c r="V58" s="106" t="n">
        <v>0</v>
      </c>
      <c r="W58" s="106" t="n">
        <v>0</v>
      </c>
      <c r="X58" s="106" t="n">
        <v>0</v>
      </c>
      <c r="Y58" s="106" t="n">
        <v>0</v>
      </c>
      <c r="Z58" s="106" t="n">
        <v>0</v>
      </c>
      <c r="AA58" s="106" t="n">
        <v>-433471</v>
      </c>
    </row>
    <row r="59" customFormat="false" ht="11.25" hidden="false" customHeight="true" outlineLevel="0" collapsed="false">
      <c r="A59" s="105" t="s">
        <v>127</v>
      </c>
      <c r="C59" s="106" t="n">
        <v>0</v>
      </c>
      <c r="D59" s="106" t="n">
        <v>0</v>
      </c>
      <c r="E59" s="106" t="n">
        <v>0</v>
      </c>
      <c r="F59" s="106" t="n">
        <v>0</v>
      </c>
      <c r="G59" s="106" t="n">
        <v>0</v>
      </c>
      <c r="H59" s="106" t="n">
        <v>0</v>
      </c>
      <c r="I59" s="106" t="n">
        <v>0</v>
      </c>
      <c r="J59" s="106" t="n">
        <v>0</v>
      </c>
      <c r="K59" s="106" t="n">
        <v>0</v>
      </c>
      <c r="L59" s="106" t="n">
        <v>0</v>
      </c>
      <c r="M59" s="106" t="n">
        <v>0</v>
      </c>
      <c r="N59" s="106" t="n">
        <v>0</v>
      </c>
      <c r="O59" s="106" t="n">
        <v>0</v>
      </c>
      <c r="P59" s="106" t="n">
        <v>0</v>
      </c>
      <c r="Q59" s="106" t="n">
        <v>0</v>
      </c>
      <c r="R59" s="106" t="n">
        <v>0</v>
      </c>
      <c r="S59" s="106" t="n">
        <v>0</v>
      </c>
      <c r="T59" s="106" t="n">
        <v>0</v>
      </c>
      <c r="U59" s="106" t="n">
        <v>0</v>
      </c>
      <c r="V59" s="106" t="n">
        <v>0</v>
      </c>
      <c r="W59" s="106" t="n">
        <v>0</v>
      </c>
      <c r="X59" s="106" t="n">
        <v>0</v>
      </c>
      <c r="Y59" s="106" t="n">
        <v>0</v>
      </c>
      <c r="Z59" s="106" t="n">
        <v>0</v>
      </c>
      <c r="AA59" s="106" t="n">
        <v>0</v>
      </c>
    </row>
    <row r="60" customFormat="false" ht="11.25" hidden="false" customHeight="true" outlineLevel="0" collapsed="false">
      <c r="A60" s="110" t="s">
        <v>109</v>
      </c>
      <c r="B60" s="111"/>
      <c r="C60" s="112" t="n">
        <v>-10865</v>
      </c>
      <c r="D60" s="112" t="n">
        <v>-19137</v>
      </c>
      <c r="E60" s="112" t="n">
        <v>-17227</v>
      </c>
      <c r="F60" s="112" t="n">
        <v>-19017</v>
      </c>
      <c r="G60" s="112" t="n">
        <v>-51990</v>
      </c>
      <c r="H60" s="112" t="n">
        <v>-53551</v>
      </c>
      <c r="I60" s="112" t="n">
        <v>-51654</v>
      </c>
      <c r="J60" s="112" t="n">
        <v>-53196</v>
      </c>
      <c r="K60" s="112" t="n">
        <v>-53019</v>
      </c>
      <c r="L60" s="112" t="n">
        <v>-51145</v>
      </c>
      <c r="M60" s="112" t="n">
        <v>-52670</v>
      </c>
      <c r="N60" s="112" t="n">
        <v>0</v>
      </c>
      <c r="O60" s="112" t="n">
        <v>0</v>
      </c>
      <c r="P60" s="112" t="n">
        <v>0</v>
      </c>
      <c r="Q60" s="112" t="n">
        <v>0</v>
      </c>
      <c r="R60" s="112" t="n">
        <v>0</v>
      </c>
      <c r="S60" s="112" t="n">
        <v>0</v>
      </c>
      <c r="T60" s="112" t="n">
        <v>0</v>
      </c>
      <c r="U60" s="112" t="n">
        <v>0</v>
      </c>
      <c r="V60" s="112" t="n">
        <v>0</v>
      </c>
      <c r="W60" s="112" t="n">
        <v>0</v>
      </c>
      <c r="X60" s="112" t="n">
        <v>0</v>
      </c>
      <c r="Y60" s="112" t="n">
        <v>0</v>
      </c>
      <c r="Z60" s="112" t="n">
        <v>0</v>
      </c>
      <c r="AA60" s="113" t="n">
        <v>-433471</v>
      </c>
    </row>
    <row r="61" customFormat="false" ht="11.25" hidden="false" customHeight="true" outlineLevel="0" collapsed="false">
      <c r="A61" s="105" t="s">
        <v>110</v>
      </c>
      <c r="C61" s="106" t="n">
        <v>-10779</v>
      </c>
      <c r="D61" s="106" t="n">
        <v>-18979</v>
      </c>
      <c r="E61" s="106" t="n">
        <v>-17087</v>
      </c>
      <c r="F61" s="106" t="n">
        <v>-18865</v>
      </c>
      <c r="G61" s="106" t="n">
        <v>-51547</v>
      </c>
      <c r="H61" s="106" t="n">
        <v>-53095</v>
      </c>
      <c r="I61" s="106" t="n">
        <v>-51213</v>
      </c>
      <c r="J61" s="106" t="n">
        <v>-52751</v>
      </c>
      <c r="K61" s="106" t="n">
        <v>-52575</v>
      </c>
      <c r="L61" s="106" t="n">
        <v>-50709</v>
      </c>
      <c r="M61" s="106" t="n">
        <v>-52221</v>
      </c>
      <c r="N61" s="106" t="n">
        <v>0</v>
      </c>
      <c r="O61" s="106" t="n">
        <v>0</v>
      </c>
      <c r="P61" s="106" t="n">
        <v>0</v>
      </c>
      <c r="Q61" s="106" t="n">
        <v>0</v>
      </c>
      <c r="R61" s="106" t="n">
        <v>0</v>
      </c>
      <c r="S61" s="106" t="n">
        <v>0</v>
      </c>
      <c r="T61" s="106" t="n">
        <v>0</v>
      </c>
      <c r="U61" s="106" t="n">
        <v>0</v>
      </c>
      <c r="V61" s="106" t="n">
        <v>0</v>
      </c>
      <c r="W61" s="106" t="n">
        <v>0</v>
      </c>
      <c r="X61" s="106" t="n">
        <v>0</v>
      </c>
      <c r="Y61" s="106" t="n">
        <v>0</v>
      </c>
      <c r="Z61" s="106" t="n">
        <v>0</v>
      </c>
      <c r="AA61" s="106" t="n">
        <v>-429821</v>
      </c>
    </row>
    <row r="62" customFormat="false" ht="11.25" hidden="false" customHeight="true" outlineLevel="0" collapsed="false">
      <c r="A62" s="105" t="s">
        <v>105</v>
      </c>
      <c r="C62" s="107" t="n">
        <v>-86</v>
      </c>
      <c r="D62" s="107" t="n">
        <v>-158</v>
      </c>
      <c r="E62" s="107" t="n">
        <v>-140</v>
      </c>
      <c r="F62" s="107" t="n">
        <v>-152</v>
      </c>
      <c r="G62" s="107" t="n">
        <v>-443</v>
      </c>
      <c r="H62" s="107" t="n">
        <v>-456</v>
      </c>
      <c r="I62" s="107" t="n">
        <v>-441</v>
      </c>
      <c r="J62" s="107" t="n">
        <v>-445</v>
      </c>
      <c r="K62" s="107" t="n">
        <v>-444</v>
      </c>
      <c r="L62" s="107" t="n">
        <v>-436</v>
      </c>
      <c r="M62" s="107" t="n">
        <v>-449</v>
      </c>
      <c r="N62" s="107" t="n">
        <v>0</v>
      </c>
      <c r="O62" s="107" t="n">
        <v>0</v>
      </c>
      <c r="P62" s="107" t="n">
        <v>0</v>
      </c>
      <c r="Q62" s="107" t="n">
        <v>0</v>
      </c>
      <c r="R62" s="107" t="n">
        <v>0</v>
      </c>
      <c r="S62" s="107" t="n">
        <v>0</v>
      </c>
      <c r="T62" s="107" t="n">
        <v>0</v>
      </c>
      <c r="U62" s="107" t="n">
        <v>0</v>
      </c>
      <c r="V62" s="107" t="n">
        <v>0</v>
      </c>
      <c r="W62" s="107" t="n">
        <v>0</v>
      </c>
      <c r="X62" s="107" t="n">
        <v>0</v>
      </c>
      <c r="Y62" s="107" t="n">
        <v>0</v>
      </c>
      <c r="Z62" s="107" t="n">
        <v>0</v>
      </c>
      <c r="AA62" s="107" t="n">
        <v>-3650</v>
      </c>
    </row>
    <row r="64" customFormat="false" ht="12" hidden="false" customHeight="true" outlineLevel="0" collapsed="false">
      <c r="A64" s="101" t="s">
        <v>128</v>
      </c>
    </row>
    <row r="66" customFormat="false" ht="12" hidden="false" customHeight="true" outlineLevel="0" collapsed="false">
      <c r="A66" s="102" t="s">
        <v>119</v>
      </c>
      <c r="C66" s="103" t="s">
        <v>36</v>
      </c>
      <c r="D66" s="103" t="s">
        <v>37</v>
      </c>
      <c r="E66" s="103" t="s">
        <v>38</v>
      </c>
      <c r="F66" s="103" t="s">
        <v>39</v>
      </c>
      <c r="G66" s="103" t="s">
        <v>40</v>
      </c>
      <c r="H66" s="103" t="s">
        <v>41</v>
      </c>
      <c r="I66" s="103" t="s">
        <v>42</v>
      </c>
      <c r="J66" s="103" t="s">
        <v>43</v>
      </c>
      <c r="K66" s="103" t="s">
        <v>44</v>
      </c>
      <c r="L66" s="103" t="s">
        <v>45</v>
      </c>
      <c r="M66" s="103" t="s">
        <v>46</v>
      </c>
      <c r="N66" s="103" t="s">
        <v>47</v>
      </c>
      <c r="O66" s="103" t="s">
        <v>48</v>
      </c>
      <c r="P66" s="103" t="s">
        <v>49</v>
      </c>
      <c r="Q66" s="103" t="s">
        <v>50</v>
      </c>
      <c r="R66" s="103" t="s">
        <v>51</v>
      </c>
      <c r="S66" s="103" t="s">
        <v>52</v>
      </c>
      <c r="T66" s="103" t="s">
        <v>53</v>
      </c>
      <c r="U66" s="103" t="s">
        <v>54</v>
      </c>
      <c r="V66" s="103" t="s">
        <v>55</v>
      </c>
      <c r="W66" s="103" t="s">
        <v>56</v>
      </c>
      <c r="X66" s="103" t="s">
        <v>57</v>
      </c>
      <c r="Y66" s="103" t="s">
        <v>58</v>
      </c>
      <c r="Z66" s="103" t="s">
        <v>59</v>
      </c>
      <c r="AA66" s="103" t="s">
        <v>35</v>
      </c>
    </row>
    <row r="67" customFormat="false" ht="11.25" hidden="false" customHeight="true" outlineLevel="0" collapsed="false">
      <c r="A67" s="105" t="s">
        <v>120</v>
      </c>
      <c r="C67" s="106" t="n">
        <v>0</v>
      </c>
      <c r="D67" s="106" t="n">
        <v>0</v>
      </c>
      <c r="E67" s="106" t="n">
        <v>0</v>
      </c>
      <c r="F67" s="106" t="n">
        <v>0</v>
      </c>
      <c r="G67" s="106" t="n">
        <v>0</v>
      </c>
      <c r="H67" s="106" t="n">
        <v>0</v>
      </c>
      <c r="I67" s="106" t="n">
        <v>0</v>
      </c>
      <c r="J67" s="106" t="n">
        <v>0</v>
      </c>
      <c r="K67" s="106" t="n">
        <v>0</v>
      </c>
      <c r="L67" s="106" t="n">
        <v>0</v>
      </c>
      <c r="M67" s="106" t="n">
        <v>0</v>
      </c>
      <c r="N67" s="106" t="n">
        <v>0</v>
      </c>
      <c r="O67" s="106" t="n">
        <v>0</v>
      </c>
      <c r="P67" s="106" t="n">
        <v>0</v>
      </c>
      <c r="Q67" s="106" t="n">
        <v>0</v>
      </c>
      <c r="R67" s="106" t="n">
        <v>0</v>
      </c>
      <c r="S67" s="106" t="n">
        <v>0</v>
      </c>
      <c r="T67" s="106" t="n">
        <v>0</v>
      </c>
      <c r="U67" s="106" t="n">
        <v>0</v>
      </c>
      <c r="V67" s="106" t="n">
        <v>0</v>
      </c>
      <c r="W67" s="106" t="n">
        <v>0</v>
      </c>
      <c r="X67" s="106" t="n">
        <v>0</v>
      </c>
      <c r="Y67" s="106" t="n">
        <v>0</v>
      </c>
      <c r="Z67" s="106" t="n">
        <v>0</v>
      </c>
      <c r="AA67" s="106" t="n">
        <v>0</v>
      </c>
    </row>
    <row r="68" customFormat="false" ht="11.25" hidden="false" customHeight="true" outlineLevel="0" collapsed="false">
      <c r="A68" s="105" t="s">
        <v>121</v>
      </c>
      <c r="C68" s="106" t="n">
        <v>0</v>
      </c>
      <c r="D68" s="106" t="n">
        <v>0</v>
      </c>
      <c r="E68" s="106" t="n">
        <v>0</v>
      </c>
      <c r="F68" s="106" t="n">
        <v>0</v>
      </c>
      <c r="G68" s="106" t="n">
        <v>0</v>
      </c>
      <c r="H68" s="106" t="n">
        <v>0</v>
      </c>
      <c r="I68" s="106" t="n">
        <v>0</v>
      </c>
      <c r="J68" s="106" t="n">
        <v>0</v>
      </c>
      <c r="K68" s="106" t="n">
        <v>0</v>
      </c>
      <c r="L68" s="106" t="n">
        <v>0</v>
      </c>
      <c r="M68" s="106" t="n">
        <v>0</v>
      </c>
      <c r="N68" s="106" t="n">
        <v>0</v>
      </c>
      <c r="O68" s="106" t="n">
        <v>0</v>
      </c>
      <c r="P68" s="106" t="n">
        <v>0</v>
      </c>
      <c r="Q68" s="106" t="n">
        <v>0</v>
      </c>
      <c r="R68" s="106" t="n">
        <v>0</v>
      </c>
      <c r="S68" s="106" t="n">
        <v>0</v>
      </c>
      <c r="T68" s="106" t="n">
        <v>0</v>
      </c>
      <c r="U68" s="106" t="n">
        <v>0</v>
      </c>
      <c r="V68" s="106" t="n">
        <v>0</v>
      </c>
      <c r="W68" s="106" t="n">
        <v>0</v>
      </c>
      <c r="X68" s="106" t="n">
        <v>0</v>
      </c>
      <c r="Y68" s="106" t="n">
        <v>0</v>
      </c>
      <c r="Z68" s="106" t="n">
        <v>0</v>
      </c>
      <c r="AA68" s="106" t="n">
        <v>0</v>
      </c>
    </row>
    <row r="69" customFormat="false" ht="11.25" hidden="false" customHeight="true" outlineLevel="0" collapsed="false">
      <c r="A69" s="105" t="s">
        <v>122</v>
      </c>
      <c r="C69" s="107" t="n">
        <v>0</v>
      </c>
      <c r="D69" s="107" t="n">
        <v>0</v>
      </c>
      <c r="E69" s="107" t="n">
        <v>0</v>
      </c>
      <c r="F69" s="107" t="n">
        <v>0</v>
      </c>
      <c r="G69" s="107" t="n">
        <v>0</v>
      </c>
      <c r="H69" s="107" t="n">
        <v>0</v>
      </c>
      <c r="I69" s="107" t="n">
        <v>0</v>
      </c>
      <c r="J69" s="107" t="n">
        <v>0</v>
      </c>
      <c r="K69" s="107" t="n">
        <v>0</v>
      </c>
      <c r="L69" s="107" t="n">
        <v>0</v>
      </c>
      <c r="M69" s="107" t="n">
        <v>0</v>
      </c>
      <c r="N69" s="107" t="n">
        <v>0</v>
      </c>
      <c r="O69" s="107" t="n">
        <v>0</v>
      </c>
      <c r="P69" s="107" t="n">
        <v>0</v>
      </c>
      <c r="Q69" s="107" t="n">
        <v>0</v>
      </c>
      <c r="R69" s="107" t="n">
        <v>0</v>
      </c>
      <c r="S69" s="107" t="n">
        <v>0</v>
      </c>
      <c r="T69" s="107" t="n">
        <v>0</v>
      </c>
      <c r="U69" s="107" t="n">
        <v>0</v>
      </c>
      <c r="V69" s="107" t="n">
        <v>0</v>
      </c>
      <c r="W69" s="107" t="n">
        <v>0</v>
      </c>
      <c r="X69" s="107" t="n">
        <v>0</v>
      </c>
      <c r="Y69" s="107" t="n">
        <v>0</v>
      </c>
      <c r="Z69" s="107" t="n">
        <v>0</v>
      </c>
      <c r="AA69" s="107" t="n">
        <v>0</v>
      </c>
    </row>
    <row r="71" customFormat="false" ht="12" hidden="false" customHeight="true" outlineLevel="0" collapsed="false">
      <c r="A71" s="102" t="s">
        <v>123</v>
      </c>
      <c r="C71" s="103" t="s">
        <v>36</v>
      </c>
      <c r="D71" s="103" t="s">
        <v>37</v>
      </c>
      <c r="E71" s="103" t="s">
        <v>38</v>
      </c>
      <c r="F71" s="103" t="s">
        <v>39</v>
      </c>
      <c r="G71" s="103" t="s">
        <v>40</v>
      </c>
      <c r="H71" s="103" t="s">
        <v>41</v>
      </c>
      <c r="I71" s="103" t="s">
        <v>42</v>
      </c>
      <c r="J71" s="103" t="s">
        <v>43</v>
      </c>
      <c r="K71" s="103" t="s">
        <v>44</v>
      </c>
      <c r="L71" s="103" t="s">
        <v>45</v>
      </c>
      <c r="M71" s="103" t="s">
        <v>46</v>
      </c>
      <c r="N71" s="103" t="s">
        <v>47</v>
      </c>
      <c r="O71" s="103" t="s">
        <v>48</v>
      </c>
      <c r="P71" s="103" t="s">
        <v>49</v>
      </c>
      <c r="Q71" s="103" t="s">
        <v>50</v>
      </c>
      <c r="R71" s="103" t="s">
        <v>51</v>
      </c>
      <c r="S71" s="103" t="s">
        <v>52</v>
      </c>
      <c r="T71" s="103" t="s">
        <v>53</v>
      </c>
      <c r="U71" s="103" t="s">
        <v>54</v>
      </c>
      <c r="V71" s="103" t="s">
        <v>55</v>
      </c>
      <c r="W71" s="103" t="s">
        <v>56</v>
      </c>
      <c r="X71" s="103" t="s">
        <v>57</v>
      </c>
      <c r="Y71" s="103" t="s">
        <v>58</v>
      </c>
      <c r="Z71" s="103" t="s">
        <v>59</v>
      </c>
      <c r="AA71" s="103" t="s">
        <v>35</v>
      </c>
    </row>
    <row r="72" customFormat="false" ht="11.25" hidden="false" customHeight="true" outlineLevel="0" collapsed="false">
      <c r="A72" s="105" t="s">
        <v>123</v>
      </c>
      <c r="C72" s="106" t="n">
        <v>0</v>
      </c>
      <c r="D72" s="106" t="n">
        <v>0</v>
      </c>
      <c r="E72" s="106" t="n">
        <v>0</v>
      </c>
      <c r="F72" s="106" t="n">
        <v>0</v>
      </c>
      <c r="G72" s="106" t="n">
        <v>0</v>
      </c>
      <c r="H72" s="106" t="n">
        <v>0</v>
      </c>
      <c r="I72" s="106" t="n">
        <v>0</v>
      </c>
      <c r="J72" s="106" t="n">
        <v>0</v>
      </c>
      <c r="K72" s="106" t="n">
        <v>0</v>
      </c>
      <c r="L72" s="106" t="n">
        <v>0</v>
      </c>
      <c r="M72" s="106" t="n">
        <v>0</v>
      </c>
      <c r="N72" s="106" t="n">
        <v>0</v>
      </c>
      <c r="O72" s="106" t="n">
        <v>0</v>
      </c>
      <c r="P72" s="106" t="n">
        <v>0</v>
      </c>
      <c r="Q72" s="106" t="n">
        <v>0</v>
      </c>
      <c r="R72" s="106" t="n">
        <v>0</v>
      </c>
      <c r="S72" s="106" t="n">
        <v>0</v>
      </c>
      <c r="T72" s="106" t="n">
        <v>0</v>
      </c>
      <c r="U72" s="106" t="n">
        <v>0</v>
      </c>
      <c r="V72" s="106" t="n">
        <v>0</v>
      </c>
      <c r="W72" s="106" t="n">
        <v>0</v>
      </c>
      <c r="X72" s="106" t="n">
        <v>0</v>
      </c>
      <c r="Y72" s="106" t="n">
        <v>0</v>
      </c>
      <c r="Z72" s="106" t="n">
        <v>0</v>
      </c>
      <c r="AA72" s="106" t="n">
        <v>0</v>
      </c>
    </row>
    <row r="74" customFormat="false" ht="11.25" hidden="false" customHeight="true" outlineLevel="0" collapsed="false">
      <c r="A74" s="110" t="s">
        <v>122</v>
      </c>
      <c r="B74" s="111"/>
      <c r="C74" s="112" t="n">
        <v>0</v>
      </c>
      <c r="D74" s="112" t="n">
        <v>0</v>
      </c>
      <c r="E74" s="112" t="n">
        <v>0</v>
      </c>
      <c r="F74" s="112" t="n">
        <v>0</v>
      </c>
      <c r="G74" s="112" t="n">
        <v>0</v>
      </c>
      <c r="H74" s="112" t="n">
        <v>0</v>
      </c>
      <c r="I74" s="112" t="n">
        <v>0</v>
      </c>
      <c r="J74" s="112" t="n">
        <v>0</v>
      </c>
      <c r="K74" s="112" t="n">
        <v>0</v>
      </c>
      <c r="L74" s="112" t="n">
        <v>0</v>
      </c>
      <c r="M74" s="112" t="n">
        <v>0</v>
      </c>
      <c r="N74" s="112" t="n">
        <v>0</v>
      </c>
      <c r="O74" s="112" t="n">
        <v>0</v>
      </c>
      <c r="P74" s="112" t="n">
        <v>0</v>
      </c>
      <c r="Q74" s="112" t="n">
        <v>0</v>
      </c>
      <c r="R74" s="112" t="n">
        <v>0</v>
      </c>
      <c r="S74" s="112" t="n">
        <v>0</v>
      </c>
      <c r="T74" s="112" t="n">
        <v>0</v>
      </c>
      <c r="U74" s="112" t="n">
        <v>0</v>
      </c>
      <c r="V74" s="112" t="n">
        <v>0</v>
      </c>
      <c r="W74" s="112" t="n">
        <v>0</v>
      </c>
      <c r="X74" s="112" t="n">
        <v>0</v>
      </c>
      <c r="Y74" s="112" t="n">
        <v>0</v>
      </c>
      <c r="Z74" s="112" t="n">
        <v>0</v>
      </c>
      <c r="AA74" s="113" t="n">
        <v>0</v>
      </c>
    </row>
    <row r="76" customFormat="false" ht="12" hidden="false" customHeight="true" outlineLevel="0" collapsed="false">
      <c r="A76" s="104" t="s">
        <v>114</v>
      </c>
    </row>
    <row r="77" customFormat="false" ht="11.25" hidden="false" customHeight="true" outlineLevel="0" collapsed="false">
      <c r="A77" s="105" t="s">
        <v>120</v>
      </c>
      <c r="C77" s="106" t="n">
        <v>0</v>
      </c>
      <c r="D77" s="106" t="n">
        <v>0</v>
      </c>
      <c r="E77" s="106" t="n">
        <v>0</v>
      </c>
      <c r="F77" s="106" t="n">
        <v>0</v>
      </c>
      <c r="G77" s="106" t="n">
        <v>0</v>
      </c>
      <c r="H77" s="106" t="n">
        <v>0</v>
      </c>
      <c r="I77" s="106" t="n">
        <v>0</v>
      </c>
      <c r="J77" s="106" t="n">
        <v>0</v>
      </c>
      <c r="K77" s="106" t="n">
        <v>0</v>
      </c>
      <c r="L77" s="106" t="n">
        <v>0</v>
      </c>
      <c r="M77" s="106" t="n">
        <v>0</v>
      </c>
      <c r="N77" s="106" t="n">
        <v>0</v>
      </c>
      <c r="O77" s="106" t="n">
        <v>0</v>
      </c>
      <c r="P77" s="106" t="n">
        <v>0</v>
      </c>
      <c r="Q77" s="106" t="n">
        <v>0</v>
      </c>
      <c r="R77" s="106" t="n">
        <v>0</v>
      </c>
      <c r="S77" s="106" t="n">
        <v>0</v>
      </c>
      <c r="T77" s="106" t="n">
        <v>0</v>
      </c>
      <c r="U77" s="106" t="n">
        <v>0</v>
      </c>
      <c r="V77" s="106" t="n">
        <v>0</v>
      </c>
      <c r="W77" s="106" t="n">
        <v>0</v>
      </c>
      <c r="X77" s="106" t="n">
        <v>0</v>
      </c>
      <c r="Y77" s="106" t="n">
        <v>0</v>
      </c>
      <c r="Z77" s="106" t="n">
        <v>0</v>
      </c>
      <c r="AA77" s="106" t="n">
        <v>0</v>
      </c>
    </row>
    <row r="78" customFormat="false" ht="11.25" hidden="false" customHeight="true" outlineLevel="0" collapsed="false">
      <c r="A78" s="105" t="s">
        <v>121</v>
      </c>
      <c r="C78" s="106" t="n">
        <v>0</v>
      </c>
      <c r="D78" s="106" t="n">
        <v>0</v>
      </c>
      <c r="E78" s="106" t="n">
        <v>0</v>
      </c>
      <c r="F78" s="106" t="n">
        <v>0</v>
      </c>
      <c r="G78" s="106" t="n">
        <v>0</v>
      </c>
      <c r="H78" s="106" t="n">
        <v>0</v>
      </c>
      <c r="I78" s="106" t="n">
        <v>0</v>
      </c>
      <c r="J78" s="106" t="n">
        <v>0</v>
      </c>
      <c r="K78" s="106" t="n">
        <v>0</v>
      </c>
      <c r="L78" s="106" t="n">
        <v>0</v>
      </c>
      <c r="M78" s="106" t="n">
        <v>0</v>
      </c>
      <c r="N78" s="106" t="n">
        <v>0</v>
      </c>
      <c r="O78" s="106" t="n">
        <v>0</v>
      </c>
      <c r="P78" s="106" t="n">
        <v>0</v>
      </c>
      <c r="Q78" s="106" t="n">
        <v>0</v>
      </c>
      <c r="R78" s="106" t="n">
        <v>0</v>
      </c>
      <c r="S78" s="106" t="n">
        <v>0</v>
      </c>
      <c r="T78" s="106" t="n">
        <v>0</v>
      </c>
      <c r="U78" s="106" t="n">
        <v>0</v>
      </c>
      <c r="V78" s="106" t="n">
        <v>0</v>
      </c>
      <c r="W78" s="106" t="n">
        <v>0</v>
      </c>
      <c r="X78" s="106" t="n">
        <v>0</v>
      </c>
      <c r="Y78" s="106" t="n">
        <v>0</v>
      </c>
      <c r="Z78" s="106" t="n">
        <v>0</v>
      </c>
      <c r="AA78" s="106" t="n">
        <v>0</v>
      </c>
    </row>
    <row r="79" customFormat="false" ht="11.25" hidden="false" customHeight="true" outlineLevel="0" collapsed="false">
      <c r="A79" s="105" t="s">
        <v>123</v>
      </c>
      <c r="C79" s="106" t="n">
        <v>0</v>
      </c>
      <c r="D79" s="106" t="n">
        <v>0</v>
      </c>
      <c r="E79" s="106" t="n">
        <v>0</v>
      </c>
      <c r="F79" s="106" t="n">
        <v>0</v>
      </c>
      <c r="G79" s="106" t="n">
        <v>0</v>
      </c>
      <c r="H79" s="106" t="n">
        <v>0</v>
      </c>
      <c r="I79" s="106" t="n">
        <v>0</v>
      </c>
      <c r="J79" s="106" t="n">
        <v>0</v>
      </c>
      <c r="K79" s="106" t="n">
        <v>0</v>
      </c>
      <c r="L79" s="106" t="n">
        <v>0</v>
      </c>
      <c r="M79" s="106" t="n">
        <v>0</v>
      </c>
      <c r="N79" s="106" t="n">
        <v>0</v>
      </c>
      <c r="O79" s="106" t="n">
        <v>0</v>
      </c>
      <c r="P79" s="106" t="n">
        <v>0</v>
      </c>
      <c r="Q79" s="106" t="n">
        <v>0</v>
      </c>
      <c r="R79" s="106" t="n">
        <v>0</v>
      </c>
      <c r="S79" s="106" t="n">
        <v>0</v>
      </c>
      <c r="T79" s="106" t="n">
        <v>0</v>
      </c>
      <c r="U79" s="106" t="n">
        <v>0</v>
      </c>
      <c r="V79" s="106" t="n">
        <v>0</v>
      </c>
      <c r="W79" s="106" t="n">
        <v>0</v>
      </c>
      <c r="X79" s="106" t="n">
        <v>0</v>
      </c>
      <c r="Y79" s="106" t="n">
        <v>0</v>
      </c>
      <c r="Z79" s="106" t="n">
        <v>0</v>
      </c>
      <c r="AA79" s="106" t="n">
        <v>0</v>
      </c>
    </row>
    <row r="80" customFormat="false" ht="11.25" hidden="false" customHeight="true" outlineLevel="0" collapsed="false">
      <c r="A80" s="105" t="s">
        <v>122</v>
      </c>
      <c r="C80" s="107" t="n">
        <v>0</v>
      </c>
      <c r="D80" s="107" t="n">
        <v>0</v>
      </c>
      <c r="E80" s="107" t="n">
        <v>0</v>
      </c>
      <c r="F80" s="107" t="n">
        <v>0</v>
      </c>
      <c r="G80" s="107" t="n">
        <v>0</v>
      </c>
      <c r="H80" s="107" t="n">
        <v>0</v>
      </c>
      <c r="I80" s="107" t="n">
        <v>0</v>
      </c>
      <c r="J80" s="107" t="n">
        <v>0</v>
      </c>
      <c r="K80" s="107" t="n">
        <v>0</v>
      </c>
      <c r="L80" s="107" t="n">
        <v>0</v>
      </c>
      <c r="M80" s="107" t="n">
        <v>0</v>
      </c>
      <c r="N80" s="107" t="n">
        <v>0</v>
      </c>
      <c r="O80" s="107" t="n">
        <v>0</v>
      </c>
      <c r="P80" s="107" t="n">
        <v>0</v>
      </c>
      <c r="Q80" s="107" t="n">
        <v>0</v>
      </c>
      <c r="R80" s="107" t="n">
        <v>0</v>
      </c>
      <c r="S80" s="107" t="n">
        <v>0</v>
      </c>
      <c r="T80" s="107" t="n">
        <v>0</v>
      </c>
      <c r="U80" s="107" t="n">
        <v>0</v>
      </c>
      <c r="V80" s="107" t="n">
        <v>0</v>
      </c>
      <c r="W80" s="107" t="n">
        <v>0</v>
      </c>
      <c r="X80" s="107" t="n">
        <v>0</v>
      </c>
      <c r="Y80" s="107" t="n">
        <v>0</v>
      </c>
      <c r="Z80" s="107" t="n">
        <v>0</v>
      </c>
      <c r="AA80" s="107" t="n">
        <v>0</v>
      </c>
    </row>
    <row r="82" customFormat="false" ht="12" hidden="false" customHeight="true" outlineLevel="0" collapsed="false">
      <c r="A82" s="104" t="s">
        <v>105</v>
      </c>
    </row>
    <row r="83" customFormat="false" ht="11.25" hidden="false" customHeight="true" outlineLevel="0" collapsed="false">
      <c r="A83" s="105" t="s">
        <v>120</v>
      </c>
      <c r="C83" s="106" t="n">
        <v>0</v>
      </c>
      <c r="D83" s="106" t="n">
        <v>0</v>
      </c>
      <c r="E83" s="106" t="n">
        <v>0</v>
      </c>
      <c r="F83" s="106" t="n">
        <v>0</v>
      </c>
      <c r="G83" s="106" t="n">
        <v>0</v>
      </c>
      <c r="H83" s="106" t="n">
        <v>0</v>
      </c>
      <c r="I83" s="106" t="n">
        <v>0</v>
      </c>
      <c r="J83" s="106" t="n">
        <v>0</v>
      </c>
      <c r="K83" s="106" t="n">
        <v>0</v>
      </c>
      <c r="L83" s="106" t="n">
        <v>0</v>
      </c>
      <c r="M83" s="106" t="n">
        <v>0</v>
      </c>
      <c r="N83" s="106" t="n">
        <v>0</v>
      </c>
      <c r="O83" s="106" t="n">
        <v>0</v>
      </c>
      <c r="P83" s="106" t="n">
        <v>0</v>
      </c>
      <c r="Q83" s="106" t="n">
        <v>0</v>
      </c>
      <c r="R83" s="106" t="n">
        <v>0</v>
      </c>
      <c r="S83" s="106" t="n">
        <v>0</v>
      </c>
      <c r="T83" s="106" t="n">
        <v>0</v>
      </c>
      <c r="U83" s="106" t="n">
        <v>0</v>
      </c>
      <c r="V83" s="106" t="n">
        <v>0</v>
      </c>
      <c r="W83" s="106" t="n">
        <v>0</v>
      </c>
      <c r="X83" s="106" t="n">
        <v>0</v>
      </c>
      <c r="Y83" s="106" t="n">
        <v>0</v>
      </c>
      <c r="Z83" s="106" t="n">
        <v>0</v>
      </c>
      <c r="AA83" s="106" t="n">
        <v>0</v>
      </c>
    </row>
    <row r="84" customFormat="false" ht="11.25" hidden="false" customHeight="true" outlineLevel="0" collapsed="false">
      <c r="A84" s="105" t="s">
        <v>121</v>
      </c>
      <c r="C84" s="106" t="n">
        <v>0</v>
      </c>
      <c r="D84" s="106" t="n">
        <v>0</v>
      </c>
      <c r="E84" s="106" t="n">
        <v>0</v>
      </c>
      <c r="F84" s="106" t="n">
        <v>0</v>
      </c>
      <c r="G84" s="106" t="n">
        <v>0</v>
      </c>
      <c r="H84" s="106" t="n">
        <v>0</v>
      </c>
      <c r="I84" s="106" t="n">
        <v>0</v>
      </c>
      <c r="J84" s="106" t="n">
        <v>0</v>
      </c>
      <c r="K84" s="106" t="n">
        <v>0</v>
      </c>
      <c r="L84" s="106" t="n">
        <v>0</v>
      </c>
      <c r="M84" s="106" t="n">
        <v>0</v>
      </c>
      <c r="N84" s="106" t="n">
        <v>0</v>
      </c>
      <c r="O84" s="106" t="n">
        <v>0</v>
      </c>
      <c r="P84" s="106" t="n">
        <v>0</v>
      </c>
      <c r="Q84" s="106" t="n">
        <v>0</v>
      </c>
      <c r="R84" s="106" t="n">
        <v>0</v>
      </c>
      <c r="S84" s="106" t="n">
        <v>0</v>
      </c>
      <c r="T84" s="106" t="n">
        <v>0</v>
      </c>
      <c r="U84" s="106" t="n">
        <v>0</v>
      </c>
      <c r="V84" s="106" t="n">
        <v>0</v>
      </c>
      <c r="W84" s="106" t="n">
        <v>0</v>
      </c>
      <c r="X84" s="106" t="n">
        <v>0</v>
      </c>
      <c r="Y84" s="106" t="n">
        <v>0</v>
      </c>
      <c r="Z84" s="106" t="n">
        <v>0</v>
      </c>
      <c r="AA84" s="106" t="n">
        <v>0</v>
      </c>
    </row>
    <row r="85" customFormat="false" ht="11.25" hidden="false" customHeight="true" outlineLevel="0" collapsed="false">
      <c r="A85" s="105" t="s">
        <v>123</v>
      </c>
      <c r="C85" s="106" t="n">
        <v>0</v>
      </c>
      <c r="D85" s="106" t="n">
        <v>0</v>
      </c>
      <c r="E85" s="106" t="n">
        <v>0</v>
      </c>
      <c r="F85" s="106" t="n">
        <v>0</v>
      </c>
      <c r="G85" s="106" t="n">
        <v>0</v>
      </c>
      <c r="H85" s="106" t="n">
        <v>0</v>
      </c>
      <c r="I85" s="106" t="n">
        <v>0</v>
      </c>
      <c r="J85" s="106" t="n">
        <v>0</v>
      </c>
      <c r="K85" s="106" t="n">
        <v>0</v>
      </c>
      <c r="L85" s="106" t="n">
        <v>0</v>
      </c>
      <c r="M85" s="106" t="n">
        <v>0</v>
      </c>
      <c r="N85" s="106" t="n">
        <v>0</v>
      </c>
      <c r="O85" s="106" t="n">
        <v>0</v>
      </c>
      <c r="P85" s="106" t="n">
        <v>0</v>
      </c>
      <c r="Q85" s="106" t="n">
        <v>0</v>
      </c>
      <c r="R85" s="106" t="n">
        <v>0</v>
      </c>
      <c r="S85" s="106" t="n">
        <v>0</v>
      </c>
      <c r="T85" s="106" t="n">
        <v>0</v>
      </c>
      <c r="U85" s="106" t="n">
        <v>0</v>
      </c>
      <c r="V85" s="106" t="n">
        <v>0</v>
      </c>
      <c r="W85" s="106" t="n">
        <v>0</v>
      </c>
      <c r="X85" s="106" t="n">
        <v>0</v>
      </c>
      <c r="Y85" s="106" t="n">
        <v>0</v>
      </c>
      <c r="Z85" s="106" t="n">
        <v>0</v>
      </c>
      <c r="AA85" s="106" t="n">
        <v>0</v>
      </c>
    </row>
    <row r="86" customFormat="false" ht="11.25" hidden="false" customHeight="true" outlineLevel="0" collapsed="false">
      <c r="A86" s="105" t="s">
        <v>122</v>
      </c>
      <c r="C86" s="107" t="n">
        <v>0</v>
      </c>
      <c r="D86" s="107" t="n">
        <v>0</v>
      </c>
      <c r="E86" s="107" t="n">
        <v>0</v>
      </c>
      <c r="F86" s="107" t="n">
        <v>0</v>
      </c>
      <c r="G86" s="107" t="n">
        <v>0</v>
      </c>
      <c r="H86" s="107" t="n">
        <v>0</v>
      </c>
      <c r="I86" s="107" t="n">
        <v>0</v>
      </c>
      <c r="J86" s="107" t="n">
        <v>0</v>
      </c>
      <c r="K86" s="107" t="n">
        <v>0</v>
      </c>
      <c r="L86" s="107" t="n">
        <v>0</v>
      </c>
      <c r="M86" s="107" t="n">
        <v>0</v>
      </c>
      <c r="N86" s="107" t="n">
        <v>0</v>
      </c>
      <c r="O86" s="107" t="n">
        <v>0</v>
      </c>
      <c r="P86" s="107" t="n">
        <v>0</v>
      </c>
      <c r="Q86" s="107" t="n">
        <v>0</v>
      </c>
      <c r="R86" s="107" t="n">
        <v>0</v>
      </c>
      <c r="S86" s="107" t="n">
        <v>0</v>
      </c>
      <c r="T86" s="107" t="n">
        <v>0</v>
      </c>
      <c r="U86" s="107" t="n">
        <v>0</v>
      </c>
      <c r="V86" s="107" t="n">
        <v>0</v>
      </c>
      <c r="W86" s="107" t="n">
        <v>0</v>
      </c>
      <c r="X86" s="107" t="n">
        <v>0</v>
      </c>
      <c r="Y86" s="107" t="n">
        <v>0</v>
      </c>
      <c r="Z86" s="107" t="n">
        <v>0</v>
      </c>
      <c r="AA86" s="107" t="n">
        <v>0</v>
      </c>
    </row>
    <row r="88" customFormat="false" ht="12" hidden="false" customHeight="true" outlineLevel="0" collapsed="false">
      <c r="A88" s="104" t="s">
        <v>115</v>
      </c>
    </row>
    <row r="89" customFormat="false" ht="11.25" hidden="false" customHeight="true" outlineLevel="0" collapsed="false">
      <c r="A89" s="105" t="s">
        <v>4</v>
      </c>
      <c r="C89" s="108" t="n">
        <v>2.29</v>
      </c>
      <c r="D89" s="108" t="n">
        <v>2.54</v>
      </c>
      <c r="E89" s="108" t="n">
        <v>2.58</v>
      </c>
      <c r="F89" s="108" t="n">
        <v>2.52</v>
      </c>
      <c r="G89" s="108" t="n">
        <v>2.41</v>
      </c>
      <c r="H89" s="108" t="n">
        <v>2.45</v>
      </c>
      <c r="I89" s="108" t="n">
        <v>2.49</v>
      </c>
      <c r="J89" s="108" t="n">
        <v>2.53</v>
      </c>
      <c r="K89" s="108" t="n">
        <v>2.57</v>
      </c>
      <c r="L89" s="108" t="n">
        <v>2.58</v>
      </c>
      <c r="M89" s="108" t="n">
        <v>2.62</v>
      </c>
      <c r="N89" s="108" t="n">
        <v>3.11</v>
      </c>
      <c r="O89" s="108" t="n">
        <v>3.29</v>
      </c>
      <c r="P89" s="108" t="n">
        <v>3.4</v>
      </c>
      <c r="Q89" s="108" t="n">
        <v>3.33</v>
      </c>
      <c r="R89" s="108" t="n">
        <v>3.22</v>
      </c>
      <c r="S89" s="108" t="n">
        <v>3.01</v>
      </c>
      <c r="T89" s="108" t="n">
        <v>3.02</v>
      </c>
      <c r="U89" s="108" t="n">
        <v>3.05</v>
      </c>
      <c r="V89" s="108" t="n">
        <v>3.08</v>
      </c>
      <c r="W89" s="108" t="n">
        <v>3.11</v>
      </c>
      <c r="X89" s="108" t="n">
        <v>3.12</v>
      </c>
      <c r="Y89" s="108" t="n">
        <v>3.16</v>
      </c>
      <c r="Z89" s="108" t="n">
        <v>3.57</v>
      </c>
      <c r="AA89" s="108"/>
    </row>
    <row r="90" customFormat="false" ht="11.25" hidden="false" customHeight="true" outlineLevel="0" collapsed="false">
      <c r="A90" s="105" t="s">
        <v>114</v>
      </c>
      <c r="C90" s="108" t="n">
        <v>2.03</v>
      </c>
      <c r="D90" s="108" t="n">
        <v>2.37</v>
      </c>
      <c r="E90" s="108" t="n">
        <v>2.42</v>
      </c>
      <c r="F90" s="108" t="n">
        <v>2.39</v>
      </c>
      <c r="G90" s="108" t="n">
        <v>2.27</v>
      </c>
      <c r="H90" s="108" t="n">
        <v>2.31</v>
      </c>
      <c r="I90" s="108" t="n">
        <v>2.36</v>
      </c>
      <c r="J90" s="108" t="n">
        <v>2.4</v>
      </c>
      <c r="K90" s="108" t="n">
        <v>2.44</v>
      </c>
      <c r="L90" s="108" t="n">
        <v>2.46</v>
      </c>
      <c r="M90" s="108" t="n">
        <v>2.5</v>
      </c>
      <c r="N90" s="108" t="n">
        <v>3</v>
      </c>
      <c r="O90" s="108" t="n">
        <v>3.2</v>
      </c>
      <c r="P90" s="108" t="n">
        <v>3.31</v>
      </c>
      <c r="Q90" s="108" t="n">
        <v>3.24</v>
      </c>
      <c r="R90" s="108" t="n">
        <v>3.15</v>
      </c>
      <c r="S90" s="108" t="n">
        <v>2.95</v>
      </c>
      <c r="T90" s="108" t="n">
        <v>2.96</v>
      </c>
      <c r="U90" s="108" t="n">
        <v>2.99</v>
      </c>
      <c r="V90" s="108" t="n">
        <v>3.04</v>
      </c>
      <c r="W90" s="108" t="n">
        <v>3.05</v>
      </c>
      <c r="X90" s="108" t="n">
        <v>3.06</v>
      </c>
      <c r="Y90" s="108" t="n">
        <v>3.1</v>
      </c>
      <c r="Z90" s="108" t="n">
        <v>3.52</v>
      </c>
      <c r="AA90" s="108"/>
    </row>
    <row r="91" customFormat="false" ht="11.25" hidden="false" customHeight="true" outlineLevel="0" collapsed="false">
      <c r="A91" s="105" t="s">
        <v>105</v>
      </c>
      <c r="C91" s="109" t="n">
        <v>0.26</v>
      </c>
      <c r="D91" s="109" t="n">
        <v>0.17</v>
      </c>
      <c r="E91" s="109" t="n">
        <v>0.16</v>
      </c>
      <c r="F91" s="109" t="n">
        <v>0.13</v>
      </c>
      <c r="G91" s="109" t="n">
        <v>0.14</v>
      </c>
      <c r="H91" s="109" t="n">
        <v>0.14</v>
      </c>
      <c r="I91" s="109" t="n">
        <v>0.13</v>
      </c>
      <c r="J91" s="109" t="n">
        <v>0.13</v>
      </c>
      <c r="K91" s="109" t="n">
        <v>0.13</v>
      </c>
      <c r="L91" s="109" t="n">
        <v>0.12</v>
      </c>
      <c r="M91" s="109" t="n">
        <v>0.12</v>
      </c>
      <c r="N91" s="109" t="n">
        <v>0.11</v>
      </c>
      <c r="O91" s="109" t="n">
        <v>0.0899999999999999</v>
      </c>
      <c r="P91" s="109" t="n">
        <v>0.0899999999999999</v>
      </c>
      <c r="Q91" s="109" t="n">
        <v>0.0899999999999999</v>
      </c>
      <c r="R91" s="109" t="n">
        <v>0.0700000000000003</v>
      </c>
      <c r="S91" s="109" t="n">
        <v>0.0599999999999996</v>
      </c>
      <c r="T91" s="109" t="n">
        <v>0.0600000000000001</v>
      </c>
      <c r="U91" s="109" t="n">
        <v>0.0599999999999996</v>
      </c>
      <c r="V91" s="109" t="n">
        <v>0.04</v>
      </c>
      <c r="W91" s="109" t="n">
        <v>0.0600000000000001</v>
      </c>
      <c r="X91" s="109" t="n">
        <v>0.0600000000000001</v>
      </c>
      <c r="Y91" s="109" t="n">
        <v>0.0600000000000001</v>
      </c>
      <c r="Z91" s="109" t="n">
        <v>0.0499999999999998</v>
      </c>
      <c r="AA91" s="108"/>
    </row>
    <row r="93" customFormat="false" ht="12" hidden="false" customHeight="true" outlineLevel="0" collapsed="false">
      <c r="A93" s="104" t="s">
        <v>124</v>
      </c>
    </row>
    <row r="94" customFormat="false" ht="11.25" hidden="false" customHeight="true" outlineLevel="0" collapsed="false">
      <c r="A94" s="105" t="s">
        <v>125</v>
      </c>
      <c r="C94" s="108" t="n">
        <v>0</v>
      </c>
      <c r="D94" s="108" t="n">
        <v>0</v>
      </c>
      <c r="E94" s="108" t="n">
        <v>0</v>
      </c>
      <c r="F94" s="108" t="n">
        <v>0</v>
      </c>
      <c r="G94" s="108" t="n">
        <v>0</v>
      </c>
      <c r="H94" s="108" t="n">
        <v>0</v>
      </c>
      <c r="I94" s="108" t="n">
        <v>0</v>
      </c>
      <c r="J94" s="108" t="n">
        <v>0</v>
      </c>
      <c r="K94" s="108" t="n">
        <v>0</v>
      </c>
      <c r="L94" s="108" t="n">
        <v>0</v>
      </c>
      <c r="M94" s="108" t="n">
        <v>0</v>
      </c>
      <c r="N94" s="108" t="n">
        <v>0</v>
      </c>
      <c r="O94" s="108" t="n">
        <v>0</v>
      </c>
      <c r="P94" s="108" t="n">
        <v>0</v>
      </c>
      <c r="Q94" s="108" t="n">
        <v>0</v>
      </c>
      <c r="R94" s="108" t="n">
        <v>0</v>
      </c>
      <c r="S94" s="108" t="n">
        <v>0</v>
      </c>
      <c r="T94" s="108" t="n">
        <v>0</v>
      </c>
      <c r="U94" s="108" t="n">
        <v>0</v>
      </c>
      <c r="V94" s="108" t="n">
        <v>0</v>
      </c>
      <c r="W94" s="108" t="n">
        <v>0</v>
      </c>
      <c r="X94" s="108" t="n">
        <v>0</v>
      </c>
      <c r="Y94" s="108" t="n">
        <v>0</v>
      </c>
      <c r="Z94" s="108" t="n">
        <v>0</v>
      </c>
      <c r="AA94" s="108"/>
    </row>
    <row r="95" customFormat="false" ht="11.25" hidden="false" customHeight="true" outlineLevel="0" collapsed="false">
      <c r="A95" s="105" t="s">
        <v>126</v>
      </c>
      <c r="C95" s="108" t="n">
        <v>0</v>
      </c>
      <c r="D95" s="108" t="n">
        <v>0</v>
      </c>
      <c r="E95" s="108" t="n">
        <v>0</v>
      </c>
      <c r="F95" s="108" t="n">
        <v>0</v>
      </c>
      <c r="G95" s="108" t="n">
        <v>0</v>
      </c>
      <c r="H95" s="108" t="n">
        <v>0</v>
      </c>
      <c r="I95" s="108" t="n">
        <v>0</v>
      </c>
      <c r="J95" s="108" t="n">
        <v>0</v>
      </c>
      <c r="K95" s="108" t="n">
        <v>0</v>
      </c>
      <c r="L95" s="108" t="n">
        <v>0</v>
      </c>
      <c r="M95" s="108" t="n">
        <v>0</v>
      </c>
      <c r="N95" s="108" t="n">
        <v>0</v>
      </c>
      <c r="O95" s="108" t="n">
        <v>0</v>
      </c>
      <c r="P95" s="108" t="n">
        <v>0</v>
      </c>
      <c r="Q95" s="108" t="n">
        <v>0</v>
      </c>
      <c r="R95" s="108" t="n">
        <v>0</v>
      </c>
      <c r="S95" s="108" t="n">
        <v>0</v>
      </c>
      <c r="T95" s="108" t="n">
        <v>0</v>
      </c>
      <c r="U95" s="108" t="n">
        <v>0</v>
      </c>
      <c r="V95" s="108" t="n">
        <v>0</v>
      </c>
      <c r="W95" s="108" t="n">
        <v>0</v>
      </c>
      <c r="X95" s="108" t="n">
        <v>0</v>
      </c>
      <c r="Y95" s="108" t="n">
        <v>0</v>
      </c>
      <c r="Z95" s="108" t="n">
        <v>0</v>
      </c>
      <c r="AA95" s="108"/>
    </row>
    <row r="97" customFormat="false" ht="12" hidden="false" customHeight="true" outlineLevel="0" collapsed="false">
      <c r="A97" s="104" t="s">
        <v>116</v>
      </c>
    </row>
    <row r="98" customFormat="false" ht="11.25" hidden="false" customHeight="true" outlineLevel="0" collapsed="false">
      <c r="A98" s="105" t="s">
        <v>117</v>
      </c>
      <c r="C98" s="106" t="n">
        <v>0</v>
      </c>
      <c r="D98" s="106" t="n">
        <v>0</v>
      </c>
      <c r="E98" s="106" t="n">
        <v>0</v>
      </c>
      <c r="F98" s="106" t="n">
        <v>0</v>
      </c>
      <c r="G98" s="106" t="n">
        <v>0</v>
      </c>
      <c r="H98" s="106" t="n">
        <v>0</v>
      </c>
      <c r="I98" s="106" t="n">
        <v>0</v>
      </c>
      <c r="J98" s="106" t="n">
        <v>0</v>
      </c>
      <c r="K98" s="106" t="n">
        <v>0</v>
      </c>
      <c r="L98" s="106" t="n">
        <v>0</v>
      </c>
      <c r="M98" s="106" t="n">
        <v>0</v>
      </c>
      <c r="N98" s="106" t="n">
        <v>0</v>
      </c>
      <c r="O98" s="106" t="n">
        <v>0</v>
      </c>
      <c r="P98" s="106" t="n">
        <v>0</v>
      </c>
      <c r="Q98" s="106" t="n">
        <v>0</v>
      </c>
      <c r="R98" s="106" t="n">
        <v>0</v>
      </c>
      <c r="S98" s="106" t="n">
        <v>0</v>
      </c>
      <c r="T98" s="106" t="n">
        <v>0</v>
      </c>
      <c r="U98" s="106" t="n">
        <v>0</v>
      </c>
      <c r="V98" s="106" t="n">
        <v>0</v>
      </c>
      <c r="W98" s="106" t="n">
        <v>0</v>
      </c>
      <c r="X98" s="106" t="n">
        <v>0</v>
      </c>
      <c r="Y98" s="106" t="n">
        <v>0</v>
      </c>
      <c r="Z98" s="106" t="n">
        <v>0</v>
      </c>
      <c r="AA98" s="106" t="n">
        <v>0</v>
      </c>
    </row>
    <row r="99" customFormat="false" ht="11.25" hidden="false" customHeight="true" outlineLevel="0" collapsed="false">
      <c r="A99" s="105" t="s">
        <v>127</v>
      </c>
      <c r="C99" s="106" t="n">
        <v>0</v>
      </c>
      <c r="D99" s="106" t="n">
        <v>0</v>
      </c>
      <c r="E99" s="106" t="n">
        <v>0</v>
      </c>
      <c r="F99" s="106" t="n">
        <v>0</v>
      </c>
      <c r="G99" s="106" t="n">
        <v>0</v>
      </c>
      <c r="H99" s="106" t="n">
        <v>0</v>
      </c>
      <c r="I99" s="106" t="n">
        <v>0</v>
      </c>
      <c r="J99" s="106" t="n">
        <v>0</v>
      </c>
      <c r="K99" s="106" t="n">
        <v>0</v>
      </c>
      <c r="L99" s="106" t="n">
        <v>0</v>
      </c>
      <c r="M99" s="106" t="n">
        <v>0</v>
      </c>
      <c r="N99" s="106" t="n">
        <v>0</v>
      </c>
      <c r="O99" s="106" t="n">
        <v>0</v>
      </c>
      <c r="P99" s="106" t="n">
        <v>0</v>
      </c>
      <c r="Q99" s="106" t="n">
        <v>0</v>
      </c>
      <c r="R99" s="106" t="n">
        <v>0</v>
      </c>
      <c r="S99" s="106" t="n">
        <v>0</v>
      </c>
      <c r="T99" s="106" t="n">
        <v>0</v>
      </c>
      <c r="U99" s="106" t="n">
        <v>0</v>
      </c>
      <c r="V99" s="106" t="n">
        <v>0</v>
      </c>
      <c r="W99" s="106" t="n">
        <v>0</v>
      </c>
      <c r="X99" s="106" t="n">
        <v>0</v>
      </c>
      <c r="Y99" s="106" t="n">
        <v>0</v>
      </c>
      <c r="Z99" s="106" t="n">
        <v>0</v>
      </c>
      <c r="AA99" s="106" t="n">
        <v>0</v>
      </c>
    </row>
    <row r="100" customFormat="false" ht="11.25" hidden="false" customHeight="true" outlineLevel="0" collapsed="false">
      <c r="A100" s="110" t="s">
        <v>109</v>
      </c>
      <c r="B100" s="111"/>
      <c r="C100" s="112" t="n">
        <v>0</v>
      </c>
      <c r="D100" s="112" t="n">
        <v>0</v>
      </c>
      <c r="E100" s="112" t="n">
        <v>0</v>
      </c>
      <c r="F100" s="112" t="n">
        <v>0</v>
      </c>
      <c r="G100" s="112" t="n">
        <v>0</v>
      </c>
      <c r="H100" s="112" t="n">
        <v>0</v>
      </c>
      <c r="I100" s="112" t="n">
        <v>0</v>
      </c>
      <c r="J100" s="112" t="n">
        <v>0</v>
      </c>
      <c r="K100" s="112" t="n">
        <v>0</v>
      </c>
      <c r="L100" s="112" t="n">
        <v>0</v>
      </c>
      <c r="M100" s="112" t="n">
        <v>0</v>
      </c>
      <c r="N100" s="112" t="n">
        <v>0</v>
      </c>
      <c r="O100" s="112" t="n">
        <v>0</v>
      </c>
      <c r="P100" s="112" t="n">
        <v>0</v>
      </c>
      <c r="Q100" s="112" t="n">
        <v>0</v>
      </c>
      <c r="R100" s="112" t="n">
        <v>0</v>
      </c>
      <c r="S100" s="112" t="n">
        <v>0</v>
      </c>
      <c r="T100" s="112" t="n">
        <v>0</v>
      </c>
      <c r="U100" s="112" t="n">
        <v>0</v>
      </c>
      <c r="V100" s="112" t="n">
        <v>0</v>
      </c>
      <c r="W100" s="112" t="n">
        <v>0</v>
      </c>
      <c r="X100" s="112" t="n">
        <v>0</v>
      </c>
      <c r="Y100" s="112" t="n">
        <v>0</v>
      </c>
      <c r="Z100" s="112" t="n">
        <v>0</v>
      </c>
      <c r="AA100" s="113" t="n">
        <v>0</v>
      </c>
    </row>
    <row r="101" customFormat="false" ht="11.25" hidden="false" customHeight="true" outlineLevel="0" collapsed="false">
      <c r="A101" s="105" t="s">
        <v>110</v>
      </c>
      <c r="C101" s="106" t="n">
        <v>0</v>
      </c>
      <c r="D101" s="106" t="n">
        <v>0</v>
      </c>
      <c r="E101" s="106" t="n">
        <v>0</v>
      </c>
      <c r="F101" s="106" t="n">
        <v>0</v>
      </c>
      <c r="G101" s="106" t="n">
        <v>0</v>
      </c>
      <c r="H101" s="106" t="n">
        <v>0</v>
      </c>
      <c r="I101" s="106" t="n">
        <v>0</v>
      </c>
      <c r="J101" s="106" t="n">
        <v>0</v>
      </c>
      <c r="K101" s="106" t="n">
        <v>0</v>
      </c>
      <c r="L101" s="106" t="n">
        <v>0</v>
      </c>
      <c r="M101" s="106" t="n">
        <v>0</v>
      </c>
      <c r="N101" s="106" t="n">
        <v>0</v>
      </c>
      <c r="O101" s="106" t="n">
        <v>0</v>
      </c>
      <c r="P101" s="106" t="n">
        <v>0</v>
      </c>
      <c r="Q101" s="106" t="n">
        <v>0</v>
      </c>
      <c r="R101" s="106" t="n">
        <v>0</v>
      </c>
      <c r="S101" s="106" t="n">
        <v>0</v>
      </c>
      <c r="T101" s="106" t="n">
        <v>0</v>
      </c>
      <c r="U101" s="106" t="n">
        <v>0</v>
      </c>
      <c r="V101" s="106" t="n">
        <v>0</v>
      </c>
      <c r="W101" s="106" t="n">
        <v>0</v>
      </c>
      <c r="X101" s="106" t="n">
        <v>0</v>
      </c>
      <c r="Y101" s="106" t="n">
        <v>0</v>
      </c>
      <c r="Z101" s="106" t="n">
        <v>0</v>
      </c>
      <c r="AA101" s="106" t="n">
        <v>0</v>
      </c>
    </row>
    <row r="102" customFormat="false" ht="11.25" hidden="false" customHeight="true" outlineLevel="0" collapsed="false">
      <c r="A102" s="105" t="s">
        <v>105</v>
      </c>
      <c r="C102" s="107" t="n">
        <v>0</v>
      </c>
      <c r="D102" s="107" t="n">
        <v>0</v>
      </c>
      <c r="E102" s="107" t="n">
        <v>0</v>
      </c>
      <c r="F102" s="107" t="n">
        <v>0</v>
      </c>
      <c r="G102" s="107" t="n">
        <v>0</v>
      </c>
      <c r="H102" s="107" t="n">
        <v>0</v>
      </c>
      <c r="I102" s="107" t="n">
        <v>0</v>
      </c>
      <c r="J102" s="107" t="n">
        <v>0</v>
      </c>
      <c r="K102" s="107" t="n">
        <v>0</v>
      </c>
      <c r="L102" s="107" t="n">
        <v>0</v>
      </c>
      <c r="M102" s="107" t="n">
        <v>0</v>
      </c>
      <c r="N102" s="107" t="n">
        <v>0</v>
      </c>
      <c r="O102" s="107" t="n">
        <v>0</v>
      </c>
      <c r="P102" s="107" t="n">
        <v>0</v>
      </c>
      <c r="Q102" s="107" t="n">
        <v>0</v>
      </c>
      <c r="R102" s="107" t="n">
        <v>0</v>
      </c>
      <c r="S102" s="107" t="n">
        <v>0</v>
      </c>
      <c r="T102" s="107" t="n">
        <v>0</v>
      </c>
      <c r="U102" s="107" t="n">
        <v>0</v>
      </c>
      <c r="V102" s="107" t="n">
        <v>0</v>
      </c>
      <c r="W102" s="107" t="n">
        <v>0</v>
      </c>
      <c r="X102" s="107" t="n">
        <v>0</v>
      </c>
      <c r="Y102" s="107" t="n">
        <v>0</v>
      </c>
      <c r="Z102" s="107" t="n">
        <v>0</v>
      </c>
      <c r="AA102" s="107" t="n">
        <v>0</v>
      </c>
    </row>
    <row r="104" customFormat="false" ht="12" hidden="false" customHeight="true" outlineLevel="0" collapsed="false">
      <c r="A104" s="101" t="s">
        <v>129</v>
      </c>
    </row>
    <row r="106" customFormat="false" ht="12" hidden="false" customHeight="true" outlineLevel="0" collapsed="false">
      <c r="A106" s="102" t="s">
        <v>119</v>
      </c>
      <c r="C106" s="103" t="s">
        <v>36</v>
      </c>
      <c r="D106" s="103" t="s">
        <v>37</v>
      </c>
      <c r="E106" s="103" t="s">
        <v>38</v>
      </c>
      <c r="F106" s="103" t="s">
        <v>39</v>
      </c>
      <c r="G106" s="103" t="s">
        <v>40</v>
      </c>
      <c r="H106" s="103" t="s">
        <v>41</v>
      </c>
      <c r="I106" s="103" t="s">
        <v>42</v>
      </c>
      <c r="J106" s="103" t="s">
        <v>43</v>
      </c>
      <c r="K106" s="103" t="s">
        <v>44</v>
      </c>
      <c r="L106" s="103" t="s">
        <v>45</v>
      </c>
      <c r="M106" s="103" t="s">
        <v>46</v>
      </c>
      <c r="N106" s="103" t="s">
        <v>47</v>
      </c>
      <c r="O106" s="103" t="s">
        <v>48</v>
      </c>
      <c r="P106" s="103" t="s">
        <v>49</v>
      </c>
      <c r="Q106" s="103" t="s">
        <v>50</v>
      </c>
      <c r="R106" s="103" t="s">
        <v>51</v>
      </c>
      <c r="S106" s="103" t="s">
        <v>52</v>
      </c>
      <c r="T106" s="103" t="s">
        <v>53</v>
      </c>
      <c r="U106" s="103" t="s">
        <v>54</v>
      </c>
      <c r="V106" s="103" t="s">
        <v>55</v>
      </c>
      <c r="W106" s="103" t="s">
        <v>56</v>
      </c>
      <c r="X106" s="103" t="s">
        <v>57</v>
      </c>
      <c r="Y106" s="103" t="s">
        <v>58</v>
      </c>
      <c r="Z106" s="103" t="s">
        <v>59</v>
      </c>
      <c r="AA106" s="103" t="s">
        <v>35</v>
      </c>
    </row>
    <row r="107" customFormat="false" ht="11.25" hidden="false" customHeight="true" outlineLevel="0" collapsed="false">
      <c r="A107" s="105" t="s">
        <v>120</v>
      </c>
      <c r="C107" s="106" t="n">
        <v>0</v>
      </c>
      <c r="D107" s="106" t="n">
        <v>0</v>
      </c>
      <c r="E107" s="106" t="n">
        <v>0</v>
      </c>
      <c r="F107" s="106" t="n">
        <v>0</v>
      </c>
      <c r="G107" s="106" t="n">
        <v>0</v>
      </c>
      <c r="H107" s="106" t="n">
        <v>0</v>
      </c>
      <c r="I107" s="106" t="n">
        <v>0</v>
      </c>
      <c r="J107" s="106" t="n">
        <v>0</v>
      </c>
      <c r="K107" s="106" t="n">
        <v>0</v>
      </c>
      <c r="L107" s="106" t="n">
        <v>0</v>
      </c>
      <c r="M107" s="106" t="n">
        <v>0</v>
      </c>
      <c r="N107" s="106" t="n">
        <v>0</v>
      </c>
      <c r="O107" s="106" t="n">
        <v>0</v>
      </c>
      <c r="P107" s="106" t="n">
        <v>0</v>
      </c>
      <c r="Q107" s="106" t="n">
        <v>0</v>
      </c>
      <c r="R107" s="106" t="n">
        <v>0</v>
      </c>
      <c r="S107" s="106" t="n">
        <v>0</v>
      </c>
      <c r="T107" s="106" t="n">
        <v>0</v>
      </c>
      <c r="U107" s="106" t="n">
        <v>0</v>
      </c>
      <c r="V107" s="106" t="n">
        <v>0</v>
      </c>
      <c r="W107" s="106" t="n">
        <v>0</v>
      </c>
      <c r="X107" s="106" t="n">
        <v>0</v>
      </c>
      <c r="Y107" s="106" t="n">
        <v>0</v>
      </c>
      <c r="Z107" s="106" t="n">
        <v>0</v>
      </c>
      <c r="AA107" s="106" t="n">
        <v>0</v>
      </c>
    </row>
    <row r="108" customFormat="false" ht="11.25" hidden="false" customHeight="true" outlineLevel="0" collapsed="false">
      <c r="A108" s="105" t="s">
        <v>121</v>
      </c>
      <c r="C108" s="106" t="n">
        <v>0</v>
      </c>
      <c r="D108" s="106" t="n">
        <v>0</v>
      </c>
      <c r="E108" s="106" t="n">
        <v>0</v>
      </c>
      <c r="F108" s="106" t="n">
        <v>0</v>
      </c>
      <c r="G108" s="106" t="n">
        <v>0</v>
      </c>
      <c r="H108" s="106" t="n">
        <v>0</v>
      </c>
      <c r="I108" s="106" t="n">
        <v>0</v>
      </c>
      <c r="J108" s="106" t="n">
        <v>0</v>
      </c>
      <c r="K108" s="106" t="n">
        <v>0</v>
      </c>
      <c r="L108" s="106" t="n">
        <v>0</v>
      </c>
      <c r="M108" s="106" t="n">
        <v>0</v>
      </c>
      <c r="N108" s="106" t="n">
        <v>0</v>
      </c>
      <c r="O108" s="106" t="n">
        <v>0</v>
      </c>
      <c r="P108" s="106" t="n">
        <v>0</v>
      </c>
      <c r="Q108" s="106" t="n">
        <v>0</v>
      </c>
      <c r="R108" s="106" t="n">
        <v>0</v>
      </c>
      <c r="S108" s="106" t="n">
        <v>0</v>
      </c>
      <c r="T108" s="106" t="n">
        <v>0</v>
      </c>
      <c r="U108" s="106" t="n">
        <v>0</v>
      </c>
      <c r="V108" s="106" t="n">
        <v>0</v>
      </c>
      <c r="W108" s="106" t="n">
        <v>0</v>
      </c>
      <c r="X108" s="106" t="n">
        <v>0</v>
      </c>
      <c r="Y108" s="106" t="n">
        <v>0</v>
      </c>
      <c r="Z108" s="106" t="n">
        <v>0</v>
      </c>
      <c r="AA108" s="106" t="n">
        <v>0</v>
      </c>
    </row>
    <row r="109" customFormat="false" ht="11.25" hidden="false" customHeight="true" outlineLevel="0" collapsed="false">
      <c r="A109" s="105" t="s">
        <v>122</v>
      </c>
      <c r="C109" s="107" t="n">
        <v>0</v>
      </c>
      <c r="D109" s="107" t="n">
        <v>0</v>
      </c>
      <c r="E109" s="107" t="n">
        <v>0</v>
      </c>
      <c r="F109" s="107" t="n">
        <v>0</v>
      </c>
      <c r="G109" s="107" t="n">
        <v>0</v>
      </c>
      <c r="H109" s="107" t="n">
        <v>0</v>
      </c>
      <c r="I109" s="107" t="n">
        <v>0</v>
      </c>
      <c r="J109" s="107" t="n">
        <v>0</v>
      </c>
      <c r="K109" s="107" t="n">
        <v>0</v>
      </c>
      <c r="L109" s="107" t="n">
        <v>0</v>
      </c>
      <c r="M109" s="107" t="n">
        <v>0</v>
      </c>
      <c r="N109" s="107" t="n">
        <v>0</v>
      </c>
      <c r="O109" s="107" t="n">
        <v>0</v>
      </c>
      <c r="P109" s="107" t="n">
        <v>0</v>
      </c>
      <c r="Q109" s="107" t="n">
        <v>0</v>
      </c>
      <c r="R109" s="107" t="n">
        <v>0</v>
      </c>
      <c r="S109" s="107" t="n">
        <v>0</v>
      </c>
      <c r="T109" s="107" t="n">
        <v>0</v>
      </c>
      <c r="U109" s="107" t="n">
        <v>0</v>
      </c>
      <c r="V109" s="107" t="n">
        <v>0</v>
      </c>
      <c r="W109" s="107" t="n">
        <v>0</v>
      </c>
      <c r="X109" s="107" t="n">
        <v>0</v>
      </c>
      <c r="Y109" s="107" t="n">
        <v>0</v>
      </c>
      <c r="Z109" s="107" t="n">
        <v>0</v>
      </c>
      <c r="AA109" s="107" t="n">
        <v>0</v>
      </c>
    </row>
    <row r="111" customFormat="false" ht="12" hidden="false" customHeight="true" outlineLevel="0" collapsed="false">
      <c r="A111" s="102" t="s">
        <v>123</v>
      </c>
      <c r="C111" s="103" t="s">
        <v>36</v>
      </c>
      <c r="D111" s="103" t="s">
        <v>37</v>
      </c>
      <c r="E111" s="103" t="s">
        <v>38</v>
      </c>
      <c r="F111" s="103" t="s">
        <v>39</v>
      </c>
      <c r="G111" s="103" t="s">
        <v>40</v>
      </c>
      <c r="H111" s="103" t="s">
        <v>41</v>
      </c>
      <c r="I111" s="103" t="s">
        <v>42</v>
      </c>
      <c r="J111" s="103" t="s">
        <v>43</v>
      </c>
      <c r="K111" s="103" t="s">
        <v>44</v>
      </c>
      <c r="L111" s="103" t="s">
        <v>45</v>
      </c>
      <c r="M111" s="103" t="s">
        <v>46</v>
      </c>
      <c r="N111" s="103" t="s">
        <v>47</v>
      </c>
      <c r="O111" s="103" t="s">
        <v>48</v>
      </c>
      <c r="P111" s="103" t="s">
        <v>49</v>
      </c>
      <c r="Q111" s="103" t="s">
        <v>50</v>
      </c>
      <c r="R111" s="103" t="s">
        <v>51</v>
      </c>
      <c r="S111" s="103" t="s">
        <v>52</v>
      </c>
      <c r="T111" s="103" t="s">
        <v>53</v>
      </c>
      <c r="U111" s="103" t="s">
        <v>54</v>
      </c>
      <c r="V111" s="103" t="s">
        <v>55</v>
      </c>
      <c r="W111" s="103" t="s">
        <v>56</v>
      </c>
      <c r="X111" s="103" t="s">
        <v>57</v>
      </c>
      <c r="Y111" s="103" t="s">
        <v>58</v>
      </c>
      <c r="Z111" s="103" t="s">
        <v>59</v>
      </c>
      <c r="AA111" s="103" t="s">
        <v>35</v>
      </c>
    </row>
    <row r="112" customFormat="false" ht="11.25" hidden="false" customHeight="true" outlineLevel="0" collapsed="false">
      <c r="A112" s="105" t="s">
        <v>123</v>
      </c>
      <c r="C112" s="106" t="n">
        <v>0</v>
      </c>
      <c r="D112" s="106" t="n">
        <v>0</v>
      </c>
      <c r="E112" s="106" t="n">
        <v>0</v>
      </c>
      <c r="F112" s="106" t="n">
        <v>0</v>
      </c>
      <c r="G112" s="106" t="n">
        <v>0</v>
      </c>
      <c r="H112" s="106" t="n">
        <v>0</v>
      </c>
      <c r="I112" s="106" t="n">
        <v>0</v>
      </c>
      <c r="J112" s="106" t="n">
        <v>0</v>
      </c>
      <c r="K112" s="106" t="n">
        <v>0</v>
      </c>
      <c r="L112" s="106" t="n">
        <v>0</v>
      </c>
      <c r="M112" s="106" t="n">
        <v>0</v>
      </c>
      <c r="N112" s="106" t="n">
        <v>0</v>
      </c>
      <c r="O112" s="106" t="n">
        <v>0</v>
      </c>
      <c r="P112" s="106" t="n">
        <v>0</v>
      </c>
      <c r="Q112" s="106" t="n">
        <v>0</v>
      </c>
      <c r="R112" s="106" t="n">
        <v>0</v>
      </c>
      <c r="S112" s="106" t="n">
        <v>0</v>
      </c>
      <c r="T112" s="106" t="n">
        <v>0</v>
      </c>
      <c r="U112" s="106" t="n">
        <v>0</v>
      </c>
      <c r="V112" s="106" t="n">
        <v>0</v>
      </c>
      <c r="W112" s="106" t="n">
        <v>0</v>
      </c>
      <c r="X112" s="106" t="n">
        <v>0</v>
      </c>
      <c r="Y112" s="106" t="n">
        <v>0</v>
      </c>
      <c r="Z112" s="106" t="n">
        <v>0</v>
      </c>
      <c r="AA112" s="106" t="n">
        <v>0</v>
      </c>
    </row>
    <row r="114" customFormat="false" ht="11.25" hidden="false" customHeight="true" outlineLevel="0" collapsed="false">
      <c r="A114" s="110" t="s">
        <v>122</v>
      </c>
      <c r="B114" s="111"/>
      <c r="C114" s="112" t="n">
        <v>0</v>
      </c>
      <c r="D114" s="112" t="n">
        <v>0</v>
      </c>
      <c r="E114" s="112" t="n">
        <v>0</v>
      </c>
      <c r="F114" s="112" t="n">
        <v>0</v>
      </c>
      <c r="G114" s="112" t="n">
        <v>0</v>
      </c>
      <c r="H114" s="112" t="n">
        <v>0</v>
      </c>
      <c r="I114" s="112" t="n">
        <v>0</v>
      </c>
      <c r="J114" s="112" t="n">
        <v>0</v>
      </c>
      <c r="K114" s="112" t="n">
        <v>0</v>
      </c>
      <c r="L114" s="112" t="n">
        <v>0</v>
      </c>
      <c r="M114" s="112" t="n">
        <v>0</v>
      </c>
      <c r="N114" s="112" t="n">
        <v>0</v>
      </c>
      <c r="O114" s="112" t="n">
        <v>0</v>
      </c>
      <c r="P114" s="112" t="n">
        <v>0</v>
      </c>
      <c r="Q114" s="112" t="n">
        <v>0</v>
      </c>
      <c r="R114" s="112" t="n">
        <v>0</v>
      </c>
      <c r="S114" s="112" t="n">
        <v>0</v>
      </c>
      <c r="T114" s="112" t="n">
        <v>0</v>
      </c>
      <c r="U114" s="112" t="n">
        <v>0</v>
      </c>
      <c r="V114" s="112" t="n">
        <v>0</v>
      </c>
      <c r="W114" s="112" t="n">
        <v>0</v>
      </c>
      <c r="X114" s="112" t="n">
        <v>0</v>
      </c>
      <c r="Y114" s="112" t="n">
        <v>0</v>
      </c>
      <c r="Z114" s="112" t="n">
        <v>0</v>
      </c>
      <c r="AA114" s="113" t="n">
        <v>0</v>
      </c>
    </row>
    <row r="116" customFormat="false" ht="12" hidden="false" customHeight="true" outlineLevel="0" collapsed="false">
      <c r="A116" s="104" t="s">
        <v>114</v>
      </c>
    </row>
    <row r="117" customFormat="false" ht="11.25" hidden="false" customHeight="true" outlineLevel="0" collapsed="false">
      <c r="A117" s="105" t="s">
        <v>120</v>
      </c>
      <c r="C117" s="106" t="n">
        <v>0</v>
      </c>
      <c r="D117" s="106" t="n">
        <v>0</v>
      </c>
      <c r="E117" s="106" t="n">
        <v>0</v>
      </c>
      <c r="F117" s="106" t="n">
        <v>0</v>
      </c>
      <c r="G117" s="106" t="n">
        <v>0</v>
      </c>
      <c r="H117" s="106" t="n">
        <v>0</v>
      </c>
      <c r="I117" s="106" t="n">
        <v>0</v>
      </c>
      <c r="J117" s="106" t="n">
        <v>0</v>
      </c>
      <c r="K117" s="106" t="n">
        <v>0</v>
      </c>
      <c r="L117" s="106" t="n">
        <v>0</v>
      </c>
      <c r="M117" s="106" t="n">
        <v>0</v>
      </c>
      <c r="N117" s="106" t="n">
        <v>0</v>
      </c>
      <c r="O117" s="106" t="n">
        <v>0</v>
      </c>
      <c r="P117" s="106" t="n">
        <v>0</v>
      </c>
      <c r="Q117" s="106" t="n">
        <v>0</v>
      </c>
      <c r="R117" s="106" t="n">
        <v>0</v>
      </c>
      <c r="S117" s="106" t="n">
        <v>0</v>
      </c>
      <c r="T117" s="106" t="n">
        <v>0</v>
      </c>
      <c r="U117" s="106" t="n">
        <v>0</v>
      </c>
      <c r="V117" s="106" t="n">
        <v>0</v>
      </c>
      <c r="W117" s="106" t="n">
        <v>0</v>
      </c>
      <c r="X117" s="106" t="n">
        <v>0</v>
      </c>
      <c r="Y117" s="106" t="n">
        <v>0</v>
      </c>
      <c r="Z117" s="106" t="n">
        <v>0</v>
      </c>
      <c r="AA117" s="106" t="n">
        <v>0</v>
      </c>
    </row>
    <row r="118" customFormat="false" ht="11.25" hidden="false" customHeight="true" outlineLevel="0" collapsed="false">
      <c r="A118" s="105" t="s">
        <v>121</v>
      </c>
      <c r="C118" s="106" t="n">
        <v>0</v>
      </c>
      <c r="D118" s="106" t="n">
        <v>0</v>
      </c>
      <c r="E118" s="106" t="n">
        <v>0</v>
      </c>
      <c r="F118" s="106" t="n">
        <v>0</v>
      </c>
      <c r="G118" s="106" t="n">
        <v>0</v>
      </c>
      <c r="H118" s="106" t="n">
        <v>0</v>
      </c>
      <c r="I118" s="106" t="n">
        <v>0</v>
      </c>
      <c r="J118" s="106" t="n">
        <v>0</v>
      </c>
      <c r="K118" s="106" t="n">
        <v>0</v>
      </c>
      <c r="L118" s="106" t="n">
        <v>0</v>
      </c>
      <c r="M118" s="106" t="n">
        <v>0</v>
      </c>
      <c r="N118" s="106" t="n">
        <v>0</v>
      </c>
      <c r="O118" s="106" t="n">
        <v>0</v>
      </c>
      <c r="P118" s="106" t="n">
        <v>0</v>
      </c>
      <c r="Q118" s="106" t="n">
        <v>0</v>
      </c>
      <c r="R118" s="106" t="n">
        <v>0</v>
      </c>
      <c r="S118" s="106" t="n">
        <v>0</v>
      </c>
      <c r="T118" s="106" t="n">
        <v>0</v>
      </c>
      <c r="U118" s="106" t="n">
        <v>0</v>
      </c>
      <c r="V118" s="106" t="n">
        <v>0</v>
      </c>
      <c r="W118" s="106" t="n">
        <v>0</v>
      </c>
      <c r="X118" s="106" t="n">
        <v>0</v>
      </c>
      <c r="Y118" s="106" t="n">
        <v>0</v>
      </c>
      <c r="Z118" s="106" t="n">
        <v>0</v>
      </c>
      <c r="AA118" s="106" t="n">
        <v>0</v>
      </c>
    </row>
    <row r="119" customFormat="false" ht="11.25" hidden="false" customHeight="true" outlineLevel="0" collapsed="false">
      <c r="A119" s="105" t="s">
        <v>123</v>
      </c>
      <c r="C119" s="106" t="n">
        <v>-5000</v>
      </c>
      <c r="D119" s="106" t="n">
        <v>-5000</v>
      </c>
      <c r="E119" s="106" t="n">
        <v>-5000</v>
      </c>
      <c r="F119" s="106" t="n">
        <v>-5000</v>
      </c>
      <c r="G119" s="106" t="n">
        <v>0</v>
      </c>
      <c r="H119" s="106" t="n">
        <v>0</v>
      </c>
      <c r="I119" s="106" t="n">
        <v>0</v>
      </c>
      <c r="J119" s="106" t="n">
        <v>0</v>
      </c>
      <c r="K119" s="106" t="n">
        <v>0</v>
      </c>
      <c r="L119" s="106" t="n">
        <v>0</v>
      </c>
      <c r="M119" s="106" t="n">
        <v>0</v>
      </c>
      <c r="N119" s="106" t="n">
        <v>0</v>
      </c>
      <c r="O119" s="106" t="n">
        <v>0</v>
      </c>
      <c r="P119" s="106" t="n">
        <v>0</v>
      </c>
      <c r="Q119" s="106" t="n">
        <v>0</v>
      </c>
      <c r="R119" s="106" t="n">
        <v>0</v>
      </c>
      <c r="S119" s="106" t="n">
        <v>0</v>
      </c>
      <c r="T119" s="106" t="n">
        <v>0</v>
      </c>
      <c r="U119" s="106" t="n">
        <v>0</v>
      </c>
      <c r="V119" s="106" t="n">
        <v>0</v>
      </c>
      <c r="W119" s="106" t="n">
        <v>0</v>
      </c>
      <c r="X119" s="106" t="n">
        <v>0</v>
      </c>
      <c r="Y119" s="106" t="n">
        <v>0</v>
      </c>
      <c r="Z119" s="106" t="n">
        <v>0</v>
      </c>
      <c r="AA119" s="106" t="n">
        <v>-20000</v>
      </c>
    </row>
    <row r="120" customFormat="false" ht="11.25" hidden="false" customHeight="true" outlineLevel="0" collapsed="false">
      <c r="A120" s="105" t="s">
        <v>122</v>
      </c>
      <c r="C120" s="107" t="n">
        <v>-5000</v>
      </c>
      <c r="D120" s="107" t="n">
        <v>-5000</v>
      </c>
      <c r="E120" s="107" t="n">
        <v>-5000</v>
      </c>
      <c r="F120" s="107" t="n">
        <v>-5000</v>
      </c>
      <c r="G120" s="107" t="n">
        <v>0</v>
      </c>
      <c r="H120" s="107" t="n">
        <v>0</v>
      </c>
      <c r="I120" s="107" t="n">
        <v>0</v>
      </c>
      <c r="J120" s="107" t="n">
        <v>0</v>
      </c>
      <c r="K120" s="107" t="n">
        <v>0</v>
      </c>
      <c r="L120" s="107" t="n">
        <v>0</v>
      </c>
      <c r="M120" s="107" t="n">
        <v>0</v>
      </c>
      <c r="N120" s="107" t="n">
        <v>0</v>
      </c>
      <c r="O120" s="107" t="n">
        <v>0</v>
      </c>
      <c r="P120" s="107" t="n">
        <v>0</v>
      </c>
      <c r="Q120" s="107" t="n">
        <v>0</v>
      </c>
      <c r="R120" s="107" t="n">
        <v>0</v>
      </c>
      <c r="S120" s="107" t="n">
        <v>0</v>
      </c>
      <c r="T120" s="107" t="n">
        <v>0</v>
      </c>
      <c r="U120" s="107" t="n">
        <v>0</v>
      </c>
      <c r="V120" s="107" t="n">
        <v>0</v>
      </c>
      <c r="W120" s="107" t="n">
        <v>0</v>
      </c>
      <c r="X120" s="107" t="n">
        <v>0</v>
      </c>
      <c r="Y120" s="107" t="n">
        <v>0</v>
      </c>
      <c r="Z120" s="107" t="n">
        <v>0</v>
      </c>
      <c r="AA120" s="107" t="n">
        <v>-20000</v>
      </c>
    </row>
    <row r="122" customFormat="false" ht="12" hidden="false" customHeight="true" outlineLevel="0" collapsed="false">
      <c r="A122" s="104" t="s">
        <v>105</v>
      </c>
    </row>
    <row r="123" customFormat="false" ht="11.25" hidden="false" customHeight="true" outlineLevel="0" collapsed="false">
      <c r="A123" s="105" t="s">
        <v>120</v>
      </c>
      <c r="C123" s="106" t="n">
        <v>0</v>
      </c>
      <c r="D123" s="106" t="n">
        <v>0</v>
      </c>
      <c r="E123" s="106" t="n">
        <v>0</v>
      </c>
      <c r="F123" s="106" t="n">
        <v>0</v>
      </c>
      <c r="G123" s="106" t="n">
        <v>0</v>
      </c>
      <c r="H123" s="106" t="n">
        <v>0</v>
      </c>
      <c r="I123" s="106" t="n">
        <v>0</v>
      </c>
      <c r="J123" s="106" t="n">
        <v>0</v>
      </c>
      <c r="K123" s="106" t="n">
        <v>0</v>
      </c>
      <c r="L123" s="106" t="n">
        <v>0</v>
      </c>
      <c r="M123" s="106" t="n">
        <v>0</v>
      </c>
      <c r="N123" s="106" t="n">
        <v>0</v>
      </c>
      <c r="O123" s="106" t="n">
        <v>0</v>
      </c>
      <c r="P123" s="106" t="n">
        <v>0</v>
      </c>
      <c r="Q123" s="106" t="n">
        <v>0</v>
      </c>
      <c r="R123" s="106" t="n">
        <v>0</v>
      </c>
      <c r="S123" s="106" t="n">
        <v>0</v>
      </c>
      <c r="T123" s="106" t="n">
        <v>0</v>
      </c>
      <c r="U123" s="106" t="n">
        <v>0</v>
      </c>
      <c r="V123" s="106" t="n">
        <v>0</v>
      </c>
      <c r="W123" s="106" t="n">
        <v>0</v>
      </c>
      <c r="X123" s="106" t="n">
        <v>0</v>
      </c>
      <c r="Y123" s="106" t="n">
        <v>0</v>
      </c>
      <c r="Z123" s="106" t="n">
        <v>0</v>
      </c>
      <c r="AA123" s="106" t="n">
        <v>0</v>
      </c>
    </row>
    <row r="124" customFormat="false" ht="11.25" hidden="false" customHeight="true" outlineLevel="0" collapsed="false">
      <c r="A124" s="105" t="s">
        <v>121</v>
      </c>
      <c r="C124" s="106" t="n">
        <v>0</v>
      </c>
      <c r="D124" s="106" t="n">
        <v>0</v>
      </c>
      <c r="E124" s="106" t="n">
        <v>0</v>
      </c>
      <c r="F124" s="106" t="n">
        <v>0</v>
      </c>
      <c r="G124" s="106" t="n">
        <v>0</v>
      </c>
      <c r="H124" s="106" t="n">
        <v>0</v>
      </c>
      <c r="I124" s="106" t="n">
        <v>0</v>
      </c>
      <c r="J124" s="106" t="n">
        <v>0</v>
      </c>
      <c r="K124" s="106" t="n">
        <v>0</v>
      </c>
      <c r="L124" s="106" t="n">
        <v>0</v>
      </c>
      <c r="M124" s="106" t="n">
        <v>0</v>
      </c>
      <c r="N124" s="106" t="n">
        <v>0</v>
      </c>
      <c r="O124" s="106" t="n">
        <v>0</v>
      </c>
      <c r="P124" s="106" t="n">
        <v>0</v>
      </c>
      <c r="Q124" s="106" t="n">
        <v>0</v>
      </c>
      <c r="R124" s="106" t="n">
        <v>0</v>
      </c>
      <c r="S124" s="106" t="n">
        <v>0</v>
      </c>
      <c r="T124" s="106" t="n">
        <v>0</v>
      </c>
      <c r="U124" s="106" t="n">
        <v>0</v>
      </c>
      <c r="V124" s="106" t="n">
        <v>0</v>
      </c>
      <c r="W124" s="106" t="n">
        <v>0</v>
      </c>
      <c r="X124" s="106" t="n">
        <v>0</v>
      </c>
      <c r="Y124" s="106" t="n">
        <v>0</v>
      </c>
      <c r="Z124" s="106" t="n">
        <v>0</v>
      </c>
      <c r="AA124" s="106" t="n">
        <v>0</v>
      </c>
    </row>
    <row r="125" customFormat="false" ht="11.25" hidden="false" customHeight="true" outlineLevel="0" collapsed="false">
      <c r="A125" s="105" t="s">
        <v>123</v>
      </c>
      <c r="C125" s="106" t="n">
        <v>5000</v>
      </c>
      <c r="D125" s="106" t="n">
        <v>5000</v>
      </c>
      <c r="E125" s="106" t="n">
        <v>5000</v>
      </c>
      <c r="F125" s="106" t="n">
        <v>5000</v>
      </c>
      <c r="G125" s="106" t="n">
        <v>0</v>
      </c>
      <c r="H125" s="106" t="n">
        <v>0</v>
      </c>
      <c r="I125" s="106" t="n">
        <v>0</v>
      </c>
      <c r="J125" s="106" t="n">
        <v>0</v>
      </c>
      <c r="K125" s="106" t="n">
        <v>0</v>
      </c>
      <c r="L125" s="106" t="n">
        <v>0</v>
      </c>
      <c r="M125" s="106" t="n">
        <v>0</v>
      </c>
      <c r="N125" s="106" t="n">
        <v>0</v>
      </c>
      <c r="O125" s="106" t="n">
        <v>0</v>
      </c>
      <c r="P125" s="106" t="n">
        <v>0</v>
      </c>
      <c r="Q125" s="106" t="n">
        <v>0</v>
      </c>
      <c r="R125" s="106" t="n">
        <v>0</v>
      </c>
      <c r="S125" s="106" t="n">
        <v>0</v>
      </c>
      <c r="T125" s="106" t="n">
        <v>0</v>
      </c>
      <c r="U125" s="106" t="n">
        <v>0</v>
      </c>
      <c r="V125" s="106" t="n">
        <v>0</v>
      </c>
      <c r="W125" s="106" t="n">
        <v>0</v>
      </c>
      <c r="X125" s="106" t="n">
        <v>0</v>
      </c>
      <c r="Y125" s="106" t="n">
        <v>0</v>
      </c>
      <c r="Z125" s="106" t="n">
        <v>0</v>
      </c>
      <c r="AA125" s="106" t="n">
        <v>20000</v>
      </c>
    </row>
    <row r="126" customFormat="false" ht="11.25" hidden="false" customHeight="true" outlineLevel="0" collapsed="false">
      <c r="A126" s="105" t="s">
        <v>122</v>
      </c>
      <c r="C126" s="107" t="n">
        <v>5000</v>
      </c>
      <c r="D126" s="107" t="n">
        <v>5000</v>
      </c>
      <c r="E126" s="107" t="n">
        <v>5000</v>
      </c>
      <c r="F126" s="107" t="n">
        <v>5000</v>
      </c>
      <c r="G126" s="107" t="n">
        <v>0</v>
      </c>
      <c r="H126" s="107" t="n">
        <v>0</v>
      </c>
      <c r="I126" s="107" t="n">
        <v>0</v>
      </c>
      <c r="J126" s="107" t="n">
        <v>0</v>
      </c>
      <c r="K126" s="107" t="n">
        <v>0</v>
      </c>
      <c r="L126" s="107" t="n">
        <v>0</v>
      </c>
      <c r="M126" s="107" t="n">
        <v>0</v>
      </c>
      <c r="N126" s="107" t="n">
        <v>0</v>
      </c>
      <c r="O126" s="107" t="n">
        <v>0</v>
      </c>
      <c r="P126" s="107" t="n">
        <v>0</v>
      </c>
      <c r="Q126" s="107" t="n">
        <v>0</v>
      </c>
      <c r="R126" s="107" t="n">
        <v>0</v>
      </c>
      <c r="S126" s="107" t="n">
        <v>0</v>
      </c>
      <c r="T126" s="107" t="n">
        <v>0</v>
      </c>
      <c r="U126" s="107" t="n">
        <v>0</v>
      </c>
      <c r="V126" s="107" t="n">
        <v>0</v>
      </c>
      <c r="W126" s="107" t="n">
        <v>0</v>
      </c>
      <c r="X126" s="107" t="n">
        <v>0</v>
      </c>
      <c r="Y126" s="107" t="n">
        <v>0</v>
      </c>
      <c r="Z126" s="107" t="n">
        <v>0</v>
      </c>
      <c r="AA126" s="107" t="n">
        <v>20000</v>
      </c>
    </row>
    <row r="128" customFormat="false" ht="12" hidden="false" customHeight="true" outlineLevel="0" collapsed="false">
      <c r="A128" s="104" t="s">
        <v>115</v>
      </c>
    </row>
    <row r="129" customFormat="false" ht="11.25" hidden="false" customHeight="true" outlineLevel="0" collapsed="false">
      <c r="A129" s="105" t="s">
        <v>4</v>
      </c>
      <c r="C129" s="108" t="n">
        <v>2.621</v>
      </c>
      <c r="D129" s="108" t="n">
        <v>2.926</v>
      </c>
      <c r="E129" s="108" t="n">
        <v>2.766</v>
      </c>
      <c r="F129" s="108" t="n">
        <v>2.738</v>
      </c>
      <c r="G129" s="108" t="n">
        <v>2.625</v>
      </c>
      <c r="H129" s="108" t="n">
        <v>2.668</v>
      </c>
      <c r="I129" s="108" t="n">
        <v>2.71</v>
      </c>
      <c r="J129" s="108" t="n">
        <v>2.75</v>
      </c>
      <c r="K129" s="108" t="n">
        <v>2.79</v>
      </c>
      <c r="L129" s="108" t="n">
        <v>2.802</v>
      </c>
      <c r="M129" s="108" t="n">
        <v>2.842</v>
      </c>
      <c r="N129" s="108" t="n">
        <v>3.462</v>
      </c>
      <c r="O129" s="108" t="n">
        <v>3.647</v>
      </c>
      <c r="P129" s="108" t="n">
        <v>3.757</v>
      </c>
      <c r="Q129" s="108" t="n">
        <v>3.682</v>
      </c>
      <c r="R129" s="108" t="n">
        <v>3.577</v>
      </c>
      <c r="S129" s="108" t="n">
        <v>3.232</v>
      </c>
      <c r="T129" s="108" t="n">
        <v>3.237</v>
      </c>
      <c r="U129" s="108" t="n">
        <v>3.267</v>
      </c>
      <c r="V129" s="108" t="n">
        <v>3.302</v>
      </c>
      <c r="W129" s="108" t="n">
        <v>3.334</v>
      </c>
      <c r="X129" s="108" t="n">
        <v>3.342</v>
      </c>
      <c r="Y129" s="108" t="n">
        <v>3.384</v>
      </c>
      <c r="Z129" s="108" t="n">
        <v>3.912</v>
      </c>
      <c r="AA129" s="108"/>
    </row>
    <row r="130" customFormat="false" ht="11.25" hidden="false" customHeight="true" outlineLevel="0" collapsed="false">
      <c r="A130" s="105" t="s">
        <v>114</v>
      </c>
      <c r="C130" s="108" t="n">
        <v>2.447</v>
      </c>
      <c r="D130" s="108" t="n">
        <v>2.805</v>
      </c>
      <c r="E130" s="108" t="n">
        <v>2.608</v>
      </c>
      <c r="F130" s="108" t="n">
        <v>2.613</v>
      </c>
      <c r="G130" s="108" t="n">
        <v>2.498</v>
      </c>
      <c r="H130" s="108" t="n">
        <v>2.541</v>
      </c>
      <c r="I130" s="108" t="n">
        <v>2.586</v>
      </c>
      <c r="J130" s="108" t="n">
        <v>2.629</v>
      </c>
      <c r="K130" s="108" t="n">
        <v>2.672</v>
      </c>
      <c r="L130" s="108" t="n">
        <v>2.684</v>
      </c>
      <c r="M130" s="108" t="n">
        <v>2.724</v>
      </c>
      <c r="N130" s="108" t="n">
        <v>3.352</v>
      </c>
      <c r="O130" s="108" t="n">
        <v>3.55</v>
      </c>
      <c r="P130" s="108" t="n">
        <v>3.667</v>
      </c>
      <c r="Q130" s="108" t="n">
        <v>3.597</v>
      </c>
      <c r="R130" s="108" t="n">
        <v>3.507</v>
      </c>
      <c r="S130" s="108" t="n">
        <v>3.167</v>
      </c>
      <c r="T130" s="108" t="n">
        <v>3.177</v>
      </c>
      <c r="U130" s="108" t="n">
        <v>3.207</v>
      </c>
      <c r="V130" s="108" t="n">
        <v>3.262</v>
      </c>
      <c r="W130" s="108" t="n">
        <v>3.269</v>
      </c>
      <c r="X130" s="108" t="n">
        <v>3.277</v>
      </c>
      <c r="Y130" s="108" t="n">
        <v>3.319</v>
      </c>
      <c r="Z130" s="108" t="n">
        <v>3.857</v>
      </c>
      <c r="AA130" s="108"/>
    </row>
    <row r="131" customFormat="false" ht="11.25" hidden="false" customHeight="true" outlineLevel="0" collapsed="false">
      <c r="A131" s="105" t="s">
        <v>105</v>
      </c>
      <c r="C131" s="109" t="n">
        <v>0.174</v>
      </c>
      <c r="D131" s="109" t="n">
        <v>0.121</v>
      </c>
      <c r="E131" s="109" t="n">
        <v>0.158</v>
      </c>
      <c r="F131" s="109" t="n">
        <v>0.125</v>
      </c>
      <c r="G131" s="109" t="n">
        <v>0.127</v>
      </c>
      <c r="H131" s="109" t="n">
        <v>0.127</v>
      </c>
      <c r="I131" s="109" t="n">
        <v>0.124</v>
      </c>
      <c r="J131" s="109" t="n">
        <v>0.121</v>
      </c>
      <c r="K131" s="109" t="n">
        <v>0.118</v>
      </c>
      <c r="L131" s="109" t="n">
        <v>0.118</v>
      </c>
      <c r="M131" s="109" t="n">
        <v>0.118</v>
      </c>
      <c r="N131" s="109" t="n">
        <v>0.11</v>
      </c>
      <c r="O131" s="109" t="n">
        <v>0.097</v>
      </c>
      <c r="P131" s="109" t="n">
        <v>0.0900000000000003</v>
      </c>
      <c r="Q131" s="109" t="n">
        <v>0.085</v>
      </c>
      <c r="R131" s="109" t="n">
        <v>0.0699999999999998</v>
      </c>
      <c r="S131" s="109" t="n">
        <v>0.0650000000000004</v>
      </c>
      <c r="T131" s="109" t="n">
        <v>0.0600000000000001</v>
      </c>
      <c r="U131" s="109" t="n">
        <v>0.0600000000000001</v>
      </c>
      <c r="V131" s="109" t="n">
        <v>0.04</v>
      </c>
      <c r="W131" s="109" t="n">
        <v>0.065</v>
      </c>
      <c r="X131" s="109" t="n">
        <v>0.065</v>
      </c>
      <c r="Y131" s="109" t="n">
        <v>0.065</v>
      </c>
      <c r="Z131" s="109" t="n">
        <v>0.0549999999999997</v>
      </c>
      <c r="AA131" s="108"/>
    </row>
    <row r="133" customFormat="false" ht="12" hidden="false" customHeight="true" outlineLevel="0" collapsed="false">
      <c r="A133" s="104" t="s">
        <v>124</v>
      </c>
    </row>
    <row r="134" customFormat="false" ht="11.25" hidden="false" customHeight="true" outlineLevel="0" collapsed="false">
      <c r="A134" s="105" t="s">
        <v>125</v>
      </c>
      <c r="C134" s="108" t="n">
        <v>4.7</v>
      </c>
      <c r="D134" s="108" t="n">
        <v>4.7</v>
      </c>
      <c r="E134" s="108" t="n">
        <v>4.7</v>
      </c>
      <c r="F134" s="108" t="n">
        <v>4.7</v>
      </c>
      <c r="G134" s="108" t="n">
        <v>3.2256</v>
      </c>
      <c r="H134" s="108" t="n">
        <v>3.2256</v>
      </c>
      <c r="I134" s="108" t="n">
        <v>3.2256</v>
      </c>
      <c r="J134" s="108" t="n">
        <v>3.2256</v>
      </c>
      <c r="K134" s="108" t="n">
        <v>3.2256</v>
      </c>
      <c r="L134" s="108" t="n">
        <v>3.2256</v>
      </c>
      <c r="M134" s="108" t="n">
        <v>3.2256</v>
      </c>
      <c r="N134" s="108" t="n">
        <v>0</v>
      </c>
      <c r="O134" s="108" t="n">
        <v>0</v>
      </c>
      <c r="P134" s="108" t="n">
        <v>0</v>
      </c>
      <c r="Q134" s="108" t="n">
        <v>0</v>
      </c>
      <c r="R134" s="108" t="n">
        <v>0</v>
      </c>
      <c r="S134" s="108" t="n">
        <v>0</v>
      </c>
      <c r="T134" s="108" t="n">
        <v>0</v>
      </c>
      <c r="U134" s="108" t="n">
        <v>0</v>
      </c>
      <c r="V134" s="108" t="n">
        <v>0</v>
      </c>
      <c r="W134" s="108" t="n">
        <v>0</v>
      </c>
      <c r="X134" s="108" t="n">
        <v>0</v>
      </c>
      <c r="Y134" s="108" t="n">
        <v>0</v>
      </c>
      <c r="Z134" s="108" t="n">
        <v>0</v>
      </c>
      <c r="AA134" s="108"/>
    </row>
    <row r="135" customFormat="false" ht="11.25" hidden="false" customHeight="true" outlineLevel="0" collapsed="false">
      <c r="A135" s="105" t="s">
        <v>126</v>
      </c>
      <c r="C135" s="108" t="n">
        <v>4.8436</v>
      </c>
      <c r="D135" s="108" t="n">
        <v>4.8436</v>
      </c>
      <c r="E135" s="108" t="n">
        <v>4.8436</v>
      </c>
      <c r="F135" s="108" t="n">
        <v>4.8436</v>
      </c>
      <c r="G135" s="108" t="n">
        <v>3.2469</v>
      </c>
      <c r="H135" s="108" t="n">
        <v>3.2469</v>
      </c>
      <c r="I135" s="108" t="n">
        <v>3.2469</v>
      </c>
      <c r="J135" s="108" t="n">
        <v>3.2469</v>
      </c>
      <c r="K135" s="108" t="n">
        <v>3.2469</v>
      </c>
      <c r="L135" s="108" t="n">
        <v>3.2469</v>
      </c>
      <c r="M135" s="108" t="n">
        <v>3.2469</v>
      </c>
      <c r="N135" s="108" t="n">
        <v>0</v>
      </c>
      <c r="O135" s="108" t="n">
        <v>0</v>
      </c>
      <c r="P135" s="108" t="n">
        <v>0</v>
      </c>
      <c r="Q135" s="108" t="n">
        <v>0</v>
      </c>
      <c r="R135" s="108" t="n">
        <v>0</v>
      </c>
      <c r="S135" s="108" t="n">
        <v>0</v>
      </c>
      <c r="T135" s="108" t="n">
        <v>0</v>
      </c>
      <c r="U135" s="108" t="n">
        <v>0</v>
      </c>
      <c r="V135" s="108" t="n">
        <v>0</v>
      </c>
      <c r="W135" s="108" t="n">
        <v>0</v>
      </c>
      <c r="X135" s="108" t="n">
        <v>0</v>
      </c>
      <c r="Y135" s="108" t="n">
        <v>0</v>
      </c>
      <c r="Z135" s="108" t="n">
        <v>0</v>
      </c>
      <c r="AA135" s="108"/>
    </row>
    <row r="137" customFormat="false" ht="12" hidden="false" customHeight="true" outlineLevel="0" collapsed="false">
      <c r="A137" s="104" t="s">
        <v>116</v>
      </c>
    </row>
    <row r="138" customFormat="false" ht="11.25" hidden="false" customHeight="true" outlineLevel="0" collapsed="false">
      <c r="A138" s="105" t="s">
        <v>117</v>
      </c>
      <c r="C138" s="106" t="n">
        <v>155426</v>
      </c>
      <c r="D138" s="106" t="n">
        <v>154934</v>
      </c>
      <c r="E138" s="115" t="n">
        <v>139491</v>
      </c>
      <c r="F138" s="115" t="n">
        <v>154010</v>
      </c>
      <c r="G138" s="115" t="n">
        <v>25154</v>
      </c>
      <c r="H138" s="115" t="n">
        <v>25909</v>
      </c>
      <c r="I138" s="115" t="n">
        <v>24991</v>
      </c>
      <c r="J138" s="106" t="n">
        <v>25741</v>
      </c>
      <c r="K138" s="106" t="n">
        <v>25656</v>
      </c>
      <c r="L138" s="106" t="n">
        <v>24745</v>
      </c>
      <c r="M138" s="106" t="n">
        <v>25483</v>
      </c>
      <c r="N138" s="106" t="n">
        <v>0</v>
      </c>
      <c r="O138" s="106" t="n">
        <v>0</v>
      </c>
      <c r="P138" s="106" t="n">
        <v>0</v>
      </c>
      <c r="Q138" s="106" t="n">
        <v>0</v>
      </c>
      <c r="R138" s="106" t="n">
        <v>0</v>
      </c>
      <c r="S138" s="106" t="n">
        <v>0</v>
      </c>
      <c r="T138" s="106" t="n">
        <v>0</v>
      </c>
      <c r="U138" s="106" t="n">
        <v>0</v>
      </c>
      <c r="V138" s="106" t="n">
        <v>0</v>
      </c>
      <c r="W138" s="106" t="n">
        <v>0</v>
      </c>
      <c r="X138" s="106" t="n">
        <v>0</v>
      </c>
      <c r="Y138" s="106" t="n">
        <v>0</v>
      </c>
      <c r="Z138" s="106" t="n">
        <v>0</v>
      </c>
      <c r="AA138" s="106" t="n">
        <v>781540</v>
      </c>
    </row>
    <row r="139" customFormat="false" ht="11.25" hidden="false" customHeight="true" outlineLevel="0" collapsed="false">
      <c r="A139" s="105" t="s">
        <v>127</v>
      </c>
      <c r="C139" s="106" t="n">
        <v>0</v>
      </c>
      <c r="D139" s="106" t="n">
        <v>0</v>
      </c>
      <c r="E139" s="106" t="n">
        <v>0</v>
      </c>
      <c r="F139" s="106" t="n">
        <v>0</v>
      </c>
      <c r="G139" s="106" t="n">
        <v>0</v>
      </c>
      <c r="H139" s="106" t="n">
        <v>0</v>
      </c>
      <c r="I139" s="106" t="n">
        <v>0</v>
      </c>
      <c r="J139" s="106" t="n">
        <v>0</v>
      </c>
      <c r="K139" s="106" t="n">
        <v>0</v>
      </c>
      <c r="L139" s="106" t="n">
        <v>0</v>
      </c>
      <c r="M139" s="106" t="n">
        <v>0</v>
      </c>
      <c r="N139" s="106" t="n">
        <v>0</v>
      </c>
      <c r="O139" s="106" t="n">
        <v>0</v>
      </c>
      <c r="P139" s="106" t="n">
        <v>0</v>
      </c>
      <c r="Q139" s="106" t="n">
        <v>0</v>
      </c>
      <c r="R139" s="106" t="n">
        <v>0</v>
      </c>
      <c r="S139" s="106" t="n">
        <v>0</v>
      </c>
      <c r="T139" s="106" t="n">
        <v>0</v>
      </c>
      <c r="U139" s="106" t="n">
        <v>0</v>
      </c>
      <c r="V139" s="106" t="n">
        <v>0</v>
      </c>
      <c r="W139" s="106" t="n">
        <v>0</v>
      </c>
      <c r="X139" s="106" t="n">
        <v>0</v>
      </c>
      <c r="Y139" s="106" t="n">
        <v>0</v>
      </c>
      <c r="Z139" s="106" t="n">
        <v>0</v>
      </c>
      <c r="AA139" s="106" t="n">
        <v>0</v>
      </c>
    </row>
    <row r="140" customFormat="false" ht="11.25" hidden="false" customHeight="true" outlineLevel="0" collapsed="false">
      <c r="A140" s="110" t="s">
        <v>109</v>
      </c>
      <c r="B140" s="111"/>
      <c r="C140" s="112" t="n">
        <v>155426</v>
      </c>
      <c r="D140" s="112" t="n">
        <v>154934</v>
      </c>
      <c r="E140" s="112" t="n">
        <v>139491</v>
      </c>
      <c r="F140" s="112" t="n">
        <v>154010</v>
      </c>
      <c r="G140" s="112" t="n">
        <v>25154</v>
      </c>
      <c r="H140" s="112" t="n">
        <v>25909</v>
      </c>
      <c r="I140" s="112" t="n">
        <v>24991</v>
      </c>
      <c r="J140" s="112" t="n">
        <v>25741</v>
      </c>
      <c r="K140" s="112" t="n">
        <v>25656</v>
      </c>
      <c r="L140" s="112" t="n">
        <v>24745</v>
      </c>
      <c r="M140" s="112" t="n">
        <v>25483</v>
      </c>
      <c r="N140" s="112" t="n">
        <v>0</v>
      </c>
      <c r="O140" s="112" t="n">
        <v>0</v>
      </c>
      <c r="P140" s="112" t="n">
        <v>0</v>
      </c>
      <c r="Q140" s="112" t="n">
        <v>0</v>
      </c>
      <c r="R140" s="112" t="n">
        <v>0</v>
      </c>
      <c r="S140" s="112" t="n">
        <v>0</v>
      </c>
      <c r="T140" s="112" t="n">
        <v>0</v>
      </c>
      <c r="U140" s="112" t="n">
        <v>0</v>
      </c>
      <c r="V140" s="112" t="n">
        <v>0</v>
      </c>
      <c r="W140" s="112" t="n">
        <v>0</v>
      </c>
      <c r="X140" s="112" t="n">
        <v>0</v>
      </c>
      <c r="Y140" s="112" t="n">
        <v>0</v>
      </c>
      <c r="Z140" s="112" t="n">
        <v>0</v>
      </c>
      <c r="AA140" s="113" t="n">
        <v>781540</v>
      </c>
    </row>
    <row r="141" customFormat="false" ht="11.25" hidden="false" customHeight="true" outlineLevel="0" collapsed="false">
      <c r="A141" s="105" t="s">
        <v>110</v>
      </c>
      <c r="C141" s="106" t="n">
        <v>169770</v>
      </c>
      <c r="D141" s="106" t="n">
        <v>114005</v>
      </c>
      <c r="E141" s="106" t="n">
        <v>130003</v>
      </c>
      <c r="F141" s="106" t="n">
        <v>142768</v>
      </c>
      <c r="G141" s="106" t="n">
        <v>25146</v>
      </c>
      <c r="H141" s="106" t="n">
        <v>25901</v>
      </c>
      <c r="I141" s="106" t="n">
        <v>24983</v>
      </c>
      <c r="J141" s="106" t="n">
        <v>25733</v>
      </c>
      <c r="K141" s="106" t="n">
        <v>25648</v>
      </c>
      <c r="L141" s="106" t="n">
        <v>24737</v>
      </c>
      <c r="M141" s="106" t="n">
        <v>25475</v>
      </c>
      <c r="N141" s="106" t="n">
        <v>0</v>
      </c>
      <c r="O141" s="106" t="n">
        <v>0</v>
      </c>
      <c r="P141" s="106" t="n">
        <v>0</v>
      </c>
      <c r="Q141" s="106" t="n">
        <v>0</v>
      </c>
      <c r="R141" s="106" t="n">
        <v>0</v>
      </c>
      <c r="S141" s="106" t="n">
        <v>0</v>
      </c>
      <c r="T141" s="106" t="n">
        <v>0</v>
      </c>
      <c r="U141" s="106" t="n">
        <v>0</v>
      </c>
      <c r="V141" s="106" t="n">
        <v>0</v>
      </c>
      <c r="W141" s="106" t="n">
        <v>0</v>
      </c>
      <c r="X141" s="106" t="n">
        <v>0</v>
      </c>
      <c r="Y141" s="106" t="n">
        <v>0</v>
      </c>
      <c r="Z141" s="106" t="n">
        <v>0</v>
      </c>
      <c r="AA141" s="106" t="n">
        <v>734169</v>
      </c>
    </row>
    <row r="142" customFormat="false" ht="11.25" hidden="false" customHeight="true" outlineLevel="0" collapsed="false">
      <c r="A142" s="105" t="s">
        <v>105</v>
      </c>
      <c r="C142" s="107" t="n">
        <v>-14344</v>
      </c>
      <c r="D142" s="107" t="n">
        <v>40929</v>
      </c>
      <c r="E142" s="107" t="n">
        <v>9488</v>
      </c>
      <c r="F142" s="107" t="n">
        <v>11242</v>
      </c>
      <c r="G142" s="107" t="n">
        <v>8</v>
      </c>
      <c r="H142" s="107" t="n">
        <v>8</v>
      </c>
      <c r="I142" s="107" t="n">
        <v>8</v>
      </c>
      <c r="J142" s="107" t="n">
        <v>8</v>
      </c>
      <c r="K142" s="107" t="n">
        <v>8</v>
      </c>
      <c r="L142" s="107" t="n">
        <v>8</v>
      </c>
      <c r="M142" s="107" t="n">
        <v>8</v>
      </c>
      <c r="N142" s="107" t="n">
        <v>0</v>
      </c>
      <c r="O142" s="107" t="n">
        <v>0</v>
      </c>
      <c r="P142" s="107" t="n">
        <v>0</v>
      </c>
      <c r="Q142" s="107" t="n">
        <v>0</v>
      </c>
      <c r="R142" s="107" t="n">
        <v>0</v>
      </c>
      <c r="S142" s="107" t="n">
        <v>0</v>
      </c>
      <c r="T142" s="107" t="n">
        <v>0</v>
      </c>
      <c r="U142" s="107" t="n">
        <v>0</v>
      </c>
      <c r="V142" s="107" t="n">
        <v>0</v>
      </c>
      <c r="W142" s="107" t="n">
        <v>0</v>
      </c>
      <c r="X142" s="107" t="n">
        <v>0</v>
      </c>
      <c r="Y142" s="107" t="n">
        <v>0</v>
      </c>
      <c r="Z142" s="107" t="n">
        <v>0</v>
      </c>
      <c r="AA142" s="107" t="n">
        <v>47371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/>
  </headerFooter>
  <rowBreaks count="3" manualBreakCount="3">
    <brk id="22" man="true" max="16383" min="0"/>
    <brk id="31" man="true" max="16383" min="0"/>
    <brk id="71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2001-06-07T21:23:28Z</dcterms:created>
  <dc:creator>Scott Gardner</dc:creator>
  <dc:description/>
  <dc:language>en-US</dc:language>
  <cp:lastModifiedBy>Scott Gardner</cp:lastModifiedBy>
  <cp:lastPrinted>2001-11-20T12:51:54Z</cp:lastPrinted>
  <cp:revision>0</cp:revision>
  <dc:subject/>
  <dc:title/>
</cp:coreProperties>
</file>