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<sst xmlns="http://schemas.openxmlformats.org/spreadsheetml/2006/main" count="206" uniqueCount="64">
  <si>
    <t xml:space="preserve">GSA - JFK Federal Building </t>
  </si>
  <si>
    <t xml:space="preserve">Current Account Number:  25963461006</t>
  </si>
  <si>
    <t xml:space="preserve">Old Account Number:  571695094001</t>
  </si>
  <si>
    <t xml:space="preserve">Billing Period:</t>
  </si>
  <si>
    <t xml:space="preserve">1/10/2001-2/8-2001</t>
  </si>
  <si>
    <t xml:space="preserve">Invoice Number:</t>
  </si>
  <si>
    <t xml:space="preserve">Usage:</t>
  </si>
  <si>
    <t xml:space="preserve">Corrected Billing Information</t>
  </si>
  <si>
    <t xml:space="preserve">Previous Billing Information:</t>
  </si>
  <si>
    <t xml:space="preserve">Enron Discount</t>
  </si>
  <si>
    <t xml:space="preserve">914,616*(.038*.027)</t>
  </si>
  <si>
    <t xml:space="preserve">Renewable Tier 1</t>
  </si>
  <si>
    <t xml:space="preserve">175,000*.0550</t>
  </si>
  <si>
    <t xml:space="preserve">Total Cost of Energy</t>
  </si>
  <si>
    <t xml:space="preserve">914,616*.049</t>
  </si>
  <si>
    <t xml:space="preserve">Renewable Tier 2</t>
  </si>
  <si>
    <t xml:space="preserve">225,000*.0525</t>
  </si>
  <si>
    <t xml:space="preserve">Total NonRenewable Generation</t>
  </si>
  <si>
    <t xml:space="preserve">NonRenewable </t>
  </si>
  <si>
    <t xml:space="preserve">514,616*.0490</t>
  </si>
  <si>
    <t xml:space="preserve">BECO Charges</t>
  </si>
  <si>
    <t xml:space="preserve">Total NonRenewable/Renewable Generation</t>
  </si>
  <si>
    <t xml:space="preserve">Current Period Charges</t>
  </si>
  <si>
    <t xml:space="preserve">2/8/2001-3/9/2001</t>
  </si>
  <si>
    <t xml:space="preserve">904,916*(.038*.027)</t>
  </si>
  <si>
    <t xml:space="preserve">904,916*.049</t>
  </si>
  <si>
    <t xml:space="preserve">504,916*.0490</t>
  </si>
  <si>
    <t xml:space="preserve">3/9/2001-4/10/2001</t>
  </si>
  <si>
    <t xml:space="preserve">981,675*(.038*.027)</t>
  </si>
  <si>
    <t xml:space="preserve">981,675*.049</t>
  </si>
  <si>
    <t xml:space="preserve">581,675*.0490</t>
  </si>
  <si>
    <t xml:space="preserve">4/10/2001-5/10/2001</t>
  </si>
  <si>
    <t xml:space="preserve">924,006*(.038*.027)</t>
  </si>
  <si>
    <t xml:space="preserve">924,006*.049</t>
  </si>
  <si>
    <t xml:space="preserve">524,006*.0490</t>
  </si>
  <si>
    <t xml:space="preserve">5/10/2001-5/31/2001</t>
  </si>
  <si>
    <t xml:space="preserve">654,500*(.038*.027)</t>
  </si>
  <si>
    <t xml:space="preserve">654,500*.049</t>
  </si>
  <si>
    <t xml:space="preserve">254,500*.0490</t>
  </si>
  <si>
    <t xml:space="preserve">5/31/2001-6/11/2001</t>
  </si>
  <si>
    <t xml:space="preserve">317,400*(.038*.027)</t>
  </si>
  <si>
    <t xml:space="preserve">317,400*.049</t>
  </si>
  <si>
    <t xml:space="preserve">142,400*.0525</t>
  </si>
  <si>
    <t xml:space="preserve">Total Renewable Generation</t>
  </si>
  <si>
    <t xml:space="preserve">6/11/2001-7/30/2001</t>
  </si>
  <si>
    <t xml:space="preserve">1,704,300*(.038*.027)</t>
  </si>
  <si>
    <t xml:space="preserve">1,704,300*.049</t>
  </si>
  <si>
    <t xml:space="preserve">1,304,300*.0490</t>
  </si>
  <si>
    <t xml:space="preserve">7/30/2001-8/28/2001</t>
  </si>
  <si>
    <t xml:space="preserve">1,109,800*(.038*.027)</t>
  </si>
  <si>
    <t xml:space="preserve">1,109,800*.049</t>
  </si>
  <si>
    <t xml:space="preserve">709,800*.0490</t>
  </si>
  <si>
    <t xml:space="preserve">SUMMARY OF CORRECTED CHARGES VS PREVIOUS CHARGES</t>
  </si>
  <si>
    <t xml:space="preserve">Corrected Charge</t>
  </si>
  <si>
    <t xml:space="preserve">Previous Charge</t>
  </si>
  <si>
    <t xml:space="preserve">Difference</t>
  </si>
  <si>
    <t xml:space="preserve">01/10/2001-02/08/2001</t>
  </si>
  <si>
    <t xml:space="preserve">02/08/2001-03/09/2001</t>
  </si>
  <si>
    <t xml:space="preserve">03/09/2001-04/10/2001</t>
  </si>
  <si>
    <t xml:space="preserve">04/10/2001-05/10/2001</t>
  </si>
  <si>
    <t xml:space="preserve">05/10/2001-05/31/2001</t>
  </si>
  <si>
    <t xml:space="preserve">05/31/2001-06/11/2001</t>
  </si>
  <si>
    <t xml:space="preserve">06/11/2001-07/30/2001</t>
  </si>
  <si>
    <t xml:space="preserve">07/30/2001-08/28/2001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</si>
</sst>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[$-409]#,##0.00_);\(#,##0.00\)"/>
    <numFmt numFmtId="167" formatCode="#,##0.00"/>
    <numFmt numFmtId="168" formatCode="\$#,##0.00"/>
    <numFmt numFmtId="169" formatCode="\$#,##0.00_);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8.85"/>
    <col collapsed="false" customWidth="true" hidden="false" outlineLevel="0" max="3" min="3" style="0" width="15.99"/>
    <col collapsed="false" customWidth="true" hidden="false" outlineLevel="0" max="4" min="4" style="0" width="9.85"/>
    <col collapsed="false" customWidth="true" hidden="false" outlineLevel="0" max="5" min="5" style="0" width="27.42"/>
    <col collapsed="false" customWidth="true" hidden="false" outlineLevel="0" max="6" min="6" style="0" width="18.85"/>
    <col collapsed="false" customWidth="true" hidden="false" outlineLevel="0" max="7" min="7" style="0" width="11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2" t="s">
        <v>3</v>
      </c>
    </row>
    <row r="6" customFormat="false" ht="12.75" hidden="false" customHeight="false" outlineLevel="0" collapsed="false">
      <c r="A6" s="3" t="s">
        <v>4</v>
      </c>
    </row>
    <row r="7" customFormat="false" ht="12.75" hidden="false" customHeight="false" outlineLevel="0" collapsed="false">
      <c r="A7" s="1" t="s">
        <v>5</v>
      </c>
      <c r="B7" s="1" t="s">
        <v>6</v>
      </c>
    </row>
    <row r="8" customFormat="false" ht="12.75" hidden="false" customHeight="false" outlineLevel="0" collapsed="false">
      <c r="A8" s="4" t="n">
        <v>1055340</v>
      </c>
      <c r="B8" s="5" t="n">
        <v>914616</v>
      </c>
    </row>
    <row r="9" customFormat="false" ht="12.75" hidden="false" customHeight="false" outlineLevel="0" collapsed="false">
      <c r="A9" s="6"/>
    </row>
    <row r="10" customFormat="false" ht="12.75" hidden="false" customHeight="false" outlineLevel="0" collapsed="false">
      <c r="A10" s="1" t="s">
        <v>7</v>
      </c>
      <c r="E10" s="1" t="s">
        <v>8</v>
      </c>
    </row>
    <row r="11" customFormat="false" ht="12.75" hidden="false" customHeight="false" outlineLevel="0" collapsed="false">
      <c r="A11" s="0" t="s">
        <v>9</v>
      </c>
      <c r="B11" s="0" t="s">
        <v>10</v>
      </c>
      <c r="C11" s="7" t="n">
        <f aca="false">-914616*0.038*0.027</f>
        <v>-938.396016</v>
      </c>
      <c r="D11" s="7"/>
      <c r="E11" s="0" t="s">
        <v>9</v>
      </c>
      <c r="F11" s="0" t="s">
        <v>10</v>
      </c>
      <c r="G11" s="7" t="n">
        <f aca="false">-914616*0.038*0.027</f>
        <v>-938.396016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8" t="n">
        <f aca="false">175000*0.055</f>
        <v>9625</v>
      </c>
      <c r="D12" s="8"/>
      <c r="E12" s="0" t="s">
        <v>13</v>
      </c>
      <c r="F12" s="0" t="s">
        <v>14</v>
      </c>
      <c r="G12" s="9" t="n">
        <v>44816.18</v>
      </c>
    </row>
    <row r="13" customFormat="false" ht="12.75" hidden="false" customHeight="false" outlineLevel="0" collapsed="false">
      <c r="A13" s="0" t="s">
        <v>15</v>
      </c>
      <c r="B13" s="0" t="s">
        <v>16</v>
      </c>
      <c r="C13" s="8" t="n">
        <f aca="false">225000*0.0525</f>
        <v>11812.5</v>
      </c>
      <c r="D13" s="8"/>
      <c r="E13" s="0" t="s">
        <v>17</v>
      </c>
      <c r="G13" s="10" t="n">
        <f aca="false">SUM(G11:G12)</f>
        <v>43877.783984</v>
      </c>
    </row>
    <row r="14" customFormat="false" ht="12.75" hidden="false" customHeight="false" outlineLevel="0" collapsed="false">
      <c r="A14" s="0" t="s">
        <v>18</v>
      </c>
      <c r="B14" s="0" t="s">
        <v>19</v>
      </c>
      <c r="C14" s="9" t="n">
        <f aca="false">514616*0.049</f>
        <v>25216.184</v>
      </c>
      <c r="D14" s="11"/>
      <c r="E14" s="0" t="s">
        <v>20</v>
      </c>
      <c r="G14" s="9" t="n">
        <v>38016.33</v>
      </c>
    </row>
    <row r="15" customFormat="false" ht="12.75" hidden="false" customHeight="false" outlineLevel="0" collapsed="false">
      <c r="A15" s="0" t="s">
        <v>21</v>
      </c>
      <c r="C15" s="12" t="n">
        <f aca="false">SUM(C11:C14)</f>
        <v>45715.287984</v>
      </c>
      <c r="D15" s="12"/>
      <c r="E15" s="0" t="s">
        <v>22</v>
      </c>
      <c r="G15" s="13" t="n">
        <f aca="false">SUM(G13:G14)</f>
        <v>81894.113984</v>
      </c>
    </row>
    <row r="16" customFormat="false" ht="12.75" hidden="false" customHeight="false" outlineLevel="0" collapsed="false">
      <c r="A16" s="0" t="s">
        <v>20</v>
      </c>
      <c r="C16" s="9" t="n">
        <v>38016.33</v>
      </c>
      <c r="D16" s="11"/>
    </row>
    <row r="17" customFormat="false" ht="12.75" hidden="false" customHeight="false" outlineLevel="0" collapsed="false">
      <c r="A17" s="0" t="s">
        <v>22</v>
      </c>
      <c r="C17" s="14" t="n">
        <f aca="false">SUM(C15:C16)</f>
        <v>83731.617984</v>
      </c>
      <c r="D17" s="14"/>
    </row>
    <row r="20" customFormat="false" ht="12.75" hidden="false" customHeight="false" outlineLevel="0" collapsed="false">
      <c r="A20" s="2" t="s">
        <v>3</v>
      </c>
    </row>
    <row r="21" customFormat="false" ht="12.75" hidden="false" customHeight="false" outlineLevel="0" collapsed="false">
      <c r="A21" s="3" t="s">
        <v>23</v>
      </c>
    </row>
    <row r="22" customFormat="false" ht="12.75" hidden="false" customHeight="false" outlineLevel="0" collapsed="false">
      <c r="A22" s="1" t="s">
        <v>5</v>
      </c>
      <c r="B22" s="1" t="s">
        <v>6</v>
      </c>
    </row>
    <row r="23" customFormat="false" ht="12.75" hidden="false" customHeight="false" outlineLevel="0" collapsed="false">
      <c r="A23" s="4" t="n">
        <v>1074290</v>
      </c>
      <c r="B23" s="5" t="n">
        <v>904916</v>
      </c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1" t="s">
        <v>7</v>
      </c>
      <c r="E25" s="1" t="s">
        <v>8</v>
      </c>
    </row>
    <row r="26" customFormat="false" ht="12.75" hidden="false" customHeight="false" outlineLevel="0" collapsed="false">
      <c r="A26" s="0" t="s">
        <v>9</v>
      </c>
      <c r="B26" s="0" t="s">
        <v>24</v>
      </c>
      <c r="C26" s="7" t="n">
        <f aca="false">-904916*0.038*0.027</f>
        <v>-928.443816</v>
      </c>
      <c r="D26" s="7"/>
      <c r="E26" s="0" t="s">
        <v>9</v>
      </c>
      <c r="F26" s="0" t="s">
        <v>24</v>
      </c>
      <c r="G26" s="7" t="n">
        <f aca="false">-904916*0.038*0.027</f>
        <v>-928.443816</v>
      </c>
    </row>
    <row r="27" customFormat="false" ht="12.75" hidden="false" customHeight="false" outlineLevel="0" collapsed="false">
      <c r="A27" s="0" t="s">
        <v>11</v>
      </c>
      <c r="B27" s="0" t="s">
        <v>12</v>
      </c>
      <c r="C27" s="8" t="n">
        <f aca="false">175000*0.055</f>
        <v>9625</v>
      </c>
      <c r="D27" s="8"/>
      <c r="E27" s="0" t="s">
        <v>13</v>
      </c>
      <c r="F27" s="0" t="s">
        <v>25</v>
      </c>
      <c r="G27" s="9" t="n">
        <f aca="false">904916*0.049</f>
        <v>44340.884</v>
      </c>
    </row>
    <row r="28" customFormat="false" ht="12.75" hidden="false" customHeight="false" outlineLevel="0" collapsed="false">
      <c r="A28" s="0" t="s">
        <v>15</v>
      </c>
      <c r="B28" s="0" t="s">
        <v>16</v>
      </c>
      <c r="C28" s="8" t="n">
        <f aca="false">225000*0.0525</f>
        <v>11812.5</v>
      </c>
      <c r="D28" s="8"/>
      <c r="E28" s="0" t="s">
        <v>17</v>
      </c>
      <c r="G28" s="10" t="n">
        <f aca="false">SUM(G26:G27)</f>
        <v>43412.440184</v>
      </c>
    </row>
    <row r="29" customFormat="false" ht="12.75" hidden="false" customHeight="false" outlineLevel="0" collapsed="false">
      <c r="A29" s="0" t="s">
        <v>18</v>
      </c>
      <c r="B29" s="0" t="s">
        <v>26</v>
      </c>
      <c r="C29" s="9" t="n">
        <f aca="false">504916*0.049</f>
        <v>24740.884</v>
      </c>
      <c r="D29" s="11"/>
      <c r="E29" s="0" t="s">
        <v>20</v>
      </c>
      <c r="G29" s="9" t="n">
        <v>38214.8</v>
      </c>
    </row>
    <row r="30" customFormat="false" ht="12.75" hidden="false" customHeight="false" outlineLevel="0" collapsed="false">
      <c r="A30" s="0" t="s">
        <v>21</v>
      </c>
      <c r="C30" s="12" t="n">
        <f aca="false">SUM(C26:C29)</f>
        <v>45249.940184</v>
      </c>
      <c r="D30" s="12"/>
      <c r="E30" s="0" t="s">
        <v>22</v>
      </c>
      <c r="G30" s="13" t="n">
        <f aca="false">SUM(G28:G29)</f>
        <v>81627.240184</v>
      </c>
    </row>
    <row r="31" customFormat="false" ht="12.75" hidden="false" customHeight="false" outlineLevel="0" collapsed="false">
      <c r="A31" s="0" t="s">
        <v>20</v>
      </c>
      <c r="C31" s="9" t="n">
        <v>38214.8</v>
      </c>
      <c r="D31" s="11"/>
    </row>
    <row r="32" customFormat="false" ht="12.75" hidden="false" customHeight="false" outlineLevel="0" collapsed="false">
      <c r="A32" s="0" t="s">
        <v>22</v>
      </c>
      <c r="C32" s="14" t="n">
        <f aca="false">SUM(C30:C31)</f>
        <v>83464.740184</v>
      </c>
      <c r="D32" s="14"/>
    </row>
    <row r="36" customFormat="false" ht="12.75" hidden="false" customHeight="false" outlineLevel="0" collapsed="false">
      <c r="A36" s="2" t="s">
        <v>3</v>
      </c>
    </row>
    <row r="37" customFormat="false" ht="12.75" hidden="false" customHeight="false" outlineLevel="0" collapsed="false">
      <c r="A37" s="3" t="s">
        <v>27</v>
      </c>
    </row>
    <row r="38" customFormat="false" ht="12.75" hidden="false" customHeight="false" outlineLevel="0" collapsed="false">
      <c r="A38" s="1" t="s">
        <v>5</v>
      </c>
      <c r="B38" s="1" t="s">
        <v>6</v>
      </c>
    </row>
    <row r="39" customFormat="false" ht="12.75" hidden="false" customHeight="false" outlineLevel="0" collapsed="false">
      <c r="A39" s="4" t="n">
        <v>1096853</v>
      </c>
      <c r="B39" s="5" t="n">
        <v>981675</v>
      </c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1" t="s">
        <v>7</v>
      </c>
      <c r="E41" s="1" t="s">
        <v>8</v>
      </c>
    </row>
    <row r="42" customFormat="false" ht="12.75" hidden="false" customHeight="false" outlineLevel="0" collapsed="false">
      <c r="A42" s="0" t="s">
        <v>9</v>
      </c>
      <c r="B42" s="0" t="s">
        <v>28</v>
      </c>
      <c r="C42" s="7" t="n">
        <f aca="false">-(B39)*0.038*0.027</f>
        <v>-1007.19855</v>
      </c>
      <c r="D42" s="7"/>
      <c r="E42" s="0" t="s">
        <v>9</v>
      </c>
      <c r="F42" s="0" t="s">
        <v>28</v>
      </c>
      <c r="G42" s="7" t="n">
        <f aca="false">-B39*0.038*0.027</f>
        <v>-1007.19855</v>
      </c>
    </row>
    <row r="43" customFormat="false" ht="12.75" hidden="false" customHeight="false" outlineLevel="0" collapsed="false">
      <c r="A43" s="0" t="s">
        <v>11</v>
      </c>
      <c r="B43" s="0" t="s">
        <v>12</v>
      </c>
      <c r="C43" s="8" t="n">
        <f aca="false">175000*0.055</f>
        <v>9625</v>
      </c>
      <c r="D43" s="8"/>
      <c r="E43" s="0" t="s">
        <v>13</v>
      </c>
      <c r="F43" s="0" t="s">
        <v>29</v>
      </c>
      <c r="G43" s="9" t="n">
        <f aca="false">981675*0.049</f>
        <v>48102.075</v>
      </c>
    </row>
    <row r="44" customFormat="false" ht="12.75" hidden="false" customHeight="false" outlineLevel="0" collapsed="false">
      <c r="A44" s="0" t="s">
        <v>15</v>
      </c>
      <c r="B44" s="0" t="s">
        <v>16</v>
      </c>
      <c r="C44" s="8" t="n">
        <f aca="false">225000*0.0525</f>
        <v>11812.5</v>
      </c>
      <c r="D44" s="8"/>
      <c r="E44" s="0" t="s">
        <v>17</v>
      </c>
      <c r="G44" s="10" t="n">
        <f aca="false">SUM(G42:G43)</f>
        <v>47094.87645</v>
      </c>
    </row>
    <row r="45" customFormat="false" ht="12.75" hidden="false" customHeight="false" outlineLevel="0" collapsed="false">
      <c r="A45" s="0" t="s">
        <v>18</v>
      </c>
      <c r="B45" s="0" t="s">
        <v>30</v>
      </c>
      <c r="C45" s="9" t="n">
        <f aca="false">581675*0.049</f>
        <v>28502.075</v>
      </c>
      <c r="D45" s="11"/>
      <c r="E45" s="0" t="s">
        <v>20</v>
      </c>
      <c r="G45" s="9" t="n">
        <v>38756.06</v>
      </c>
    </row>
    <row r="46" customFormat="false" ht="12.75" hidden="false" customHeight="false" outlineLevel="0" collapsed="false">
      <c r="A46" s="0" t="s">
        <v>21</v>
      </c>
      <c r="C46" s="12" t="n">
        <f aca="false">SUM(C42:C45)</f>
        <v>48932.37645</v>
      </c>
      <c r="D46" s="12"/>
      <c r="E46" s="0" t="s">
        <v>22</v>
      </c>
      <c r="G46" s="13" t="n">
        <f aca="false">SUM(G44:G45)</f>
        <v>85850.93645</v>
      </c>
    </row>
    <row r="47" customFormat="false" ht="12.75" hidden="false" customHeight="false" outlineLevel="0" collapsed="false">
      <c r="A47" s="0" t="s">
        <v>20</v>
      </c>
      <c r="C47" s="9" t="n">
        <v>38756.06</v>
      </c>
      <c r="D47" s="11"/>
    </row>
    <row r="48" customFormat="false" ht="12.75" hidden="false" customHeight="false" outlineLevel="0" collapsed="false">
      <c r="A48" s="0" t="s">
        <v>22</v>
      </c>
      <c r="C48" s="14" t="n">
        <f aca="false">SUM(C46:C47)</f>
        <v>87688.43645</v>
      </c>
      <c r="D48" s="14"/>
    </row>
    <row r="51" customFormat="false" ht="12.75" hidden="false" customHeight="false" outlineLevel="0" collapsed="false">
      <c r="A51" s="2" t="s">
        <v>3</v>
      </c>
    </row>
    <row r="52" customFormat="false" ht="12.75" hidden="false" customHeight="false" outlineLevel="0" collapsed="false">
      <c r="A52" s="3" t="s">
        <v>31</v>
      </c>
    </row>
    <row r="53" customFormat="false" ht="12.75" hidden="false" customHeight="false" outlineLevel="0" collapsed="false">
      <c r="A53" s="1" t="s">
        <v>5</v>
      </c>
      <c r="B53" s="1" t="s">
        <v>6</v>
      </c>
    </row>
    <row r="54" customFormat="false" ht="12.75" hidden="false" customHeight="false" outlineLevel="0" collapsed="false">
      <c r="A54" s="4" t="n">
        <v>1127416</v>
      </c>
      <c r="B54" s="5" t="n">
        <v>924006</v>
      </c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1" t="s">
        <v>7</v>
      </c>
      <c r="E56" s="1" t="s">
        <v>8</v>
      </c>
    </row>
    <row r="57" customFormat="false" ht="12.75" hidden="false" customHeight="false" outlineLevel="0" collapsed="false">
      <c r="A57" s="0" t="s">
        <v>9</v>
      </c>
      <c r="B57" s="0" t="s">
        <v>32</v>
      </c>
      <c r="C57" s="7" t="n">
        <f aca="false">-(B54)*0.038*0.027</f>
        <v>-948.030156</v>
      </c>
      <c r="D57" s="7"/>
      <c r="E57" s="0" t="s">
        <v>9</v>
      </c>
      <c r="F57" s="0" t="s">
        <v>32</v>
      </c>
      <c r="G57" s="7" t="n">
        <f aca="false">-B54*0.038*0.027</f>
        <v>-948.030156</v>
      </c>
    </row>
    <row r="58" customFormat="false" ht="12.75" hidden="false" customHeight="false" outlineLevel="0" collapsed="false">
      <c r="A58" s="0" t="s">
        <v>11</v>
      </c>
      <c r="B58" s="0" t="s">
        <v>12</v>
      </c>
      <c r="C58" s="8" t="n">
        <f aca="false">175000*0.055</f>
        <v>9625</v>
      </c>
      <c r="D58" s="8"/>
      <c r="E58" s="0" t="s">
        <v>13</v>
      </c>
      <c r="F58" s="0" t="s">
        <v>33</v>
      </c>
      <c r="G58" s="9" t="n">
        <f aca="false">B54*0.049</f>
        <v>45276.294</v>
      </c>
    </row>
    <row r="59" customFormat="false" ht="12.75" hidden="false" customHeight="false" outlineLevel="0" collapsed="false">
      <c r="A59" s="0" t="s">
        <v>15</v>
      </c>
      <c r="B59" s="0" t="s">
        <v>16</v>
      </c>
      <c r="C59" s="8" t="n">
        <f aca="false">225000*0.0525</f>
        <v>11812.5</v>
      </c>
      <c r="D59" s="8"/>
      <c r="E59" s="0" t="s">
        <v>17</v>
      </c>
      <c r="G59" s="10" t="n">
        <f aca="false">SUM(G57:G58)</f>
        <v>44328.263844</v>
      </c>
    </row>
    <row r="60" customFormat="false" ht="12.75" hidden="false" customHeight="false" outlineLevel="0" collapsed="false">
      <c r="A60" s="0" t="s">
        <v>18</v>
      </c>
      <c r="B60" s="0" t="s">
        <v>34</v>
      </c>
      <c r="C60" s="9" t="n">
        <f aca="false">(B54-400000)*0.049</f>
        <v>25676.294</v>
      </c>
      <c r="D60" s="11"/>
      <c r="E60" s="0" t="s">
        <v>20</v>
      </c>
      <c r="G60" s="9" t="n">
        <v>48010.18</v>
      </c>
    </row>
    <row r="61" customFormat="false" ht="12.75" hidden="false" customHeight="false" outlineLevel="0" collapsed="false">
      <c r="A61" s="0" t="s">
        <v>21</v>
      </c>
      <c r="C61" s="12" t="n">
        <f aca="false">SUM(C57:C60)</f>
        <v>46165.763844</v>
      </c>
      <c r="D61" s="12"/>
      <c r="E61" s="0" t="s">
        <v>22</v>
      </c>
      <c r="G61" s="13" t="n">
        <f aca="false">SUM(G59:G60)</f>
        <v>92338.443844</v>
      </c>
    </row>
    <row r="62" customFormat="false" ht="12.75" hidden="false" customHeight="false" outlineLevel="0" collapsed="false">
      <c r="A62" s="0" t="s">
        <v>20</v>
      </c>
      <c r="C62" s="9" t="n">
        <v>48010.18</v>
      </c>
      <c r="D62" s="11"/>
    </row>
    <row r="63" customFormat="false" ht="12.75" hidden="false" customHeight="false" outlineLevel="0" collapsed="false">
      <c r="A63" s="0" t="s">
        <v>22</v>
      </c>
      <c r="C63" s="14" t="n">
        <f aca="false">SUM(C61:C62)</f>
        <v>94175.943844</v>
      </c>
      <c r="D63" s="14"/>
    </row>
    <row r="68" customFormat="false" ht="12.75" hidden="false" customHeight="false" outlineLevel="0" collapsed="false">
      <c r="A68" s="2" t="s">
        <v>3</v>
      </c>
    </row>
    <row r="69" customFormat="false" ht="12.75" hidden="false" customHeight="false" outlineLevel="0" collapsed="false">
      <c r="A69" s="3" t="s">
        <v>35</v>
      </c>
    </row>
    <row r="70" customFormat="false" ht="12.75" hidden="false" customHeight="false" outlineLevel="0" collapsed="false">
      <c r="A70" s="1" t="s">
        <v>5</v>
      </c>
      <c r="B70" s="1" t="s">
        <v>6</v>
      </c>
    </row>
    <row r="71" customFormat="false" ht="12.75" hidden="false" customHeight="false" outlineLevel="0" collapsed="false">
      <c r="A71" s="4" t="n">
        <v>1196517</v>
      </c>
      <c r="B71" s="5" t="n">
        <v>654500</v>
      </c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1" t="s">
        <v>7</v>
      </c>
      <c r="E73" s="1" t="s">
        <v>8</v>
      </c>
    </row>
    <row r="74" customFormat="false" ht="12.75" hidden="false" customHeight="false" outlineLevel="0" collapsed="false">
      <c r="A74" s="0" t="s">
        <v>9</v>
      </c>
      <c r="B74" s="0" t="s">
        <v>36</v>
      </c>
      <c r="C74" s="7" t="n">
        <f aca="false">-(B71)*0.038*0.027</f>
        <v>-671.517</v>
      </c>
      <c r="D74" s="7"/>
      <c r="E74" s="0" t="s">
        <v>9</v>
      </c>
      <c r="F74" s="0" t="s">
        <v>36</v>
      </c>
      <c r="G74" s="7" t="n">
        <f aca="false">-B71*0.038*0.027</f>
        <v>-671.517</v>
      </c>
    </row>
    <row r="75" customFormat="false" ht="12.75" hidden="false" customHeight="false" outlineLevel="0" collapsed="false">
      <c r="A75" s="0" t="s">
        <v>11</v>
      </c>
      <c r="B75" s="0" t="s">
        <v>12</v>
      </c>
      <c r="C75" s="8" t="n">
        <f aca="false">175000*0.055</f>
        <v>9625</v>
      </c>
      <c r="D75" s="8"/>
      <c r="E75" s="0" t="s">
        <v>13</v>
      </c>
      <c r="F75" s="0" t="s">
        <v>37</v>
      </c>
      <c r="G75" s="9" t="n">
        <f aca="false">B71*0.049</f>
        <v>32070.5</v>
      </c>
    </row>
    <row r="76" customFormat="false" ht="12.75" hidden="false" customHeight="false" outlineLevel="0" collapsed="false">
      <c r="A76" s="0" t="s">
        <v>15</v>
      </c>
      <c r="B76" s="0" t="s">
        <v>16</v>
      </c>
      <c r="C76" s="8" t="n">
        <f aca="false">225000*0.0525</f>
        <v>11812.5</v>
      </c>
      <c r="D76" s="8"/>
      <c r="E76" s="0" t="s">
        <v>17</v>
      </c>
      <c r="G76" s="10" t="n">
        <f aca="false">SUM(G74:G75)</f>
        <v>31398.983</v>
      </c>
    </row>
    <row r="77" customFormat="false" ht="12.75" hidden="false" customHeight="false" outlineLevel="0" collapsed="false">
      <c r="A77" s="0" t="s">
        <v>18</v>
      </c>
      <c r="B77" s="0" t="s">
        <v>38</v>
      </c>
      <c r="C77" s="9" t="n">
        <f aca="false">(B71-400000)*0.049</f>
        <v>12470.5</v>
      </c>
      <c r="D77" s="11"/>
      <c r="E77" s="0" t="s">
        <v>20</v>
      </c>
      <c r="G77" s="9" t="n">
        <v>29527.32</v>
      </c>
    </row>
    <row r="78" customFormat="false" ht="12.75" hidden="false" customHeight="false" outlineLevel="0" collapsed="false">
      <c r="A78" s="0" t="s">
        <v>21</v>
      </c>
      <c r="C78" s="12" t="n">
        <f aca="false">SUM(C74:C77)</f>
        <v>33236.483</v>
      </c>
      <c r="D78" s="12"/>
      <c r="E78" s="0" t="s">
        <v>22</v>
      </c>
      <c r="G78" s="13" t="n">
        <f aca="false">SUM(G76:G77)</f>
        <v>60926.303</v>
      </c>
    </row>
    <row r="79" customFormat="false" ht="12.75" hidden="false" customHeight="false" outlineLevel="0" collapsed="false">
      <c r="A79" s="0" t="s">
        <v>20</v>
      </c>
      <c r="C79" s="9" t="n">
        <v>29527.32</v>
      </c>
      <c r="D79" s="11"/>
    </row>
    <row r="80" customFormat="false" ht="12.75" hidden="false" customHeight="false" outlineLevel="0" collapsed="false">
      <c r="A80" s="0" t="s">
        <v>22</v>
      </c>
      <c r="C80" s="14" t="n">
        <f aca="false">SUM(C78:C79)</f>
        <v>62763.803</v>
      </c>
      <c r="D80" s="14"/>
    </row>
    <row r="83" customFormat="false" ht="12.75" hidden="false" customHeight="false" outlineLevel="0" collapsed="false">
      <c r="A83" s="2" t="s">
        <v>3</v>
      </c>
    </row>
    <row r="84" customFormat="false" ht="12.75" hidden="false" customHeight="false" outlineLevel="0" collapsed="false">
      <c r="A84" s="3" t="s">
        <v>39</v>
      </c>
    </row>
    <row r="85" customFormat="false" ht="12.75" hidden="false" customHeight="false" outlineLevel="0" collapsed="false">
      <c r="A85" s="1" t="s">
        <v>5</v>
      </c>
      <c r="B85" s="1" t="s">
        <v>6</v>
      </c>
    </row>
    <row r="86" customFormat="false" ht="12.75" hidden="false" customHeight="false" outlineLevel="0" collapsed="false">
      <c r="A86" s="4" t="n">
        <v>1199318</v>
      </c>
      <c r="B86" s="5" t="n">
        <v>317400</v>
      </c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1" t="s">
        <v>7</v>
      </c>
      <c r="E88" s="1" t="s">
        <v>8</v>
      </c>
    </row>
    <row r="89" customFormat="false" ht="12.75" hidden="false" customHeight="false" outlineLevel="0" collapsed="false">
      <c r="A89" s="0" t="s">
        <v>9</v>
      </c>
      <c r="B89" s="0" t="s">
        <v>40</v>
      </c>
      <c r="C89" s="7" t="n">
        <f aca="false">-(B86)*0.038*0.027</f>
        <v>-325.6524</v>
      </c>
      <c r="D89" s="7"/>
      <c r="E89" s="0" t="s">
        <v>9</v>
      </c>
      <c r="F89" s="0" t="s">
        <v>40</v>
      </c>
      <c r="G89" s="7" t="n">
        <f aca="false">-B86*0.038*0.027</f>
        <v>-325.6524</v>
      </c>
    </row>
    <row r="90" customFormat="false" ht="12.75" hidden="false" customHeight="false" outlineLevel="0" collapsed="false">
      <c r="A90" s="0" t="s">
        <v>11</v>
      </c>
      <c r="B90" s="0" t="s">
        <v>12</v>
      </c>
      <c r="C90" s="8" t="n">
        <f aca="false">175000*0.055</f>
        <v>9625</v>
      </c>
      <c r="D90" s="8"/>
      <c r="E90" s="0" t="s">
        <v>13</v>
      </c>
      <c r="F90" s="0" t="s">
        <v>41</v>
      </c>
      <c r="G90" s="9" t="n">
        <f aca="false">B86*0.049</f>
        <v>15552.6</v>
      </c>
    </row>
    <row r="91" customFormat="false" ht="12.75" hidden="false" customHeight="false" outlineLevel="0" collapsed="false">
      <c r="A91" s="0" t="s">
        <v>15</v>
      </c>
      <c r="B91" s="0" t="s">
        <v>42</v>
      </c>
      <c r="C91" s="9" t="n">
        <f aca="false">142400*0.0525</f>
        <v>7476</v>
      </c>
      <c r="D91" s="8"/>
      <c r="E91" s="0" t="s">
        <v>17</v>
      </c>
      <c r="G91" s="10" t="n">
        <f aca="false">SUM(G89:G90)</f>
        <v>15226.9476</v>
      </c>
    </row>
    <row r="92" customFormat="false" ht="12.75" hidden="false" customHeight="false" outlineLevel="0" collapsed="false">
      <c r="A92" s="0" t="s">
        <v>43</v>
      </c>
      <c r="C92" s="12" t="n">
        <f aca="false">SUM(C89:C91)</f>
        <v>16775.3476</v>
      </c>
      <c r="D92" s="11"/>
      <c r="E92" s="0" t="s">
        <v>20</v>
      </c>
      <c r="G92" s="9" t="n">
        <f aca="false">C93</f>
        <v>26615.4</v>
      </c>
    </row>
    <row r="93" customFormat="false" ht="12.75" hidden="false" customHeight="false" outlineLevel="0" collapsed="false">
      <c r="A93" s="0" t="s">
        <v>20</v>
      </c>
      <c r="C93" s="9" t="n">
        <v>26615.4</v>
      </c>
      <c r="D93" s="12"/>
      <c r="E93" s="0" t="s">
        <v>22</v>
      </c>
      <c r="G93" s="13" t="n">
        <f aca="false">SUM(G91:G92)</f>
        <v>41842.3476</v>
      </c>
    </row>
    <row r="94" customFormat="false" ht="12.75" hidden="false" customHeight="false" outlineLevel="0" collapsed="false">
      <c r="A94" s="0" t="s">
        <v>22</v>
      </c>
      <c r="C94" s="14" t="n">
        <f aca="false">SUM(C92:C93)</f>
        <v>43390.7476</v>
      </c>
      <c r="D94" s="11"/>
    </row>
    <row r="95" customFormat="false" ht="12.75" hidden="false" customHeight="false" outlineLevel="0" collapsed="false">
      <c r="D95" s="14"/>
    </row>
    <row r="97" customFormat="false" ht="12.75" hidden="false" customHeight="false" outlineLevel="0" collapsed="false">
      <c r="A97" s="2" t="s">
        <v>3</v>
      </c>
    </row>
    <row r="98" customFormat="false" ht="12.75" hidden="false" customHeight="false" outlineLevel="0" collapsed="false">
      <c r="A98" s="3" t="s">
        <v>44</v>
      </c>
    </row>
    <row r="99" customFormat="false" ht="12.75" hidden="false" customHeight="false" outlineLevel="0" collapsed="false">
      <c r="A99" s="1" t="s">
        <v>5</v>
      </c>
      <c r="B99" s="1" t="s">
        <v>6</v>
      </c>
    </row>
    <row r="100" customFormat="false" ht="12.75" hidden="false" customHeight="false" outlineLevel="0" collapsed="false">
      <c r="A100" s="4" t="n">
        <v>1199318</v>
      </c>
      <c r="B100" s="5" t="n">
        <v>1704300</v>
      </c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1" t="s">
        <v>7</v>
      </c>
      <c r="E102" s="1" t="s">
        <v>8</v>
      </c>
    </row>
    <row r="103" customFormat="false" ht="12.75" hidden="false" customHeight="false" outlineLevel="0" collapsed="false">
      <c r="A103" s="0" t="s">
        <v>9</v>
      </c>
      <c r="B103" s="0" t="s">
        <v>45</v>
      </c>
      <c r="C103" s="7" t="n">
        <f aca="false">-(B100)*0.038*0.027</f>
        <v>-1748.6118</v>
      </c>
      <c r="D103" s="7"/>
      <c r="E103" s="0" t="s">
        <v>9</v>
      </c>
      <c r="F103" s="0" t="s">
        <v>45</v>
      </c>
      <c r="G103" s="7" t="n">
        <f aca="false">-B100*0.038*0.027</f>
        <v>-1748.6118</v>
      </c>
    </row>
    <row r="104" customFormat="false" ht="12.75" hidden="false" customHeight="false" outlineLevel="0" collapsed="false">
      <c r="A104" s="0" t="s">
        <v>11</v>
      </c>
      <c r="B104" s="0" t="s">
        <v>12</v>
      </c>
      <c r="C104" s="8" t="n">
        <f aca="false">175000*0.055</f>
        <v>9625</v>
      </c>
      <c r="D104" s="8"/>
      <c r="E104" s="0" t="s">
        <v>13</v>
      </c>
      <c r="F104" s="0" t="s">
        <v>46</v>
      </c>
      <c r="G104" s="9" t="n">
        <f aca="false">B100*0.049</f>
        <v>83510.7</v>
      </c>
    </row>
    <row r="105" customFormat="false" ht="12.75" hidden="false" customHeight="false" outlineLevel="0" collapsed="false">
      <c r="A105" s="0" t="s">
        <v>15</v>
      </c>
      <c r="B105" s="0" t="s">
        <v>16</v>
      </c>
      <c r="C105" s="11" t="n">
        <f aca="false">225000*0.0525</f>
        <v>11812.5</v>
      </c>
      <c r="D105" s="8"/>
      <c r="E105" s="0" t="s">
        <v>17</v>
      </c>
      <c r="G105" s="10" t="n">
        <f aca="false">SUM(G103:G104)</f>
        <v>81762.0882</v>
      </c>
    </row>
    <row r="106" customFormat="false" ht="12.75" hidden="false" customHeight="false" outlineLevel="0" collapsed="false">
      <c r="A106" s="0" t="s">
        <v>18</v>
      </c>
      <c r="B106" s="0" t="s">
        <v>47</v>
      </c>
      <c r="C106" s="9" t="n">
        <f aca="false">(B100-400000)*0.049</f>
        <v>63910.7</v>
      </c>
      <c r="D106" s="11"/>
      <c r="E106" s="0" t="s">
        <v>20</v>
      </c>
      <c r="G106" s="9" t="n">
        <f aca="false">C108</f>
        <v>142043.39</v>
      </c>
    </row>
    <row r="107" customFormat="false" ht="12.75" hidden="false" customHeight="false" outlineLevel="0" collapsed="false">
      <c r="A107" s="0" t="s">
        <v>21</v>
      </c>
      <c r="C107" s="12" t="n">
        <f aca="false">SUM(C103:C106)</f>
        <v>83599.5882</v>
      </c>
      <c r="D107" s="12"/>
      <c r="E107" s="0" t="s">
        <v>22</v>
      </c>
      <c r="G107" s="13" t="n">
        <f aca="false">SUM(G105:G106)</f>
        <v>223805.4782</v>
      </c>
    </row>
    <row r="108" customFormat="false" ht="12.75" hidden="false" customHeight="false" outlineLevel="0" collapsed="false">
      <c r="A108" s="0" t="s">
        <v>20</v>
      </c>
      <c r="C108" s="9" t="n">
        <v>142043.39</v>
      </c>
      <c r="D108" s="11"/>
    </row>
    <row r="109" customFormat="false" ht="12.75" hidden="false" customHeight="false" outlineLevel="0" collapsed="false">
      <c r="A109" s="0" t="s">
        <v>22</v>
      </c>
      <c r="C109" s="14" t="n">
        <f aca="false">SUM(C107:C108)</f>
        <v>225642.9782</v>
      </c>
    </row>
    <row r="110" customFormat="false" ht="12.75" hidden="false" customHeight="false" outlineLevel="0" collapsed="false">
      <c r="G110" s="10"/>
    </row>
    <row r="112" customFormat="false" ht="12.75" hidden="false" customHeight="false" outlineLevel="0" collapsed="false">
      <c r="A112" s="2" t="s">
        <v>3</v>
      </c>
    </row>
    <row r="113" customFormat="false" ht="12.75" hidden="false" customHeight="false" outlineLevel="0" collapsed="false">
      <c r="A113" s="3" t="s">
        <v>48</v>
      </c>
    </row>
    <row r="114" customFormat="false" ht="12.75" hidden="false" customHeight="false" outlineLevel="0" collapsed="false">
      <c r="A114" s="1" t="s">
        <v>5</v>
      </c>
      <c r="B114" s="1" t="s">
        <v>6</v>
      </c>
    </row>
    <row r="115" customFormat="false" ht="12.75" hidden="false" customHeight="false" outlineLevel="0" collapsed="false">
      <c r="A115" s="4" t="n">
        <v>1207246</v>
      </c>
      <c r="B115" s="5" t="n">
        <v>1109800</v>
      </c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1" t="s">
        <v>7</v>
      </c>
      <c r="E117" s="1" t="s">
        <v>8</v>
      </c>
    </row>
    <row r="118" customFormat="false" ht="12.75" hidden="false" customHeight="false" outlineLevel="0" collapsed="false">
      <c r="A118" s="0" t="s">
        <v>9</v>
      </c>
      <c r="B118" s="0" t="s">
        <v>49</v>
      </c>
      <c r="C118" s="7" t="n">
        <f aca="false">-(B115)*0.038*0.027</f>
        <v>-1138.6548</v>
      </c>
      <c r="D118" s="7"/>
      <c r="E118" s="0" t="s">
        <v>9</v>
      </c>
      <c r="F118" s="0" t="s">
        <v>49</v>
      </c>
      <c r="G118" s="7" t="n">
        <f aca="false">-B115*0.038*0.027</f>
        <v>-1138.6548</v>
      </c>
    </row>
    <row r="119" customFormat="false" ht="12.75" hidden="false" customHeight="false" outlineLevel="0" collapsed="false">
      <c r="A119" s="0" t="s">
        <v>11</v>
      </c>
      <c r="B119" s="0" t="s">
        <v>12</v>
      </c>
      <c r="C119" s="8" t="n">
        <f aca="false">175000*0.055</f>
        <v>9625</v>
      </c>
      <c r="D119" s="8"/>
      <c r="E119" s="0" t="s">
        <v>13</v>
      </c>
      <c r="F119" s="0" t="s">
        <v>50</v>
      </c>
      <c r="G119" s="9" t="n">
        <f aca="false">B115*0.049</f>
        <v>54380.2</v>
      </c>
    </row>
    <row r="120" customFormat="false" ht="12.75" hidden="false" customHeight="false" outlineLevel="0" collapsed="false">
      <c r="A120" s="0" t="s">
        <v>15</v>
      </c>
      <c r="B120" s="0" t="s">
        <v>16</v>
      </c>
      <c r="C120" s="11" t="n">
        <f aca="false">225000*0.0525</f>
        <v>11812.5</v>
      </c>
      <c r="D120" s="8"/>
      <c r="E120" s="0" t="s">
        <v>17</v>
      </c>
      <c r="G120" s="10" t="n">
        <f aca="false">SUM(G118:G119)</f>
        <v>53241.5452</v>
      </c>
    </row>
    <row r="121" customFormat="false" ht="12.75" hidden="false" customHeight="false" outlineLevel="0" collapsed="false">
      <c r="A121" s="0" t="s">
        <v>18</v>
      </c>
      <c r="B121" s="0" t="s">
        <v>51</v>
      </c>
      <c r="C121" s="9" t="n">
        <f aca="false">(B115-400000)*0.049</f>
        <v>34780.2</v>
      </c>
      <c r="D121" s="11"/>
      <c r="E121" s="0" t="s">
        <v>20</v>
      </c>
      <c r="G121" s="9" t="n">
        <f aca="false">C123</f>
        <v>104934.06</v>
      </c>
    </row>
    <row r="122" customFormat="false" ht="12.75" hidden="false" customHeight="false" outlineLevel="0" collapsed="false">
      <c r="A122" s="0" t="s">
        <v>21</v>
      </c>
      <c r="C122" s="12" t="n">
        <f aca="false">SUM(C118:C121)</f>
        <v>55079.0452</v>
      </c>
      <c r="D122" s="12"/>
      <c r="E122" s="0" t="s">
        <v>22</v>
      </c>
      <c r="G122" s="13" t="n">
        <f aca="false">SUM(G120:G121)</f>
        <v>158175.6052</v>
      </c>
    </row>
    <row r="123" customFormat="false" ht="12.75" hidden="false" customHeight="false" outlineLevel="0" collapsed="false">
      <c r="A123" s="0" t="s">
        <v>20</v>
      </c>
      <c r="C123" s="9" t="n">
        <v>104934.06</v>
      </c>
      <c r="D123" s="11"/>
    </row>
    <row r="124" customFormat="false" ht="12.75" hidden="false" customHeight="false" outlineLevel="0" collapsed="false">
      <c r="A124" s="0" t="s">
        <v>22</v>
      </c>
      <c r="C124" s="14" t="n">
        <f aca="false">SUM(C122:C123)</f>
        <v>160013.1052</v>
      </c>
    </row>
    <row r="126" customFormat="false" ht="12.75" hidden="false" customHeight="false" outlineLevel="0" collapsed="false">
      <c r="A126" s="2" t="s">
        <v>52</v>
      </c>
      <c r="B126" s="3"/>
      <c r="C126" s="3"/>
      <c r="D126" s="3"/>
    </row>
    <row r="128" customFormat="false" ht="12.75" hidden="false" customHeight="false" outlineLevel="0" collapsed="false">
      <c r="A128" s="1" t="s">
        <v>3</v>
      </c>
      <c r="B128" s="15" t="s">
        <v>53</v>
      </c>
      <c r="C128" s="15" t="s">
        <v>54</v>
      </c>
      <c r="D128" s="15" t="s">
        <v>55</v>
      </c>
    </row>
    <row r="129" customFormat="false" ht="12.75" hidden="false" customHeight="false" outlineLevel="0" collapsed="false">
      <c r="A129" s="0" t="s">
        <v>56</v>
      </c>
      <c r="B129" s="12" t="n">
        <f aca="false">C17</f>
        <v>83731.617984</v>
      </c>
      <c r="C129" s="10" t="n">
        <f aca="false">G15</f>
        <v>81894.113984</v>
      </c>
      <c r="D129" s="10" t="n">
        <f aca="false">B129-C129</f>
        <v>1837.50400000002</v>
      </c>
    </row>
    <row r="130" customFormat="false" ht="12.75" hidden="false" customHeight="false" outlineLevel="0" collapsed="false">
      <c r="A130" s="0" t="s">
        <v>57</v>
      </c>
      <c r="B130" s="12" t="n">
        <f aca="false">C32</f>
        <v>83464.740184</v>
      </c>
      <c r="C130" s="10" t="n">
        <f aca="false">G30</f>
        <v>81627.240184</v>
      </c>
      <c r="D130" s="10" t="n">
        <f aca="false">B130-C130</f>
        <v>1837.50000000001</v>
      </c>
    </row>
    <row r="131" customFormat="false" ht="12.75" hidden="false" customHeight="false" outlineLevel="0" collapsed="false">
      <c r="A131" s="0" t="s">
        <v>58</v>
      </c>
      <c r="B131" s="12" t="n">
        <f aca="false">C48</f>
        <v>87688.43645</v>
      </c>
      <c r="C131" s="10" t="n">
        <f aca="false">G46</f>
        <v>85850.93645</v>
      </c>
      <c r="D131" s="10" t="n">
        <f aca="false">B131-C131</f>
        <v>1837.49999999999</v>
      </c>
    </row>
    <row r="132" customFormat="false" ht="12.75" hidden="false" customHeight="false" outlineLevel="0" collapsed="false">
      <c r="A132" s="0" t="s">
        <v>59</v>
      </c>
      <c r="B132" s="12" t="n">
        <f aca="false">C63</f>
        <v>94175.943844</v>
      </c>
      <c r="C132" s="10" t="n">
        <f aca="false">G61</f>
        <v>92338.443844</v>
      </c>
      <c r="D132" s="10" t="n">
        <f aca="false">B132-C132</f>
        <v>1837.5</v>
      </c>
    </row>
    <row r="133" customFormat="false" ht="12.75" hidden="false" customHeight="false" outlineLevel="0" collapsed="false">
      <c r="A133" s="0" t="s">
        <v>60</v>
      </c>
      <c r="B133" s="12" t="n">
        <f aca="false">C80</f>
        <v>62763.803</v>
      </c>
      <c r="C133" s="10" t="n">
        <f aca="false">G78</f>
        <v>60926.303</v>
      </c>
      <c r="D133" s="10" t="n">
        <f aca="false">B133-C133</f>
        <v>1837.5</v>
      </c>
    </row>
    <row r="134" customFormat="false" ht="12.75" hidden="false" customHeight="false" outlineLevel="0" collapsed="false">
      <c r="A134" s="0" t="s">
        <v>61</v>
      </c>
      <c r="B134" s="12" t="n">
        <f aca="false">C94</f>
        <v>43390.7476</v>
      </c>
      <c r="C134" s="10" t="n">
        <f aca="false">G93</f>
        <v>41842.3476</v>
      </c>
      <c r="D134" s="10" t="n">
        <f aca="false">B134-C134</f>
        <v>1548.4</v>
      </c>
    </row>
    <row r="135" customFormat="false" ht="12.75" hidden="false" customHeight="false" outlineLevel="0" collapsed="false">
      <c r="A135" s="0" t="s">
        <v>62</v>
      </c>
      <c r="B135" s="12" t="n">
        <f aca="false">C109</f>
        <v>225642.9782</v>
      </c>
      <c r="C135" s="10" t="n">
        <f aca="false">G107</f>
        <v>223805.4782</v>
      </c>
      <c r="D135" s="10" t="n">
        <f aca="false">B135-C135</f>
        <v>1837.5</v>
      </c>
    </row>
    <row r="136" customFormat="false" ht="12.75" hidden="false" customHeight="false" outlineLevel="0" collapsed="false">
      <c r="A136" s="0" t="s">
        <v>63</v>
      </c>
      <c r="B136" s="16" t="n">
        <f aca="false">C124</f>
        <v>160013.1052</v>
      </c>
      <c r="C136" s="17" t="n">
        <f aca="false">G122</f>
        <v>158175.6052</v>
      </c>
      <c r="D136" s="17" t="n">
        <f aca="false">B136-C136</f>
        <v>1837.5</v>
      </c>
    </row>
    <row r="137" customFormat="false" ht="12.75" hidden="false" customHeight="false" outlineLevel="0" collapsed="false">
      <c r="B137" s="14" t="n">
        <f aca="false">SUM(B129:B136)</f>
        <v>840871.372462</v>
      </c>
      <c r="C137" s="13" t="n">
        <f aca="false">SUM(C129:C136)</f>
        <v>826460.468462</v>
      </c>
      <c r="D137" s="13" t="n">
        <f aca="false">SUM(D129:D136)</f>
        <v>14410.904</v>
      </c>
    </row>
  </sheetData>
  <printOptions headings="false" gridLines="false" gridLinesSet="true" horizontalCentered="false" verticalCentered="false"/>
  <pageMargins left="0.747916666666667" right="0.747916666666667" top="1.14027777777778" bottom="0.809722222222222" header="0.5" footer="0.5"/>
  <pageSetup paperSize="1" scale="91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&amp;C&amp;"Arial,Bold"&amp;11GSA NONRENEWABLE/RENEWABLE GENERATION ANALYSIS 
GSA JFK BUILDING
January 2001 - August 2001</oddHeader>
    <oddFooter>&amp;L&amp;F&amp;CPage &amp;P&amp;R&amp;D</oddFooter>
  </headerFooter>
  <rowBreaks count="3" manualBreakCount="3">
    <brk id="34" man="true" max="16383" min="0"/>
    <brk id="65" man="true" max="16383" min="0"/>
    <brk id="9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2001-09-27T11:38:38Z</dcterms:created>
  <dc:creator>Dyaniese A Brown</dc:creator>
  <dc:description/>
  <dc:language>en-US</dc:language>
  <cp:lastModifiedBy>bhatch</cp:lastModifiedBy>
  <cp:lastPrinted>2001-09-28T12:11:48Z</cp:lastPrinted>
  <cp:revision>0</cp:revision>
  <dc:subject/>
  <dc:title/>
</cp:coreProperties>
</file>