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PG &amp; No. 2 OIL" sheetId="1" state="visible" r:id="rId3"/>
    <sheet name="LNG 2000" sheetId="2" state="visible" r:id="rId4"/>
    <sheet name="LNG 2001" sheetId="3" state="visible" r:id="rId5"/>
    <sheet name="Sheet2" sheetId="4" state="visible" r:id="rId6"/>
    <sheet name="Sheet3" sheetId="5" state="visible" r:id="rId7"/>
  </sheets>
  <definedNames>
    <definedName function="false" hidden="false" localSheetId="1" name="_xlnm.Print_Area" vbProcedure="false">'LNG 2000'!$A$1:$K$55</definedName>
    <definedName function="false" hidden="false" localSheetId="2" name="_xlnm.Print_Area" vbProcedure="false">'LNG 2001'!$A$1:$K$55</definedName>
    <definedName function="false" hidden="false" localSheetId="0" name="_xlnm.Print_Area" vbProcedure="false">'LPG &amp; No. 2 OIL'!$A$1:$N$108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<sst xmlns="http://schemas.openxmlformats.org/spreadsheetml/2006/main" count="279" uniqueCount="117">
  <si>
    <t xml:space="preserve">EcoElectrica Fuel Cost Summary</t>
  </si>
  <si>
    <t xml:space="preserve">As of 8/02/01</t>
  </si>
  <si>
    <t xml:space="preserve">No.2 Fuel Oil</t>
  </si>
  <si>
    <t xml:space="preserve">Pricing Basis</t>
  </si>
  <si>
    <t xml:space="preserve">Total</t>
  </si>
  <si>
    <t xml:space="preserve">Platt's LS USGC</t>
  </si>
  <si>
    <t xml:space="preserve">EcoElectrica</t>
  </si>
  <si>
    <t xml:space="preserve">Delivery</t>
  </si>
  <si>
    <t xml:space="preserve">Volume</t>
  </si>
  <si>
    <t xml:space="preserve">No.2 Waterborne</t>
  </si>
  <si>
    <t xml:space="preserve">Premium</t>
  </si>
  <si>
    <t xml:space="preserve">Total Price</t>
  </si>
  <si>
    <t xml:space="preserve">Other Costs</t>
  </si>
  <si>
    <t xml:space="preserve">Cost</t>
  </si>
  <si>
    <t xml:space="preserve">Cargo</t>
  </si>
  <si>
    <t xml:space="preserve">Month</t>
  </si>
  <si>
    <t xml:space="preserve">(Barrels)</t>
  </si>
  <si>
    <t xml:space="preserve">(Gallons)</t>
  </si>
  <si>
    <t xml:space="preserve">($/gal)</t>
  </si>
  <si>
    <t xml:space="preserve">($)</t>
  </si>
  <si>
    <t xml:space="preserve">Peerless #1</t>
  </si>
  <si>
    <t xml:space="preserve">Coastal #1 - Frances Hammer</t>
  </si>
  <si>
    <t xml:space="preserve">Coastal #2 - Turmoil</t>
  </si>
  <si>
    <t xml:space="preserve">Coastal #3 - Aggersborg</t>
  </si>
  <si>
    <t xml:space="preserve">Coastal #4 - Neptune</t>
  </si>
  <si>
    <t xml:space="preserve">Coastal #5 - Fandango</t>
  </si>
  <si>
    <t xml:space="preserve">Coastal #6 - Nordfast</t>
  </si>
  <si>
    <t xml:space="preserve">Coastal #7 - Uranus</t>
  </si>
  <si>
    <t xml:space="preserve">Subtotal</t>
  </si>
  <si>
    <t xml:space="preserve">LPG</t>
  </si>
  <si>
    <t xml:space="preserve">Mont Belvieu</t>
  </si>
  <si>
    <t xml:space="preserve">ProCaribe</t>
  </si>
  <si>
    <t xml:space="preserve">Volume (Gallons)</t>
  </si>
  <si>
    <t xml:space="preserve">(Month)</t>
  </si>
  <si>
    <t xml:space="preserve">(MT)</t>
  </si>
  <si>
    <t xml:space="preserve">ST #1 - Jessie Maersk</t>
  </si>
  <si>
    <t xml:space="preserve">ST #2 - Henning Maersk</t>
  </si>
  <si>
    <t xml:space="preserve">OP #1 - Tycho Brahe</t>
  </si>
  <si>
    <t xml:space="preserve">OP #2 - Yuhsho</t>
  </si>
  <si>
    <t xml:space="preserve">OP #3 - Jakob Maersk</t>
  </si>
  <si>
    <t xml:space="preserve">Dynegy Spot #1 - Polar Gas</t>
  </si>
  <si>
    <t xml:space="preserve">Enron Spot #1 - Helene Maersk</t>
  </si>
  <si>
    <t xml:space="preserve">Enron Spot #2 - Helene Maersk</t>
  </si>
  <si>
    <t xml:space="preserve">Enron Spot #3 - Henriette Maersk</t>
  </si>
  <si>
    <t xml:space="preserve">OP #4 - Havprin</t>
  </si>
  <si>
    <t xml:space="preserve">OP #6A - Havis</t>
  </si>
  <si>
    <t xml:space="preserve">OP #6B - Hesperus</t>
  </si>
  <si>
    <t xml:space="preserve">OP #7 - Havis</t>
  </si>
  <si>
    <t xml:space="preserve">OP #8 - Berge Saga</t>
  </si>
  <si>
    <t xml:space="preserve">OP #9 - Jakob Maersk</t>
  </si>
  <si>
    <t xml:space="preserve">OP #10 - Helice</t>
  </si>
  <si>
    <t xml:space="preserve">LPG - Cargo Losses</t>
  </si>
  <si>
    <t xml:space="preserve">Demurrage</t>
  </si>
  <si>
    <t xml:space="preserve">Bunkers</t>
  </si>
  <si>
    <t xml:space="preserve">Port Costs</t>
  </si>
  <si>
    <t xml:space="preserve">Other</t>
  </si>
  <si>
    <t xml:space="preserve">OP #5 - Jakob Maersk</t>
  </si>
  <si>
    <t xml:space="preserve">Duke Spot #1 - Maersk Shetland</t>
  </si>
  <si>
    <t xml:space="preserve">Duke Spot #2 - Hermion</t>
  </si>
  <si>
    <t xml:space="preserve">Eco. Vols.</t>
  </si>
  <si>
    <t xml:space="preserve">Amount</t>
  </si>
  <si>
    <t xml:space="preserve">Commodity</t>
  </si>
  <si>
    <t xml:space="preserve">EcoElectrica Volume (Gallons)</t>
  </si>
  <si>
    <t xml:space="preserve">Remaining</t>
  </si>
  <si>
    <t xml:space="preserve">Sold</t>
  </si>
  <si>
    <t xml:space="preserve">Price Gain (Loss)</t>
  </si>
  <si>
    <t xml:space="preserve">Price Loss (Gain)</t>
  </si>
  <si>
    <t xml:space="preserve">Purchased</t>
  </si>
  <si>
    <t xml:space="preserve">Retained</t>
  </si>
  <si>
    <t xml:space="preserve">Adjustments due Eco:</t>
  </si>
  <si>
    <t xml:space="preserve">DYN</t>
  </si>
  <si>
    <t xml:space="preserve">Adjustment made on final invoice.</t>
  </si>
  <si>
    <t xml:space="preserve">LPG - Minimum Take Penalties</t>
  </si>
  <si>
    <t xml:space="preserve">Deficient</t>
  </si>
  <si>
    <t xml:space="preserve">Penalty</t>
  </si>
  <si>
    <t xml:space="preserve">Gallons</t>
  </si>
  <si>
    <t xml:space="preserve">per MT</t>
  </si>
  <si>
    <t xml:space="preserve">Originally overpaid by $9.80</t>
  </si>
  <si>
    <t xml:space="preserve">LPG - Hedging</t>
  </si>
  <si>
    <t xml:space="preserve">Hedged</t>
  </si>
  <si>
    <t xml:space="preserve">Current Market</t>
  </si>
  <si>
    <t xml:space="preserve">Price</t>
  </si>
  <si>
    <t xml:space="preserve">n.a.</t>
  </si>
  <si>
    <t xml:space="preserve">LPG purchased was sold (Spot #1). Hedging gain of $640,349.56.</t>
  </si>
  <si>
    <t xml:space="preserve">Hedging Gains of $2,008,776.</t>
  </si>
  <si>
    <t xml:space="preserve">Hedging Gains of $836,808.</t>
  </si>
  <si>
    <t xml:space="preserve">Hedging Gains of $464,478.</t>
  </si>
  <si>
    <t xml:space="preserve">Hedging Gains of $648,858.</t>
  </si>
  <si>
    <t xml:space="preserve">Hedging Gains of $823,410.</t>
  </si>
  <si>
    <t xml:space="preserve">As of 1/29/01</t>
  </si>
  <si>
    <t xml:space="preserve">LNG - Demand Charges, Demand Surcharges, Commodity Surcharges</t>
  </si>
  <si>
    <t xml:space="preserve">Demand</t>
  </si>
  <si>
    <t xml:space="preserve">Charge</t>
  </si>
  <si>
    <t xml:space="preserve">Surcharge</t>
  </si>
  <si>
    <t xml:space="preserve">LNG - Commodity Charges</t>
  </si>
  <si>
    <t xml:space="preserve">Quantity</t>
  </si>
  <si>
    <t xml:space="preserve">(Cubic Meters)</t>
  </si>
  <si>
    <t xml:space="preserve">MMBtu/CBM</t>
  </si>
  <si>
    <t xml:space="preserve">(MMBtu)</t>
  </si>
  <si>
    <t xml:space="preserve">($/MMBtu)</t>
  </si>
  <si>
    <t xml:space="preserve">Cabot #1 - Matthew</t>
  </si>
  <si>
    <t xml:space="preserve">Cabot #2 - Methane Artic</t>
  </si>
  <si>
    <t xml:space="preserve">Cabot #3 - Matthew</t>
  </si>
  <si>
    <t xml:space="preserve">Cabot #4 - Matthew</t>
  </si>
  <si>
    <t xml:space="preserve">Cabot #5 - Matthew</t>
  </si>
  <si>
    <t xml:space="preserve">Cabot #6 - Matthew</t>
  </si>
  <si>
    <t xml:space="preserve">LNG - Other Cargo Expenses</t>
  </si>
  <si>
    <t xml:space="preserve">Negotiated</t>
  </si>
  <si>
    <t xml:space="preserve">Deviation</t>
  </si>
  <si>
    <t xml:space="preserve">Cabot #4</t>
  </si>
  <si>
    <t xml:space="preserve">Cabot #7 - Methane Artic</t>
  </si>
  <si>
    <t xml:space="preserve">Cabot #8 - Methane Artic</t>
  </si>
  <si>
    <t xml:space="preserve">Cabot #9 - Matthew</t>
  </si>
  <si>
    <t xml:space="preserve">Cabot #10 - Matthew</t>
  </si>
  <si>
    <t xml:space="preserve">Cabot #11 - Matthew</t>
  </si>
  <si>
    <t xml:space="preserve">Cabot #12 - Matthew</t>
  </si>
  <si>
    <t xml:space="preserve">Cabot #9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</si>
</sst>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mm\-yy"/>
    <numFmt numFmtId="166" formatCode="[$-409]#,##0.00_);\(#,##0.00\)"/>
    <numFmt numFmtId="167" formatCode="\$#,##0.00000_);&quot;($&quot;#,##0.00000\)"/>
    <numFmt numFmtId="168" formatCode="\$#,##0.00_);&quot;($&quot;#,##0.00\)"/>
    <numFmt numFmtId="169" formatCode="#,##0.000_);\(#,##0.000\)"/>
    <numFmt numFmtId="170" formatCode="#,##0.0_);\(#,##0.0\)"/>
    <numFmt numFmtId="171" formatCode="[$-409]#,##0_);\(#,##0\)"/>
    <numFmt numFmtId="172" formatCode="[$-409]d\-mmm\-yy"/>
    <numFmt numFmtId="173" formatCode="0.00000"/>
    <numFmt numFmtId="174" formatCode="\$#,##0.000000_);&quot;($&quot;#,##0.000000\)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14"/>
      <name val="Arial"/>
      <family val="2"/>
    </font>
    <font>
      <b val="true"/>
      <sz val="12"/>
      <name val="Arial"/>
      <family val="2"/>
    </font>
    <font>
      <b val="true"/>
      <u val="single"/>
      <sz val="12"/>
      <name val="Arial"/>
      <family val="2"/>
    </font>
    <font>
      <u val="single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R1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42"/>
    <col collapsed="false" customWidth="true" hidden="false" outlineLevel="0" max="2" min="2" style="0" width="28.14"/>
    <col collapsed="false" customWidth="true" hidden="false" outlineLevel="0" max="3" min="3" style="0" width="10.56"/>
    <col collapsed="false" customWidth="true" hidden="false" outlineLevel="0" max="5" min="4" style="0" width="13.7"/>
    <col collapsed="false" customWidth="true" hidden="false" outlineLevel="0" max="6" min="6" style="0" width="16.13"/>
    <col collapsed="false" customWidth="true" hidden="false" outlineLevel="0" max="7" min="7" style="0" width="14.41"/>
    <col collapsed="false" customWidth="true" hidden="false" outlineLevel="0" max="8" min="8" style="0" width="13.85"/>
    <col collapsed="false" customWidth="true" hidden="false" outlineLevel="0" max="9" min="9" style="0" width="14.41"/>
    <col collapsed="false" customWidth="true" hidden="false" outlineLevel="0" max="10" min="10" style="0" width="14.28"/>
    <col collapsed="false" customWidth="true" hidden="false" outlineLevel="0" max="11" min="11" style="0" width="2.56"/>
    <col collapsed="false" customWidth="true" hidden="false" outlineLevel="0" max="12" min="12" style="0" width="15.28"/>
    <col collapsed="false" customWidth="true" hidden="false" outlineLevel="0" max="13" min="13" style="0" width="4.41"/>
    <col collapsed="false" customWidth="true" hidden="false" outlineLevel="0" max="14" min="14" style="0" width="15.13"/>
    <col collapsed="false" customWidth="true" hidden="false" outlineLevel="0" max="15" min="15" style="0" width="4.14"/>
    <col collapsed="false" customWidth="true" hidden="false" outlineLevel="0" max="16" min="16" style="0" width="10.41"/>
    <col collapsed="false" customWidth="true" hidden="false" outlineLevel="0" max="17" min="17" style="0" width="13.7"/>
    <col collapsed="false" customWidth="true" hidden="false" outlineLevel="0" max="18" min="18" style="0" width="10.71"/>
  </cols>
  <sheetData>
    <row r="2" customFormat="false" ht="18" hidden="false" customHeight="false" outlineLevel="0" collapsed="false">
      <c r="F2" s="1" t="s">
        <v>0</v>
      </c>
      <c r="J2" s="2" t="s">
        <v>1</v>
      </c>
    </row>
    <row r="4" customFormat="false" ht="15.75" hidden="false" customHeight="false" outlineLevel="0" collapsed="false">
      <c r="B4" s="3" t="s">
        <v>2</v>
      </c>
      <c r="F4" s="4" t="s">
        <v>3</v>
      </c>
      <c r="L4" s="4" t="s">
        <v>4</v>
      </c>
    </row>
    <row r="5" customFormat="false" ht="12.75" hidden="false" customHeight="false" outlineLevel="0" collapsed="false">
      <c r="B5" s="4"/>
      <c r="C5" s="4"/>
      <c r="D5" s="4"/>
      <c r="E5" s="4"/>
      <c r="F5" s="4" t="s">
        <v>5</v>
      </c>
      <c r="H5" s="4"/>
      <c r="I5" s="4"/>
      <c r="J5" s="4"/>
      <c r="L5" s="4" t="s">
        <v>6</v>
      </c>
    </row>
    <row r="6" customFormat="false" ht="12.75" hidden="false" customHeight="false" outlineLevel="0" collapsed="false">
      <c r="B6" s="4"/>
      <c r="C6" s="4" t="s">
        <v>7</v>
      </c>
      <c r="D6" s="4" t="s">
        <v>8</v>
      </c>
      <c r="E6" s="4" t="s">
        <v>8</v>
      </c>
      <c r="F6" s="4" t="s">
        <v>9</v>
      </c>
      <c r="G6" s="4" t="s">
        <v>10</v>
      </c>
      <c r="H6" s="4" t="s">
        <v>11</v>
      </c>
      <c r="I6" s="4" t="s">
        <v>12</v>
      </c>
      <c r="J6" s="4"/>
      <c r="L6" s="4" t="s">
        <v>13</v>
      </c>
    </row>
    <row r="7" customFormat="false" ht="12.75" hidden="false" customHeight="false" outlineLevel="0" collapsed="false">
      <c r="B7" s="5" t="s">
        <v>14</v>
      </c>
      <c r="C7" s="5" t="s">
        <v>15</v>
      </c>
      <c r="D7" s="5" t="s">
        <v>16</v>
      </c>
      <c r="E7" s="5" t="s">
        <v>17</v>
      </c>
      <c r="F7" s="5" t="s">
        <v>18</v>
      </c>
      <c r="G7" s="5" t="s">
        <v>18</v>
      </c>
      <c r="H7" s="5" t="s">
        <v>18</v>
      </c>
      <c r="I7" s="5" t="s">
        <v>19</v>
      </c>
      <c r="J7" s="5"/>
      <c r="L7" s="5" t="s">
        <v>19</v>
      </c>
    </row>
    <row r="9" customFormat="false" ht="12.75" hidden="false" customHeight="false" outlineLevel="0" collapsed="false">
      <c r="B9" s="0" t="s">
        <v>20</v>
      </c>
      <c r="C9" s="6" t="n">
        <v>36312</v>
      </c>
      <c r="D9" s="7" t="n">
        <v>23247.19</v>
      </c>
      <c r="E9" s="7" t="n">
        <f aca="false">D9*42</f>
        <v>976381.98</v>
      </c>
      <c r="F9" s="8" t="n">
        <v>0.4479</v>
      </c>
      <c r="G9" s="8" t="n">
        <v>0.0675</v>
      </c>
      <c r="H9" s="8" t="n">
        <f aca="false">F9+G9</f>
        <v>0.5154</v>
      </c>
      <c r="I9" s="9" t="n">
        <f aca="false">40+423.01</f>
        <v>463.01</v>
      </c>
      <c r="J9" s="8"/>
      <c r="L9" s="9" t="n">
        <f aca="false">E9*H9+I9</f>
        <v>503690.282492</v>
      </c>
    </row>
    <row r="10" customFormat="false" ht="12.75" hidden="false" customHeight="false" outlineLevel="0" collapsed="false">
      <c r="B10" s="0" t="s">
        <v>21</v>
      </c>
      <c r="C10" s="6" t="n">
        <v>36342</v>
      </c>
      <c r="D10" s="7" t="n">
        <f aca="false">125067.41+105.365</f>
        <v>125172.775</v>
      </c>
      <c r="E10" s="7" t="n">
        <f aca="false">D10*42</f>
        <v>5257256.55</v>
      </c>
      <c r="F10" s="8" t="n">
        <v>0.5125</v>
      </c>
      <c r="G10" s="8" t="n">
        <v>0.0365</v>
      </c>
      <c r="H10" s="8" t="n">
        <f aca="false">F10+G10</f>
        <v>0.549</v>
      </c>
      <c r="I10" s="9" t="n">
        <v>0</v>
      </c>
      <c r="J10" s="8"/>
      <c r="L10" s="9" t="n">
        <f aca="false">E10*H10+I10</f>
        <v>2886233.84595</v>
      </c>
    </row>
    <row r="11" customFormat="false" ht="12.75" hidden="false" customHeight="false" outlineLevel="0" collapsed="false">
      <c r="B11" s="0" t="s">
        <v>22</v>
      </c>
      <c r="C11" s="6" t="n">
        <v>36465</v>
      </c>
      <c r="D11" s="7" t="n">
        <v>89723</v>
      </c>
      <c r="E11" s="7" t="n">
        <f aca="false">D11*42</f>
        <v>3768366</v>
      </c>
      <c r="F11" s="8" t="n">
        <v>0.6608333333</v>
      </c>
      <c r="G11" s="8" t="n">
        <v>0.0423</v>
      </c>
      <c r="H11" s="8" t="n">
        <f aca="false">F11+G11</f>
        <v>0.7031333333</v>
      </c>
      <c r="I11" s="9" t="n">
        <v>0</v>
      </c>
      <c r="J11" s="8"/>
      <c r="L11" s="9" t="n">
        <f aca="false">E11*H11+I11</f>
        <v>2649663.74667439</v>
      </c>
      <c r="P11" s="9"/>
    </row>
    <row r="12" customFormat="false" ht="12.75" hidden="false" customHeight="false" outlineLevel="0" collapsed="false">
      <c r="B12" s="0" t="s">
        <v>23</v>
      </c>
      <c r="C12" s="6" t="n">
        <v>36495</v>
      </c>
      <c r="D12" s="7" t="n">
        <v>67887.67</v>
      </c>
      <c r="E12" s="7" t="n">
        <f aca="false">D12*42</f>
        <v>2851282.14</v>
      </c>
      <c r="F12" s="8" t="n">
        <v>0.68875</v>
      </c>
      <c r="G12" s="8" t="n">
        <v>0.0435</v>
      </c>
      <c r="H12" s="8" t="n">
        <f aca="false">F12+G12</f>
        <v>0.73225</v>
      </c>
      <c r="I12" s="9" t="n">
        <v>0</v>
      </c>
      <c r="J12" s="8"/>
      <c r="L12" s="9" t="n">
        <f aca="false">E12*H12+I12</f>
        <v>2087851.347015</v>
      </c>
    </row>
    <row r="13" customFormat="false" ht="12.75" hidden="false" customHeight="false" outlineLevel="0" collapsed="false">
      <c r="B13" s="0" t="s">
        <v>24</v>
      </c>
      <c r="C13" s="6" t="n">
        <v>36557</v>
      </c>
      <c r="D13" s="7" t="n">
        <v>42079.97</v>
      </c>
      <c r="E13" s="7" t="n">
        <f aca="false">D13*42</f>
        <v>1767358.74</v>
      </c>
      <c r="F13" s="8" t="n">
        <v>0.80375</v>
      </c>
      <c r="G13" s="8" t="n">
        <v>0.0285</v>
      </c>
      <c r="H13" s="8" t="n">
        <f aca="false">F13+G13</f>
        <v>0.83225</v>
      </c>
      <c r="I13" s="9" t="n">
        <v>0</v>
      </c>
      <c r="J13" s="8"/>
      <c r="L13" s="9" t="n">
        <f aca="false">E13*H13+I13</f>
        <v>1470884.311365</v>
      </c>
    </row>
    <row r="14" customFormat="false" ht="12.75" hidden="false" customHeight="false" outlineLevel="0" collapsed="false">
      <c r="B14" s="0" t="s">
        <v>25</v>
      </c>
      <c r="C14" s="6" t="n">
        <v>36557</v>
      </c>
      <c r="D14" s="7" t="n">
        <v>58140.69</v>
      </c>
      <c r="E14" s="7" t="n">
        <f aca="false">D14*42</f>
        <v>2441908.98</v>
      </c>
      <c r="F14" s="8" t="n">
        <v>0.7641666667</v>
      </c>
      <c r="G14" s="8" t="n">
        <v>0.0285</v>
      </c>
      <c r="H14" s="8" t="n">
        <f aca="false">F14+G14</f>
        <v>0.7926666667</v>
      </c>
      <c r="I14" s="9" t="n">
        <v>0</v>
      </c>
      <c r="J14" s="8"/>
      <c r="L14" s="9" t="n">
        <f aca="false">E14*H14+I14</f>
        <v>1935619.8515614</v>
      </c>
    </row>
    <row r="15" customFormat="false" ht="12.75" hidden="false" customHeight="false" outlineLevel="0" collapsed="false">
      <c r="B15" s="0" t="s">
        <v>26</v>
      </c>
      <c r="C15" s="6" t="n">
        <v>36586</v>
      </c>
      <c r="D15" s="7" t="n">
        <v>97992.84</v>
      </c>
      <c r="E15" s="7" t="n">
        <f aca="false">D15*42</f>
        <v>4115699.28</v>
      </c>
      <c r="F15" s="8" t="n">
        <v>0.8441666667</v>
      </c>
      <c r="G15" s="8" t="n">
        <v>0.0435</v>
      </c>
      <c r="H15" s="8" t="n">
        <f aca="false">F15+G15</f>
        <v>0.8876666667</v>
      </c>
      <c r="I15" s="9" t="n">
        <v>0</v>
      </c>
      <c r="J15" s="8"/>
      <c r="L15" s="9" t="n">
        <f aca="false">E15*H15+I15</f>
        <v>3653369.06101719</v>
      </c>
    </row>
    <row r="16" customFormat="false" ht="12.75" hidden="false" customHeight="false" outlineLevel="0" collapsed="false">
      <c r="B16" s="0" t="s">
        <v>27</v>
      </c>
      <c r="C16" s="6" t="n">
        <v>36678</v>
      </c>
      <c r="D16" s="7" t="n">
        <v>69740.58</v>
      </c>
      <c r="E16" s="7" t="n">
        <f aca="false">D16*42</f>
        <v>2929104.36</v>
      </c>
      <c r="F16" s="8" t="n">
        <v>0.8175</v>
      </c>
      <c r="G16" s="8" t="n">
        <v>0.0425</v>
      </c>
      <c r="H16" s="8" t="n">
        <f aca="false">F16+G16</f>
        <v>0.86</v>
      </c>
      <c r="I16" s="9" t="n">
        <v>0</v>
      </c>
      <c r="J16" s="8"/>
      <c r="L16" s="9" t="n">
        <f aca="false">E16*H16+I16</f>
        <v>2519029.7496</v>
      </c>
    </row>
    <row r="17" customFormat="false" ht="5.25" hidden="false" customHeight="true" outlineLevel="0" collapsed="false">
      <c r="C17" s="6"/>
      <c r="D17" s="7"/>
      <c r="E17" s="7"/>
      <c r="F17" s="8"/>
      <c r="G17" s="8"/>
      <c r="H17" s="8"/>
      <c r="I17" s="9"/>
      <c r="J17" s="8"/>
      <c r="L17" s="9"/>
    </row>
    <row r="18" customFormat="false" ht="12.75" hidden="false" customHeight="false" outlineLevel="0" collapsed="false">
      <c r="B18" s="10" t="s">
        <v>28</v>
      </c>
      <c r="C18" s="6"/>
      <c r="D18" s="7" t="n">
        <f aca="false">SUM(D9:D17)</f>
        <v>573984.715</v>
      </c>
      <c r="E18" s="7" t="n">
        <f aca="false">SUM(E9:E17)</f>
        <v>24107358.03</v>
      </c>
      <c r="F18" s="8"/>
      <c r="G18" s="8"/>
      <c r="H18" s="8"/>
      <c r="I18" s="9"/>
      <c r="J18" s="8"/>
      <c r="L18" s="9" t="n">
        <f aca="false">SUM(L9:L17)</f>
        <v>17706342.195675</v>
      </c>
    </row>
    <row r="19" customFormat="false" ht="6" hidden="false" customHeight="true" outlineLevel="0" collapsed="false">
      <c r="B19" s="10"/>
      <c r="C19" s="6"/>
      <c r="D19" s="7"/>
      <c r="E19" s="7"/>
      <c r="F19" s="8"/>
      <c r="G19" s="8"/>
      <c r="H19" s="8"/>
      <c r="I19" s="9"/>
      <c r="J19" s="8"/>
      <c r="L19" s="9"/>
    </row>
    <row r="20" customFormat="false" ht="12.75" hidden="false" customHeight="false" outlineLevel="0" collapsed="false">
      <c r="C20" s="6"/>
      <c r="D20" s="7"/>
      <c r="E20" s="4"/>
      <c r="F20" s="8"/>
      <c r="G20" s="8"/>
      <c r="H20" s="8"/>
      <c r="I20" s="9"/>
      <c r="J20" s="8"/>
      <c r="L20" s="9"/>
    </row>
    <row r="21" customFormat="false" ht="12.75" hidden="false" customHeight="false" outlineLevel="0" collapsed="false">
      <c r="F21" s="8"/>
      <c r="G21" s="8"/>
      <c r="H21" s="8"/>
      <c r="I21" s="9"/>
      <c r="L21" s="9"/>
    </row>
    <row r="22" customFormat="false" ht="12.75" hidden="false" customHeight="false" outlineLevel="0" collapsed="false">
      <c r="I22" s="9"/>
      <c r="L22" s="9"/>
    </row>
    <row r="23" customFormat="false" ht="15.75" hidden="false" customHeight="false" outlineLevel="0" collapsed="false">
      <c r="B23" s="3" t="s">
        <v>29</v>
      </c>
      <c r="L23" s="4" t="s">
        <v>4</v>
      </c>
      <c r="N23" s="4" t="s">
        <v>4</v>
      </c>
    </row>
    <row r="24" customFormat="false" ht="12.75" hidden="false" customHeight="false" outlineLevel="0" collapsed="false">
      <c r="B24" s="4"/>
      <c r="C24" s="4"/>
      <c r="D24" s="4"/>
      <c r="E24" s="4"/>
      <c r="F24" s="4"/>
      <c r="G24" s="4" t="s">
        <v>30</v>
      </c>
      <c r="H24" s="4"/>
      <c r="I24" s="4"/>
      <c r="J24" s="4"/>
      <c r="L24" s="4" t="s">
        <v>6</v>
      </c>
      <c r="N24" s="4" t="s">
        <v>31</v>
      </c>
    </row>
    <row r="25" customFormat="false" ht="13.5" hidden="false" customHeight="false" outlineLevel="0" collapsed="false">
      <c r="B25" s="4"/>
      <c r="C25" s="4" t="s">
        <v>7</v>
      </c>
      <c r="D25" s="11"/>
      <c r="E25" s="11" t="s">
        <v>32</v>
      </c>
      <c r="F25" s="11"/>
      <c r="G25" s="4" t="s">
        <v>3</v>
      </c>
      <c r="H25" s="4" t="s">
        <v>30</v>
      </c>
      <c r="I25" s="4" t="s">
        <v>10</v>
      </c>
      <c r="J25" s="4" t="s">
        <v>11</v>
      </c>
      <c r="L25" s="4" t="s">
        <v>13</v>
      </c>
      <c r="N25" s="4" t="s">
        <v>13</v>
      </c>
      <c r="P25" s="4" t="s">
        <v>8</v>
      </c>
    </row>
    <row r="26" customFormat="false" ht="12.75" hidden="false" customHeight="false" outlineLevel="0" collapsed="false">
      <c r="B26" s="5" t="s">
        <v>14</v>
      </c>
      <c r="C26" s="5" t="s">
        <v>15</v>
      </c>
      <c r="D26" s="5" t="s">
        <v>6</v>
      </c>
      <c r="E26" s="5" t="s">
        <v>31</v>
      </c>
      <c r="F26" s="5" t="s">
        <v>4</v>
      </c>
      <c r="G26" s="5" t="s">
        <v>33</v>
      </c>
      <c r="H26" s="5" t="s">
        <v>18</v>
      </c>
      <c r="I26" s="5" t="s">
        <v>18</v>
      </c>
      <c r="J26" s="5" t="s">
        <v>18</v>
      </c>
      <c r="L26" s="5" t="s">
        <v>19</v>
      </c>
      <c r="N26" s="5" t="s">
        <v>19</v>
      </c>
      <c r="P26" s="5" t="s">
        <v>34</v>
      </c>
    </row>
    <row r="27" customFormat="false" ht="4.5" hidden="false" customHeight="true" outlineLevel="0" collapsed="false"/>
    <row r="28" customFormat="false" ht="12.75" hidden="false" customHeight="false" outlineLevel="0" collapsed="false">
      <c r="B28" s="0" t="s">
        <v>35</v>
      </c>
      <c r="C28" s="6" t="n">
        <v>36342</v>
      </c>
      <c r="D28" s="7" t="n">
        <v>3840012.54</v>
      </c>
      <c r="E28" s="7" t="n">
        <v>1645719.6</v>
      </c>
      <c r="F28" s="7" t="n">
        <f aca="false">D28+E28</f>
        <v>5485732.14</v>
      </c>
      <c r="G28" s="6" t="n">
        <v>36342</v>
      </c>
      <c r="H28" s="8" t="n">
        <v>0.37268</v>
      </c>
      <c r="I28" s="8" t="n">
        <v>0.09</v>
      </c>
      <c r="J28" s="8" t="n">
        <f aca="false">H28+I28</f>
        <v>0.46268</v>
      </c>
      <c r="L28" s="9" t="n">
        <f aca="false">D28*J28</f>
        <v>1776697.0020072</v>
      </c>
      <c r="N28" s="9" t="n">
        <f aca="false">E28*J28</f>
        <v>761441.544528</v>
      </c>
      <c r="P28" s="7"/>
    </row>
    <row r="29" customFormat="false" ht="12.75" hidden="false" customHeight="false" outlineLevel="0" collapsed="false">
      <c r="B29" s="0" t="s">
        <v>36</v>
      </c>
      <c r="C29" s="6" t="n">
        <v>36373</v>
      </c>
      <c r="D29" s="7" t="n">
        <v>4846059.12</v>
      </c>
      <c r="E29" s="7" t="n">
        <v>1211514.78</v>
      </c>
      <c r="F29" s="7" t="n">
        <f aca="false">D29+E29</f>
        <v>6057573.9</v>
      </c>
      <c r="G29" s="6" t="n">
        <v>36404</v>
      </c>
      <c r="H29" s="8" t="n">
        <v>0.43185</v>
      </c>
      <c r="I29" s="8" t="n">
        <v>0.09</v>
      </c>
      <c r="J29" s="8" t="n">
        <f aca="false">H29+I29</f>
        <v>0.52185</v>
      </c>
      <c r="L29" s="9" t="n">
        <f aca="false">D29*J29</f>
        <v>2528915.951772</v>
      </c>
      <c r="N29" s="9" t="n">
        <f aca="false">E29*J29</f>
        <v>632228.987943</v>
      </c>
      <c r="P29" s="7"/>
    </row>
    <row r="30" customFormat="false" ht="12.75" hidden="false" customHeight="false" outlineLevel="0" collapsed="false">
      <c r="B30" s="0" t="s">
        <v>37</v>
      </c>
      <c r="C30" s="6" t="n">
        <v>36434</v>
      </c>
      <c r="D30" s="7" t="n">
        <v>1895117.91</v>
      </c>
      <c r="E30" s="7" t="n">
        <v>1895117.91</v>
      </c>
      <c r="F30" s="7" t="n">
        <f aca="false">D30+E30</f>
        <v>3790235.82</v>
      </c>
      <c r="G30" s="6" t="n">
        <v>36434</v>
      </c>
      <c r="H30" s="8" t="n">
        <v>0.45408</v>
      </c>
      <c r="I30" s="8" t="n">
        <v>0.0715</v>
      </c>
      <c r="J30" s="8" t="n">
        <f aca="false">H30+I30</f>
        <v>0.52558</v>
      </c>
      <c r="L30" s="9" t="n">
        <f aca="false">D30*J30</f>
        <v>996036.0711378</v>
      </c>
      <c r="N30" s="9" t="n">
        <f aca="false">E30*J30</f>
        <v>996036.0711378</v>
      </c>
      <c r="P30" s="7"/>
    </row>
    <row r="31" customFormat="false" ht="12.75" hidden="false" customHeight="false" outlineLevel="0" collapsed="false">
      <c r="B31" s="0" t="s">
        <v>38</v>
      </c>
      <c r="C31" s="6" t="n">
        <v>36495</v>
      </c>
      <c r="D31" s="7" t="n">
        <v>2092091.4</v>
      </c>
      <c r="E31" s="7" t="n">
        <v>2090382.84</v>
      </c>
      <c r="F31" s="7" t="n">
        <f aca="false">D31+E31</f>
        <v>4182474.24</v>
      </c>
      <c r="G31" s="6" t="n">
        <v>36465</v>
      </c>
      <c r="H31" s="8" t="n">
        <v>0.43444</v>
      </c>
      <c r="I31" s="8" t="n">
        <v>0.0715</v>
      </c>
      <c r="J31" s="8" t="n">
        <f aca="false">H31+I31</f>
        <v>0.50594</v>
      </c>
      <c r="L31" s="9" t="n">
        <f aca="false">D31*J31</f>
        <v>1058472.722916</v>
      </c>
      <c r="N31" s="9" t="n">
        <f aca="false">E31*J31</f>
        <v>1057608.2940696</v>
      </c>
      <c r="P31" s="7"/>
    </row>
    <row r="32" customFormat="false" ht="12.75" hidden="false" customHeight="false" outlineLevel="0" collapsed="false">
      <c r="B32" s="0" t="s">
        <v>39</v>
      </c>
      <c r="C32" s="6" t="n">
        <v>36557</v>
      </c>
      <c r="D32" s="7" t="n">
        <v>3377123.02</v>
      </c>
      <c r="E32" s="7" t="n">
        <v>2091016.58</v>
      </c>
      <c r="F32" s="7" t="n">
        <f aca="false">D32+E32</f>
        <v>5468139.6</v>
      </c>
      <c r="G32" s="6" t="n">
        <v>36557</v>
      </c>
      <c r="H32" s="8" t="n">
        <v>0.59297</v>
      </c>
      <c r="I32" s="8" t="n">
        <v>0.0715</v>
      </c>
      <c r="J32" s="8" t="n">
        <f aca="false">H32+I32</f>
        <v>0.66447</v>
      </c>
      <c r="L32" s="9" t="n">
        <f aca="false">D32*J32</f>
        <v>2243996.9330994</v>
      </c>
      <c r="N32" s="9" t="n">
        <f aca="false">E32*J32</f>
        <v>1389417.7869126</v>
      </c>
      <c r="P32" s="7"/>
    </row>
    <row r="33" customFormat="false" ht="12.75" hidden="false" customHeight="false" outlineLevel="0" collapsed="false">
      <c r="C33" s="6" t="n">
        <v>36557</v>
      </c>
      <c r="D33" s="7" t="n">
        <v>-1418369</v>
      </c>
      <c r="E33" s="7" t="n">
        <v>1418369</v>
      </c>
      <c r="F33" s="7" t="n">
        <f aca="false">D33+E33</f>
        <v>0</v>
      </c>
      <c r="G33" s="6" t="n">
        <v>36465</v>
      </c>
      <c r="H33" s="8" t="n">
        <v>0.43444</v>
      </c>
      <c r="I33" s="8" t="n">
        <v>0.055</v>
      </c>
      <c r="J33" s="8" t="n">
        <f aca="false">H33+I33</f>
        <v>0.48944</v>
      </c>
      <c r="L33" s="9" t="n">
        <f aca="false">D33*J33</f>
        <v>-694206.52336</v>
      </c>
      <c r="N33" s="9" t="n">
        <f aca="false">E33*J33</f>
        <v>694206.52336</v>
      </c>
      <c r="P33" s="7"/>
    </row>
    <row r="34" customFormat="false" ht="12.75" hidden="false" customHeight="false" outlineLevel="0" collapsed="false">
      <c r="C34" s="6" t="n">
        <v>36557</v>
      </c>
      <c r="D34" s="7" t="n">
        <v>-1047540</v>
      </c>
      <c r="E34" s="7" t="n">
        <v>1047540</v>
      </c>
      <c r="F34" s="7" t="n">
        <f aca="false">D34+E34</f>
        <v>0</v>
      </c>
      <c r="G34" s="6" t="n">
        <v>36586</v>
      </c>
      <c r="H34" s="8" t="n">
        <v>0.51462</v>
      </c>
      <c r="I34" s="8" t="n">
        <v>0.0715</v>
      </c>
      <c r="J34" s="8" t="n">
        <f aca="false">MIN(H34+I34,0.56)</f>
        <v>0.56</v>
      </c>
      <c r="L34" s="9" t="n">
        <f aca="false">D34*J34</f>
        <v>-586622.4</v>
      </c>
      <c r="N34" s="9" t="n">
        <f aca="false">E34*J34</f>
        <v>586622.4</v>
      </c>
      <c r="P34" s="7"/>
    </row>
    <row r="35" customFormat="false" ht="12.75" hidden="false" customHeight="false" outlineLevel="0" collapsed="false">
      <c r="B35" s="0" t="s">
        <v>40</v>
      </c>
      <c r="C35" s="6" t="n">
        <v>36557</v>
      </c>
      <c r="D35" s="7" t="n">
        <v>4457939.22</v>
      </c>
      <c r="E35" s="7" t="n">
        <v>0</v>
      </c>
      <c r="F35" s="7" t="n">
        <f aca="false">D35+E35</f>
        <v>4457939.22</v>
      </c>
      <c r="G35" s="6" t="n">
        <v>36557</v>
      </c>
      <c r="H35" s="8" t="n">
        <v>0.6275</v>
      </c>
      <c r="I35" s="8" t="n">
        <f aca="false">J35-H35</f>
        <v>0.119491129569505</v>
      </c>
      <c r="J35" s="8" t="n">
        <f aca="false">L35/F35</f>
        <v>0.746991129569505</v>
      </c>
      <c r="L35" s="9" t="n">
        <f aca="false">P35*521*0.75</f>
        <v>3330041.0535</v>
      </c>
      <c r="N35" s="9" t="n">
        <v>0</v>
      </c>
      <c r="P35" s="12" t="n">
        <v>8522.178</v>
      </c>
    </row>
    <row r="36" customFormat="false" ht="12.75" hidden="false" customHeight="false" outlineLevel="0" collapsed="false">
      <c r="B36" s="0" t="s">
        <v>41</v>
      </c>
      <c r="C36" s="6" t="n">
        <v>36586</v>
      </c>
      <c r="D36" s="7" t="n">
        <v>3648347.22</v>
      </c>
      <c r="E36" s="7" t="n">
        <v>0</v>
      </c>
      <c r="F36" s="7" t="n">
        <f aca="false">D36+E36</f>
        <v>3648347.22</v>
      </c>
      <c r="G36" s="6" t="n">
        <v>36586</v>
      </c>
      <c r="H36" s="8" t="n">
        <v>0.56625</v>
      </c>
      <c r="I36" s="8" t="n">
        <f aca="false">J36-H36</f>
        <v>0.103604677339346</v>
      </c>
      <c r="J36" s="8" t="n">
        <f aca="false">L36/F36</f>
        <v>0.669854677339346</v>
      </c>
      <c r="L36" s="9" t="n">
        <f aca="false">P36*521*(H36+0.1075)</f>
        <v>2443862.449875</v>
      </c>
      <c r="N36" s="9" t="n">
        <v>0</v>
      </c>
      <c r="P36" s="12" t="n">
        <v>6962.1</v>
      </c>
    </row>
    <row r="37" customFormat="false" ht="12.75" hidden="false" customHeight="true" outlineLevel="0" collapsed="false">
      <c r="B37" s="0" t="s">
        <v>42</v>
      </c>
      <c r="C37" s="6" t="n">
        <v>36586</v>
      </c>
      <c r="D37" s="7" t="n">
        <v>3815879.76</v>
      </c>
      <c r="E37" s="7" t="n">
        <v>0</v>
      </c>
      <c r="F37" s="7" t="n">
        <f aca="false">D37+E37</f>
        <v>3815879.76</v>
      </c>
      <c r="G37" s="6" t="n">
        <v>36586</v>
      </c>
      <c r="H37" s="8" t="n">
        <v>0.545</v>
      </c>
      <c r="I37" s="8" t="n">
        <f aca="false">J37-H37</f>
        <v>0.103791701452878</v>
      </c>
      <c r="J37" s="8" t="n">
        <f aca="false">L37/F37</f>
        <v>0.648791701452878</v>
      </c>
      <c r="L37" s="9" t="n">
        <f aca="false">P37*ROUND(521*(H37+0.1075),3)</f>
        <v>2475711.12203</v>
      </c>
      <c r="N37" s="9" t="n">
        <v>0</v>
      </c>
      <c r="P37" s="12" t="n">
        <v>7282.51</v>
      </c>
    </row>
    <row r="38" customFormat="false" ht="12.75" hidden="false" customHeight="true" outlineLevel="0" collapsed="false">
      <c r="B38" s="0" t="s">
        <v>43</v>
      </c>
      <c r="C38" s="6" t="n">
        <v>36586</v>
      </c>
      <c r="D38" s="7" t="n">
        <v>4727679.18</v>
      </c>
      <c r="E38" s="7" t="n">
        <v>0</v>
      </c>
      <c r="F38" s="7" t="n">
        <f aca="false">D38+E38</f>
        <v>4727679.18</v>
      </c>
      <c r="G38" s="6" t="n">
        <v>36586</v>
      </c>
      <c r="H38" s="8" t="n">
        <v>0.48583333</v>
      </c>
      <c r="I38" s="8" t="n">
        <f aca="false">J38-H38</f>
        <v>0.0962802965426537</v>
      </c>
      <c r="J38" s="8" t="n">
        <f aca="false">L38/F38</f>
        <v>0.582113626542654</v>
      </c>
      <c r="L38" s="9" t="n">
        <f aca="false">P38*ROUND(521*(H38+0.1025),3)</f>
        <v>2752046.4726</v>
      </c>
      <c r="N38" s="9" t="n">
        <v>0</v>
      </c>
      <c r="P38" s="12" t="n">
        <v>8978.3</v>
      </c>
    </row>
    <row r="39" customFormat="false" ht="12.75" hidden="false" customHeight="true" outlineLevel="0" collapsed="false">
      <c r="B39" s="0" t="s">
        <v>44</v>
      </c>
      <c r="C39" s="6" t="n">
        <v>36586</v>
      </c>
      <c r="D39" s="7" t="n">
        <v>11610359.04</v>
      </c>
      <c r="E39" s="7" t="n">
        <v>4094170.92</v>
      </c>
      <c r="F39" s="7" t="n">
        <f aca="false">D39+E39</f>
        <v>15704529.96</v>
      </c>
      <c r="G39" s="6" t="n">
        <v>36586</v>
      </c>
      <c r="H39" s="8" t="n">
        <v>0.51462</v>
      </c>
      <c r="I39" s="8" t="n">
        <v>0.0715</v>
      </c>
      <c r="J39" s="8" t="n">
        <f aca="false">H39+I39</f>
        <v>0.58612</v>
      </c>
      <c r="L39" s="9" t="n">
        <f aca="false">D39*J39</f>
        <v>6805063.6405248</v>
      </c>
      <c r="N39" s="9" t="n">
        <f aca="false">E39*J39</f>
        <v>2399675.4596304</v>
      </c>
      <c r="P39" s="12"/>
    </row>
    <row r="40" customFormat="false" ht="12.75" hidden="false" customHeight="true" outlineLevel="0" collapsed="false">
      <c r="B40" s="0" t="s">
        <v>45</v>
      </c>
      <c r="C40" s="6" t="n">
        <v>36617</v>
      </c>
      <c r="D40" s="7" t="n">
        <v>4023416.57</v>
      </c>
      <c r="E40" s="7" t="n">
        <v>785659.87</v>
      </c>
      <c r="F40" s="7" t="n">
        <f aca="false">D40+E40</f>
        <v>4809076.44</v>
      </c>
      <c r="G40" s="6" t="n">
        <v>36617</v>
      </c>
      <c r="H40" s="8" t="n">
        <v>0.46934</v>
      </c>
      <c r="I40" s="8" t="n">
        <v>0.0715</v>
      </c>
      <c r="J40" s="8" t="n">
        <f aca="false">H40+I40</f>
        <v>0.54084</v>
      </c>
      <c r="L40" s="9" t="n">
        <f aca="false">D40*J40</f>
        <v>2176024.6177188</v>
      </c>
      <c r="N40" s="9" t="n">
        <f aca="false">E40*J40</f>
        <v>424916.2840908</v>
      </c>
      <c r="P40" s="12"/>
    </row>
    <row r="41" customFormat="false" ht="12.75" hidden="false" customHeight="true" outlineLevel="0" collapsed="false">
      <c r="B41" s="0" t="s">
        <v>46</v>
      </c>
      <c r="C41" s="6" t="n">
        <v>36617</v>
      </c>
      <c r="D41" s="7" t="n">
        <v>10646995.8</v>
      </c>
      <c r="E41" s="7" t="n">
        <v>1047548.88</v>
      </c>
      <c r="F41" s="7" t="n">
        <f aca="false">D41+E41</f>
        <v>11694544.68</v>
      </c>
      <c r="G41" s="6" t="n">
        <v>36617</v>
      </c>
      <c r="H41" s="8" t="n">
        <v>0.46934</v>
      </c>
      <c r="I41" s="8" t="n">
        <v>0.0715</v>
      </c>
      <c r="J41" s="8" t="n">
        <f aca="false">H41+I41</f>
        <v>0.54084</v>
      </c>
      <c r="L41" s="9" t="n">
        <f aca="false">D41*J41</f>
        <v>5758321.208472</v>
      </c>
      <c r="N41" s="9" t="n">
        <f aca="false">E41*J41</f>
        <v>566556.3362592</v>
      </c>
      <c r="P41" s="12"/>
    </row>
    <row r="42" customFormat="false" ht="12.75" hidden="false" customHeight="true" outlineLevel="0" collapsed="false">
      <c r="B42" s="0" t="s">
        <v>47</v>
      </c>
      <c r="C42" s="6" t="n">
        <v>36647</v>
      </c>
      <c r="D42" s="7" t="n">
        <v>15118882.8</v>
      </c>
      <c r="E42" s="7" t="n">
        <v>1676075.1</v>
      </c>
      <c r="F42" s="7" t="n">
        <f aca="false">D42+E42</f>
        <v>16794957.9</v>
      </c>
      <c r="G42" s="6" t="n">
        <v>36647</v>
      </c>
      <c r="H42" s="8" t="n">
        <v>0.51324</v>
      </c>
      <c r="I42" s="8" t="n">
        <v>0.0715</v>
      </c>
      <c r="J42" s="8" t="n">
        <f aca="false">H42+I42</f>
        <v>0.58474</v>
      </c>
      <c r="L42" s="9" t="n">
        <f aca="false">D42*J42</f>
        <v>8840615.528472</v>
      </c>
      <c r="N42" s="9" t="n">
        <f aca="false">E42*J42</f>
        <v>980068.153974</v>
      </c>
      <c r="P42" s="12"/>
    </row>
    <row r="43" customFormat="false" ht="12.75" hidden="false" customHeight="true" outlineLevel="0" collapsed="false">
      <c r="B43" s="0" t="s">
        <v>48</v>
      </c>
      <c r="C43" s="6" t="n">
        <v>36678</v>
      </c>
      <c r="D43" s="7" t="n">
        <v>16487084.76</v>
      </c>
      <c r="E43" s="13" t="n">
        <v>4083201.9</v>
      </c>
      <c r="F43" s="7" t="n">
        <f aca="false">D43+E43</f>
        <v>20570286.66</v>
      </c>
      <c r="G43" s="6" t="n">
        <v>36647</v>
      </c>
      <c r="H43" s="8" t="n">
        <v>0.51324</v>
      </c>
      <c r="I43" s="8" t="n">
        <v>0.0715</v>
      </c>
      <c r="J43" s="8" t="n">
        <f aca="false">H43+I43</f>
        <v>0.58474</v>
      </c>
      <c r="L43" s="9" t="n">
        <f aca="false">D43*J43</f>
        <v>9640657.9425624</v>
      </c>
      <c r="N43" s="9" t="n">
        <f aca="false">E43*J43</f>
        <v>2387611.479006</v>
      </c>
      <c r="P43" s="12"/>
    </row>
    <row r="44" customFormat="false" ht="12.75" hidden="false" customHeight="true" outlineLevel="0" collapsed="false">
      <c r="B44" s="0" t="s">
        <v>49</v>
      </c>
      <c r="C44" s="6" t="n">
        <v>36708</v>
      </c>
      <c r="D44" s="7" t="n">
        <v>10458556.5</v>
      </c>
      <c r="E44" s="13" t="n">
        <v>0</v>
      </c>
      <c r="F44" s="7" t="n">
        <f aca="false">D44+E44</f>
        <v>10458556.5</v>
      </c>
      <c r="G44" s="6" t="n">
        <v>36708</v>
      </c>
      <c r="H44" s="8" t="n">
        <v>0.54882</v>
      </c>
      <c r="I44" s="8" t="n">
        <v>0.0715</v>
      </c>
      <c r="J44" s="8" t="n">
        <f aca="false">H44+I44</f>
        <v>0.62032</v>
      </c>
      <c r="L44" s="9" t="n">
        <f aca="false">D44*J44</f>
        <v>6487651.76808</v>
      </c>
      <c r="N44" s="9" t="n">
        <f aca="false">E44*J44</f>
        <v>0</v>
      </c>
      <c r="P44" s="12"/>
    </row>
    <row r="45" customFormat="false" ht="12.75" hidden="false" customHeight="true" outlineLevel="0" collapsed="false">
      <c r="B45" s="0" t="s">
        <v>50</v>
      </c>
      <c r="C45" s="6" t="n">
        <v>36708</v>
      </c>
      <c r="D45" s="7" t="n">
        <v>1191492.76</v>
      </c>
      <c r="E45" s="7" t="n">
        <v>5237739.56</v>
      </c>
      <c r="F45" s="7" t="n">
        <f aca="false">D45+E45</f>
        <v>6429232.32</v>
      </c>
      <c r="G45" s="6" t="n">
        <v>36708</v>
      </c>
      <c r="H45" s="8" t="n">
        <v>0.54882</v>
      </c>
      <c r="I45" s="8" t="n">
        <v>0.0715</v>
      </c>
      <c r="J45" s="8" t="n">
        <f aca="false">H45+I45</f>
        <v>0.62032</v>
      </c>
      <c r="L45" s="9" t="n">
        <f aca="false">D45*J45</f>
        <v>739106.7888832</v>
      </c>
      <c r="N45" s="9" t="n">
        <f aca="false">E45*J45</f>
        <v>3249074.6038592</v>
      </c>
      <c r="P45" s="12"/>
    </row>
    <row r="46" customFormat="false" ht="6" hidden="false" customHeight="true" outlineLevel="0" collapsed="false">
      <c r="C46" s="6"/>
      <c r="D46" s="7"/>
      <c r="E46" s="7"/>
      <c r="F46" s="7"/>
      <c r="G46" s="6"/>
      <c r="H46" s="4"/>
      <c r="I46" s="8"/>
      <c r="J46" s="4"/>
      <c r="L46" s="9"/>
      <c r="N46" s="9"/>
    </row>
    <row r="47" customFormat="false" ht="12.75" hidden="false" customHeight="false" outlineLevel="0" collapsed="false">
      <c r="B47" s="10" t="s">
        <v>28</v>
      </c>
      <c r="C47" s="6"/>
      <c r="D47" s="7" t="n">
        <f aca="false">SUM(D28:D46)</f>
        <v>99771128.6</v>
      </c>
      <c r="E47" s="7" t="n">
        <f aca="false">SUM(E28:E46)</f>
        <v>28324056.94</v>
      </c>
      <c r="F47" s="7" t="n">
        <f aca="false">SUM(F28:F46)</f>
        <v>128095185.54</v>
      </c>
      <c r="G47" s="6"/>
      <c r="H47" s="4"/>
      <c r="I47" s="8"/>
      <c r="J47" s="4"/>
      <c r="L47" s="9" t="n">
        <f aca="false">SUM(L28:L46)</f>
        <v>58772392.3502906</v>
      </c>
      <c r="N47" s="9" t="n">
        <f aca="false">SUM(N28:N46)</f>
        <v>16125463.9247706</v>
      </c>
    </row>
    <row r="48" customFormat="false" ht="5.25" hidden="false" customHeight="true" outlineLevel="0" collapsed="false">
      <c r="B48" s="10"/>
      <c r="C48" s="6"/>
      <c r="D48" s="7"/>
      <c r="E48" s="7"/>
      <c r="F48" s="7"/>
      <c r="G48" s="6"/>
      <c r="H48" s="4"/>
      <c r="I48" s="8"/>
      <c r="J48" s="4"/>
      <c r="L48" s="9"/>
    </row>
    <row r="49" customFormat="false" ht="12.75" hidden="false" customHeight="false" outlineLevel="0" collapsed="false">
      <c r="C49" s="6"/>
      <c r="D49" s="7"/>
      <c r="E49" s="7"/>
      <c r="F49" s="7"/>
      <c r="G49" s="6"/>
      <c r="H49" s="8"/>
      <c r="I49" s="8"/>
      <c r="J49" s="8"/>
      <c r="L49" s="9"/>
    </row>
    <row r="50" customFormat="false" ht="12.75" hidden="false" customHeight="false" outlineLevel="0" collapsed="false">
      <c r="C50" s="6"/>
      <c r="D50" s="7"/>
      <c r="E50" s="13"/>
      <c r="F50" s="7"/>
      <c r="G50" s="6"/>
      <c r="H50" s="4"/>
      <c r="I50" s="8"/>
      <c r="J50" s="4"/>
    </row>
    <row r="51" customFormat="false" ht="15.75" hidden="false" customHeight="false" outlineLevel="0" collapsed="false">
      <c r="B51" s="3" t="s">
        <v>51</v>
      </c>
      <c r="J51" s="2" t="str">
        <f aca="false">J2</f>
        <v>As of 8/02/01</v>
      </c>
    </row>
    <row r="52" customFormat="false" ht="12.75" hidden="false" customHeight="false" outlineLevel="0" collapsed="false">
      <c r="B52" s="4"/>
      <c r="C52" s="4"/>
      <c r="D52" s="4"/>
      <c r="E52" s="4"/>
      <c r="F52" s="4"/>
      <c r="G52" s="4"/>
      <c r="H52" s="4"/>
      <c r="I52" s="4"/>
      <c r="J52" s="4"/>
      <c r="L52" s="4"/>
    </row>
    <row r="53" customFormat="false" ht="12.75" hidden="false" customHeight="false" outlineLevel="0" collapsed="false">
      <c r="B53" s="4"/>
      <c r="C53" s="4" t="s">
        <v>7</v>
      </c>
      <c r="D53" s="4" t="s">
        <v>52</v>
      </c>
      <c r="E53" s="4" t="s">
        <v>53</v>
      </c>
      <c r="F53" s="4" t="s">
        <v>54</v>
      </c>
      <c r="G53" s="4" t="s">
        <v>55</v>
      </c>
      <c r="H53" s="4" t="s">
        <v>4</v>
      </c>
      <c r="I53" s="4"/>
      <c r="J53" s="4"/>
      <c r="L53" s="4"/>
    </row>
    <row r="54" customFormat="false" ht="12.75" hidden="false" customHeight="false" outlineLevel="0" collapsed="false">
      <c r="B54" s="5" t="s">
        <v>14</v>
      </c>
      <c r="C54" s="5" t="s">
        <v>15</v>
      </c>
      <c r="D54" s="5" t="s">
        <v>19</v>
      </c>
      <c r="E54" s="5" t="s">
        <v>19</v>
      </c>
      <c r="F54" s="5" t="s">
        <v>19</v>
      </c>
      <c r="G54" s="5" t="s">
        <v>19</v>
      </c>
      <c r="H54" s="5" t="s">
        <v>19</v>
      </c>
      <c r="I54" s="5"/>
      <c r="J54" s="5"/>
      <c r="L54" s="5"/>
    </row>
    <row r="55" customFormat="false" ht="5.25" hidden="false" customHeight="true" outlineLevel="0" collapsed="false"/>
    <row r="56" customFormat="false" ht="12.75" hidden="false" customHeight="false" outlineLevel="0" collapsed="false">
      <c r="B56" s="0" t="s">
        <v>35</v>
      </c>
      <c r="C56" s="6" t="n">
        <v>36342</v>
      </c>
      <c r="D56" s="9" t="n">
        <v>53140.62</v>
      </c>
      <c r="E56" s="9"/>
      <c r="F56" s="9"/>
      <c r="G56" s="9"/>
      <c r="H56" s="9" t="n">
        <f aca="false">SUM(D56:G56)</f>
        <v>53140.62</v>
      </c>
      <c r="I56" s="8"/>
      <c r="J56" s="8"/>
      <c r="L56" s="9"/>
    </row>
    <row r="57" customFormat="false" ht="12.75" hidden="false" customHeight="false" outlineLevel="0" collapsed="false">
      <c r="B57" s="0" t="s">
        <v>36</v>
      </c>
      <c r="C57" s="6" t="n">
        <v>36373</v>
      </c>
      <c r="D57" s="9" t="n">
        <v>5000</v>
      </c>
      <c r="E57" s="9"/>
      <c r="F57" s="9"/>
      <c r="G57" s="9"/>
      <c r="H57" s="9" t="n">
        <f aca="false">SUM(D57:G57)</f>
        <v>5000</v>
      </c>
      <c r="Q57" s="9"/>
    </row>
    <row r="58" customFormat="false" ht="12.75" hidden="false" customHeight="false" outlineLevel="0" collapsed="false">
      <c r="B58" s="0" t="s">
        <v>37</v>
      </c>
      <c r="C58" s="6" t="n">
        <v>36434</v>
      </c>
      <c r="D58" s="9" t="n">
        <v>2333.33</v>
      </c>
      <c r="E58" s="9"/>
      <c r="F58" s="9"/>
      <c r="G58" s="9"/>
      <c r="H58" s="9" t="n">
        <f aca="false">SUM(D58:G58)</f>
        <v>2333.33</v>
      </c>
    </row>
    <row r="59" customFormat="false" ht="12.75" hidden="false" customHeight="false" outlineLevel="0" collapsed="false">
      <c r="B59" s="0" t="s">
        <v>38</v>
      </c>
      <c r="C59" s="6" t="n">
        <v>36495</v>
      </c>
      <c r="D59" s="9" t="n">
        <v>838418.18</v>
      </c>
      <c r="E59" s="9" t="n">
        <v>74277.6</v>
      </c>
      <c r="F59" s="9" t="n">
        <f aca="false">62379.91+34700.33</f>
        <v>97080.24</v>
      </c>
      <c r="G59" s="9" t="n">
        <v>28802.61</v>
      </c>
      <c r="H59" s="9" t="n">
        <f aca="false">SUM(D59:G59)</f>
        <v>1038578.63</v>
      </c>
    </row>
    <row r="60" customFormat="false" ht="12.75" hidden="false" customHeight="false" outlineLevel="0" collapsed="false">
      <c r="B60" s="0" t="s">
        <v>39</v>
      </c>
      <c r="C60" s="6" t="n">
        <v>36557</v>
      </c>
      <c r="D60" s="9" t="n">
        <v>140120.61</v>
      </c>
      <c r="E60" s="9"/>
      <c r="F60" s="9"/>
      <c r="G60" s="9"/>
      <c r="H60" s="9" t="n">
        <f aca="false">SUM(D60:G60)</f>
        <v>140120.61</v>
      </c>
    </row>
    <row r="61" customFormat="false" ht="12.75" hidden="false" customHeight="false" outlineLevel="0" collapsed="false">
      <c r="B61" s="0" t="s">
        <v>44</v>
      </c>
      <c r="C61" s="6" t="n">
        <v>36586</v>
      </c>
      <c r="D61" s="9" t="n">
        <v>26179.46</v>
      </c>
      <c r="E61" s="9"/>
      <c r="F61" s="9"/>
      <c r="G61" s="9"/>
      <c r="H61" s="9" t="n">
        <f aca="false">SUM(D61:G61)</f>
        <v>26179.46</v>
      </c>
    </row>
    <row r="62" customFormat="false" ht="12.75" hidden="false" customHeight="false" outlineLevel="0" collapsed="false">
      <c r="B62" s="0" t="s">
        <v>56</v>
      </c>
      <c r="C62" s="6" t="n">
        <v>36617</v>
      </c>
      <c r="D62" s="9"/>
      <c r="E62" s="9"/>
      <c r="F62" s="9"/>
      <c r="G62" s="9" t="n">
        <v>54171.01</v>
      </c>
      <c r="H62" s="9" t="n">
        <f aca="false">SUM(D62:G62)</f>
        <v>54171.01</v>
      </c>
    </row>
    <row r="63" customFormat="false" ht="12.75" hidden="false" customHeight="false" outlineLevel="0" collapsed="false">
      <c r="B63" s="0" t="s">
        <v>45</v>
      </c>
      <c r="C63" s="6" t="n">
        <v>36617</v>
      </c>
      <c r="D63" s="9"/>
      <c r="E63" s="9"/>
      <c r="F63" s="9"/>
      <c r="G63" s="9" t="n">
        <v>80000</v>
      </c>
      <c r="H63" s="9" t="n">
        <f aca="false">SUM(D63:G63)</f>
        <v>80000</v>
      </c>
    </row>
    <row r="64" customFormat="false" ht="12.75" hidden="false" customHeight="false" outlineLevel="0" collapsed="false">
      <c r="B64" s="0" t="s">
        <v>48</v>
      </c>
      <c r="C64" s="6" t="n">
        <v>36678</v>
      </c>
      <c r="D64" s="9" t="n">
        <v>7744.79</v>
      </c>
      <c r="E64" s="9"/>
      <c r="F64" s="9"/>
      <c r="G64" s="9" t="n">
        <v>61621.83</v>
      </c>
      <c r="H64" s="9" t="n">
        <f aca="false">SUM(D64:G64)</f>
        <v>69366.62</v>
      </c>
    </row>
    <row r="65" customFormat="false" ht="12.75" hidden="false" customHeight="false" outlineLevel="0" collapsed="false">
      <c r="B65" s="0" t="s">
        <v>49</v>
      </c>
      <c r="C65" s="6" t="n">
        <v>36708</v>
      </c>
      <c r="D65" s="9" t="n">
        <v>210832.66</v>
      </c>
      <c r="E65" s="9"/>
      <c r="F65" s="9"/>
      <c r="G65" s="9"/>
      <c r="H65" s="9" t="n">
        <f aca="false">SUM(D65:G65)</f>
        <v>210832.66</v>
      </c>
    </row>
    <row r="66" customFormat="false" ht="12.75" hidden="false" customHeight="false" outlineLevel="0" collapsed="false">
      <c r="B66" s="0" t="s">
        <v>50</v>
      </c>
      <c r="C66" s="6" t="n">
        <v>36708</v>
      </c>
      <c r="D66" s="9"/>
      <c r="E66" s="9"/>
      <c r="F66" s="9"/>
      <c r="G66" s="9" t="n">
        <f aca="false">582396.65+52259.15+11335.63</f>
        <v>645991.43</v>
      </c>
      <c r="H66" s="9" t="n">
        <f aca="false">SUM(D66:G66)</f>
        <v>645991.43</v>
      </c>
    </row>
    <row r="67" customFormat="false" ht="12.75" hidden="false" customHeight="false" outlineLevel="0" collapsed="false">
      <c r="B67" s="0" t="s">
        <v>57</v>
      </c>
      <c r="C67" s="6" t="n">
        <v>36526</v>
      </c>
      <c r="D67" s="9" t="n">
        <v>24036.34</v>
      </c>
      <c r="E67" s="9" t="n">
        <v>10323</v>
      </c>
      <c r="F67" s="9"/>
      <c r="G67" s="9" t="n">
        <f aca="false">2308.45</f>
        <v>2308.45</v>
      </c>
      <c r="H67" s="9" t="n">
        <f aca="false">SUM(D67:G67)</f>
        <v>36667.79</v>
      </c>
    </row>
    <row r="68" customFormat="false" ht="12.75" hidden="false" customHeight="false" outlineLevel="0" collapsed="false">
      <c r="B68" s="0" t="s">
        <v>58</v>
      </c>
      <c r="C68" s="6" t="n">
        <v>36557</v>
      </c>
      <c r="D68" s="9" t="n">
        <v>5180.56</v>
      </c>
      <c r="E68" s="9"/>
      <c r="F68" s="9"/>
      <c r="G68" s="9" t="n">
        <f aca="false">46400+2071.31</f>
        <v>48471.31</v>
      </c>
      <c r="H68" s="9" t="n">
        <f aca="false">SUM(D68:G68)</f>
        <v>53651.87</v>
      </c>
      <c r="Q68" s="9"/>
      <c r="R68" s="9"/>
    </row>
    <row r="69" customFormat="false" ht="12.75" hidden="false" customHeight="false" outlineLevel="0" collapsed="false">
      <c r="B69" s="0" t="s">
        <v>43</v>
      </c>
      <c r="C69" s="6" t="n">
        <v>36586</v>
      </c>
      <c r="D69" s="9" t="n">
        <v>12498.27</v>
      </c>
      <c r="E69" s="9"/>
      <c r="F69" s="9"/>
      <c r="G69" s="9"/>
      <c r="H69" s="9" t="n">
        <f aca="false">SUM(D69:G69)</f>
        <v>12498.27</v>
      </c>
      <c r="Q69" s="9"/>
      <c r="R69" s="9"/>
    </row>
    <row r="70" customFormat="false" ht="4.5" hidden="false" customHeight="true" outlineLevel="0" collapsed="false">
      <c r="D70" s="9"/>
      <c r="E70" s="9"/>
      <c r="F70" s="9"/>
      <c r="G70" s="9"/>
      <c r="H70" s="9"/>
      <c r="Q70" s="9"/>
    </row>
    <row r="71" customFormat="false" ht="12.75" hidden="false" customHeight="false" outlineLevel="0" collapsed="false">
      <c r="C71" s="10" t="s">
        <v>4</v>
      </c>
      <c r="D71" s="9" t="n">
        <f aca="false">SUM(D56:D70)</f>
        <v>1325484.82</v>
      </c>
      <c r="E71" s="9" t="n">
        <f aca="false">SUM(E56:E70)</f>
        <v>84600.6</v>
      </c>
      <c r="F71" s="9" t="n">
        <f aca="false">SUM(F56:F70)</f>
        <v>97080.24</v>
      </c>
      <c r="G71" s="9" t="n">
        <f aca="false">SUM(G56:G70)</f>
        <v>921366.64</v>
      </c>
      <c r="H71" s="9" t="n">
        <f aca="false">SUM(H56:H70)</f>
        <v>2428532.3</v>
      </c>
      <c r="J71" s="9"/>
      <c r="Q71" s="9"/>
    </row>
    <row r="72" customFormat="false" ht="12.75" hidden="false" customHeight="false" outlineLevel="0" collapsed="false">
      <c r="D72" s="9"/>
    </row>
    <row r="73" customFormat="false" ht="12.75" hidden="false" customHeight="false" outlineLevel="0" collapsed="false">
      <c r="B73" s="4"/>
      <c r="C73" s="4"/>
      <c r="G73" s="4" t="s">
        <v>59</v>
      </c>
      <c r="H73" s="4" t="s">
        <v>60</v>
      </c>
      <c r="I73" s="4" t="s">
        <v>60</v>
      </c>
      <c r="J73" s="4" t="s">
        <v>61</v>
      </c>
      <c r="L73" s="4" t="s">
        <v>61</v>
      </c>
    </row>
    <row r="74" customFormat="false" ht="13.5" hidden="false" customHeight="false" outlineLevel="0" collapsed="false">
      <c r="B74" s="4"/>
      <c r="C74" s="4" t="s">
        <v>7</v>
      </c>
      <c r="D74" s="11"/>
      <c r="E74" s="11" t="s">
        <v>62</v>
      </c>
      <c r="F74" s="11"/>
      <c r="G74" s="4" t="s">
        <v>63</v>
      </c>
      <c r="H74" s="4" t="s">
        <v>64</v>
      </c>
      <c r="I74" s="4" t="s">
        <v>64</v>
      </c>
      <c r="J74" s="4" t="s">
        <v>65</v>
      </c>
      <c r="L74" s="4" t="s">
        <v>66</v>
      </c>
    </row>
    <row r="75" customFormat="false" ht="12.75" hidden="false" customHeight="false" outlineLevel="0" collapsed="false">
      <c r="B75" s="5" t="s">
        <v>14</v>
      </c>
      <c r="C75" s="5" t="s">
        <v>15</v>
      </c>
      <c r="D75" s="5" t="s">
        <v>67</v>
      </c>
      <c r="E75" s="5" t="s">
        <v>68</v>
      </c>
      <c r="F75" s="5" t="s">
        <v>63</v>
      </c>
      <c r="G75" s="5" t="s">
        <v>34</v>
      </c>
      <c r="H75" s="5" t="s">
        <v>34</v>
      </c>
      <c r="I75" s="5" t="s">
        <v>17</v>
      </c>
      <c r="J75" s="5" t="s">
        <v>18</v>
      </c>
      <c r="L75" s="5" t="s">
        <v>19</v>
      </c>
      <c r="P75" s="0" t="s">
        <v>69</v>
      </c>
    </row>
    <row r="76" customFormat="false" ht="4.5" hidden="false" customHeight="true" outlineLevel="0" collapsed="false"/>
    <row r="77" customFormat="false" ht="12.75" hidden="false" customHeight="false" outlineLevel="0" collapsed="false">
      <c r="B77" s="0" t="s">
        <v>38</v>
      </c>
      <c r="C77" s="6" t="n">
        <v>36495</v>
      </c>
      <c r="D77" s="7" t="n">
        <f aca="false">23054624-E31</f>
        <v>20964241.16</v>
      </c>
      <c r="E77" s="7" t="n">
        <f aca="false">D31</f>
        <v>2092091.4</v>
      </c>
      <c r="F77" s="7" t="n">
        <f aca="false">D77-E77</f>
        <v>18872149.76</v>
      </c>
      <c r="G77" s="7" t="n">
        <f aca="false">39923.471-3994.27</f>
        <v>35929.201</v>
      </c>
      <c r="H77" s="7" t="n">
        <f aca="false">20420.963+15503.607</f>
        <v>35924.57</v>
      </c>
      <c r="I77" s="7" t="n">
        <f aca="false">10691307+8120060</f>
        <v>18811367</v>
      </c>
      <c r="J77" s="8" t="n">
        <f aca="false">0.5-J31</f>
        <v>-0.00593999999999995</v>
      </c>
      <c r="L77" s="9" t="n">
        <f aca="false">-I77*J77</f>
        <v>111739.519979999</v>
      </c>
      <c r="P77" s="0" t="s">
        <v>70</v>
      </c>
      <c r="Q77" s="9" t="n">
        <f aca="false">(F77-I77)*J31</f>
        <v>30752.4295944008</v>
      </c>
      <c r="R77" s="0" t="s">
        <v>71</v>
      </c>
    </row>
    <row r="78" customFormat="false" ht="12.75" hidden="false" customHeight="false" outlineLevel="0" collapsed="false">
      <c r="B78" s="0" t="s">
        <v>39</v>
      </c>
      <c r="C78" s="6" t="n">
        <v>36557</v>
      </c>
      <c r="D78" s="7" t="n">
        <f aca="false">5468139.6+4965048.9-E32</f>
        <v>8342171.92</v>
      </c>
      <c r="E78" s="7" t="n">
        <f aca="false">D32</f>
        <v>3377123.02</v>
      </c>
      <c r="F78" s="7" t="n">
        <f aca="false">D78-E78</f>
        <v>4965048.9</v>
      </c>
      <c r="G78" s="7" t="n">
        <v>9494.434</v>
      </c>
      <c r="H78" s="7" t="n">
        <f aca="false">G78</f>
        <v>9494.434</v>
      </c>
      <c r="I78" s="7" t="n">
        <f aca="false">F78</f>
        <v>4965048.9</v>
      </c>
      <c r="J78" s="8" t="n">
        <f aca="false">0.58292+0.0675-J32</f>
        <v>-0.01405</v>
      </c>
      <c r="L78" s="9" t="n">
        <f aca="false">-I78*J78</f>
        <v>69758.937045</v>
      </c>
      <c r="Q78" s="9"/>
    </row>
    <row r="79" customFormat="false" ht="12.75" hidden="false" customHeight="false" outlineLevel="0" collapsed="false">
      <c r="B79" s="0" t="s">
        <v>50</v>
      </c>
      <c r="C79" s="6" t="n">
        <v>36708</v>
      </c>
      <c r="D79" s="7" t="n">
        <f aca="false">6429232.32+10451830-E45</f>
        <v>11643322.76</v>
      </c>
      <c r="E79" s="7" t="n">
        <f aca="false">D45</f>
        <v>1191492.76</v>
      </c>
      <c r="F79" s="7" t="n">
        <f aca="false">D79-E79</f>
        <v>10451830</v>
      </c>
      <c r="G79" s="7" t="n">
        <v>20002.246</v>
      </c>
      <c r="H79" s="7" t="n">
        <f aca="false">G79</f>
        <v>20002.246</v>
      </c>
      <c r="I79" s="7" t="n">
        <f aca="false">F79</f>
        <v>10451830</v>
      </c>
      <c r="J79" s="8" t="n">
        <f aca="false">(6510731.07-6483479.19)/I79</f>
        <v>0.00260737880352052</v>
      </c>
      <c r="L79" s="9" t="n">
        <f aca="false">-I79*J79</f>
        <v>-27251.8799999999</v>
      </c>
      <c r="Q79" s="9"/>
    </row>
    <row r="80" customFormat="false" ht="12.75" hidden="false" customHeight="false" outlineLevel="0" collapsed="false">
      <c r="B80" s="0" t="s">
        <v>57</v>
      </c>
      <c r="C80" s="6" t="n">
        <v>36526</v>
      </c>
      <c r="D80" s="7" t="n">
        <f aca="false">5488.655*521</f>
        <v>2859589.255</v>
      </c>
      <c r="E80" s="7" t="n">
        <v>0</v>
      </c>
      <c r="F80" s="7" t="n">
        <f aca="false">D80-E80</f>
        <v>2859589.255</v>
      </c>
      <c r="G80" s="7" t="n">
        <v>5488.655</v>
      </c>
      <c r="H80" s="7" t="n">
        <v>5488.655</v>
      </c>
      <c r="I80" s="7" t="n">
        <f aca="false">H80*521</f>
        <v>2859589.255</v>
      </c>
      <c r="J80" s="8" t="n">
        <f aca="false">0.0775-0.11</f>
        <v>-0.0325</v>
      </c>
      <c r="L80" s="9" t="n">
        <f aca="false">-I80*J80</f>
        <v>92936.6507875</v>
      </c>
      <c r="Q80" s="9"/>
    </row>
    <row r="81" customFormat="false" ht="12.75" hidden="false" customHeight="false" outlineLevel="0" collapsed="false">
      <c r="B81" s="0" t="s">
        <v>58</v>
      </c>
      <c r="C81" s="6" t="n">
        <v>36557</v>
      </c>
      <c r="D81" s="7" t="n">
        <f aca="false">5482.281*521</f>
        <v>2856268.401</v>
      </c>
      <c r="E81" s="7" t="n">
        <v>0</v>
      </c>
      <c r="F81" s="7" t="n">
        <f aca="false">D81-E81</f>
        <v>2856268.401</v>
      </c>
      <c r="G81" s="7" t="n">
        <v>5482.281</v>
      </c>
      <c r="H81" s="7" t="n">
        <v>5482.281</v>
      </c>
      <c r="I81" s="7" t="n">
        <f aca="false">H81*521</f>
        <v>2856268.401</v>
      </c>
      <c r="J81" s="8" t="n">
        <f aca="false">0.72292-0.747</f>
        <v>-0.02408</v>
      </c>
      <c r="L81" s="9" t="n">
        <f aca="false">-I81*J81</f>
        <v>68778.94309608</v>
      </c>
      <c r="Q81" s="9"/>
    </row>
    <row r="82" customFormat="false" ht="6" hidden="false" customHeight="true" outlineLevel="0" collapsed="false">
      <c r="C82" s="6"/>
      <c r="D82" s="7"/>
      <c r="E82" s="7"/>
      <c r="F82" s="7"/>
      <c r="G82" s="7"/>
      <c r="H82" s="7"/>
      <c r="I82" s="7"/>
      <c r="J82" s="8"/>
      <c r="L82" s="9"/>
      <c r="Q82" s="9"/>
    </row>
    <row r="83" customFormat="false" ht="12.75" hidden="false" customHeight="false" outlineLevel="0" collapsed="false">
      <c r="J83" s="10"/>
      <c r="K83" s="10" t="s">
        <v>4</v>
      </c>
      <c r="L83" s="9" t="n">
        <f aca="false">SUM(L77:L82)</f>
        <v>315962.170908579</v>
      </c>
    </row>
    <row r="85" customFormat="false" ht="15.75" hidden="false" customHeight="false" outlineLevel="0" collapsed="false">
      <c r="B85" s="3" t="s">
        <v>72</v>
      </c>
    </row>
    <row r="87" customFormat="false" ht="12.75" hidden="false" customHeight="false" outlineLevel="0" collapsed="false">
      <c r="C87" s="4" t="s">
        <v>73</v>
      </c>
      <c r="D87" s="4"/>
    </row>
    <row r="88" customFormat="false" ht="12.75" hidden="false" customHeight="false" outlineLevel="0" collapsed="false">
      <c r="C88" s="4" t="s">
        <v>8</v>
      </c>
      <c r="D88" s="4" t="s">
        <v>74</v>
      </c>
      <c r="E88" s="4" t="s">
        <v>75</v>
      </c>
      <c r="F88" s="4" t="s">
        <v>74</v>
      </c>
    </row>
    <row r="89" customFormat="false" ht="12.75" hidden="false" customHeight="false" outlineLevel="0" collapsed="false">
      <c r="B89" s="5" t="s">
        <v>15</v>
      </c>
      <c r="C89" s="5" t="s">
        <v>34</v>
      </c>
      <c r="D89" s="5" t="s">
        <v>18</v>
      </c>
      <c r="E89" s="5" t="s">
        <v>76</v>
      </c>
      <c r="F89" s="5" t="s">
        <v>19</v>
      </c>
    </row>
    <row r="90" customFormat="false" ht="5.25" hidden="false" customHeight="true" outlineLevel="0" collapsed="false">
      <c r="B90" s="5"/>
      <c r="D90" s="5"/>
      <c r="E90" s="5"/>
      <c r="F90" s="5"/>
    </row>
    <row r="91" customFormat="false" ht="12.75" hidden="false" customHeight="false" outlineLevel="0" collapsed="false">
      <c r="B91" s="6" t="n">
        <v>36495</v>
      </c>
      <c r="C91" s="7" t="n">
        <v>15393</v>
      </c>
      <c r="D91" s="8" t="n">
        <v>0.0375</v>
      </c>
      <c r="E91" s="14" t="n">
        <v>521.7</v>
      </c>
      <c r="F91" s="9" t="n">
        <v>301135</v>
      </c>
      <c r="P91" s="0" t="s">
        <v>77</v>
      </c>
    </row>
    <row r="92" customFormat="false" ht="12.75" hidden="false" customHeight="false" outlineLevel="0" collapsed="false">
      <c r="B92" s="6" t="n">
        <v>36526</v>
      </c>
      <c r="C92" s="7" t="n">
        <v>31557</v>
      </c>
      <c r="D92" s="8" t="n">
        <v>0.022</v>
      </c>
      <c r="E92" s="14" t="n">
        <v>521.7</v>
      </c>
      <c r="F92" s="9" t="n">
        <v>362192.31</v>
      </c>
    </row>
    <row r="93" customFormat="false" ht="12.75" hidden="false" customHeight="false" outlineLevel="0" collapsed="false">
      <c r="B93" s="6"/>
      <c r="C93" s="7"/>
      <c r="D93" s="8"/>
      <c r="E93" s="14"/>
      <c r="F93" s="9"/>
    </row>
    <row r="94" customFormat="false" ht="5.25" hidden="false" customHeight="true" outlineLevel="0" collapsed="false">
      <c r="C94" s="8"/>
    </row>
    <row r="95" customFormat="false" ht="12.75" hidden="false" customHeight="false" outlineLevel="0" collapsed="false">
      <c r="E95" s="10" t="s">
        <v>4</v>
      </c>
      <c r="F95" s="9" t="n">
        <f aca="false">SUM(F91:F94)</f>
        <v>663327.31</v>
      </c>
    </row>
    <row r="97" customFormat="false" ht="15.75" hidden="false" customHeight="false" outlineLevel="0" collapsed="false">
      <c r="B97" s="3" t="s">
        <v>78</v>
      </c>
    </row>
    <row r="99" customFormat="false" ht="12.75" hidden="false" customHeight="false" outlineLevel="0" collapsed="false">
      <c r="C99" s="4" t="s">
        <v>79</v>
      </c>
      <c r="D99" s="4" t="s">
        <v>79</v>
      </c>
      <c r="E99" s="4" t="s">
        <v>80</v>
      </c>
    </row>
    <row r="100" customFormat="false" ht="12.75" hidden="false" customHeight="false" outlineLevel="0" collapsed="false">
      <c r="C100" s="4" t="s">
        <v>8</v>
      </c>
      <c r="D100" s="4" t="s">
        <v>81</v>
      </c>
      <c r="E100" s="4" t="s">
        <v>30</v>
      </c>
      <c r="G100" s="4"/>
      <c r="H100" s="4"/>
      <c r="I100" s="4"/>
    </row>
    <row r="101" customFormat="false" ht="12.75" hidden="false" customHeight="false" outlineLevel="0" collapsed="false">
      <c r="B101" s="5" t="s">
        <v>15</v>
      </c>
      <c r="C101" s="5" t="s">
        <v>34</v>
      </c>
      <c r="D101" s="5" t="s">
        <v>18</v>
      </c>
      <c r="E101" s="5" t="s">
        <v>18</v>
      </c>
      <c r="G101" s="5"/>
      <c r="H101" s="5"/>
      <c r="I101" s="5"/>
    </row>
    <row r="102" customFormat="false" ht="6" hidden="false" customHeight="true" outlineLevel="0" collapsed="false">
      <c r="B102" s="5"/>
      <c r="D102" s="5"/>
      <c r="E102" s="5"/>
      <c r="G102" s="5"/>
      <c r="H102" s="5"/>
      <c r="I102" s="5"/>
    </row>
    <row r="103" customFormat="false" ht="12.75" hidden="false" customHeight="false" outlineLevel="0" collapsed="false">
      <c r="B103" s="6" t="n">
        <v>36526</v>
      </c>
      <c r="C103" s="15" t="n">
        <f aca="false">200000*42/521</f>
        <v>16122.8406909789</v>
      </c>
      <c r="D103" s="8" t="n">
        <v>0.415</v>
      </c>
      <c r="E103" s="16" t="s">
        <v>82</v>
      </c>
      <c r="F103" s="15" t="s">
        <v>83</v>
      </c>
      <c r="G103" s="8"/>
      <c r="H103" s="14"/>
      <c r="I103" s="9"/>
    </row>
    <row r="104" customFormat="false" ht="12.75" hidden="false" customHeight="false" outlineLevel="0" collapsed="false">
      <c r="B104" s="6" t="n">
        <v>36557</v>
      </c>
      <c r="C104" s="15" t="n">
        <f aca="false">200000*42/521</f>
        <v>16122.8406909789</v>
      </c>
      <c r="D104" s="8" t="n">
        <v>0.415</v>
      </c>
      <c r="E104" s="16" t="s">
        <v>82</v>
      </c>
      <c r="F104" s="15" t="s">
        <v>84</v>
      </c>
      <c r="G104" s="8"/>
      <c r="H104" s="14"/>
      <c r="I104" s="9"/>
    </row>
    <row r="105" customFormat="false" ht="12.75" hidden="false" customHeight="false" outlineLevel="0" collapsed="false">
      <c r="B105" s="6" t="n">
        <v>36586</v>
      </c>
      <c r="C105" s="15" t="n">
        <f aca="false">200000*42/521</f>
        <v>16122.8406909789</v>
      </c>
      <c r="D105" s="8" t="n">
        <v>0.415</v>
      </c>
      <c r="E105" s="16" t="s">
        <v>82</v>
      </c>
      <c r="F105" s="15" t="s">
        <v>85</v>
      </c>
    </row>
    <row r="106" customFormat="false" ht="12.75" hidden="false" customHeight="false" outlineLevel="0" collapsed="false">
      <c r="B106" s="6" t="n">
        <v>36617</v>
      </c>
      <c r="C106" s="15" t="n">
        <f aca="false">100000*42/521</f>
        <v>8061.42034548944</v>
      </c>
      <c r="D106" s="8" t="n">
        <v>0.35875</v>
      </c>
      <c r="E106" s="16" t="s">
        <v>82</v>
      </c>
      <c r="F106" s="15" t="s">
        <v>86</v>
      </c>
    </row>
    <row r="107" customFormat="false" ht="12.75" hidden="false" customHeight="false" outlineLevel="0" collapsed="false">
      <c r="B107" s="6" t="n">
        <v>36647</v>
      </c>
      <c r="C107" s="15" t="n">
        <f aca="false">100000*42/521</f>
        <v>8061.42034548944</v>
      </c>
      <c r="D107" s="8" t="n">
        <v>0.35875</v>
      </c>
      <c r="E107" s="16" t="s">
        <v>82</v>
      </c>
      <c r="F107" s="15" t="s">
        <v>87</v>
      </c>
    </row>
    <row r="108" customFormat="false" ht="12.75" hidden="false" customHeight="false" outlineLevel="0" collapsed="false">
      <c r="B108" s="6" t="n">
        <v>36678</v>
      </c>
      <c r="C108" s="15" t="n">
        <f aca="false">100000*42/521</f>
        <v>8061.42034548944</v>
      </c>
      <c r="D108" s="8" t="n">
        <v>0.35875</v>
      </c>
      <c r="E108" s="16" t="s">
        <v>82</v>
      </c>
      <c r="F108" s="15" t="s">
        <v>88</v>
      </c>
    </row>
  </sheetData>
  <printOptions headings="false" gridLines="false" gridLinesSet="true" horizontalCentered="false" verticalCentered="false"/>
  <pageMargins left="0.25" right="0.25" top="0.5" bottom="0.5" header="0.511811023622047" footer="0.511811023622047"/>
  <pageSetup paperSize="1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50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O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5" activeCellId="0" sqref="I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42"/>
    <col collapsed="false" customWidth="true" hidden="false" outlineLevel="0" max="2" min="2" style="0" width="28.14"/>
    <col collapsed="false" customWidth="true" hidden="false" outlineLevel="0" max="3" min="3" style="0" width="10.56"/>
    <col collapsed="false" customWidth="true" hidden="false" outlineLevel="0" max="4" min="4" style="0" width="17.14"/>
    <col collapsed="false" customWidth="true" hidden="false" outlineLevel="0" max="5" min="5" style="0" width="13.7"/>
    <col collapsed="false" customWidth="true" hidden="false" outlineLevel="0" max="6" min="6" style="0" width="16.13"/>
    <col collapsed="false" customWidth="true" hidden="false" outlineLevel="0" max="7" min="7" style="0" width="14.41"/>
    <col collapsed="false" customWidth="true" hidden="false" outlineLevel="0" max="8" min="8" style="0" width="13.85"/>
    <col collapsed="false" customWidth="true" hidden="false" outlineLevel="0" max="9" min="9" style="0" width="14.41"/>
    <col collapsed="false" customWidth="true" hidden="false" outlineLevel="0" max="10" min="10" style="0" width="6.28"/>
    <col collapsed="false" customWidth="true" hidden="false" outlineLevel="0" max="11" min="11" style="0" width="4.41"/>
    <col collapsed="false" customWidth="true" hidden="false" outlineLevel="0" max="12" min="12" style="0" width="4.14"/>
    <col collapsed="false" customWidth="true" hidden="false" outlineLevel="0" max="13" min="13" style="0" width="10.41"/>
    <col collapsed="false" customWidth="true" hidden="false" outlineLevel="0" max="14" min="14" style="0" width="13.7"/>
    <col collapsed="false" customWidth="true" hidden="false" outlineLevel="0" max="15" min="15" style="0" width="10.71"/>
  </cols>
  <sheetData>
    <row r="2" customFormat="false" ht="18" hidden="false" customHeight="false" outlineLevel="0" collapsed="false">
      <c r="F2" s="1" t="s">
        <v>0</v>
      </c>
      <c r="I2" s="2" t="s">
        <v>89</v>
      </c>
    </row>
    <row r="4" customFormat="false" ht="15.75" hidden="false" customHeight="false" outlineLevel="0" collapsed="false">
      <c r="B4" s="3" t="s">
        <v>90</v>
      </c>
      <c r="F4" s="4"/>
    </row>
    <row r="5" customFormat="false" ht="12.75" hidden="false" customHeight="false" outlineLevel="0" collapsed="false">
      <c r="B5" s="4"/>
      <c r="C5" s="4"/>
      <c r="D5" s="4"/>
      <c r="E5" s="4"/>
      <c r="F5" s="4"/>
      <c r="G5" s="4" t="s">
        <v>4</v>
      </c>
      <c r="H5" s="4"/>
      <c r="I5" s="4"/>
      <c r="J5" s="4"/>
    </row>
    <row r="6" customFormat="false" ht="12.75" hidden="false" customHeight="false" outlineLevel="0" collapsed="false">
      <c r="B6" s="4"/>
      <c r="C6" s="4"/>
      <c r="D6" s="4" t="s">
        <v>91</v>
      </c>
      <c r="E6" s="4" t="s">
        <v>91</v>
      </c>
      <c r="F6" s="4" t="s">
        <v>61</v>
      </c>
      <c r="G6" s="4" t="s">
        <v>13</v>
      </c>
      <c r="H6" s="4"/>
      <c r="I6" s="4"/>
      <c r="J6" s="4"/>
    </row>
    <row r="7" customFormat="false" ht="12.75" hidden="false" customHeight="false" outlineLevel="0" collapsed="false">
      <c r="B7" s="5" t="s">
        <v>15</v>
      </c>
      <c r="C7" s="5"/>
      <c r="D7" s="5" t="s">
        <v>92</v>
      </c>
      <c r="E7" s="5" t="s">
        <v>93</v>
      </c>
      <c r="F7" s="5" t="s">
        <v>93</v>
      </c>
      <c r="G7" s="5" t="s">
        <v>19</v>
      </c>
      <c r="H7" s="5"/>
      <c r="I7" s="5"/>
      <c r="J7" s="5"/>
    </row>
    <row r="9" customFormat="false" ht="12.75" hidden="false" customHeight="false" outlineLevel="0" collapsed="false">
      <c r="B9" s="6" t="n">
        <v>36526</v>
      </c>
      <c r="C9" s="6"/>
      <c r="D9" s="9" t="n">
        <v>0</v>
      </c>
      <c r="E9" s="9" t="n">
        <v>0</v>
      </c>
      <c r="F9" s="9" t="n">
        <v>0</v>
      </c>
      <c r="G9" s="9" t="n">
        <f aca="false">SUM(D9:F9)</f>
        <v>0</v>
      </c>
      <c r="H9" s="8"/>
      <c r="I9" s="9"/>
      <c r="J9" s="8"/>
    </row>
    <row r="10" customFormat="false" ht="12.75" hidden="false" customHeight="false" outlineLevel="0" collapsed="false">
      <c r="B10" s="6" t="n">
        <v>36557</v>
      </c>
      <c r="C10" s="6"/>
      <c r="D10" s="9" t="n">
        <v>1614849.39</v>
      </c>
      <c r="E10" s="9" t="n">
        <v>200473.6</v>
      </c>
      <c r="F10" s="9" t="n">
        <v>0</v>
      </c>
      <c r="G10" s="9" t="n">
        <f aca="false">SUM(D10:F10)</f>
        <v>1815322.99</v>
      </c>
      <c r="H10" s="8"/>
      <c r="I10" s="9"/>
      <c r="J10" s="8"/>
    </row>
    <row r="11" customFormat="false" ht="12.75" hidden="false" customHeight="false" outlineLevel="0" collapsed="false">
      <c r="B11" s="6" t="n">
        <v>36586</v>
      </c>
      <c r="C11" s="6"/>
      <c r="D11" s="9" t="n">
        <v>1614849.39</v>
      </c>
      <c r="E11" s="9" t="n">
        <v>200473.6</v>
      </c>
      <c r="F11" s="9" t="n">
        <v>0</v>
      </c>
      <c r="G11" s="9" t="n">
        <f aca="false">SUM(D11:F11)</f>
        <v>1815322.99</v>
      </c>
      <c r="H11" s="8"/>
      <c r="I11" s="9"/>
      <c r="J11" s="8"/>
      <c r="M11" s="9"/>
    </row>
    <row r="12" customFormat="false" ht="12.75" hidden="false" customHeight="false" outlineLevel="0" collapsed="false">
      <c r="B12" s="6" t="n">
        <v>36617</v>
      </c>
      <c r="C12" s="6"/>
      <c r="D12" s="9" t="n">
        <v>1614849.39</v>
      </c>
      <c r="E12" s="9" t="n">
        <v>200473.6</v>
      </c>
      <c r="F12" s="9" t="n">
        <v>0</v>
      </c>
      <c r="G12" s="9" t="n">
        <f aca="false">SUM(D12:F12)</f>
        <v>1815322.99</v>
      </c>
      <c r="H12" s="8"/>
      <c r="I12" s="9"/>
      <c r="J12" s="8"/>
    </row>
    <row r="13" customFormat="false" ht="12.75" hidden="false" customHeight="false" outlineLevel="0" collapsed="false">
      <c r="B13" s="6" t="n">
        <v>36647</v>
      </c>
      <c r="C13" s="6"/>
      <c r="D13" s="9" t="n">
        <v>1614849.39</v>
      </c>
      <c r="E13" s="9" t="n">
        <v>200473.6</v>
      </c>
      <c r="F13" s="9" t="n">
        <v>0</v>
      </c>
      <c r="G13" s="9" t="n">
        <f aca="false">SUM(D13:F13)</f>
        <v>1815322.99</v>
      </c>
      <c r="H13" s="8"/>
      <c r="I13" s="9"/>
      <c r="J13" s="8"/>
    </row>
    <row r="14" customFormat="false" ht="12.75" hidden="false" customHeight="false" outlineLevel="0" collapsed="false">
      <c r="B14" s="6" t="n">
        <v>36678</v>
      </c>
      <c r="C14" s="6"/>
      <c r="D14" s="9" t="n">
        <v>1614849.39</v>
      </c>
      <c r="E14" s="9" t="n">
        <v>200473.6</v>
      </c>
      <c r="F14" s="9" t="n">
        <v>0</v>
      </c>
      <c r="G14" s="9" t="n">
        <f aca="false">SUM(D14:F14)</f>
        <v>1815322.99</v>
      </c>
      <c r="H14" s="8"/>
      <c r="I14" s="9"/>
      <c r="J14" s="8"/>
    </row>
    <row r="15" customFormat="false" ht="12.75" hidden="false" customHeight="false" outlineLevel="0" collapsed="false">
      <c r="B15" s="6" t="n">
        <v>36708</v>
      </c>
      <c r="C15" s="6"/>
      <c r="D15" s="9" t="n">
        <v>1614849.39</v>
      </c>
      <c r="E15" s="9" t="n">
        <v>200473.6</v>
      </c>
      <c r="F15" s="9" t="n">
        <v>0</v>
      </c>
      <c r="G15" s="9" t="n">
        <f aca="false">SUM(D15:F15)</f>
        <v>1815322.99</v>
      </c>
      <c r="H15" s="8"/>
      <c r="I15" s="9"/>
      <c r="J15" s="8"/>
    </row>
    <row r="16" customFormat="false" ht="12.75" hidden="false" customHeight="false" outlineLevel="0" collapsed="false">
      <c r="B16" s="6" t="n">
        <v>36739</v>
      </c>
      <c r="C16" s="6"/>
      <c r="D16" s="9" t="n">
        <v>1614849.39</v>
      </c>
      <c r="E16" s="9" t="n">
        <v>200473.6</v>
      </c>
      <c r="F16" s="9" t="n">
        <v>0</v>
      </c>
      <c r="G16" s="9" t="n">
        <f aca="false">SUM(D16:F16)</f>
        <v>1815322.99</v>
      </c>
      <c r="H16" s="8"/>
      <c r="I16" s="9"/>
      <c r="J16" s="8"/>
    </row>
    <row r="17" customFormat="false" ht="12.75" hidden="false" customHeight="false" outlineLevel="0" collapsed="false">
      <c r="B17" s="6" t="n">
        <v>36770</v>
      </c>
      <c r="C17" s="6"/>
      <c r="D17" s="9" t="n">
        <v>1614849.39</v>
      </c>
      <c r="E17" s="9" t="n">
        <v>200473.6</v>
      </c>
      <c r="F17" s="9" t="n">
        <v>0</v>
      </c>
      <c r="G17" s="9" t="n">
        <f aca="false">SUM(D17:F17)</f>
        <v>1815322.99</v>
      </c>
      <c r="H17" s="8"/>
      <c r="I17" s="9"/>
      <c r="J17" s="8"/>
    </row>
    <row r="18" customFormat="false" ht="12.75" hidden="false" customHeight="false" outlineLevel="0" collapsed="false">
      <c r="B18" s="6" t="n">
        <v>36800</v>
      </c>
      <c r="C18" s="6"/>
      <c r="D18" s="9" t="n">
        <v>1614849.39</v>
      </c>
      <c r="E18" s="9" t="n">
        <v>200473.6</v>
      </c>
      <c r="F18" s="9" t="n">
        <v>0</v>
      </c>
      <c r="G18" s="9" t="n">
        <f aca="false">SUM(D18:F18)</f>
        <v>1815322.99</v>
      </c>
      <c r="H18" s="8"/>
      <c r="I18" s="9"/>
      <c r="J18" s="8"/>
    </row>
    <row r="19" customFormat="false" ht="12.75" hidden="false" customHeight="false" outlineLevel="0" collapsed="false">
      <c r="B19" s="6" t="n">
        <v>36831</v>
      </c>
      <c r="C19" s="6"/>
      <c r="D19" s="9" t="n">
        <v>1614849.39</v>
      </c>
      <c r="E19" s="9" t="n">
        <v>200473.6</v>
      </c>
      <c r="F19" s="9" t="n">
        <v>0</v>
      </c>
      <c r="G19" s="9" t="n">
        <f aca="false">SUM(D19:F19)</f>
        <v>1815322.99</v>
      </c>
      <c r="H19" s="8"/>
      <c r="I19" s="9"/>
      <c r="J19" s="8"/>
    </row>
    <row r="20" customFormat="false" ht="12.75" hidden="false" customHeight="false" outlineLevel="0" collapsed="false">
      <c r="B20" s="6" t="n">
        <v>36861</v>
      </c>
      <c r="C20" s="6"/>
      <c r="D20" s="9" t="n">
        <v>1614849.39</v>
      </c>
      <c r="E20" s="9" t="n">
        <v>200473.6</v>
      </c>
      <c r="F20" s="9" t="n">
        <v>0</v>
      </c>
      <c r="G20" s="9" t="n">
        <f aca="false">SUM(D20:F20)</f>
        <v>1815322.99</v>
      </c>
      <c r="H20" s="8"/>
      <c r="I20" s="9"/>
      <c r="J20" s="8"/>
    </row>
    <row r="21" customFormat="false" ht="5.25" hidden="false" customHeight="true" outlineLevel="0" collapsed="false">
      <c r="C21" s="6"/>
      <c r="D21" s="9"/>
      <c r="E21" s="9"/>
      <c r="F21" s="9"/>
      <c r="G21" s="9"/>
      <c r="H21" s="8"/>
      <c r="I21" s="9"/>
      <c r="J21" s="8"/>
    </row>
    <row r="22" customFormat="false" ht="12.75" hidden="false" customHeight="false" outlineLevel="0" collapsed="false">
      <c r="B22" s="10" t="s">
        <v>28</v>
      </c>
      <c r="C22" s="6"/>
      <c r="D22" s="9" t="n">
        <f aca="false">SUM(D9:D21)</f>
        <v>17763343.29</v>
      </c>
      <c r="E22" s="9" t="n">
        <f aca="false">SUM(E9:E21)</f>
        <v>2205209.6</v>
      </c>
      <c r="F22" s="9" t="n">
        <f aca="false">SUM(F9:F21)</f>
        <v>0</v>
      </c>
      <c r="G22" s="9" t="n">
        <f aca="false">SUM(D22:F22)</f>
        <v>19968552.89</v>
      </c>
      <c r="H22" s="8"/>
      <c r="I22" s="9"/>
      <c r="J22" s="8"/>
    </row>
    <row r="23" customFormat="false" ht="6" hidden="false" customHeight="true" outlineLevel="0" collapsed="false">
      <c r="B23" s="10"/>
      <c r="C23" s="6"/>
      <c r="D23" s="7"/>
      <c r="E23" s="7"/>
      <c r="F23" s="8"/>
      <c r="G23" s="8"/>
      <c r="H23" s="8"/>
      <c r="I23" s="9"/>
      <c r="J23" s="8"/>
    </row>
    <row r="24" customFormat="false" ht="12.75" hidden="false" customHeight="false" outlineLevel="0" collapsed="false">
      <c r="I24" s="9"/>
    </row>
    <row r="25" customFormat="false" ht="15.75" hidden="false" customHeight="false" outlineLevel="0" collapsed="false">
      <c r="B25" s="3" t="s">
        <v>94</v>
      </c>
      <c r="I25" s="4"/>
    </row>
    <row r="26" customFormat="false" ht="12.75" hidden="false" customHeight="false" outlineLevel="0" collapsed="false">
      <c r="B26" s="4"/>
      <c r="C26" s="4"/>
      <c r="G26" s="4"/>
      <c r="H26" s="4"/>
      <c r="I26" s="4" t="s">
        <v>4</v>
      </c>
      <c r="J26" s="4"/>
    </row>
    <row r="27" customFormat="false" ht="12.75" hidden="false" customHeight="false" outlineLevel="0" collapsed="false">
      <c r="B27" s="4"/>
      <c r="C27" s="4"/>
      <c r="D27" s="4" t="s">
        <v>8</v>
      </c>
      <c r="F27" s="4" t="s">
        <v>95</v>
      </c>
      <c r="G27" s="4" t="s">
        <v>81</v>
      </c>
      <c r="H27" s="4"/>
      <c r="I27" s="4" t="s">
        <v>13</v>
      </c>
      <c r="M27" s="4"/>
    </row>
    <row r="28" customFormat="false" ht="13.5" hidden="false" customHeight="false" outlineLevel="0" collapsed="false">
      <c r="B28" s="5" t="s">
        <v>14</v>
      </c>
      <c r="C28" s="5" t="s">
        <v>7</v>
      </c>
      <c r="D28" s="11" t="s">
        <v>96</v>
      </c>
      <c r="E28" s="11" t="s">
        <v>97</v>
      </c>
      <c r="F28" s="11" t="s">
        <v>98</v>
      </c>
      <c r="G28" s="5" t="s">
        <v>99</v>
      </c>
      <c r="H28" s="5"/>
      <c r="I28" s="5" t="s">
        <v>19</v>
      </c>
      <c r="M28" s="5"/>
    </row>
    <row r="29" customFormat="false" ht="4.5" hidden="false" customHeight="true" outlineLevel="0" collapsed="false"/>
    <row r="30" customFormat="false" ht="12.75" hidden="false" customHeight="false" outlineLevel="0" collapsed="false">
      <c r="B30" s="0" t="s">
        <v>100</v>
      </c>
      <c r="C30" s="17" t="n">
        <v>36717</v>
      </c>
      <c r="D30" s="12" t="n">
        <v>121392.38</v>
      </c>
      <c r="E30" s="18" t="n">
        <f aca="false">F30/D30</f>
        <v>22.6051585774989</v>
      </c>
      <c r="F30" s="12" t="n">
        <v>2744094</v>
      </c>
      <c r="G30" s="19" t="n">
        <f aca="false">I30/F30</f>
        <v>2.31788103468759</v>
      </c>
      <c r="H30" s="8"/>
      <c r="I30" s="9" t="n">
        <v>6360483.44</v>
      </c>
      <c r="M30" s="7"/>
    </row>
    <row r="31" customFormat="false" ht="12.75" hidden="false" customHeight="false" outlineLevel="0" collapsed="false">
      <c r="B31" s="0" t="s">
        <v>101</v>
      </c>
      <c r="C31" s="17" t="n">
        <v>36758</v>
      </c>
      <c r="D31" s="12" t="n">
        <v>68586.65</v>
      </c>
      <c r="E31" s="18" t="n">
        <f aca="false">F31/D31</f>
        <v>22.5447226245924</v>
      </c>
      <c r="F31" s="12" t="n">
        <v>1546267</v>
      </c>
      <c r="G31" s="19" t="n">
        <v>2.317889</v>
      </c>
      <c r="H31" s="8"/>
      <c r="I31" s="9" t="n">
        <f aca="false">F31*G31</f>
        <v>3584075.270363</v>
      </c>
      <c r="M31" s="7"/>
    </row>
    <row r="32" customFormat="false" ht="12.75" hidden="false" customHeight="false" outlineLevel="0" collapsed="false">
      <c r="B32" s="0" t="s">
        <v>102</v>
      </c>
      <c r="C32" s="17" t="n">
        <v>36783</v>
      </c>
      <c r="D32" s="12" t="n">
        <v>117073</v>
      </c>
      <c r="E32" s="18" t="n">
        <f aca="false">F32/D32</f>
        <v>22.4707490198423</v>
      </c>
      <c r="F32" s="12" t="n">
        <v>2630718</v>
      </c>
      <c r="G32" s="19" t="n">
        <v>2.317889</v>
      </c>
      <c r="H32" s="8"/>
      <c r="I32" s="9" t="n">
        <f aca="false">F32*G32</f>
        <v>6097712.314302</v>
      </c>
      <c r="M32" s="7"/>
    </row>
    <row r="33" customFormat="false" ht="12.75" hidden="false" customHeight="false" outlineLevel="0" collapsed="false">
      <c r="B33" s="0" t="s">
        <v>103</v>
      </c>
      <c r="C33" s="17" t="n">
        <v>36825</v>
      </c>
      <c r="D33" s="12" t="n">
        <v>30086.6</v>
      </c>
      <c r="E33" s="18" t="n">
        <f aca="false">F33/D33</f>
        <v>22.6199038774737</v>
      </c>
      <c r="F33" s="12" t="n">
        <v>680556</v>
      </c>
      <c r="G33" s="19" t="n">
        <v>2.317889</v>
      </c>
      <c r="H33" s="8"/>
      <c r="I33" s="9" t="n">
        <f aca="false">F33*G33</f>
        <v>1577453.266284</v>
      </c>
      <c r="M33" s="7"/>
    </row>
    <row r="34" customFormat="false" ht="12.75" hidden="false" customHeight="false" outlineLevel="0" collapsed="false">
      <c r="B34" s="0" t="s">
        <v>104</v>
      </c>
      <c r="C34" s="17" t="n">
        <v>36843</v>
      </c>
      <c r="D34" s="12" t="n">
        <v>111936.2</v>
      </c>
      <c r="E34" s="18" t="n">
        <f aca="false">F34/D34</f>
        <v>22.6066455713165</v>
      </c>
      <c r="F34" s="12" t="n">
        <v>2530502</v>
      </c>
      <c r="G34" s="19" t="n">
        <v>2.317889</v>
      </c>
      <c r="H34" s="8"/>
      <c r="I34" s="9" t="n">
        <f aca="false">F34*G34</f>
        <v>5865422.750278</v>
      </c>
      <c r="M34" s="7"/>
    </row>
    <row r="35" customFormat="false" ht="12.75" hidden="false" customHeight="true" outlineLevel="0" collapsed="false">
      <c r="B35" s="0" t="s">
        <v>105</v>
      </c>
      <c r="C35" s="17" t="n">
        <v>36889</v>
      </c>
      <c r="D35" s="12" t="n">
        <v>122088.5</v>
      </c>
      <c r="E35" s="18" t="n">
        <f aca="false">F35/D35</f>
        <v>22.601612764511</v>
      </c>
      <c r="F35" s="12" t="n">
        <v>2759397</v>
      </c>
      <c r="G35" s="19" t="n">
        <v>2.317889</v>
      </c>
      <c r="H35" s="8"/>
      <c r="I35" s="9" t="n">
        <f aca="false">F35*G35</f>
        <v>6395975.952933</v>
      </c>
      <c r="M35" s="12"/>
    </row>
    <row r="36" customFormat="false" ht="12.75" hidden="false" customHeight="true" outlineLevel="0" collapsed="false">
      <c r="C36" s="6"/>
      <c r="D36" s="12"/>
      <c r="E36" s="18"/>
      <c r="F36" s="12"/>
      <c r="G36" s="19"/>
      <c r="H36" s="8"/>
      <c r="I36" s="9" t="n">
        <f aca="false">F36*G36</f>
        <v>0</v>
      </c>
      <c r="M36" s="12"/>
    </row>
    <row r="37" customFormat="false" ht="12.75" hidden="false" customHeight="true" outlineLevel="0" collapsed="false">
      <c r="C37" s="6"/>
      <c r="D37" s="12"/>
      <c r="E37" s="18"/>
      <c r="F37" s="12"/>
      <c r="G37" s="19"/>
      <c r="H37" s="8"/>
      <c r="I37" s="9" t="n">
        <f aca="false">F37*G37</f>
        <v>0</v>
      </c>
      <c r="M37" s="12"/>
    </row>
    <row r="38" customFormat="false" ht="12.75" hidden="false" customHeight="true" outlineLevel="0" collapsed="false">
      <c r="C38" s="6"/>
      <c r="D38" s="12"/>
      <c r="E38" s="18"/>
      <c r="F38" s="12"/>
      <c r="G38" s="19"/>
      <c r="H38" s="8"/>
      <c r="I38" s="9" t="n">
        <f aca="false">F38*G38</f>
        <v>0</v>
      </c>
      <c r="M38" s="12"/>
    </row>
    <row r="39" customFormat="false" ht="12.75" hidden="false" customHeight="true" outlineLevel="0" collapsed="false">
      <c r="C39" s="6"/>
      <c r="D39" s="12"/>
      <c r="E39" s="18"/>
      <c r="F39" s="12"/>
      <c r="G39" s="19"/>
      <c r="H39" s="8"/>
      <c r="I39" s="9" t="n">
        <f aca="false">F39*G39</f>
        <v>0</v>
      </c>
      <c r="M39" s="12"/>
    </row>
    <row r="40" customFormat="false" ht="12.75" hidden="false" customHeight="true" outlineLevel="0" collapsed="false">
      <c r="C40" s="6"/>
      <c r="D40" s="12"/>
      <c r="E40" s="18"/>
      <c r="F40" s="12"/>
      <c r="G40" s="19"/>
      <c r="H40" s="8"/>
      <c r="I40" s="9" t="n">
        <f aca="false">F40*G40</f>
        <v>0</v>
      </c>
      <c r="M40" s="12"/>
    </row>
    <row r="41" customFormat="false" ht="6" hidden="false" customHeight="true" outlineLevel="0" collapsed="false">
      <c r="C41" s="6"/>
      <c r="D41" s="12"/>
      <c r="E41" s="18"/>
      <c r="F41" s="12"/>
      <c r="G41" s="6"/>
      <c r="H41" s="4"/>
      <c r="I41" s="9"/>
      <c r="J41" s="4"/>
    </row>
    <row r="42" customFormat="false" ht="12.75" hidden="false" customHeight="false" outlineLevel="0" collapsed="false">
      <c r="B42" s="10" t="s">
        <v>28</v>
      </c>
      <c r="C42" s="6"/>
      <c r="D42" s="12" t="n">
        <f aca="false">SUM(D30:D41)</f>
        <v>571163.33</v>
      </c>
      <c r="E42" s="18"/>
      <c r="F42" s="12" t="n">
        <f aca="false">SUM(F30:F41)</f>
        <v>12891534</v>
      </c>
      <c r="G42" s="6"/>
      <c r="H42" s="4"/>
      <c r="I42" s="9" t="n">
        <f aca="false">SUM(I30:I41)</f>
        <v>29881122.99416</v>
      </c>
      <c r="J42" s="4"/>
    </row>
    <row r="43" customFormat="false" ht="12.75" hidden="false" customHeight="false" outlineLevel="0" collapsed="false">
      <c r="C43" s="6"/>
      <c r="D43" s="12"/>
      <c r="E43" s="18"/>
      <c r="F43" s="12"/>
      <c r="G43" s="6"/>
      <c r="H43" s="8"/>
      <c r="I43" s="8"/>
      <c r="J43" s="8"/>
    </row>
    <row r="44" customFormat="false" ht="15.75" hidden="false" customHeight="false" outlineLevel="0" collapsed="false">
      <c r="B44" s="3" t="s">
        <v>106</v>
      </c>
    </row>
    <row r="45" customFormat="false" ht="12.75" hidden="false" customHeight="false" outlineLevel="0" collapsed="false">
      <c r="B45" s="4"/>
      <c r="C45" s="4"/>
      <c r="D45" s="4"/>
      <c r="E45" s="4"/>
      <c r="F45" s="4"/>
      <c r="G45" s="4" t="s">
        <v>107</v>
      </c>
      <c r="H45" s="4"/>
      <c r="I45" s="4"/>
      <c r="J45" s="4"/>
    </row>
    <row r="46" customFormat="false" ht="12.75" hidden="false" customHeight="false" outlineLevel="0" collapsed="false">
      <c r="B46" s="4"/>
      <c r="C46" s="4" t="s">
        <v>7</v>
      </c>
      <c r="D46" s="4" t="s">
        <v>52</v>
      </c>
      <c r="E46" s="4" t="s">
        <v>53</v>
      </c>
      <c r="F46" s="4" t="s">
        <v>54</v>
      </c>
      <c r="G46" s="4" t="s">
        <v>108</v>
      </c>
      <c r="H46" s="4" t="s">
        <v>55</v>
      </c>
      <c r="I46" s="4" t="s">
        <v>4</v>
      </c>
      <c r="J46" s="4"/>
    </row>
    <row r="47" customFormat="false" ht="12.75" hidden="false" customHeight="false" outlineLevel="0" collapsed="false">
      <c r="B47" s="5" t="s">
        <v>14</v>
      </c>
      <c r="C47" s="5" t="s">
        <v>15</v>
      </c>
      <c r="D47" s="5" t="s">
        <v>19</v>
      </c>
      <c r="E47" s="5" t="s">
        <v>19</v>
      </c>
      <c r="F47" s="5" t="s">
        <v>19</v>
      </c>
      <c r="G47" s="5" t="s">
        <v>19</v>
      </c>
      <c r="H47" s="5" t="s">
        <v>19</v>
      </c>
      <c r="I47" s="5" t="s">
        <v>19</v>
      </c>
      <c r="J47" s="5"/>
    </row>
    <row r="48" customFormat="false" ht="5.25" hidden="false" customHeight="true" outlineLevel="0" collapsed="false"/>
    <row r="49" customFormat="false" ht="12.75" hidden="false" customHeight="false" outlineLevel="0" collapsed="false">
      <c r="B49" s="0" t="s">
        <v>109</v>
      </c>
      <c r="C49" s="6" t="n">
        <v>36800</v>
      </c>
      <c r="D49" s="9"/>
      <c r="E49" s="9"/>
      <c r="F49" s="9"/>
      <c r="G49" s="9" t="n">
        <v>250000</v>
      </c>
      <c r="H49" s="9"/>
      <c r="I49" s="9" t="n">
        <f aca="false">SUM(D49:H49)</f>
        <v>250000</v>
      </c>
      <c r="J49" s="8"/>
    </row>
    <row r="50" customFormat="false" ht="12.75" hidden="false" customHeight="false" outlineLevel="0" collapsed="false">
      <c r="C50" s="6"/>
      <c r="D50" s="9"/>
      <c r="E50" s="9"/>
      <c r="F50" s="9"/>
      <c r="H50" s="9"/>
      <c r="I50" s="9"/>
    </row>
    <row r="51" customFormat="false" ht="12.75" hidden="false" customHeight="false" outlineLevel="0" collapsed="false">
      <c r="C51" s="6"/>
      <c r="D51" s="9"/>
      <c r="E51" s="9"/>
      <c r="F51" s="9"/>
      <c r="H51" s="9"/>
      <c r="I51" s="9"/>
    </row>
    <row r="52" customFormat="false" ht="12.75" hidden="false" customHeight="false" outlineLevel="0" collapsed="false">
      <c r="C52" s="6"/>
      <c r="D52" s="9"/>
      <c r="E52" s="9"/>
      <c r="F52" s="9"/>
      <c r="H52" s="9"/>
      <c r="I52" s="9"/>
      <c r="N52" s="9"/>
      <c r="O52" s="9"/>
    </row>
    <row r="53" customFormat="false" ht="4.5" hidden="false" customHeight="true" outlineLevel="0" collapsed="false">
      <c r="D53" s="9"/>
      <c r="E53" s="9"/>
      <c r="F53" s="9"/>
      <c r="H53" s="9"/>
      <c r="I53" s="9"/>
      <c r="N53" s="9"/>
    </row>
    <row r="54" customFormat="false" ht="12.75" hidden="false" customHeight="false" outlineLevel="0" collapsed="false">
      <c r="C54" s="10" t="s">
        <v>4</v>
      </c>
      <c r="D54" s="9" t="n">
        <f aca="false">SUM(D49:D53)</f>
        <v>0</v>
      </c>
      <c r="E54" s="9" t="n">
        <f aca="false">SUM(E49:E53)</f>
        <v>0</v>
      </c>
      <c r="F54" s="9" t="n">
        <f aca="false">SUM(F49:F53)</f>
        <v>0</v>
      </c>
      <c r="G54" s="9" t="n">
        <f aca="false">SUM(G49:G53)</f>
        <v>250000</v>
      </c>
      <c r="H54" s="9" t="n">
        <f aca="false">SUM(H49:H53)</f>
        <v>0</v>
      </c>
      <c r="I54" s="9" t="n">
        <f aca="false">SUM(I49:I53)</f>
        <v>250000</v>
      </c>
      <c r="J54" s="9"/>
      <c r="N54" s="9"/>
    </row>
  </sheetData>
  <printOptions headings="false" gridLines="false" gridLinesSet="true" horizontalCentered="false" verticalCentered="false"/>
  <pageMargins left="0.25" right="0.25" top="0.5" bottom="0.5" header="0.511811023622047" footer="0.511811023622047"/>
  <pageSetup paperSize="1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O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5" activeCellId="0" sqref="I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42"/>
    <col collapsed="false" customWidth="true" hidden="false" outlineLevel="0" max="2" min="2" style="0" width="28.14"/>
    <col collapsed="false" customWidth="true" hidden="false" outlineLevel="0" max="3" min="3" style="0" width="10.56"/>
    <col collapsed="false" customWidth="true" hidden="false" outlineLevel="0" max="4" min="4" style="0" width="17.14"/>
    <col collapsed="false" customWidth="true" hidden="false" outlineLevel="0" max="5" min="5" style="0" width="13.7"/>
    <col collapsed="false" customWidth="true" hidden="false" outlineLevel="0" max="6" min="6" style="0" width="16.13"/>
    <col collapsed="false" customWidth="true" hidden="false" outlineLevel="0" max="7" min="7" style="0" width="14.41"/>
    <col collapsed="false" customWidth="true" hidden="false" outlineLevel="0" max="8" min="8" style="0" width="13.85"/>
    <col collapsed="false" customWidth="true" hidden="false" outlineLevel="0" max="9" min="9" style="0" width="14.41"/>
    <col collapsed="false" customWidth="true" hidden="false" outlineLevel="0" max="10" min="10" style="0" width="6.28"/>
    <col collapsed="false" customWidth="true" hidden="false" outlineLevel="0" max="11" min="11" style="0" width="4.41"/>
    <col collapsed="false" customWidth="true" hidden="false" outlineLevel="0" max="12" min="12" style="0" width="4.14"/>
    <col collapsed="false" customWidth="true" hidden="false" outlineLevel="0" max="13" min="13" style="0" width="10.41"/>
    <col collapsed="false" customWidth="true" hidden="false" outlineLevel="0" max="14" min="14" style="0" width="13.7"/>
    <col collapsed="false" customWidth="true" hidden="false" outlineLevel="0" max="15" min="15" style="0" width="10.71"/>
  </cols>
  <sheetData>
    <row r="2" customFormat="false" ht="18" hidden="false" customHeight="false" outlineLevel="0" collapsed="false">
      <c r="F2" s="1" t="s">
        <v>0</v>
      </c>
      <c r="I2" s="2" t="s">
        <v>89</v>
      </c>
    </row>
    <row r="4" customFormat="false" ht="15.75" hidden="false" customHeight="false" outlineLevel="0" collapsed="false">
      <c r="B4" s="3" t="s">
        <v>90</v>
      </c>
      <c r="F4" s="4"/>
    </row>
    <row r="5" customFormat="false" ht="12.75" hidden="false" customHeight="false" outlineLevel="0" collapsed="false">
      <c r="B5" s="4"/>
      <c r="C5" s="4"/>
      <c r="D5" s="4"/>
      <c r="E5" s="4"/>
      <c r="F5" s="4"/>
      <c r="G5" s="4" t="s">
        <v>4</v>
      </c>
      <c r="H5" s="4"/>
      <c r="I5" s="4"/>
      <c r="J5" s="4"/>
    </row>
    <row r="6" customFormat="false" ht="12.75" hidden="false" customHeight="false" outlineLevel="0" collapsed="false">
      <c r="B6" s="4"/>
      <c r="C6" s="4"/>
      <c r="D6" s="4" t="s">
        <v>91</v>
      </c>
      <c r="E6" s="4" t="s">
        <v>91</v>
      </c>
      <c r="F6" s="4" t="s">
        <v>61</v>
      </c>
      <c r="G6" s="4" t="s">
        <v>13</v>
      </c>
      <c r="H6" s="4"/>
      <c r="I6" s="4"/>
      <c r="J6" s="4"/>
    </row>
    <row r="7" customFormat="false" ht="12.75" hidden="false" customHeight="false" outlineLevel="0" collapsed="false">
      <c r="B7" s="5" t="s">
        <v>15</v>
      </c>
      <c r="C7" s="5"/>
      <c r="D7" s="5" t="s">
        <v>92</v>
      </c>
      <c r="E7" s="5" t="s">
        <v>93</v>
      </c>
      <c r="F7" s="5" t="s">
        <v>93</v>
      </c>
      <c r="G7" s="5" t="s">
        <v>19</v>
      </c>
      <c r="H7" s="5"/>
      <c r="I7" s="5"/>
      <c r="J7" s="5"/>
    </row>
    <row r="9" customFormat="false" ht="12.75" hidden="false" customHeight="false" outlineLevel="0" collapsed="false">
      <c r="B9" s="6" t="n">
        <v>36526</v>
      </c>
      <c r="C9" s="6"/>
      <c r="D9" s="9" t="n">
        <v>0</v>
      </c>
      <c r="E9" s="9" t="n">
        <v>0</v>
      </c>
      <c r="F9" s="9" t="n">
        <v>0</v>
      </c>
      <c r="G9" s="9" t="n">
        <f aca="false">SUM(D9:F9)</f>
        <v>0</v>
      </c>
      <c r="H9" s="8"/>
      <c r="I9" s="9"/>
      <c r="J9" s="8"/>
    </row>
    <row r="10" customFormat="false" ht="12.75" hidden="false" customHeight="false" outlineLevel="0" collapsed="false">
      <c r="B10" s="6" t="n">
        <v>36557</v>
      </c>
      <c r="C10" s="6"/>
      <c r="D10" s="9" t="n">
        <v>0</v>
      </c>
      <c r="E10" s="9" t="n">
        <v>0</v>
      </c>
      <c r="F10" s="9" t="n">
        <v>0</v>
      </c>
      <c r="G10" s="9" t="n">
        <f aca="false">SUM(D10:F10)</f>
        <v>0</v>
      </c>
      <c r="H10" s="8"/>
      <c r="I10" s="9"/>
      <c r="J10" s="8"/>
    </row>
    <row r="11" customFormat="false" ht="12.75" hidden="false" customHeight="false" outlineLevel="0" collapsed="false">
      <c r="B11" s="6" t="n">
        <v>36586</v>
      </c>
      <c r="C11" s="6"/>
      <c r="D11" s="9" t="n">
        <v>0</v>
      </c>
      <c r="E11" s="9" t="n">
        <v>0</v>
      </c>
      <c r="F11" s="9" t="n">
        <v>0</v>
      </c>
      <c r="G11" s="9" t="n">
        <f aca="false">SUM(D11:F11)</f>
        <v>0</v>
      </c>
      <c r="H11" s="8"/>
      <c r="I11" s="9"/>
      <c r="J11" s="8"/>
      <c r="M11" s="9"/>
    </row>
    <row r="12" customFormat="false" ht="12.75" hidden="false" customHeight="false" outlineLevel="0" collapsed="false">
      <c r="B12" s="6" t="n">
        <v>36617</v>
      </c>
      <c r="C12" s="6"/>
      <c r="D12" s="9" t="n">
        <v>0</v>
      </c>
      <c r="E12" s="9" t="n">
        <v>0</v>
      </c>
      <c r="F12" s="9" t="n">
        <v>0</v>
      </c>
      <c r="G12" s="9" t="n">
        <f aca="false">SUM(D12:F12)</f>
        <v>0</v>
      </c>
      <c r="H12" s="8"/>
      <c r="I12" s="9"/>
      <c r="J12" s="8"/>
    </row>
    <row r="13" customFormat="false" ht="12.75" hidden="false" customHeight="false" outlineLevel="0" collapsed="false">
      <c r="B13" s="6" t="n">
        <v>36647</v>
      </c>
      <c r="C13" s="6"/>
      <c r="D13" s="9" t="n">
        <v>0</v>
      </c>
      <c r="E13" s="9" t="n">
        <v>0</v>
      </c>
      <c r="F13" s="9" t="n">
        <v>0</v>
      </c>
      <c r="G13" s="9" t="n">
        <f aca="false">SUM(D13:F13)</f>
        <v>0</v>
      </c>
      <c r="H13" s="8"/>
      <c r="I13" s="9"/>
      <c r="J13" s="8"/>
    </row>
    <row r="14" customFormat="false" ht="12.75" hidden="false" customHeight="false" outlineLevel="0" collapsed="false">
      <c r="B14" s="6" t="n">
        <v>36678</v>
      </c>
      <c r="C14" s="6"/>
      <c r="D14" s="9" t="n">
        <v>0</v>
      </c>
      <c r="E14" s="9" t="n">
        <v>0</v>
      </c>
      <c r="F14" s="9" t="n">
        <v>0</v>
      </c>
      <c r="G14" s="9" t="n">
        <f aca="false">SUM(D14:F14)</f>
        <v>0</v>
      </c>
      <c r="H14" s="8"/>
      <c r="I14" s="9"/>
      <c r="J14" s="8"/>
    </row>
    <row r="15" customFormat="false" ht="12.75" hidden="false" customHeight="false" outlineLevel="0" collapsed="false">
      <c r="B15" s="6" t="n">
        <v>36708</v>
      </c>
      <c r="C15" s="6"/>
      <c r="D15" s="9" t="n">
        <v>0</v>
      </c>
      <c r="E15" s="9" t="n">
        <v>0</v>
      </c>
      <c r="F15" s="9" t="n">
        <v>0</v>
      </c>
      <c r="G15" s="9" t="n">
        <f aca="false">SUM(D15:F15)</f>
        <v>0</v>
      </c>
      <c r="H15" s="8"/>
      <c r="I15" s="9"/>
      <c r="J15" s="8"/>
    </row>
    <row r="16" customFormat="false" ht="12.75" hidden="false" customHeight="false" outlineLevel="0" collapsed="false">
      <c r="B16" s="6" t="n">
        <v>36739</v>
      </c>
      <c r="C16" s="6"/>
      <c r="D16" s="9" t="n">
        <v>0</v>
      </c>
      <c r="E16" s="9" t="n">
        <v>0</v>
      </c>
      <c r="F16" s="9" t="n">
        <v>0</v>
      </c>
      <c r="G16" s="9" t="n">
        <f aca="false">SUM(D16:F16)</f>
        <v>0</v>
      </c>
      <c r="H16" s="8"/>
      <c r="I16" s="9"/>
      <c r="J16" s="8"/>
    </row>
    <row r="17" customFormat="false" ht="12.75" hidden="false" customHeight="false" outlineLevel="0" collapsed="false">
      <c r="B17" s="6" t="n">
        <v>36770</v>
      </c>
      <c r="C17" s="6"/>
      <c r="D17" s="9" t="n">
        <v>0</v>
      </c>
      <c r="E17" s="9" t="n">
        <v>0</v>
      </c>
      <c r="F17" s="9" t="n">
        <v>0</v>
      </c>
      <c r="G17" s="9" t="n">
        <f aca="false">SUM(D17:F17)</f>
        <v>0</v>
      </c>
      <c r="H17" s="8"/>
      <c r="I17" s="9"/>
      <c r="J17" s="8"/>
    </row>
    <row r="18" customFormat="false" ht="12.75" hidden="false" customHeight="false" outlineLevel="0" collapsed="false">
      <c r="B18" s="6" t="n">
        <v>36800</v>
      </c>
      <c r="C18" s="6"/>
      <c r="D18" s="9" t="n">
        <v>0</v>
      </c>
      <c r="E18" s="9" t="n">
        <v>0</v>
      </c>
      <c r="F18" s="9" t="n">
        <v>0</v>
      </c>
      <c r="G18" s="9" t="n">
        <f aca="false">SUM(D18:F18)</f>
        <v>0</v>
      </c>
      <c r="H18" s="8"/>
      <c r="I18" s="9"/>
      <c r="J18" s="8"/>
    </row>
    <row r="19" customFormat="false" ht="12.75" hidden="false" customHeight="false" outlineLevel="0" collapsed="false">
      <c r="B19" s="6" t="n">
        <v>36831</v>
      </c>
      <c r="C19" s="6"/>
      <c r="D19" s="9" t="n">
        <v>0</v>
      </c>
      <c r="E19" s="9" t="n">
        <v>0</v>
      </c>
      <c r="F19" s="9" t="n">
        <v>0</v>
      </c>
      <c r="G19" s="9" t="n">
        <f aca="false">SUM(D19:F19)</f>
        <v>0</v>
      </c>
      <c r="H19" s="8"/>
      <c r="I19" s="9"/>
      <c r="J19" s="8"/>
    </row>
    <row r="20" customFormat="false" ht="12.75" hidden="false" customHeight="false" outlineLevel="0" collapsed="false">
      <c r="B20" s="6" t="n">
        <v>36861</v>
      </c>
      <c r="C20" s="6"/>
      <c r="D20" s="9" t="n">
        <v>0</v>
      </c>
      <c r="E20" s="9" t="n">
        <v>0</v>
      </c>
      <c r="F20" s="9" t="n">
        <v>0</v>
      </c>
      <c r="G20" s="9" t="n">
        <f aca="false">SUM(D20:F20)</f>
        <v>0</v>
      </c>
      <c r="H20" s="8"/>
      <c r="I20" s="9"/>
      <c r="J20" s="8"/>
    </row>
    <row r="21" customFormat="false" ht="5.25" hidden="false" customHeight="true" outlineLevel="0" collapsed="false">
      <c r="C21" s="6"/>
      <c r="D21" s="9"/>
      <c r="E21" s="9"/>
      <c r="F21" s="9"/>
      <c r="G21" s="9"/>
      <c r="H21" s="8"/>
      <c r="I21" s="9"/>
      <c r="J21" s="8"/>
    </row>
    <row r="22" customFormat="false" ht="12.75" hidden="false" customHeight="false" outlineLevel="0" collapsed="false">
      <c r="B22" s="10" t="s">
        <v>28</v>
      </c>
      <c r="C22" s="6"/>
      <c r="D22" s="9" t="n">
        <f aca="false">SUM(D9:D21)</f>
        <v>0</v>
      </c>
      <c r="E22" s="9" t="n">
        <f aca="false">SUM(E9:E21)</f>
        <v>0</v>
      </c>
      <c r="F22" s="9" t="n">
        <f aca="false">SUM(F9:F21)</f>
        <v>0</v>
      </c>
      <c r="G22" s="9" t="n">
        <f aca="false">SUM(D22:F22)</f>
        <v>0</v>
      </c>
      <c r="H22" s="8"/>
      <c r="I22" s="9"/>
      <c r="J22" s="8"/>
    </row>
    <row r="23" customFormat="false" ht="6" hidden="false" customHeight="true" outlineLevel="0" collapsed="false">
      <c r="B23" s="10"/>
      <c r="C23" s="6"/>
      <c r="D23" s="7"/>
      <c r="E23" s="7"/>
      <c r="F23" s="8"/>
      <c r="G23" s="8"/>
      <c r="H23" s="8"/>
      <c r="I23" s="9"/>
      <c r="J23" s="8"/>
    </row>
    <row r="24" customFormat="false" ht="12.75" hidden="false" customHeight="false" outlineLevel="0" collapsed="false">
      <c r="I24" s="9"/>
    </row>
    <row r="25" customFormat="false" ht="15.75" hidden="false" customHeight="false" outlineLevel="0" collapsed="false">
      <c r="B25" s="3" t="s">
        <v>94</v>
      </c>
      <c r="I25" s="4"/>
    </row>
    <row r="26" customFormat="false" ht="12.75" hidden="false" customHeight="false" outlineLevel="0" collapsed="false">
      <c r="B26" s="4"/>
      <c r="C26" s="4"/>
      <c r="G26" s="4"/>
      <c r="H26" s="4"/>
      <c r="I26" s="4" t="s">
        <v>4</v>
      </c>
      <c r="J26" s="4"/>
    </row>
    <row r="27" customFormat="false" ht="12.75" hidden="false" customHeight="false" outlineLevel="0" collapsed="false">
      <c r="B27" s="4"/>
      <c r="C27" s="4"/>
      <c r="D27" s="4" t="s">
        <v>8</v>
      </c>
      <c r="F27" s="4" t="s">
        <v>95</v>
      </c>
      <c r="G27" s="4" t="s">
        <v>81</v>
      </c>
      <c r="H27" s="4"/>
      <c r="I27" s="4" t="s">
        <v>13</v>
      </c>
      <c r="M27" s="4"/>
    </row>
    <row r="28" customFormat="false" ht="13.5" hidden="false" customHeight="false" outlineLevel="0" collapsed="false">
      <c r="B28" s="5" t="s">
        <v>14</v>
      </c>
      <c r="C28" s="5" t="s">
        <v>7</v>
      </c>
      <c r="D28" s="11" t="s">
        <v>96</v>
      </c>
      <c r="E28" s="11" t="s">
        <v>97</v>
      </c>
      <c r="F28" s="11" t="s">
        <v>98</v>
      </c>
      <c r="G28" s="5" t="s">
        <v>99</v>
      </c>
      <c r="H28" s="5"/>
      <c r="I28" s="5" t="s">
        <v>19</v>
      </c>
      <c r="M28" s="5"/>
    </row>
    <row r="29" customFormat="false" ht="4.5" hidden="false" customHeight="true" outlineLevel="0" collapsed="false"/>
    <row r="30" customFormat="false" ht="12.75" hidden="false" customHeight="false" outlineLevel="0" collapsed="false">
      <c r="B30" s="0" t="s">
        <v>110</v>
      </c>
      <c r="C30" s="17" t="n">
        <v>36927</v>
      </c>
      <c r="D30" s="12" t="n">
        <v>1E-007</v>
      </c>
      <c r="E30" s="18" t="n">
        <f aca="false">F30/D30</f>
        <v>1000</v>
      </c>
      <c r="F30" s="12" t="n">
        <v>0.0001</v>
      </c>
      <c r="G30" s="19" t="n">
        <v>3.48</v>
      </c>
      <c r="H30" s="8"/>
      <c r="I30" s="9" t="n">
        <f aca="false">F30*G30</f>
        <v>0.000348</v>
      </c>
      <c r="M30" s="7"/>
    </row>
    <row r="31" customFormat="false" ht="12.75" hidden="false" customHeight="false" outlineLevel="0" collapsed="false">
      <c r="B31" s="0" t="s">
        <v>111</v>
      </c>
      <c r="C31" s="17" t="n">
        <v>36933</v>
      </c>
      <c r="D31" s="12" t="n">
        <v>1E-007</v>
      </c>
      <c r="E31" s="18" t="n">
        <f aca="false">F31/D31</f>
        <v>1000</v>
      </c>
      <c r="F31" s="12" t="n">
        <v>0.0001</v>
      </c>
      <c r="G31" s="19" t="n">
        <v>3.48</v>
      </c>
      <c r="H31" s="8"/>
      <c r="I31" s="9" t="n">
        <f aca="false">F31*G31</f>
        <v>0.000348</v>
      </c>
      <c r="M31" s="7"/>
    </row>
    <row r="32" customFormat="false" ht="12.75" hidden="false" customHeight="false" outlineLevel="0" collapsed="false">
      <c r="B32" s="0" t="s">
        <v>112</v>
      </c>
      <c r="C32" s="17" t="n">
        <v>36959</v>
      </c>
      <c r="D32" s="12" t="n">
        <v>1E-007</v>
      </c>
      <c r="E32" s="18" t="n">
        <f aca="false">F32/D32</f>
        <v>1000</v>
      </c>
      <c r="F32" s="12" t="n">
        <v>0.0001</v>
      </c>
      <c r="G32" s="19" t="n">
        <v>3.48</v>
      </c>
      <c r="H32" s="8"/>
      <c r="I32" s="9" t="n">
        <f aca="false">F32*G32</f>
        <v>0.000348</v>
      </c>
      <c r="M32" s="7"/>
    </row>
    <row r="33" customFormat="false" ht="12.75" hidden="false" customHeight="false" outlineLevel="0" collapsed="false">
      <c r="B33" s="0" t="s">
        <v>113</v>
      </c>
      <c r="C33" s="17" t="n">
        <v>36979</v>
      </c>
      <c r="D33" s="12" t="n">
        <v>1E-007</v>
      </c>
      <c r="E33" s="18" t="n">
        <f aca="false">F33/D33</f>
        <v>1000</v>
      </c>
      <c r="F33" s="12" t="n">
        <v>0.0001</v>
      </c>
      <c r="G33" s="19" t="n">
        <v>3.48</v>
      </c>
      <c r="H33" s="8"/>
      <c r="I33" s="9" t="n">
        <f aca="false">F33*G33</f>
        <v>0.000348</v>
      </c>
      <c r="M33" s="7"/>
    </row>
    <row r="34" customFormat="false" ht="12.75" hidden="false" customHeight="false" outlineLevel="0" collapsed="false">
      <c r="B34" s="0" t="s">
        <v>114</v>
      </c>
      <c r="C34" s="17" t="n">
        <v>37029</v>
      </c>
      <c r="D34" s="12" t="n">
        <v>1E-007</v>
      </c>
      <c r="E34" s="18" t="n">
        <f aca="false">F34/D34</f>
        <v>1000</v>
      </c>
      <c r="F34" s="12" t="n">
        <v>0.0001</v>
      </c>
      <c r="G34" s="19" t="n">
        <v>3.48</v>
      </c>
      <c r="H34" s="8"/>
      <c r="I34" s="9" t="n">
        <f aca="false">F34*G34</f>
        <v>0.000348</v>
      </c>
      <c r="M34" s="7"/>
    </row>
    <row r="35" customFormat="false" ht="12.75" hidden="false" customHeight="true" outlineLevel="0" collapsed="false">
      <c r="B35" s="0" t="s">
        <v>115</v>
      </c>
      <c r="C35" s="17" t="n">
        <v>37077</v>
      </c>
      <c r="D35" s="12" t="n">
        <v>1E-007</v>
      </c>
      <c r="E35" s="18" t="n">
        <f aca="false">F35/D35</f>
        <v>1000</v>
      </c>
      <c r="F35" s="12" t="n">
        <v>0.0001</v>
      </c>
      <c r="G35" s="19" t="n">
        <v>3.48</v>
      </c>
      <c r="H35" s="8"/>
      <c r="I35" s="9" t="n">
        <f aca="false">F35*G35</f>
        <v>0.000348</v>
      </c>
      <c r="M35" s="12"/>
    </row>
    <row r="36" customFormat="false" ht="12.75" hidden="false" customHeight="true" outlineLevel="0" collapsed="false">
      <c r="C36" s="6"/>
      <c r="D36" s="12"/>
      <c r="E36" s="18"/>
      <c r="F36" s="12"/>
      <c r="G36" s="19"/>
      <c r="H36" s="8"/>
      <c r="I36" s="9" t="n">
        <f aca="false">F36*G36</f>
        <v>0</v>
      </c>
      <c r="M36" s="12"/>
    </row>
    <row r="37" customFormat="false" ht="12.75" hidden="false" customHeight="true" outlineLevel="0" collapsed="false">
      <c r="C37" s="6"/>
      <c r="D37" s="12"/>
      <c r="E37" s="18"/>
      <c r="F37" s="12"/>
      <c r="G37" s="19"/>
      <c r="H37" s="8"/>
      <c r="I37" s="9" t="n">
        <f aca="false">F37*G37</f>
        <v>0</v>
      </c>
      <c r="M37" s="12"/>
    </row>
    <row r="38" customFormat="false" ht="12.75" hidden="false" customHeight="true" outlineLevel="0" collapsed="false">
      <c r="C38" s="6"/>
      <c r="D38" s="12"/>
      <c r="E38" s="18"/>
      <c r="F38" s="12"/>
      <c r="G38" s="19"/>
      <c r="H38" s="8"/>
      <c r="I38" s="9" t="n">
        <f aca="false">F38*G38</f>
        <v>0</v>
      </c>
      <c r="M38" s="12"/>
    </row>
    <row r="39" customFormat="false" ht="12.75" hidden="false" customHeight="true" outlineLevel="0" collapsed="false">
      <c r="C39" s="6"/>
      <c r="D39" s="12"/>
      <c r="E39" s="18"/>
      <c r="F39" s="12"/>
      <c r="G39" s="19"/>
      <c r="H39" s="8"/>
      <c r="I39" s="9" t="n">
        <f aca="false">F39*G39</f>
        <v>0</v>
      </c>
      <c r="M39" s="12"/>
    </row>
    <row r="40" customFormat="false" ht="12.75" hidden="false" customHeight="true" outlineLevel="0" collapsed="false">
      <c r="C40" s="6"/>
      <c r="D40" s="12"/>
      <c r="E40" s="18"/>
      <c r="F40" s="12"/>
      <c r="G40" s="19"/>
      <c r="H40" s="8"/>
      <c r="I40" s="9" t="n">
        <f aca="false">F40*G40</f>
        <v>0</v>
      </c>
      <c r="M40" s="12"/>
    </row>
    <row r="41" customFormat="false" ht="6" hidden="false" customHeight="true" outlineLevel="0" collapsed="false">
      <c r="C41" s="6"/>
      <c r="D41" s="12"/>
      <c r="E41" s="18"/>
      <c r="F41" s="12"/>
      <c r="G41" s="6"/>
      <c r="H41" s="4"/>
      <c r="I41" s="9"/>
      <c r="J41" s="4"/>
    </row>
    <row r="42" customFormat="false" ht="12.75" hidden="false" customHeight="false" outlineLevel="0" collapsed="false">
      <c r="B42" s="10" t="s">
        <v>28</v>
      </c>
      <c r="C42" s="6"/>
      <c r="D42" s="12" t="n">
        <f aca="false">SUM(D30:D41)</f>
        <v>6E-007</v>
      </c>
      <c r="E42" s="18"/>
      <c r="F42" s="12" t="n">
        <f aca="false">SUM(F30:F41)</f>
        <v>0.0006</v>
      </c>
      <c r="G42" s="6"/>
      <c r="H42" s="4"/>
      <c r="I42" s="9" t="n">
        <f aca="false">SUM(I30:I41)</f>
        <v>0.002088</v>
      </c>
      <c r="J42" s="4"/>
    </row>
    <row r="43" customFormat="false" ht="12.75" hidden="false" customHeight="false" outlineLevel="0" collapsed="false">
      <c r="C43" s="6"/>
      <c r="D43" s="12"/>
      <c r="E43" s="18"/>
      <c r="F43" s="12"/>
      <c r="G43" s="6"/>
      <c r="H43" s="8"/>
      <c r="I43" s="8"/>
      <c r="J43" s="8"/>
    </row>
    <row r="44" customFormat="false" ht="15.75" hidden="false" customHeight="false" outlineLevel="0" collapsed="false">
      <c r="B44" s="3" t="s">
        <v>106</v>
      </c>
    </row>
    <row r="45" customFormat="false" ht="12.75" hidden="false" customHeight="false" outlineLevel="0" collapsed="false">
      <c r="B45" s="4"/>
      <c r="C45" s="4"/>
      <c r="D45" s="4"/>
      <c r="E45" s="4"/>
      <c r="F45" s="4"/>
      <c r="G45" s="4" t="s">
        <v>107</v>
      </c>
      <c r="H45" s="4"/>
      <c r="I45" s="4"/>
      <c r="J45" s="4"/>
    </row>
    <row r="46" customFormat="false" ht="12.75" hidden="false" customHeight="false" outlineLevel="0" collapsed="false">
      <c r="B46" s="4"/>
      <c r="C46" s="4" t="s">
        <v>7</v>
      </c>
      <c r="D46" s="4" t="s">
        <v>52</v>
      </c>
      <c r="E46" s="4" t="s">
        <v>53</v>
      </c>
      <c r="F46" s="4" t="s">
        <v>54</v>
      </c>
      <c r="G46" s="4" t="s">
        <v>108</v>
      </c>
      <c r="H46" s="4" t="s">
        <v>55</v>
      </c>
      <c r="I46" s="4" t="s">
        <v>4</v>
      </c>
      <c r="J46" s="4"/>
    </row>
    <row r="47" customFormat="false" ht="12.75" hidden="false" customHeight="false" outlineLevel="0" collapsed="false">
      <c r="B47" s="5" t="s">
        <v>14</v>
      </c>
      <c r="C47" s="5" t="s">
        <v>15</v>
      </c>
      <c r="D47" s="5" t="s">
        <v>19</v>
      </c>
      <c r="E47" s="5" t="s">
        <v>19</v>
      </c>
      <c r="F47" s="5" t="s">
        <v>19</v>
      </c>
      <c r="G47" s="5" t="s">
        <v>19</v>
      </c>
      <c r="H47" s="5" t="s">
        <v>19</v>
      </c>
      <c r="I47" s="5" t="s">
        <v>19</v>
      </c>
      <c r="J47" s="5"/>
    </row>
    <row r="48" customFormat="false" ht="5.25" hidden="false" customHeight="true" outlineLevel="0" collapsed="false"/>
    <row r="49" customFormat="false" ht="12.75" hidden="false" customHeight="false" outlineLevel="0" collapsed="false">
      <c r="B49" s="0" t="s">
        <v>116</v>
      </c>
      <c r="C49" s="6" t="n">
        <v>36951</v>
      </c>
      <c r="D49" s="9"/>
      <c r="E49" s="9"/>
      <c r="F49" s="9"/>
      <c r="G49" s="9" t="n">
        <v>3038619</v>
      </c>
      <c r="H49" s="9"/>
      <c r="I49" s="9" t="n">
        <f aca="false">SUM(D49:H49)</f>
        <v>3038619</v>
      </c>
      <c r="J49" s="8"/>
    </row>
    <row r="50" customFormat="false" ht="12.75" hidden="false" customHeight="false" outlineLevel="0" collapsed="false">
      <c r="C50" s="6"/>
      <c r="D50" s="9"/>
      <c r="E50" s="9"/>
      <c r="F50" s="9"/>
      <c r="H50" s="9"/>
      <c r="I50" s="9"/>
    </row>
    <row r="51" customFormat="false" ht="12.75" hidden="false" customHeight="false" outlineLevel="0" collapsed="false">
      <c r="C51" s="6"/>
      <c r="D51" s="9"/>
      <c r="E51" s="9"/>
      <c r="F51" s="9"/>
      <c r="H51" s="9"/>
      <c r="I51" s="9"/>
    </row>
    <row r="52" customFormat="false" ht="12.75" hidden="false" customHeight="false" outlineLevel="0" collapsed="false">
      <c r="C52" s="6"/>
      <c r="D52" s="9"/>
      <c r="E52" s="9"/>
      <c r="F52" s="9"/>
      <c r="H52" s="9"/>
      <c r="I52" s="9"/>
      <c r="N52" s="9"/>
      <c r="O52" s="9"/>
    </row>
    <row r="53" customFormat="false" ht="4.5" hidden="false" customHeight="true" outlineLevel="0" collapsed="false">
      <c r="D53" s="9"/>
      <c r="E53" s="9"/>
      <c r="F53" s="9"/>
      <c r="H53" s="9"/>
      <c r="I53" s="9"/>
      <c r="N53" s="9"/>
    </row>
    <row r="54" customFormat="false" ht="12.75" hidden="false" customHeight="false" outlineLevel="0" collapsed="false">
      <c r="C54" s="10" t="s">
        <v>4</v>
      </c>
      <c r="D54" s="9" t="n">
        <f aca="false">SUM(D49:D53)</f>
        <v>0</v>
      </c>
      <c r="E54" s="9" t="n">
        <f aca="false">SUM(E49:E53)</f>
        <v>0</v>
      </c>
      <c r="F54" s="9" t="n">
        <f aca="false">SUM(F49:F53)</f>
        <v>0</v>
      </c>
      <c r="G54" s="9" t="n">
        <f aca="false">SUM(G49:G53)</f>
        <v>3038619</v>
      </c>
      <c r="H54" s="9" t="n">
        <f aca="false">SUM(H49:H53)</f>
        <v>0</v>
      </c>
      <c r="I54" s="9" t="n">
        <f aca="false">SUM(I49:I53)</f>
        <v>3038619</v>
      </c>
      <c r="J54" s="9"/>
      <c r="N54" s="9"/>
    </row>
  </sheetData>
  <printOptions headings="false" gridLines="false" gridLinesSet="true" horizontalCentered="false" verticalCentered="false"/>
  <pageMargins left="0.25" right="0.25" top="0.5" bottom="0.5" header="0.511811023622047" footer="0.511811023622047"/>
  <pageSetup paperSize="1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2000-01-26T11:28:01Z</dcterms:created>
  <dc:creator>EI</dc:creator>
  <dc:description/>
  <dc:language>en-US</dc:language>
  <cp:lastModifiedBy>pybarbo</cp:lastModifiedBy>
  <cp:lastPrinted>2001-01-29T18:43:25Z</cp:lastPrinted>
  <dcterms:modified xsi:type="dcterms:W3CDTF">2001-08-02T14:16:12Z</dcterms:modified>
  <cp:revision>0</cp:revision>
  <dc:subject/>
  <dc:title/>
</cp:coreProperties>
</file>