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Info" sheetId="1" state="visible" r:id="rId3"/>
    <sheet name="Load1" sheetId="2" state="visible" r:id="rId4"/>
    <sheet name="ContractPrice" sheetId="3" state="visible" r:id="rId5"/>
    <sheet name="InterestRate" sheetId="4" state="visible" r:id="rId6"/>
    <sheet name="PwrPrice1" sheetId="5" state="visible" r:id="rId7"/>
    <sheet name="Power Curves" sheetId="6" state="visible" r:id="rId8"/>
    <sheet name="Scalar1" sheetId="7" state="visible" r:id="rId9"/>
    <sheet name="Fuel" sheetId="8" state="visible" r:id="rId10"/>
    <sheet name="Gas Curves" sheetId="9" state="visible" r:id="rId11"/>
    <sheet name="Covar" sheetId="10" state="visible" r:id="rId12"/>
    <sheet name="Climate" sheetId="11" state="visible" r:id="rId13"/>
    <sheet name="Asset1" sheetId="12" state="visible" r:id="rId14"/>
    <sheet name="Peak" sheetId="13" state="visible" r:id="rId15"/>
    <sheet name="OffPeak" sheetId="14" state="visible" r:id="rId16"/>
    <sheet name="Strip" sheetId="15" state="visible" r:id="rId17"/>
    <sheet name="Option" sheetId="16" state="visible" r:id="rId18"/>
    <sheet name="Main" sheetId="17" state="hidden" r:id="rId19"/>
  </sheets>
  <externalReferences>
    <externalReference r:id="rId20"/>
    <externalReference r:id="rId21"/>
  </externalReferences>
  <definedNames>
    <definedName function="false" hidden="false" localSheetId="9" name="_xlnm.Print_Area" vbProcedure="false">Covar!$A$2:$J$31</definedName>
    <definedName function="false" hidden="false" name="BasisIndex" vbProcedure="false">GenInfo!$AS$6:$AS$20</definedName>
    <definedName function="false" hidden="false" name="BasisNumber" vbProcedure="false">GenInfo!$AS$4</definedName>
    <definedName function="false" hidden="false" name="BidOfferSpread" vbProcedure="false">Load1!$AO$6</definedName>
    <definedName function="false" hidden="false" name="CalcIntrinsic" vbProcedure="false">GenInfo!$C$17</definedName>
    <definedName function="false" hidden="false" name="CalcPayoff" vbProcedure="false">GenInfo!$C$22</definedName>
    <definedName function="false" hidden="false" name="ContractFlag" vbProcedure="false">GenInfo!$C$14</definedName>
    <definedName function="false" hidden="false" name="corr" vbProcedure="false">Fuel!$L$7</definedName>
    <definedName function="false" hidden="false" name="correl1" vbProcedure="false">Covar!$B$12</definedName>
    <definedName function="false" hidden="false" name="curtailrate" vbProcedure="false">Asset1!$H$20</definedName>
    <definedName function="false" hidden="false" name="CurveDate" vbProcedure="false">GenInfo!$L$13</definedName>
    <definedName function="false" hidden="false" name="CurveValues" vbProcedure="false">#NAME? [2]Curves!$A$5:$I$9</definedName>
    <definedName function="false" hidden="false" name="dealEnd" vbProcedure="false">GenInfo!$C$7</definedName>
    <definedName function="false" hidden="false" name="dealStart" vbProcedure="false">GenInfo!$C$6</definedName>
    <definedName function="false" hidden="false" name="DebugIter" vbProcedure="false">GenInfo!$C$58</definedName>
    <definedName function="false" hidden="false" name="discountRate" vbProcedure="false">InterestRate!$C$7</definedName>
    <definedName function="false" hidden="false" name="dispatchMode" vbProcedure="false">GenInfo!$C$9</definedName>
    <definedName function="false" hidden="false" name="dLoad" vbProcedure="false">Load1!$I$10</definedName>
    <definedName function="false" hidden="false" name="dTemp" vbProcedure="false">Load1!$H$10</definedName>
    <definedName function="false" hidden="false" name="fA" vbProcedure="false">Climate!$B$5</definedName>
    <definedName function="false" hidden="false" name="fB" vbProcedure="false">Climate!$B$6</definedName>
    <definedName function="false" hidden="false" name="fDecay" vbProcedure="false">Climate!$B$4</definedName>
    <definedName function="false" hidden="false" name="FilePath" vbProcedure="false">GenInfo!$C$4</definedName>
    <definedName function="false" hidden="false" name="fOff" vbProcedure="false">Climate!$B$7</definedName>
    <definedName function="false" hidden="false" name="Forecastedload" vbProcedure="false">Load1!$AN$6</definedName>
    <definedName function="false" hidden="false" name="FuelUpdate" vbProcedure="false">GenInfo!$N$8</definedName>
    <definedName function="false" hidden="false" name="fuelv" vbProcedure="false">Fuel!$G$7</definedName>
    <definedName function="false" hidden="false" name="Fuel_mtx" vbProcedure="false">Fuel!$B$7</definedName>
    <definedName function="false" hidden="false" name="GrowthRate" vbProcedure="false">Load1!$T$5</definedName>
    <definedName function="false" hidden="false" name="HeatRateFlag" vbProcedure="false">#REF!</definedName>
    <definedName function="false" hidden="false" name="hedgeflag" vbProcedure="false">GenInfo!$C$20</definedName>
    <definedName function="false" hidden="false" name="idimL" vbProcedure="false">Covar!$D$4</definedName>
    <definedName function="false" hidden="false" name="idimS" vbProcedure="false">Covar!$D$5</definedName>
    <definedName function="false" hidden="false" name="IRFirstMonth" vbProcedure="false">'Power Curves'!$A$3</definedName>
    <definedName function="false" hidden="false" name="Load1" vbProcedure="false">Load1!$I$27</definedName>
    <definedName function="false" hidden="false" name="LoadGroup" vbProcedure="false">GenInfo!$C$38</definedName>
    <definedName function="false" hidden="false" name="loadMargin" vbProcedure="false">GenInfo!$C$13</definedName>
    <definedName function="false" hidden="false" name="MinDwHours" vbProcedure="false">Asset1!$E$18</definedName>
    <definedName function="false" hidden="false" name="MinUpHours" vbProcedure="false">Asset1!$E$17</definedName>
    <definedName function="false" hidden="false" name="nFuelCvs" vbProcedure="false">Fuel!$B$4</definedName>
    <definedName function="false" hidden="false" name="nmonths" vbProcedure="false">GenInfo!$BD$3</definedName>
    <definedName function="false" hidden="false" name="noOutageFlag" vbProcedure="false">GenInfo!$C$11</definedName>
    <definedName function="false" hidden="false" name="normtemp" vbProcedure="false">Climate!$B$12</definedName>
    <definedName function="false" hidden="false" name="nRun" vbProcedure="false">GenInfo!$C$8</definedName>
    <definedName function="false" hidden="false" name="NumAsset" vbProcedure="false">GenInfo!$C$3</definedName>
    <definedName function="false" hidden="false" name="Number_of_Iterations" vbProcedure="false">GenInfo!$C$8</definedName>
    <definedName function="false" hidden="false" name="offPeak" vbProcedure="false">PwrPrice1!$D$6</definedName>
    <definedName function="false" hidden="false" name="Offpeakmargin" vbProcedure="false">GenInfo!$C$25</definedName>
    <definedName function="false" hidden="false" name="offpeakv" vbProcedure="false">PwrPrice1!$F$6</definedName>
    <definedName function="false" hidden="false" name="OffPeakVolFlag" vbProcedure="false">GenInfo!$C$10</definedName>
    <definedName function="false" hidden="false" name="OffPkAdder" vbProcedure="false">GenInfo!$C$27</definedName>
    <definedName function="false" hidden="false" name="Offsets" vbProcedure="false">Load1!$J$6</definedName>
    <definedName function="false" hidden="false" name="ophedge" vbProcedure="false">OffPeak!$C$7</definedName>
    <definedName function="false" hidden="false" name="ophedgecount" vbProcedure="false">OffPeak!$D$3</definedName>
    <definedName function="false" hidden="false" name="optionhedge" vbProcedure="false">Option!$C$7</definedName>
    <definedName function="false" hidden="false" name="optionhedgecount" vbProcedure="false">Option!$D$3</definedName>
    <definedName function="false" hidden="false" name="peak" vbProcedure="false">PwrPrice1!$C$6</definedName>
    <definedName function="false" hidden="false" name="peakhedge" vbProcedure="false">Peak!$C$7</definedName>
    <definedName function="false" hidden="false" name="peakhedgecount" vbProcedure="false">Peak!$D$3</definedName>
    <definedName function="false" hidden="false" name="peakv" vbProcedure="false">PwrPrice1!$E$6</definedName>
    <definedName function="false" hidden="false" name="PercentPayoff" vbProcedure="false">GenInfo!$C$28</definedName>
    <definedName function="false" hidden="false" name="PositionBasis" vbProcedure="false">'Power Curves'!$BM$4</definedName>
    <definedName function="false" hidden="false" name="PositionRegion" vbProcedure="false">'Power Curves'!$B$3</definedName>
    <definedName function="false" hidden="false" name="PowerDir" vbProcedure="false">GenInfo!$M$3</definedName>
    <definedName function="false" hidden="false" name="PowerUpdate" vbProcedure="false">GenInfo!$N$5</definedName>
    <definedName function="false" hidden="false" name="PriceCap" vbProcedure="false">GenInfo!$C$21</definedName>
    <definedName function="false" hidden="false" name="priceElasticity" vbProcedure="false">GenInfo!$C$12</definedName>
    <definedName function="false" hidden="false" name="RampHours" vbProcedure="false">Asset1!$E$19</definedName>
    <definedName function="false" hidden="false" name="RegionIndex" vbProcedure="false">GenInfo!$AN$4:$AN$40</definedName>
    <definedName function="false" hidden="false" name="RegionNumber" vbProcedure="false">GenInfo!$AP$1</definedName>
    <definedName function="false" hidden="false" name="Scalar" vbProcedure="false">Scalar1!$B$6</definedName>
    <definedName function="false" hidden="false" name="ScalarSS" vbProcedure="false">Scalar1!$B$30</definedName>
    <definedName function="false" hidden="false" name="scorrel" vbProcedure="false">Covar!$B$27</definedName>
    <definedName function="false" hidden="false" name="StartRecovHours" vbProcedure="false">Asset1!$E$20</definedName>
    <definedName function="false" hidden="false" name="striphedge" vbProcedure="false">Strip!$C$7</definedName>
    <definedName function="false" hidden="false" name="striphedgecount" vbProcedure="false">Strip!$D$3</definedName>
    <definedName function="false" hidden="false" name="stype" vbProcedure="false">Covar!$A$25</definedName>
    <definedName function="false" hidden="false" name="svol" vbProcedure="false">Covar!$B$26</definedName>
    <definedName function="false" hidden="false" name="SwitchCost" vbProcedure="false">Asset1!$E$16</definedName>
    <definedName function="false" hidden="false" name="transLossFactor" vbProcedure="false">GenInfo!$C$15</definedName>
    <definedName function="false" hidden="false" name="type1" vbProcedure="false">Covar!$A$10</definedName>
    <definedName function="false" hidden="false" name="UpperLeftOfCurveTable" vbProcedure="false">'Gas Curves'!$A$5</definedName>
    <definedName function="false" hidden="false" name="UseOffPkAdder" vbProcedure="false">GenInfo!$C$23</definedName>
    <definedName function="false" hidden="false" name="ValDate" vbProcedure="false">GenInfo!$C$5</definedName>
    <definedName function="false" hidden="false" name="vol1" vbProcedure="false">Covar!$B$11</definedName>
    <definedName function="false" hidden="false" localSheetId="0" name="binwidth" vbProcedure="false">GenInfo!$L$26</definedName>
    <definedName function="false" hidden="false" localSheetId="2" name="ContractPrice" vbProcedure="false">ContractPrice!$W$5</definedName>
    <definedName function="false" hidden="false" localSheetId="3" name="CurveRange" vbProcedure="false">InterestRate!$H$3</definedName>
    <definedName function="false" hidden="false" localSheetId="8" name="CurveRange" vbProcedure="false">'Gas Curves'!$B$5</definedName>
    <definedName function="false" hidden="false" localSheetId="11" name="DispMode" vbProcedure="false">Asset1!$E$3</definedName>
    <definedName function="false" hidden="false" localSheetId="11" name="Dummy" vbProcedure="false">Asset1!$H$24</definedName>
    <definedName function="false" hidden="false" localSheetId="11" name="FixCost" vbProcedure="false">Asset1!$E$24</definedName>
    <definedName function="false" hidden="false" localSheetId="11" name="ForcedOutDur" vbProcedure="false">Asset1!$E$15</definedName>
    <definedName function="false" hidden="false" localSheetId="11" name="forcedoutrate" vbProcedure="false">Asset1!$G$24</definedName>
    <definedName function="false" hidden="false" localSheetId="11" name="FuelCurve" vbProcedure="false">Asset1!$E$5</definedName>
    <definedName function="false" hidden="false" localSheetId="11" name="FuelType" vbProcedure="false">Asset1!$E$4</definedName>
    <definedName function="false" hidden="false" localSheetId="11" name="HeatRateMax" vbProcedure="false">Asset1!$E$10</definedName>
    <definedName function="false" hidden="false" localSheetId="11" name="HeatRateMin" vbProcedure="false">Asset1!$E$9</definedName>
    <definedName function="false" hidden="false" localSheetId="11" name="HeatRatePeak" vbProcedure="false">Asset1!$E$11</definedName>
    <definedName function="false" hidden="false" localSheetId="11" name="MaxCapacity" vbProcedure="false">Asset1!$E$7</definedName>
    <definedName function="false" hidden="false" localSheetId="11" name="MinCapacity" vbProcedure="false">Asset1!$E$6</definedName>
    <definedName function="false" hidden="false" localSheetId="11" name="NonFuelVOM" vbProcedure="false">Asset1!$F$24</definedName>
    <definedName function="false" hidden="false" localSheetId="11" name="PeakCapacity" vbProcedure="false">Asset1!$E$8</definedName>
    <definedName function="false" hidden="false" localSheetId="11" name="PlannedOut" vbProcedure="false">Asset1!$B$26</definedName>
    <definedName function="false" hidden="false" localSheetId="11" name="sname" vbProcedure="false">Asset1!$E$2</definedName>
    <definedName function="false" hidden="false" localSheetId="11" name="StartCost" vbProcedure="false">Asset1!$E$13</definedName>
    <definedName function="false" hidden="false" localSheetId="11" name="TransLoss" vbProcedure="false">Asset1!$E$14</definedName>
    <definedName function="false" hidden="false" localSheetId="13" name="CurveValues" vbProcedure="false">#NAME? [2]Curves!$A$5:$I$9</definedName>
    <definedName function="false" hidden="false" localSheetId="14" name="CurveValues" vbProcedure="false">#NAME? [2]Curves!$A$5:$I$9</definedName>
    <definedName function="false" hidden="false" localSheetId="15" name="CurveValues" vbProcedure="false">#NAME? [2]Curves!$A$5:$I$9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<sst xmlns="http://schemas.openxmlformats.org/spreadsheetml/2006/main" count="3057" uniqueCount="873">
  <si>
    <t xml:space="preserve">Selected Power Curve</t>
  </si>
  <si>
    <t xml:space="preserve">General Info</t>
  </si>
  <si>
    <t xml:space="preserve">Curve Fetching</t>
  </si>
  <si>
    <t xml:space="preserve">Table 4 - Power Region</t>
  </si>
  <si>
    <t xml:space="preserve">Dispatch Mode</t>
  </si>
  <si>
    <t xml:space="preserve">Number of Assets</t>
  </si>
  <si>
    <t xml:space="preserve">Directory for power curves:</t>
  </si>
  <si>
    <t xml:space="preserve">m:\power2\region</t>
  </si>
  <si>
    <t xml:space="preserve">Region index list</t>
  </si>
  <si>
    <t xml:space="preserve">Power Curves List</t>
  </si>
  <si>
    <t xml:space="preserve">Basis Table</t>
  </si>
  <si>
    <t xml:space="preserve">Contract Price Type</t>
  </si>
  <si>
    <t xml:space="preserve">Calc Intrinsic Value</t>
  </si>
  <si>
    <t xml:space="preserve">Nmonth</t>
  </si>
  <si>
    <t xml:space="preserve">Simple Dispatch</t>
  </si>
  <si>
    <t xml:space="preserve">Results File Path</t>
  </si>
  <si>
    <t xml:space="preserve">c:\projects\psim1\</t>
  </si>
  <si>
    <t xml:space="preserve">NY Zone G</t>
  </si>
  <si>
    <t xml:space="preserve">No Basis</t>
  </si>
  <si>
    <t xml:space="preserve">Calc Enron Payoff</t>
  </si>
  <si>
    <t xml:space="preserve">Semi Optimal Dispatch</t>
  </si>
  <si>
    <t xml:space="preserve">Valuation Date</t>
  </si>
  <si>
    <t xml:space="preserve">Power Curve</t>
  </si>
  <si>
    <t xml:space="preserve">Last update 27-Sep-2001 at 8:39</t>
  </si>
  <si>
    <t xml:space="preserve">1A</t>
  </si>
  <si>
    <t xml:space="preserve">PJM Market</t>
  </si>
  <si>
    <t xml:space="preserve">Region</t>
  </si>
  <si>
    <t xml:space="preserve">#</t>
  </si>
  <si>
    <t xml:space="preserve">Negotiated Curve</t>
  </si>
  <si>
    <t xml:space="preserve">Enron Payoff Mode</t>
  </si>
  <si>
    <t xml:space="preserve">Optimal Dispatch</t>
  </si>
  <si>
    <t xml:space="preserve">Deal Start Date</t>
  </si>
  <si>
    <t xml:space="preserve">Power Basis</t>
  </si>
  <si>
    <t xml:space="preserve">1B</t>
  </si>
  <si>
    <t xml:space="preserve">NEPOOL</t>
  </si>
  <si>
    <t xml:space="preserve">Gas Index Adder</t>
  </si>
  <si>
    <t xml:space="preserve">Hedge</t>
  </si>
  <si>
    <t xml:space="preserve">Deal End Date</t>
  </si>
  <si>
    <t xml:space="preserve">for Frontera</t>
  </si>
  <si>
    <t xml:space="preserve">Fuel type 1 - Henry Hub Gas</t>
  </si>
  <si>
    <t xml:space="preserve">1C</t>
  </si>
  <si>
    <t xml:space="preserve">NY Zone A</t>
  </si>
  <si>
    <t xml:space="preserve">1  BUSBAR</t>
  </si>
  <si>
    <t xml:space="preserve">Gas Index Multiplier</t>
  </si>
  <si>
    <t xml:space="preserve">Number of Iterations</t>
  </si>
  <si>
    <t xml:space="preserve">Gas Volatility</t>
  </si>
  <si>
    <t xml:space="preserve">Last fuel curves update 27-Sep-2001 at 8:39 am</t>
  </si>
  <si>
    <t xml:space="preserve">1D</t>
  </si>
  <si>
    <t xml:space="preserve">PJM East</t>
  </si>
  <si>
    <t xml:space="preserve">2  MID COLUMBIA</t>
  </si>
  <si>
    <t xml:space="preserve"> </t>
  </si>
  <si>
    <t xml:space="preserve">Omicron Curve</t>
  </si>
  <si>
    <t xml:space="preserve">1E</t>
  </si>
  <si>
    <t xml:space="preserve">PJM West</t>
  </si>
  <si>
    <t xml:space="preserve">3  MIDWAY</t>
  </si>
  <si>
    <t xml:space="preserve">OffPeak Volatility Flag</t>
  </si>
  <si>
    <t xml:space="preserve">Gas Basis Curves</t>
  </si>
  <si>
    <t xml:space="preserve">1F</t>
  </si>
  <si>
    <t xml:space="preserve">Firm LD ??</t>
  </si>
  <si>
    <t xml:space="preserve">4  MEAD</t>
  </si>
  <si>
    <t xml:space="preserve">No Volatility</t>
  </si>
  <si>
    <t xml:space="preserve">NoOutage Flag</t>
  </si>
  <si>
    <t xml:space="preserve">Summer Gas Basis</t>
  </si>
  <si>
    <t xml:space="preserve">1H</t>
  </si>
  <si>
    <t xml:space="preserve">Nepool Dispatch ??</t>
  </si>
  <si>
    <t xml:space="preserve">5  PALO VERDE</t>
  </si>
  <si>
    <t xml:space="preserve">Off Peak Vol</t>
  </si>
  <si>
    <t xml:space="preserve">Price Elasticity</t>
  </si>
  <si>
    <t xml:space="preserve">$/MWh per MWh, 0-purchases and sales do not affect market</t>
  </si>
  <si>
    <t xml:space="preserve">Winter Gas Basis</t>
  </si>
  <si>
    <t xml:space="preserve">1J</t>
  </si>
  <si>
    <t xml:space="preserve">Nepool 10 Min Spin</t>
  </si>
  <si>
    <t xml:space="preserve">6  FOUR CORNERS</t>
  </si>
  <si>
    <t xml:space="preserve">Same Shock as Peak</t>
  </si>
  <si>
    <t xml:space="preserve">Load Margin</t>
  </si>
  <si>
    <t xml:space="preserve">Schedule (day-ahead) for (1+LoadMargin)*Expected Load</t>
  </si>
  <si>
    <t xml:space="preserve">Curves Date</t>
  </si>
  <si>
    <t xml:space="preserve">1K</t>
  </si>
  <si>
    <t xml:space="preserve">Nepool 10 Min NonSpin</t>
  </si>
  <si>
    <t xml:space="preserve">7  CRAIG</t>
  </si>
  <si>
    <t xml:space="preserve">Native load Contract Price</t>
  </si>
  <si>
    <t xml:space="preserve">1L</t>
  </si>
  <si>
    <t xml:space="preserve">Nepool 30 Min Spin</t>
  </si>
  <si>
    <t xml:space="preserve">8  NW DELV</t>
  </si>
  <si>
    <t xml:space="preserve">Plant outages</t>
  </si>
  <si>
    <t xml:space="preserve">Transmission Loss Factor</t>
  </si>
  <si>
    <t xml:space="preserve">Fuel Type 2 - Oil.</t>
  </si>
  <si>
    <t xml:space="preserve">1M</t>
  </si>
  <si>
    <t xml:space="preserve">Nepool AGC</t>
  </si>
  <si>
    <t xml:space="preserve">10  Into EEI-R4</t>
  </si>
  <si>
    <t xml:space="preserve">No plant outages</t>
  </si>
  <si>
    <t xml:space="preserve">Interest Rate spread Libor-AA</t>
  </si>
  <si>
    <t xml:space="preserve">Fuel Oil </t>
  </si>
  <si>
    <t xml:space="preserve">Calculate Intrinsic value also</t>
  </si>
  <si>
    <t xml:space="preserve">1Z</t>
  </si>
  <si>
    <t xml:space="preserve">NY Zone J</t>
  </si>
  <si>
    <t xml:space="preserve">11  WISCONSIN-R4</t>
  </si>
  <si>
    <t xml:space="preserve">Yes</t>
  </si>
  <si>
    <t xml:space="preserve">Number Fuel Curves</t>
  </si>
  <si>
    <t xml:space="preserve">ECAR</t>
  </si>
  <si>
    <t xml:space="preserve">12  MICHIGAN-R4</t>
  </si>
  <si>
    <t xml:space="preserve">No</t>
  </si>
  <si>
    <t xml:space="preserve">Number Power Curves</t>
  </si>
  <si>
    <t xml:space="preserve">Model currently supports only 1 power market.</t>
  </si>
  <si>
    <t xml:space="preserve">2A</t>
  </si>
  <si>
    <t xml:space="preserve">Into AEP</t>
  </si>
  <si>
    <t xml:space="preserve">14  EAST NY-R1A</t>
  </si>
  <si>
    <t xml:space="preserve">Put on Hedges</t>
  </si>
  <si>
    <t xml:space="preserve">2B</t>
  </si>
  <si>
    <t xml:space="preserve">Eastern ECAR</t>
  </si>
  <si>
    <t xml:space="preserve">15  EASTERN ECAR-R1A</t>
  </si>
  <si>
    <t xml:space="preserve">Power Price Cap</t>
  </si>
  <si>
    <t xml:space="preserve">Southern Co. - SERC</t>
  </si>
  <si>
    <t xml:space="preserve">OTHER</t>
  </si>
  <si>
    <t xml:space="preserve">Calculate Enron payoff</t>
  </si>
  <si>
    <t xml:space="preserve">3A</t>
  </si>
  <si>
    <t xml:space="preserve">Florida Georgia Border</t>
  </si>
  <si>
    <t xml:space="preserve">3B</t>
  </si>
  <si>
    <t xml:space="preserve">TVA</t>
  </si>
  <si>
    <t xml:space="preserve">3C</t>
  </si>
  <si>
    <t xml:space="preserve">Into FRCC</t>
  </si>
  <si>
    <t xml:space="preserve">Histogram Outputs</t>
  </si>
  <si>
    <t xml:space="preserve">Cinergy</t>
  </si>
  <si>
    <t xml:space="preserve">MW bin width</t>
  </si>
  <si>
    <t xml:space="preserve">4A</t>
  </si>
  <si>
    <t xml:space="preserve">MAPP</t>
  </si>
  <si>
    <t xml:space="preserve">Offpeak adder ($/MWh)</t>
  </si>
  <si>
    <t xml:space="preserve">Price bin width</t>
  </si>
  <si>
    <t xml:space="preserve">4B</t>
  </si>
  <si>
    <t xml:space="preserve">Southern MAPP</t>
  </si>
  <si>
    <t xml:space="preserve">Percentage of savings payoff</t>
  </si>
  <si>
    <t xml:space="preserve">4C</t>
  </si>
  <si>
    <t xml:space="preserve">ComEd</t>
  </si>
  <si>
    <t xml:space="preserve">Entergy</t>
  </si>
  <si>
    <t xml:space="preserve">5A</t>
  </si>
  <si>
    <t xml:space="preserve">Associated</t>
  </si>
  <si>
    <t xml:space="preserve">ERCOT</t>
  </si>
  <si>
    <t xml:space="preserve">Palo Verde</t>
  </si>
  <si>
    <t xml:space="preserve">7A</t>
  </si>
  <si>
    <t xml:space="preserve">Rockies</t>
  </si>
  <si>
    <t xml:space="preserve">COB</t>
  </si>
  <si>
    <t xml:space="preserve">Mid Columbia</t>
  </si>
  <si>
    <t xml:space="preserve">CalPX NP-15</t>
  </si>
  <si>
    <t xml:space="preserve">Load Group</t>
  </si>
  <si>
    <t xml:space="preserve">For accounting purposes only.</t>
  </si>
  <si>
    <t xml:space="preserve">CalPX SP-15</t>
  </si>
  <si>
    <t xml:space="preserve">Asset 1</t>
  </si>
  <si>
    <t xml:space="preserve">ZP26 ??</t>
  </si>
  <si>
    <t xml:space="preserve">Asset 2</t>
  </si>
  <si>
    <t xml:space="preserve">Open</t>
  </si>
  <si>
    <t xml:space="preserve">Asset 3</t>
  </si>
  <si>
    <t xml:space="preserve">Asset 4</t>
  </si>
  <si>
    <t xml:space="preserve">Asset 5</t>
  </si>
  <si>
    <t xml:space="preserve">Asset 6</t>
  </si>
  <si>
    <t xml:space="preserve">Asset 7</t>
  </si>
  <si>
    <t xml:space="preserve">Asset 8</t>
  </si>
  <si>
    <t xml:space="preserve">Asset 9</t>
  </si>
  <si>
    <t xml:space="preserve">Asset 10</t>
  </si>
  <si>
    <t xml:space="preserve">Asset 11</t>
  </si>
  <si>
    <t xml:space="preserve">Asset 12</t>
  </si>
  <si>
    <t xml:space="preserve">Asset 13</t>
  </si>
  <si>
    <t xml:space="preserve">Asset 14</t>
  </si>
  <si>
    <t xml:space="preserve">Asset 15</t>
  </si>
  <si>
    <t xml:space="preserve">Asset 16</t>
  </si>
  <si>
    <t xml:space="preserve">Asset 17</t>
  </si>
  <si>
    <t xml:space="preserve">Asset 18</t>
  </si>
  <si>
    <t xml:space="preserve">Asset 19</t>
  </si>
  <si>
    <t xml:space="preserve">Asset 20</t>
  </si>
  <si>
    <t xml:space="preserve">Iteration for detailed output</t>
  </si>
  <si>
    <t xml:space="preserve">Forecast Load</t>
  </si>
  <si>
    <t xml:space="preserve">All user entered forecasts.</t>
  </si>
  <si>
    <t xml:space="preserve">Monthly Averages</t>
  </si>
  <si>
    <t xml:space="preserve">Bid - Offer Spread</t>
  </si>
  <si>
    <t xml:space="preserve">Load vs. Temperature (MW)</t>
  </si>
  <si>
    <t xml:space="preserve">MDEA Forecasts</t>
  </si>
  <si>
    <t xml:space="preserve">Not currently implemented</t>
  </si>
  <si>
    <t xml:space="preserve">Scales load forecast</t>
  </si>
  <si>
    <t xml:space="preserve">Model reads this data</t>
  </si>
  <si>
    <t xml:space="preserve">Load (MW)</t>
  </si>
  <si>
    <t xml:space="preserve">Year   Spread (cents)</t>
  </si>
  <si>
    <t xml:space="preserve">Day of Week Offsets</t>
  </si>
  <si>
    <t xml:space="preserve">Mon</t>
  </si>
  <si>
    <t xml:space="preserve">Tue</t>
  </si>
  <si>
    <t xml:space="preserve">Wed</t>
  </si>
  <si>
    <t xml:space="preserve">Thur.</t>
  </si>
  <si>
    <t xml:space="preserve">Fri.</t>
  </si>
  <si>
    <t xml:space="preserve">Sat</t>
  </si>
  <si>
    <t xml:space="preserve">Sun</t>
  </si>
  <si>
    <t xml:space="preserve">Annual Growth Rate (%)</t>
  </si>
  <si>
    <t xml:space="preserve">Bid-Offer Spread</t>
  </si>
  <si>
    <t xml:space="preserve">Incremental Load</t>
  </si>
  <si>
    <t xml:space="preserve">Temperature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</si>
  <si>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</si>
  <si>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</si>
  <si>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</si>
  <si>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</si>
  <si>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</si>
  <si>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</si>
  <si>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</si>
  <si>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</si>
  <si>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</si>
  <si>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</si>
  <si>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</si>
  <si>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</si>
  <si>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Hourly Load Profiles by Day of Year (MW)</t>
  </si>
  <si>
    <t xml:space="preserve">Hour</t>
  </si>
  <si>
    <t xml:space="preserve">Day of Year</t>
  </si>
  <si>
    <t xml:space="preserve">Selling Price of Electricity to Contract Utility Customers</t>
  </si>
  <si>
    <t xml:space="preserve">User entered data.</t>
  </si>
  <si>
    <t xml:space="preserve">Negotiated</t>
  </si>
  <si>
    <t xml:space="preserve">Gas Index </t>
  </si>
  <si>
    <t xml:space="preserve">Price</t>
  </si>
  <si>
    <t xml:space="preserve">Adder</t>
  </si>
  <si>
    <t xml:space="preserve">Multiple</t>
  </si>
  <si>
    <t xml:space="preserve">$/MWh</t>
  </si>
  <si>
    <t xml:space="preserve">Discount Rate Curve </t>
  </si>
  <si>
    <t xml:space="preserve">From EGSPROD database.</t>
  </si>
  <si>
    <t xml:space="preserve">Effective Date</t>
  </si>
  <si>
    <t xml:space="preserve">Spread to Libor-AA</t>
  </si>
  <si>
    <t xml:space="preserve">Curve Code</t>
  </si>
  <si>
    <t xml:space="preserve">INTNS</t>
  </si>
  <si>
    <t xml:space="preserve">NPV</t>
  </si>
  <si>
    <t xml:space="preserve">Days from </t>
  </si>
  <si>
    <t xml:space="preserve">Curve Type</t>
  </si>
  <si>
    <t xml:space="preserve">AA</t>
  </si>
  <si>
    <t xml:space="preserve">Libor-AA</t>
  </si>
  <si>
    <t xml:space="preserve">Factor</t>
  </si>
  <si>
    <t xml:space="preserve">Val date</t>
  </si>
  <si>
    <t xml:space="preserve">Book Code 1</t>
  </si>
  <si>
    <t xml:space="preserve">R</t>
  </si>
  <si>
    <t xml:space="preserve">Monthly Power Price for Model</t>
  </si>
  <si>
    <t xml:space="preserve">From external spreadsheet database.</t>
  </si>
  <si>
    <t xml:space="preserve">Forward Peak Prices</t>
  </si>
  <si>
    <t xml:space="preserve">Forward Off-peak Power</t>
  </si>
  <si>
    <t xml:space="preserve">Peak Vol</t>
  </si>
  <si>
    <t xml:space="preserve">OP Vol</t>
  </si>
  <si>
    <t xml:space="preserve">Power Curves Data from Curves Spreadsheets</t>
  </si>
  <si>
    <t xml:space="preserve">Forward Power Price Curves, Volatilities and Price Profile</t>
  </si>
  <si>
    <t xml:space="preserve">REGION 6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</si>
  <si>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</si>
  <si>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</si>
  <si>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</si>
  <si>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</si>
  <si>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</si>
  <si>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</si>
  <si>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</si>
  <si>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</si>
  <si>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</si>
  <si>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</si>
  <si>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</si>
  <si>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</si>
  <si>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Bid</t>
  </si>
  <si>
    <t xml:space="preserve">Mid</t>
  </si>
  <si>
    <t xml:space="preserve">Offer</t>
  </si>
  <si>
    <t xml:space="preserve">Code</t>
  </si>
  <si>
    <t xml:space="preserve">Start</t>
  </si>
  <si>
    <t xml:space="preserve">End</t>
  </si>
  <si>
    <t xml:space="preserve">Gas-Power</t>
  </si>
  <si>
    <t xml:space="preserve">($/MWH)</t>
  </si>
  <si>
    <t xml:space="preserve">Month</t>
  </si>
  <si>
    <t xml:space="preserve">Daily Price Profile</t>
  </si>
  <si>
    <t xml:space="preserve">HR</t>
  </si>
  <si>
    <t xml:space="preserve">P/OP</t>
  </si>
  <si>
    <t xml:space="preserve">2</t>
  </si>
  <si>
    <t xml:space="preserve">1</t>
  </si>
  <si>
    <t xml:space="preserve">Volatility Smile</t>
  </si>
  <si>
    <t xml:space="preserve">Price Sensitivies</t>
  </si>
  <si>
    <t xml:space="preserve">Scalar Matrix</t>
  </si>
  <si>
    <t xml:space="preserve">From external spreadsheet database.  Breaks out monthly power price into hourly values.</t>
  </si>
  <si>
    <t xml:space="preserve">Monthly Fuel Prices  ($/mmbtu)</t>
  </si>
  <si>
    <t xml:space="preserve">Gas Basis Check Box</t>
  </si>
  <si>
    <t xml:space="preserve">From EGSPROD database</t>
  </si>
  <si>
    <t xml:space="preserve">Gas Index Check Box</t>
  </si>
  <si>
    <t xml:space="preserve">Number of fuel curves:</t>
  </si>
  <si>
    <t xml:space="preserve">Fuel Price Adder:</t>
  </si>
  <si>
    <t xml:space="preserve">First period data found?</t>
  </si>
  <si>
    <t xml:space="preserve">Price Curves</t>
  </si>
  <si>
    <t xml:space="preserve">Volatility Curves</t>
  </si>
  <si>
    <t xml:space="preserve">Correlations</t>
  </si>
  <si>
    <t xml:space="preserve">Price Curves - lookup calculations only.</t>
  </si>
  <si>
    <t xml:space="preserve">Coal 3</t>
  </si>
  <si>
    <t xml:space="preserve">Gas Curves Data from EGSPROD Database</t>
  </si>
  <si>
    <t xml:space="preserve">Oil fuel curve</t>
  </si>
  <si>
    <t xml:space="preserve">Winter Gas basis</t>
  </si>
  <si>
    <t xml:space="preserve">Description</t>
  </si>
  <si>
    <t xml:space="preserve">Pub code</t>
  </si>
  <si>
    <t xml:space="preserve">Book type</t>
  </si>
  <si>
    <t xml:space="preserve">Curve type</t>
  </si>
  <si>
    <t xml:space="preserve">UOM</t>
  </si>
  <si>
    <t xml:space="preserve">OMICRON Code</t>
  </si>
  <si>
    <t xml:space="preserve">OMICRON Region</t>
  </si>
  <si>
    <t xml:space="preserve">Gas</t>
  </si>
  <si>
    <t xml:space="preserve">Henry Hub</t>
  </si>
  <si>
    <t xml:space="preserve">Summer</t>
  </si>
  <si>
    <t xml:space="preserve">Winter</t>
  </si>
  <si>
    <t xml:space="preserve">Oil</t>
  </si>
  <si>
    <t xml:space="preserve">NY Cargo #6 1%S</t>
  </si>
  <si>
    <t xml:space="preserve">61NY</t>
  </si>
  <si>
    <t xml:space="preserve">PR</t>
  </si>
  <si>
    <t xml:space="preserve">P</t>
  </si>
  <si>
    <t xml:space="preserve">401-TUSCORARA</t>
  </si>
  <si>
    <t xml:space="preserve">D</t>
  </si>
  <si>
    <t xml:space="preserve">MMBTU</t>
  </si>
  <si>
    <t xml:space="preserve">I</t>
  </si>
  <si>
    <t xml:space="preserve">NG</t>
  </si>
  <si>
    <t xml:space="preserve">Volatility</t>
  </si>
  <si>
    <t xml:space="preserve">Gas Basis</t>
  </si>
  <si>
    <t xml:space="preserve">Index</t>
  </si>
  <si>
    <t xml:space="preserve">NY Cargo #6 2%S</t>
  </si>
  <si>
    <t xml:space="preserve">62NY</t>
  </si>
  <si>
    <t xml:space="preserve">CGPR-AECO/BASIS</t>
  </si>
  <si>
    <t xml:space="preserve">ABC/C$/IDX</t>
  </si>
  <si>
    <t xml:space="preserve">NG_OMICRON_1</t>
  </si>
  <si>
    <t xml:space="preserve">Louisiana - Onshore South</t>
  </si>
  <si>
    <t xml:space="preserve">----</t>
  </si>
  <si>
    <t xml:space="preserve">Gulf Coast #6 1%S</t>
  </si>
  <si>
    <t xml:space="preserve">61GC</t>
  </si>
  <si>
    <t xml:space="preserve">CGPR-CHIPPAWA</t>
  </si>
  <si>
    <t xml:space="preserve">NG_OMICRON_2</t>
  </si>
  <si>
    <t xml:space="preserve">HSC - East Texas - Katy</t>
  </si>
  <si>
    <t xml:space="preserve">Prompt Month</t>
  </si>
  <si>
    <t xml:space="preserve">Gulf Coast #6 3%S</t>
  </si>
  <si>
    <t xml:space="preserve">63GC</t>
  </si>
  <si>
    <t xml:space="preserve">CGPR-CORNWALL</t>
  </si>
  <si>
    <t xml:space="preserve">NG_OMICRON_3</t>
  </si>
  <si>
    <t xml:space="preserve">Oklahoma - Mid Continent</t>
  </si>
  <si>
    <t xml:space="preserve">West Texas Int</t>
  </si>
  <si>
    <t xml:space="preserve">WTI</t>
  </si>
  <si>
    <t xml:space="preserve">CGPR-DAWN</t>
  </si>
  <si>
    <t xml:space="preserve">NG_OMICRON_4</t>
  </si>
  <si>
    <t xml:space="preserve">Permian Basin - San Juan Basin</t>
  </si>
  <si>
    <t xml:space="preserve">VO</t>
  </si>
  <si>
    <t xml:space="preserve">CGPR-EMERSONUSA</t>
  </si>
  <si>
    <t xml:space="preserve">CGPR-EMERSON</t>
  </si>
  <si>
    <t xml:space="preserve">NG_OMICRON_5</t>
  </si>
  <si>
    <t xml:space="preserve">Northern Ventura - Northern Demarc</t>
  </si>
  <si>
    <t xml:space="preserve">CGPR-EMPRESS-US</t>
  </si>
  <si>
    <t xml:space="preserve">CGPR-KINGSGATE</t>
  </si>
  <si>
    <t xml:space="preserve">NG_OMICRON_6</t>
  </si>
  <si>
    <t xml:space="preserve">Market Area:  Northeast</t>
  </si>
  <si>
    <t xml:space="preserve">GHUAN</t>
  </si>
  <si>
    <t xml:space="preserve">DQUIGLE</t>
  </si>
  <si>
    <t xml:space="preserve">OWINFRE</t>
  </si>
  <si>
    <t xml:space="preserve">RMILEY</t>
  </si>
  <si>
    <t xml:space="preserve">CGPR-NIAGARA</t>
  </si>
  <si>
    <t xml:space="preserve">NG_OMICRON_7</t>
  </si>
  <si>
    <t xml:space="preserve">Appalachia</t>
  </si>
  <si>
    <t xml:space="preserve">CGPR-OJIBWAY</t>
  </si>
  <si>
    <t xml:space="preserve">NG_OMICRON_8</t>
  </si>
  <si>
    <t xml:space="preserve">CGPR-PARKWAY</t>
  </si>
  <si>
    <t xml:space="preserve">NG_OMICRON_9</t>
  </si>
  <si>
    <t xml:space="preserve">Alberta - Sumas</t>
  </si>
  <si>
    <t xml:space="preserve">CGPR-ST.CLAIR</t>
  </si>
  <si>
    <t xml:space="preserve">NG_OMICRON_10</t>
  </si>
  <si>
    <t xml:space="preserve">Sithe Curve (ANR/LA_ONSHO)</t>
  </si>
  <si>
    <t xml:space="preserve">CGPR-STN2/IDX</t>
  </si>
  <si>
    <t xml:space="preserve">NG_OMICRON_11</t>
  </si>
  <si>
    <t xml:space="preserve">Chicago</t>
  </si>
  <si>
    <t xml:space="preserve">CGPR-WADDING</t>
  </si>
  <si>
    <t xml:space="preserve">NG_OMICRON_12</t>
  </si>
  <si>
    <t xml:space="preserve">Florida Zones 1 through 3</t>
  </si>
  <si>
    <t xml:space="preserve">CONSUMERS_CDA</t>
  </si>
  <si>
    <t xml:space="preserve">CONSUMERS_CDA/I</t>
  </si>
  <si>
    <t xml:space="preserve">NG_OMICRON_13</t>
  </si>
  <si>
    <t xml:space="preserve">Transco/Z6</t>
  </si>
  <si>
    <t xml:space="preserve">DAWN-GDM</t>
  </si>
  <si>
    <t xml:space="preserve">DJ/BASIN/CIG</t>
  </si>
  <si>
    <t xml:space="preserve">NG_OMICRON_14</t>
  </si>
  <si>
    <t xml:space="preserve">MichCon</t>
  </si>
  <si>
    <t xml:space="preserve">DJ/BASIN/WEST</t>
  </si>
  <si>
    <t xml:space="preserve">NG_OMICRON_15</t>
  </si>
  <si>
    <t xml:space="preserve">SoCal</t>
  </si>
  <si>
    <t xml:space="preserve">GAS DAILY</t>
  </si>
  <si>
    <t xml:space="preserve">GD-FGT/Z2</t>
  </si>
  <si>
    <t xml:space="preserve">GD-AECOUS-DAILY</t>
  </si>
  <si>
    <t xml:space="preserve">SP</t>
  </si>
  <si>
    <t xml:space="preserve">GD-INTRASTHUB</t>
  </si>
  <si>
    <t xml:space="preserve">GD-AGUADULCE</t>
  </si>
  <si>
    <t xml:space="preserve">GD-LOW_IROQUOIS</t>
  </si>
  <si>
    <t xml:space="preserve">GD-ALGONQUIN</t>
  </si>
  <si>
    <t xml:space="preserve">GD-TRANSCO/Z6</t>
  </si>
  <si>
    <t xml:space="preserve">GD-ANR/LA_ONSHO</t>
  </si>
  <si>
    <t xml:space="preserve">HPL/SHPCHAN-GD</t>
  </si>
  <si>
    <t xml:space="preserve">GD-ANR/OK</t>
  </si>
  <si>
    <t xml:space="preserve">IF-A/S E.BEAUM</t>
  </si>
  <si>
    <t xml:space="preserve">GD-CAL BORDER</t>
  </si>
  <si>
    <t xml:space="preserve">IF-A/S EAST OFF</t>
  </si>
  <si>
    <t xml:space="preserve">GD-CARTHAGE</t>
  </si>
  <si>
    <t xml:space="preserve">IF-AGUA DULCE</t>
  </si>
  <si>
    <t xml:space="preserve">GD-CGT/APPALAC</t>
  </si>
  <si>
    <t xml:space="preserve">IF-ANR/LA</t>
  </si>
  <si>
    <t xml:space="preserve">GD-CHI. GATE</t>
  </si>
  <si>
    <t xml:space="preserve">IF-ANR/LA_OFFSH</t>
  </si>
  <si>
    <t xml:space="preserve">GD-CIG/RKYMTN</t>
  </si>
  <si>
    <t xml:space="preserve">IF-ANR/LA_ONSHO</t>
  </si>
  <si>
    <t xml:space="preserve">GD-CNG/NORTH</t>
  </si>
  <si>
    <t xml:space="preserve">IF-ANR/OK</t>
  </si>
  <si>
    <t xml:space="preserve">GD-CNG/SOUTH</t>
  </si>
  <si>
    <t xml:space="preserve">IF-ARKLA/ARK-OK</t>
  </si>
  <si>
    <t xml:space="preserve">GD-COLGULF/LA</t>
  </si>
  <si>
    <t xml:space="preserve">IF-B/M OFFSHORE</t>
  </si>
  <si>
    <t xml:space="preserve">GD-COLGULF/RAYN</t>
  </si>
  <si>
    <t xml:space="preserve">IF-BONDAD(100%)</t>
  </si>
  <si>
    <t xml:space="preserve">GD-CONSUMERS</t>
  </si>
  <si>
    <t xml:space="preserve">IF-CARTHAGE</t>
  </si>
  <si>
    <t xml:space="preserve">GD-CORPUS/SHPCH</t>
  </si>
  <si>
    <t xml:space="preserve">IF-CGT/APPALAC</t>
  </si>
  <si>
    <t xml:space="preserve">GD-DAWN</t>
  </si>
  <si>
    <t xml:space="preserve">IF-CGT/CITYGATE</t>
  </si>
  <si>
    <t xml:space="preserve">GD-DJ/BASIN</t>
  </si>
  <si>
    <t xml:space="preserve">IF-CIG/RKYMTN</t>
  </si>
  <si>
    <t xml:space="preserve">GD-ELPO/PERM2</t>
  </si>
  <si>
    <t xml:space="preserve">IF-CIG/TOMAHAWK</t>
  </si>
  <si>
    <t xml:space="preserve">GD-ELPO/SANJUAN</t>
  </si>
  <si>
    <t xml:space="preserve">IF-CIG/WIC</t>
  </si>
  <si>
    <t xml:space="preserve">GD-ELPO/SJBOND</t>
  </si>
  <si>
    <t xml:space="preserve">IF-CIG/WINDRVR</t>
  </si>
  <si>
    <t xml:space="preserve">GD-EMERSON</t>
  </si>
  <si>
    <t xml:space="preserve">IF-CNG/APPALACH</t>
  </si>
  <si>
    <t xml:space="preserve">GD-FGT/MOBILE</t>
  </si>
  <si>
    <t xml:space="preserve">IF-CNG/NORTH</t>
  </si>
  <si>
    <t xml:space="preserve">GD-FGT/Z1</t>
  </si>
  <si>
    <t xml:space="preserve">IF-CNG/N_CITYGA</t>
  </si>
  <si>
    <t xml:space="preserve">GD-FGT/Z1/CORP</t>
  </si>
  <si>
    <t xml:space="preserve">IF-COLGUL/ERATH</t>
  </si>
  <si>
    <t xml:space="preserve">IF-COLGUL/RAYNE</t>
  </si>
  <si>
    <t xml:space="preserve">IF-COLGULF/LA</t>
  </si>
  <si>
    <t xml:space="preserve">GD-FGT/Z3</t>
  </si>
  <si>
    <t xml:space="preserve">IF-COLGULF/LAOF</t>
  </si>
  <si>
    <t xml:space="preserve">GD-HEHUB</t>
  </si>
  <si>
    <t xml:space="preserve">IF-CORPUS</t>
  </si>
  <si>
    <t xml:space="preserve">GD-HPL/SHPCH</t>
  </si>
  <si>
    <t xml:space="preserve">IF-ELPO/ANADARK</t>
  </si>
  <si>
    <t xml:space="preserve">IF-ELPO/PERMIAN</t>
  </si>
  <si>
    <t xml:space="preserve">GD-IROQUOIS</t>
  </si>
  <si>
    <t xml:space="preserve">IF-ELPO/SJ</t>
  </si>
  <si>
    <t xml:space="preserve">GD-KERN/RIVER</t>
  </si>
  <si>
    <t xml:space="preserve">IF-ELPO/SJ/KC</t>
  </si>
  <si>
    <t xml:space="preserve">GD-KOCH</t>
  </si>
  <si>
    <t xml:space="preserve">IF-EPSJ(BONDAD)</t>
  </si>
  <si>
    <t xml:space="preserve">GD-KOCH/CORPUS</t>
  </si>
  <si>
    <t xml:space="preserve">IF-EPSJ(MILAGR)</t>
  </si>
  <si>
    <t xml:space="preserve">GD-KOCH/TX</t>
  </si>
  <si>
    <t xml:space="preserve">IF-EPSJ/TWBLANC</t>
  </si>
  <si>
    <t xml:space="preserve">GD-LONESTAR</t>
  </si>
  <si>
    <t xml:space="preserve">IF-FGT/CTYGATE</t>
  </si>
  <si>
    <t xml:space="preserve">IF-FGT/MKTAREA</t>
  </si>
  <si>
    <t xml:space="preserve">GD-MALIN-CTYGAT</t>
  </si>
  <si>
    <t xml:space="preserve">IF-FGT/Z1</t>
  </si>
  <si>
    <t xml:space="preserve">GD-MICHCON</t>
  </si>
  <si>
    <t xml:space="preserve">IF-FGT/Z2</t>
  </si>
  <si>
    <t xml:space="preserve">GD-MRT/MAINLINE</t>
  </si>
  <si>
    <t xml:space="preserve">IF-FGT/Z3</t>
  </si>
  <si>
    <t xml:space="preserve">GD-MRT/WEST</t>
  </si>
  <si>
    <t xml:space="preserve">IF-FREEPORT</t>
  </si>
  <si>
    <t xml:space="preserve">GD-NGPL/(IA-IL)</t>
  </si>
  <si>
    <t xml:space="preserve">IF-HEHUB</t>
  </si>
  <si>
    <t xml:space="preserve">GD-NGPL/AMARILO</t>
  </si>
  <si>
    <t xml:space="preserve">IF-HPL/SHPCHAN</t>
  </si>
  <si>
    <t xml:space="preserve">GD-NGPL/CORPUS</t>
  </si>
  <si>
    <t xml:space="preserve">IF-IOWA_IL</t>
  </si>
  <si>
    <t xml:space="preserve">GD-NGPL/LA</t>
  </si>
  <si>
    <t xml:space="preserve">IF-K/COL/TN/LA</t>
  </si>
  <si>
    <t xml:space="preserve">GD-NGPL/OK</t>
  </si>
  <si>
    <t xml:space="preserve">IF-KATY</t>
  </si>
  <si>
    <t xml:space="preserve">GD-NGPL/PAN/PRM</t>
  </si>
  <si>
    <t xml:space="preserve">IF-KATY/OASIS</t>
  </si>
  <si>
    <t xml:space="preserve">GD-NGPL/TXOK-E</t>
  </si>
  <si>
    <t xml:space="preserve">IF-KATY/TAIL</t>
  </si>
  <si>
    <t xml:space="preserve">GD-NGPL/TXOK-W</t>
  </si>
  <si>
    <t xml:space="preserve">IF-KATY/WOFLEX</t>
  </si>
  <si>
    <t xml:space="preserve">GD-NIAGARA</t>
  </si>
  <si>
    <t xml:space="preserve">IF-KERN/QUEST</t>
  </si>
  <si>
    <t xml:space="preserve">GD-NNG/DEMARCAT</t>
  </si>
  <si>
    <t xml:space="preserve">IF-KERN/RIVER</t>
  </si>
  <si>
    <t xml:space="preserve">GD-NNG/TOK</t>
  </si>
  <si>
    <t xml:space="preserve">IF-KING RANCH</t>
  </si>
  <si>
    <t xml:space="preserve">GD-NNG/TOK(1-6)</t>
  </si>
  <si>
    <t xml:space="preserve">IF-KOCH</t>
  </si>
  <si>
    <t xml:space="preserve">GD-NNG/TOK(13)</t>
  </si>
  <si>
    <t xml:space="preserve">IF-KOCH/LA</t>
  </si>
  <si>
    <t xml:space="preserve">GD-NNG/TOK/PAN</t>
  </si>
  <si>
    <t xml:space="preserve">IF-KOCH/TX</t>
  </si>
  <si>
    <t xml:space="preserve">GD-NNG/VENT</t>
  </si>
  <si>
    <t xml:space="preserve">IF-LONESTAR</t>
  </si>
  <si>
    <t xml:space="preserve">GD-NORAM-N/S</t>
  </si>
  <si>
    <t xml:space="preserve">IF-LRC</t>
  </si>
  <si>
    <t xml:space="preserve">GD-NORAM/WEST</t>
  </si>
  <si>
    <t xml:space="preserve">IF-LRC/Z1</t>
  </si>
  <si>
    <t xml:space="preserve">GD-NTHWST/CANB</t>
  </si>
  <si>
    <t xml:space="preserve">IF-LRC/Z2</t>
  </si>
  <si>
    <t xml:space="preserve">GD-NW STANF/1ST</t>
  </si>
  <si>
    <t xml:space="preserve">IF-LRC/Z3</t>
  </si>
  <si>
    <t xml:space="preserve">GD-NW STANFIELD</t>
  </si>
  <si>
    <t xml:space="preserve">IF-LRC/Z4</t>
  </si>
  <si>
    <t xml:space="preserve">GD-NW/IGNACIO</t>
  </si>
  <si>
    <t xml:space="preserve">IF-LRC/Z5</t>
  </si>
  <si>
    <t xml:space="preserve">GD-NWPL_ROCKY_M</t>
  </si>
  <si>
    <t xml:space="preserve">IF-MONCHY</t>
  </si>
  <si>
    <t xml:space="preserve">GD-PAN/TX/OK</t>
  </si>
  <si>
    <t xml:space="preserve">IF-NGPL/HARPER</t>
  </si>
  <si>
    <t xml:space="preserve">GD-PG&amp;E/CITIGAT</t>
  </si>
  <si>
    <t xml:space="preserve">IF-NGPL/LA</t>
  </si>
  <si>
    <t xml:space="preserve">GD-PGT/KINGSGAT</t>
  </si>
  <si>
    <t xml:space="preserve">IF-NGPL/LA-STNG</t>
  </si>
  <si>
    <t xml:space="preserve">GD-QUESTAR</t>
  </si>
  <si>
    <t xml:space="preserve">IF-NGPL/MIDCON</t>
  </si>
  <si>
    <t xml:space="preserve">GD-SONAT/LA</t>
  </si>
  <si>
    <t xml:space="preserve">IF-NGPL/OK-NW</t>
  </si>
  <si>
    <t xml:space="preserve">GD-TENN/100</t>
  </si>
  <si>
    <t xml:space="preserve">IF-NGPL/STX</t>
  </si>
  <si>
    <t xml:space="preserve">GD-TENN/500</t>
  </si>
  <si>
    <t xml:space="preserve">IF-NGPL/TX</t>
  </si>
  <si>
    <t xml:space="preserve">GD-TENN/800</t>
  </si>
  <si>
    <t xml:space="preserve">IF-NGPLTXOK</t>
  </si>
  <si>
    <t xml:space="preserve">GD-TENN/CORPUS</t>
  </si>
  <si>
    <t xml:space="preserve">IF-NNG/DEMARCAT</t>
  </si>
  <si>
    <t xml:space="preserve">GD-TETCO/ELA</t>
  </si>
  <si>
    <t xml:space="preserve">IF-NNG/TOK</t>
  </si>
  <si>
    <t xml:space="preserve">GD-TETCO/ETX/CR</t>
  </si>
  <si>
    <t xml:space="preserve">IF-NNG/VENT</t>
  </si>
  <si>
    <t xml:space="preserve">GD-TETCO/M1</t>
  </si>
  <si>
    <t xml:space="preserve">IF-NORAM/EAST</t>
  </si>
  <si>
    <t xml:space="preserve">GD-TETCO/M3</t>
  </si>
  <si>
    <t xml:space="preserve">IF-NORAM/WEST</t>
  </si>
  <si>
    <t xml:space="preserve">GD-TETCO/STX</t>
  </si>
  <si>
    <t xml:space="preserve">IF-NTHWST/CANBR</t>
  </si>
  <si>
    <t xml:space="preserve">GD-TETCO/WLA</t>
  </si>
  <si>
    <t xml:space="preserve">IF-NWPL_ROCKY_M</t>
  </si>
  <si>
    <t xml:space="preserve">GD-TGT/Z1</t>
  </si>
  <si>
    <t xml:space="preserve">IF-ONG/OKLAHOMA</t>
  </si>
  <si>
    <t xml:space="preserve">GD-TGT/ZSL</t>
  </si>
  <si>
    <t xml:space="preserve">IF-PAN/TX/OK</t>
  </si>
  <si>
    <t xml:space="preserve">GD-TRANSCO/Z1</t>
  </si>
  <si>
    <t xml:space="preserve">IF-QUESTAR</t>
  </si>
  <si>
    <t xml:space="preserve">GD-TRANSCO/Z2</t>
  </si>
  <si>
    <t xml:space="preserve">IF-SONAT/LA</t>
  </si>
  <si>
    <t xml:space="preserve">GD-TRANSCO/Z3</t>
  </si>
  <si>
    <t xml:space="preserve">IF-TENN/LA</t>
  </si>
  <si>
    <t xml:space="preserve">GD-TRANSCO/Z4</t>
  </si>
  <si>
    <t xml:space="preserve">IF-TENN/LA_OFF</t>
  </si>
  <si>
    <t xml:space="preserve">IF-TENN/TX</t>
  </si>
  <si>
    <t xml:space="preserve">GD-TRCOZ6/NONY</t>
  </si>
  <si>
    <t xml:space="preserve">IF-TENN/Z5</t>
  </si>
  <si>
    <t xml:space="preserve">GD-TRCOZ6/NY</t>
  </si>
  <si>
    <t xml:space="preserve">IF-TENN/Z6</t>
  </si>
  <si>
    <t xml:space="preserve">GD-TRUNKL/ELA</t>
  </si>
  <si>
    <t xml:space="preserve">IF-TETCO/ELA</t>
  </si>
  <si>
    <t xml:space="preserve">GD-TRUNKL/NO</t>
  </si>
  <si>
    <t xml:space="preserve">IF-TETCO/ETX</t>
  </si>
  <si>
    <t xml:space="preserve">GD-TRUNKL/SO</t>
  </si>
  <si>
    <t xml:space="preserve">IF-TETCO/LA</t>
  </si>
  <si>
    <t xml:space="preserve">GD-TRUNKL/WLA</t>
  </si>
  <si>
    <t xml:space="preserve">IF-TETCO/M1</t>
  </si>
  <si>
    <t xml:space="preserve">GD-TW/PERMIAN</t>
  </si>
  <si>
    <t xml:space="preserve">IF-TETCO/M3</t>
  </si>
  <si>
    <t xml:space="preserve">GD-TW/SJ</t>
  </si>
  <si>
    <t xml:space="preserve">IF-TETCO/STX</t>
  </si>
  <si>
    <t xml:space="preserve">GD-TXINT/KATYTX</t>
  </si>
  <si>
    <t xml:space="preserve">IF-TETCO/WLA</t>
  </si>
  <si>
    <t xml:space="preserve">GD-WADDINGTON</t>
  </si>
  <si>
    <t xml:space="preserve">IF-TEXOMA</t>
  </si>
  <si>
    <t xml:space="preserve">GD-WAHA</t>
  </si>
  <si>
    <t xml:space="preserve">IF-TEXOMA OFFER</t>
  </si>
  <si>
    <t xml:space="preserve">GD-WNG/TOK</t>
  </si>
  <si>
    <t xml:space="preserve">IF-TGT/Z1</t>
  </si>
  <si>
    <t xml:space="preserve">GDAH-HPL/SHPCH</t>
  </si>
  <si>
    <t xml:space="preserve">IF-TGT/ZSL</t>
  </si>
  <si>
    <t xml:space="preserve">GDAH-TXINT/KATY</t>
  </si>
  <si>
    <t xml:space="preserve">IF-THOMPSONVILL</t>
  </si>
  <si>
    <t xml:space="preserve">GDAL-HPL/SHPCH</t>
  </si>
  <si>
    <t xml:space="preserve">IF-TRANSCO/Z1</t>
  </si>
  <si>
    <t xml:space="preserve">GDAL-TXINT/KATY</t>
  </si>
  <si>
    <t xml:space="preserve">IF-TRANSCO/Z2</t>
  </si>
  <si>
    <t xml:space="preserve">GDH-CIG/RKYMTN</t>
  </si>
  <si>
    <t xml:space="preserve">IF-TRANSCO/Z3</t>
  </si>
  <si>
    <t xml:space="preserve">GDH-DJ/BASIN</t>
  </si>
  <si>
    <t xml:space="preserve">IF-TRANSCO/Z4</t>
  </si>
  <si>
    <t xml:space="preserve">GDH-ELPO/PERM</t>
  </si>
  <si>
    <t xml:space="preserve">IF-TRANSCO/Z5</t>
  </si>
  <si>
    <t xml:space="preserve">GDH-ELPO/SJ</t>
  </si>
  <si>
    <t xml:space="preserve">IF-TRANSCO/Z6</t>
  </si>
  <si>
    <t xml:space="preserve">GDH-HEHUB</t>
  </si>
  <si>
    <t xml:space="preserve">IF-TRUNK/AVG</t>
  </si>
  <si>
    <t xml:space="preserve">GDH-HPL/SHPCH</t>
  </si>
  <si>
    <t xml:space="preserve">IF-TRUNKL/FLDZN</t>
  </si>
  <si>
    <t xml:space="preserve">GDH-PAN/TX/OK</t>
  </si>
  <si>
    <t xml:space="preserve">IF-TRUNKL/LA</t>
  </si>
  <si>
    <t xml:space="preserve">GDH-SUMAS</t>
  </si>
  <si>
    <t xml:space="preserve">IF-TRUNKL/TX</t>
  </si>
  <si>
    <t xml:space="preserve">GDH-TXINT/KATY</t>
  </si>
  <si>
    <t xml:space="preserve">IF-TW/PERMIAN</t>
  </si>
  <si>
    <t xml:space="preserve">GDL-ELPO/PERM</t>
  </si>
  <si>
    <t xml:space="preserve">IF-TX CITY LOOP</t>
  </si>
  <si>
    <t xml:space="preserve">GDL-ELPO/SJ</t>
  </si>
  <si>
    <t xml:space="preserve">IF-VALERO/TX</t>
  </si>
  <si>
    <t xml:space="preserve">GDL-HEHUB</t>
  </si>
  <si>
    <t xml:space="preserve">IF-VALLEY</t>
  </si>
  <si>
    <t xml:space="preserve">GDL-HPL/SHPCH</t>
  </si>
  <si>
    <t xml:space="preserve">IF-WAHA</t>
  </si>
  <si>
    <t xml:space="preserve">GDL-NNG/TOK/PAN</t>
  </si>
  <si>
    <t xml:space="preserve">IF-WNG/TOK</t>
  </si>
  <si>
    <t xml:space="preserve">GDL-PAN/TX/OK</t>
  </si>
  <si>
    <t xml:space="preserve">KING/C$/IDX</t>
  </si>
  <si>
    <t xml:space="preserve">GDL-TXINT/KATY</t>
  </si>
  <si>
    <t xml:space="preserve">MICH-ST.CLAIR/I</t>
  </si>
  <si>
    <t xml:space="preserve">GDP-AGUADULCE</t>
  </si>
  <si>
    <t xml:space="preserve">MICH/CONS</t>
  </si>
  <si>
    <t xml:space="preserve">GDP-ALGONQUIN</t>
  </si>
  <si>
    <t xml:space="preserve">MICH_CG-GD</t>
  </si>
  <si>
    <t xml:space="preserve">GDP-ANR/LA_ONSH</t>
  </si>
  <si>
    <t xml:space="preserve">ML7/CG</t>
  </si>
  <si>
    <t xml:space="preserve">GDP-ANR/OK</t>
  </si>
  <si>
    <t xml:space="preserve">NAT/FUEL/LEIDY</t>
  </si>
  <si>
    <t xml:space="preserve">GDP-CAL BORDER</t>
  </si>
  <si>
    <t xml:space="preserve">NGI-HPL/ETX</t>
  </si>
  <si>
    <t xml:space="preserve">GDP-CARTHAGE</t>
  </si>
  <si>
    <t xml:space="preserve">NGI-HPL/STEX</t>
  </si>
  <si>
    <t xml:space="preserve">GDP-CGT/APPALAC</t>
  </si>
  <si>
    <t xml:space="preserve">NGI-LIG/NO.LA</t>
  </si>
  <si>
    <t xml:space="preserve">GDP-CHI. GATE</t>
  </si>
  <si>
    <t xml:space="preserve">NGI-MALIN</t>
  </si>
  <si>
    <t xml:space="preserve">GDP-CIG/RKYMTN</t>
  </si>
  <si>
    <t xml:space="preserve">NGI-MICH_CG</t>
  </si>
  <si>
    <t xml:space="preserve">GDP-CNG/NORTH</t>
  </si>
  <si>
    <t xml:space="preserve">NGI-NGPL/ETXG7</t>
  </si>
  <si>
    <t xml:space="preserve">GDP-CNG/SOUTH</t>
  </si>
  <si>
    <t xml:space="preserve">NGI-NGPL/TX_G2</t>
  </si>
  <si>
    <t xml:space="preserve">GDP-COLGULF/LA</t>
  </si>
  <si>
    <t xml:space="preserve">NGI-NOCAL</t>
  </si>
  <si>
    <t xml:space="preserve">GDP-COLGULF/RAY</t>
  </si>
  <si>
    <t xml:space="preserve">NGI-PGE/CG</t>
  </si>
  <si>
    <t xml:space="preserve">GDP-CONSUMERS</t>
  </si>
  <si>
    <t xml:space="preserve">NGI-SOC/MAL(34/</t>
  </si>
  <si>
    <t xml:space="preserve">GDP-CORPUS/SHPC</t>
  </si>
  <si>
    <t xml:space="preserve">NGI-SOCAL</t>
  </si>
  <si>
    <t xml:space="preserve">GDP-DAWN</t>
  </si>
  <si>
    <t xml:space="preserve">NGI-SOCAL(KRS)</t>
  </si>
  <si>
    <t xml:space="preserve">GDP-DJ/BASIN</t>
  </si>
  <si>
    <t xml:space="preserve">NGI-TENN/NO_LA</t>
  </si>
  <si>
    <t xml:space="preserve">GDP-ELPO/PERM2</t>
  </si>
  <si>
    <t xml:space="preserve">NGI-TGT/NO.LA</t>
  </si>
  <si>
    <t xml:space="preserve">GDP-ELPO/SANJUA</t>
  </si>
  <si>
    <t xml:space="preserve">NGI-WHEELER</t>
  </si>
  <si>
    <t xml:space="preserve">GDP-ELPO/SJBOND</t>
  </si>
  <si>
    <t xml:space="preserve">NGI/CHI. GATE</t>
  </si>
  <si>
    <t xml:space="preserve">GDP-FGT/MOBILE</t>
  </si>
  <si>
    <t xml:space="preserve">NGINDEX</t>
  </si>
  <si>
    <t xml:space="preserve">GDP-FGT/Z1</t>
  </si>
  <si>
    <t xml:space="preserve">NGMR-AECO/IDX</t>
  </si>
  <si>
    <t xml:space="preserve">GDP-FGT/Z1/CORP</t>
  </si>
  <si>
    <t xml:space="preserve">NGMR-ALBDR/IDX</t>
  </si>
  <si>
    <t xml:space="preserve">GDP-FGT/Z2</t>
  </si>
  <si>
    <t xml:space="preserve">NGPL/AMARILO-GD</t>
  </si>
  <si>
    <t xml:space="preserve">GDP-FGT/Z3</t>
  </si>
  <si>
    <t xml:space="preserve">NGPL/IA-IL-GDM</t>
  </si>
  <si>
    <t xml:space="preserve">GDP-HEHUB</t>
  </si>
  <si>
    <t xml:space="preserve">NGPL/PER/1ST-GD</t>
  </si>
  <si>
    <t xml:space="preserve">GDP-HPL+1AFTA</t>
  </si>
  <si>
    <t xml:space="preserve">NGW-ALGO/CITY</t>
  </si>
  <si>
    <t xml:space="preserve">GDP-HPL+1AFTH</t>
  </si>
  <si>
    <t xml:space="preserve">NGW-ALGONQUIN</t>
  </si>
  <si>
    <t xml:space="preserve">GDP-HPL+2AFTA</t>
  </si>
  <si>
    <t xml:space="preserve">NGW-CGE</t>
  </si>
  <si>
    <t xml:space="preserve">GDP-HPL+2AFTH</t>
  </si>
  <si>
    <t xml:space="preserve">NGW-CGKY</t>
  </si>
  <si>
    <t xml:space="preserve">GDP-HPL/SHPCH</t>
  </si>
  <si>
    <t xml:space="preserve">NGW-CHIPPEWA</t>
  </si>
  <si>
    <t xml:space="preserve">GDP-HPLABS+1AH</t>
  </si>
  <si>
    <t xml:space="preserve">NGW-FGT/Z1</t>
  </si>
  <si>
    <t xml:space="preserve">GDP-HPLABSHIGH</t>
  </si>
  <si>
    <t xml:space="preserve">NGW-FGT/Z2</t>
  </si>
  <si>
    <t xml:space="preserve">GDP-HPLRAFTA</t>
  </si>
  <si>
    <t xml:space="preserve">NGW-FGT/Z3</t>
  </si>
  <si>
    <t xml:space="preserve">GDP-HPLU2AFTH</t>
  </si>
  <si>
    <t xml:space="preserve">NGW-GB23</t>
  </si>
  <si>
    <t xml:space="preserve">GDP-HPLV2AFTH</t>
  </si>
  <si>
    <t xml:space="preserve">NGW-HEHUB</t>
  </si>
  <si>
    <t xml:space="preserve">GDP-IROQUOIS</t>
  </si>
  <si>
    <t xml:space="preserve">NGW-IROQ/WADD</t>
  </si>
  <si>
    <t xml:space="preserve">GDP-KERN/RIVER</t>
  </si>
  <si>
    <t xml:space="preserve">NGW-IROQ/Z1</t>
  </si>
  <si>
    <t xml:space="preserve">GDP-KOCH</t>
  </si>
  <si>
    <t xml:space="preserve">NGW-IROQ/Z2</t>
  </si>
  <si>
    <t xml:space="preserve">GDP-KOCH/CORPUS</t>
  </si>
  <si>
    <t xml:space="preserve">NGW-ONS/TXDTP</t>
  </si>
  <si>
    <t xml:space="preserve">GDP-KOCH/TX</t>
  </si>
  <si>
    <t xml:space="preserve">NGW-ONS/TXDTPTW</t>
  </si>
  <si>
    <t xml:space="preserve">GDP-LONESTAR</t>
  </si>
  <si>
    <t xml:space="preserve">NGW-ONSLA</t>
  </si>
  <si>
    <t xml:space="preserve">GDP-MALIN-CTYGA</t>
  </si>
  <si>
    <t xml:space="preserve">NGW-ONSLA1</t>
  </si>
  <si>
    <t xml:space="preserve">GDP-MICHCON</t>
  </si>
  <si>
    <t xml:space="preserve">NGW/HH/BIDWEEK</t>
  </si>
  <si>
    <t xml:space="preserve">GDP-ML7/CG</t>
  </si>
  <si>
    <t xml:space="preserve">NW STANF/1ST-GD</t>
  </si>
  <si>
    <t xml:space="preserve">GDP-MRT/MAINLIN</t>
  </si>
  <si>
    <t xml:space="preserve">NX3D</t>
  </si>
  <si>
    <t xml:space="preserve">GDP-MRT/WEST</t>
  </si>
  <si>
    <t xml:space="preserve">T/STX-VAL-AVG</t>
  </si>
  <si>
    <t xml:space="preserve">GDP-NGPL/(IA-IL</t>
  </si>
  <si>
    <t xml:space="preserve">TRUNKL/WLA-GD</t>
  </si>
  <si>
    <t xml:space="preserve">GDP-NGPL/AMARIL</t>
  </si>
  <si>
    <t xml:space="preserve">WAHA KCBT</t>
  </si>
  <si>
    <t xml:space="preserve">GDP-NGPL/CORPUS</t>
  </si>
  <si>
    <t xml:space="preserve">GDP-NGPL/LA</t>
  </si>
  <si>
    <t xml:space="preserve">GDP-NGPL/OK</t>
  </si>
  <si>
    <t xml:space="preserve">GDP-NGPL/PAN/PR</t>
  </si>
  <si>
    <t xml:space="preserve">GDP-NGPL/TXOK-E</t>
  </si>
  <si>
    <t xml:space="preserve">GDP-NGPL/TXOK-W</t>
  </si>
  <si>
    <t xml:space="preserve">GDP-NIAGARA</t>
  </si>
  <si>
    <t xml:space="preserve">GDP-NNG/DEMARCA</t>
  </si>
  <si>
    <t xml:space="preserve">GDP-NNG/TOK</t>
  </si>
  <si>
    <t xml:space="preserve">GDP-NNG/TOK(1-6</t>
  </si>
  <si>
    <t xml:space="preserve">GDP-NNG/TOK(13)</t>
  </si>
  <si>
    <t xml:space="preserve">GDP-NNG/TOK/PAN</t>
  </si>
  <si>
    <t xml:space="preserve">GDP-NNG/VENT</t>
  </si>
  <si>
    <t xml:space="preserve">GDP-NORAM-N/S</t>
  </si>
  <si>
    <t xml:space="preserve">GDP-NORAM/WEST</t>
  </si>
  <si>
    <t xml:space="preserve">GDP-NTHWST/CANB</t>
  </si>
  <si>
    <t xml:space="preserve">GDP-NW STANFIEL</t>
  </si>
  <si>
    <t xml:space="preserve">GDP-NWPL_ROCKYM</t>
  </si>
  <si>
    <t xml:space="preserve">GDP-PAN/TX/OK</t>
  </si>
  <si>
    <t xml:space="preserve">GDP-PG&amp;E/CITIGA</t>
  </si>
  <si>
    <t xml:space="preserve">GDP-PG&amp;E/LG-PKG</t>
  </si>
  <si>
    <t xml:space="preserve">GDP-PGT/KINGSGA</t>
  </si>
  <si>
    <t xml:space="preserve">GDP-QUESTAR</t>
  </si>
  <si>
    <t xml:space="preserve">GDP-SONAT/LA</t>
  </si>
  <si>
    <t xml:space="preserve">GDP-TENN/100</t>
  </si>
  <si>
    <t xml:space="preserve">GDP-TENN/500</t>
  </si>
  <si>
    <t xml:space="preserve">GDP-TENN/800</t>
  </si>
  <si>
    <t xml:space="preserve">GDP-TENN/CORPUS</t>
  </si>
  <si>
    <t xml:space="preserve">GDP-TETCO/ELA</t>
  </si>
  <si>
    <t xml:space="preserve">GDP-TETCO/ETX/C</t>
  </si>
  <si>
    <t xml:space="preserve">GDP-TETCO/M1</t>
  </si>
  <si>
    <t xml:space="preserve">GDP-TETCO/M3</t>
  </si>
  <si>
    <t xml:space="preserve">GDP-TETCO/STX</t>
  </si>
  <si>
    <t xml:space="preserve">GDP-TETCO/WLA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</si>
  <si>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</si>
  <si>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</si>
  <si>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</si>
  <si>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</si>
  <si>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</si>
  <si>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</si>
  <si>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GDP-TRCOZ6/NONY</t>
  </si>
  <si>
    <t xml:space="preserve">GDP-TRCOZ6/NY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</si>
  <si>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</si>
  <si>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</si>
  <si>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</si>
  <si>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</si>
  <si>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GDP-TW/PERMIAN</t>
  </si>
  <si>
    <t xml:space="preserve">GDP-TW/SJ</t>
  </si>
  <si>
    <t xml:space="preserve">GDP-TXINT+1AFTA</t>
  </si>
  <si>
    <t xml:space="preserve">GDP-TXINT+2AFTA</t>
  </si>
  <si>
    <t xml:space="preserve">GDP-TXINT+2AFTH</t>
  </si>
  <si>
    <t xml:space="preserve">GDP-TXINT+2AFTL</t>
  </si>
  <si>
    <t xml:space="preserve">GDP-TXINT/KATYH</t>
  </si>
  <si>
    <t xml:space="preserve">GDP-TXINT/KATYL</t>
  </si>
  <si>
    <t xml:space="preserve">GDP-TXINT/KATYT</t>
  </si>
  <si>
    <t xml:space="preserve">GDP-TXINTFRWKA</t>
  </si>
  <si>
    <t xml:space="preserve">GDP-TXINTH+2FTH</t>
  </si>
  <si>
    <t xml:space="preserve">GDP-TXINTL+2FTH</t>
  </si>
  <si>
    <t xml:space="preserve">GDP-WAHA</t>
  </si>
  <si>
    <t xml:space="preserve">GDP-WNG/TOK</t>
  </si>
  <si>
    <t xml:space="preserve">MICH-ST.CLAIR</t>
  </si>
  <si>
    <t xml:space="preserve">NIAGARA-GDM</t>
  </si>
  <si>
    <t xml:space="preserve">STORAGE/B</t>
  </si>
  <si>
    <t xml:space="preserve">WADD-GDM</t>
  </si>
  <si>
    <t xml:space="preserve">Covar Data</t>
  </si>
  <si>
    <t xml:space="preserve">H: coefficient relating power price movement to load: Price=Price0*exp(H*deltaLoad/Load)</t>
  </si>
  <si>
    <t xml:space="preserve">Long Dim</t>
  </si>
  <si>
    <t xml:space="preserve">Short Dim</t>
  </si>
  <si>
    <t xml:space="preserve">Long term vols and correlation for:</t>
  </si>
  <si>
    <t xml:space="preserve">Dimension</t>
  </si>
  <si>
    <t xml:space="preserve"> Load</t>
  </si>
  <si>
    <t xml:space="preserve">Power Price</t>
  </si>
  <si>
    <t xml:space="preserve">Fuel Price 
1</t>
  </si>
  <si>
    <t xml:space="preserve">Fuel Price
2</t>
  </si>
  <si>
    <t xml:space="preserve">Fuel Price
3</t>
  </si>
  <si>
    <t xml:space="preserve">Fuel Price
4</t>
  </si>
  <si>
    <t xml:space="preserve">Fuel Price
5</t>
  </si>
  <si>
    <t xml:space="preserve">Simulation TYPE</t>
  </si>
  <si>
    <t xml:space="preserve">1=LOG Normal, 0=Normal</t>
  </si>
  <si>
    <t xml:space="preserve">Vol</t>
  </si>
  <si>
    <t xml:space="preserve">SHORT Term Volatility</t>
  </si>
  <si>
    <t xml:space="preserve"> (daily-ized) for : </t>
  </si>
  <si>
    <t xml:space="preserve">TEMP </t>
  </si>
  <si>
    <t xml:space="preserve">Actual Load </t>
  </si>
  <si>
    <t xml:space="preserve">PRICE</t>
  </si>
  <si>
    <t xml:space="preserve">Actual Price</t>
  </si>
  <si>
    <t xml:space="preserve">Temp</t>
  </si>
  <si>
    <t xml:space="preserve">LoadAct</t>
  </si>
  <si>
    <t xml:space="preserve">PriceAct</t>
  </si>
  <si>
    <t xml:space="preserve">Climate Data</t>
  </si>
  <si>
    <t xml:space="preserve">All user entered data</t>
  </si>
  <si>
    <t xml:space="preserve">Decay Const</t>
  </si>
  <si>
    <t xml:space="preserve">A</t>
  </si>
  <si>
    <t xml:space="preserve">B</t>
  </si>
  <si>
    <t xml:space="preserve">Offset</t>
  </si>
  <si>
    <t xml:space="preserve">Normal Average</t>
  </si>
  <si>
    <t xml:space="preserve"> Temperature</t>
  </si>
  <si>
    <t xml:space="preserve">Asset Name</t>
  </si>
  <si>
    <t xml:space="preserve">CD9</t>
  </si>
  <si>
    <t xml:space="preserve"> Heat rate specified as points</t>
  </si>
  <si>
    <t xml:space="preserve">Heat Rate Specified as Equation</t>
  </si>
  <si>
    <t xml:space="preserve">Fuel Switch Type</t>
  </si>
  <si>
    <t xml:space="preserve">Dispatch Type: </t>
  </si>
  <si>
    <t xml:space="preserve">Primary</t>
  </si>
  <si>
    <t xml:space="preserve">Secondary</t>
  </si>
  <si>
    <t xml:space="preserve">Heat rate curve specification:</t>
  </si>
  <si>
    <t xml:space="preserve">Gas Only</t>
  </si>
  <si>
    <t xml:space="preserve">Fuel Type</t>
  </si>
  <si>
    <t xml:space="preserve">Dispatch Type</t>
  </si>
  <si>
    <t xml:space="preserve">Fuel Switch Type:</t>
  </si>
  <si>
    <t xml:space="preserve">MW</t>
  </si>
  <si>
    <t xml:space="preserve">mmbtu/kWh</t>
  </si>
  <si>
    <t xml:space="preserve">a+b*x+c*x^2</t>
  </si>
  <si>
    <t xml:space="preserve">Oil Only</t>
  </si>
  <si>
    <t xml:space="preserve">Dispatchable</t>
  </si>
  <si>
    <t xml:space="preserve">Fuel Curve</t>
  </si>
  <si>
    <t xml:space="preserve">a</t>
  </si>
  <si>
    <t xml:space="preserve">b</t>
  </si>
  <si>
    <t xml:space="preserve">c</t>
  </si>
  <si>
    <t xml:space="preserve">Coal Only</t>
  </si>
  <si>
    <t xml:space="preserve">Must Run</t>
  </si>
  <si>
    <t xml:space="preserve">Capacity min (MW)</t>
  </si>
  <si>
    <t xml:space="preserve">intermediate</t>
  </si>
  <si>
    <t xml:space="preserve">&lt;----</t>
  </si>
  <si>
    <t xml:space="preserve">Oil HR</t>
  </si>
  <si>
    <t xml:space="preserve">              peak</t>
  </si>
  <si>
    <t xml:space="preserve">Gas/Oil</t>
  </si>
  <si>
    <t xml:space="preserve">Gas/Coal</t>
  </si>
  <si>
    <t xml:space="preserve">Oil/Coal</t>
  </si>
  <si>
    <t xml:space="preserve">Heat Rate Flag</t>
  </si>
  <si>
    <t xml:space="preserve">Start Cost  ($)</t>
  </si>
  <si>
    <t xml:space="preserve">Start cost recovery hurdle rate, % to recover in 1 day </t>
  </si>
  <si>
    <t xml:space="preserve">Forced Outage duration (days)</t>
  </si>
  <si>
    <t xml:space="preserve">Fuel Switch Cost</t>
  </si>
  <si>
    <t xml:space="preserve">Minimum Up Hours</t>
  </si>
  <si>
    <t xml:space="preserve">Minimum Down Hours</t>
  </si>
  <si>
    <t xml:space="preserve">Generation Curtailment</t>
  </si>
  <si>
    <t xml:space="preserve">Ramp Up Hours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</si>
  <si>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</si>
  <si>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</si>
  <si>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</si>
  <si>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</si>
  <si>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</si>
  <si>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</si>
  <si>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</si>
  <si>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</si>
  <si>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</si>
  <si>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</si>
  <si>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</si>
  <si>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</si>
  <si>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Start Recovery Hours</t>
  </si>
  <si>
    <t xml:space="preserve">Percentage</t>
  </si>
  <si>
    <t xml:space="preserve">Fuel Basis  ($/mmbtu)</t>
  </si>
  <si>
    <t xml:space="preserve">Up to 90 outages permitted</t>
  </si>
  <si>
    <t xml:space="preserve">Year</t>
  </si>
  <si>
    <t xml:space="preserve">Fixed Cost ($MM/yr)</t>
  </si>
  <si>
    <t xml:space="preserve">Non-Fuel VOM ($/MWh)</t>
  </si>
  <si>
    <t xml:space="preserve">Forced Outage Rate</t>
  </si>
  <si>
    <t xml:space="preserve">Planned</t>
  </si>
  <si>
    <t xml:space="preserve">Outages</t>
  </si>
  <si>
    <t xml:space="preserve">Outage Date</t>
  </si>
  <si>
    <t xml:space="preserve">Length (days)</t>
  </si>
  <si>
    <t xml:space="preserve">Number of Hedges</t>
  </si>
  <si>
    <t xml:space="preserve">Date</t>
  </si>
  <si>
    <t xml:space="preserve">Monthly=1Daily=0</t>
  </si>
  <si>
    <t xml:space="preserve">Monthly=1  Daily=0</t>
  </si>
  <si>
    <t xml:space="preserve">Monthly=1 Daily=0</t>
  </si>
  <si>
    <t xml:space="preserve">Strike</t>
  </si>
  <si>
    <t xml:space="preserve">Put/Call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</si>
</sst>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[$-409]#,##0_);\(#,##0\)"/>
    <numFmt numFmtId="166" formatCode="#,##0"/>
    <numFmt numFmtId="167" formatCode="[$-409]d\-mmm\-yy"/>
    <numFmt numFmtId="168" formatCode="[$-409]m/d/yyyy"/>
    <numFmt numFmtId="169" formatCode="0%"/>
    <numFmt numFmtId="170" formatCode="0"/>
    <numFmt numFmtId="171" formatCode="_(\$* #,##0.00_);_(\$* \(#,##0.00\);_(\$* \-??_);_(@_)"/>
    <numFmt numFmtId="172" formatCode="0.00"/>
    <numFmt numFmtId="173" formatCode="[$-409]mmm\-yy"/>
    <numFmt numFmtId="174" formatCode="0.0"/>
    <numFmt numFmtId="175" formatCode="0.000"/>
    <numFmt numFmtId="176" formatCode="@"/>
    <numFmt numFmtId="177" formatCode="0.00%"/>
    <numFmt numFmtId="178" formatCode="0.0000"/>
    <numFmt numFmtId="179" formatCode="0.0000000"/>
    <numFmt numFmtId="180" formatCode="m/d/yy"/>
    <numFmt numFmtId="181" formatCode="_(* #,##0.00_);_(* \(#,##0.00\);_(* \-??_);_(@_)"/>
    <numFmt numFmtId="182" formatCode="dd\-mmm\-yy_);[RED]dd\-mmm\-yy_)"/>
    <numFmt numFmtId="183" formatCode="mmm\-yy_)"/>
    <numFmt numFmtId="184" formatCode="#,##0.0000_);\(#,##0.0000\)"/>
    <numFmt numFmtId="185" formatCode="dd\-mmm\-yy"/>
    <numFmt numFmtId="186" formatCode="_(* #,##0_);_(* \(#,##0\);_(* \-??_);_(@_)"/>
    <numFmt numFmtId="187" formatCode="[$-409]h:mm"/>
    <numFmt numFmtId="188" formatCode="mm/dd/yy"/>
    <numFmt numFmtId="189" formatCode="[$-409]d\-mmm"/>
    <numFmt numFmtId="190" formatCode="#,##0.00"/>
    <numFmt numFmtId="191" formatCode="\$#,##0.00_);[RED]&quot;($&quot;#,##0.00\)"/>
    <numFmt numFmtId="192" formatCode="0.000%"/>
    <numFmt numFmtId="193" formatCode="#,##0.000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i val="true"/>
      <sz val="18"/>
      <color rgb="FF0000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sz val="12"/>
      <color rgb="FFFF0000"/>
      <name val="Times New Roman"/>
      <family val="1"/>
    </font>
    <font>
      <sz val="10"/>
      <color rgb="FFFFFFFF"/>
      <name val="Times New Roman"/>
      <family val="1"/>
    </font>
    <font>
      <sz val="10"/>
      <color rgb="FF969696"/>
      <name val="Arial"/>
      <family val="2"/>
    </font>
    <font>
      <b val="true"/>
      <i val="true"/>
      <sz val="18"/>
      <color rgb="FF0000FF"/>
      <name val="Arial"/>
      <family val="0"/>
    </font>
    <font>
      <sz val="10"/>
      <color rgb="FF0000FF"/>
      <name val="Arial"/>
      <family val="2"/>
    </font>
    <font>
      <b val="true"/>
      <i val="true"/>
      <sz val="12"/>
      <color rgb="FF0000FF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b val="true"/>
      <i val="true"/>
      <sz val="18"/>
      <color rgb="FF0000FF"/>
      <name val="Arial"/>
      <family val="2"/>
    </font>
    <font>
      <b val="true"/>
      <i val="true"/>
      <sz val="16"/>
      <color rgb="FF0000FF"/>
      <name val="Arial"/>
      <family val="2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3333CC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33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8"/>
      <name val="Times New Roman"/>
      <family val="1"/>
    </font>
    <font>
      <b val="true"/>
      <sz val="8"/>
      <name val="Arial"/>
      <family val="0"/>
    </font>
    <font>
      <sz val="6"/>
      <name val="Times New Roman"/>
      <family val="1"/>
    </font>
    <font>
      <sz val="6"/>
      <name val="Arial"/>
      <family val="0"/>
    </font>
    <font>
      <sz val="6"/>
      <name val="Arial"/>
      <family val="2"/>
    </font>
    <font>
      <sz val="9"/>
      <name val="Arial"/>
      <family val="2"/>
    </font>
    <font>
      <sz val="14"/>
      <color rgb="FF008000"/>
      <name val="Arial"/>
      <family val="2"/>
    </font>
    <font>
      <sz val="10"/>
      <color rgb="FF008000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00FF"/>
        <bgColor rgb="FFFF00FF"/>
      </patternFill>
    </fill>
    <fill>
      <patternFill patternType="solid">
        <fgColor rgb="FFFFFFC0"/>
        <bgColor rgb="FFFFFFC6"/>
      </patternFill>
    </fill>
    <fill>
      <patternFill patternType="solid">
        <fgColor rgb="FFFFFFFF"/>
        <bgColor rgb="FFFFFFC6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C6"/>
        <bgColor rgb="FFFFFFC0"/>
      </patternFill>
    </fill>
    <fill>
      <patternFill patternType="solid">
        <fgColor rgb="FFCCFFCC"/>
        <bgColor rgb="FFCC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>
        <color rgb="FF0000FF"/>
      </left>
      <right style="thin"/>
      <top style="medium">
        <color rgb="FF0000FF"/>
      </top>
      <bottom style="thin"/>
      <diagonal/>
    </border>
    <border diagonalUp="false" diagonalDown="false">
      <left style="thin"/>
      <right style="medium">
        <color rgb="FF0000FF"/>
      </right>
      <top style="medium">
        <color rgb="FF0000FF"/>
      </top>
      <bottom style="thin"/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>
        <color rgb="FF0000FF"/>
      </left>
      <right style="thin"/>
      <top style="thin"/>
      <bottom style="thin"/>
      <diagonal/>
    </border>
    <border diagonalUp="false" diagonalDown="false">
      <left style="thin"/>
      <right style="medium">
        <color rgb="FF0000FF"/>
      </right>
      <top style="thin"/>
      <bottom style="thin"/>
      <diagonal/>
    </border>
    <border diagonalUp="false" diagonalDown="false">
      <left style="medium">
        <color rgb="FF0000FF"/>
      </left>
      <right style="thin"/>
      <top style="thin"/>
      <bottom style="medium">
        <color rgb="FF0000FF"/>
      </bottom>
      <diagonal/>
    </border>
    <border diagonalUp="false" diagonalDown="false">
      <left style="thin"/>
      <right style="medium">
        <color rgb="FF0000FF"/>
      </right>
      <top style="thin"/>
      <bottom style="medium">
        <color rgb="FF0000FF"/>
      </bottom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4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5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5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6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6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6" borderId="2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2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6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7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2" fontId="2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0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1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4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4" fillId="6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1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40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2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" fillId="6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4" fillId="6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6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6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6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9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6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June Options 97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6"/>
      <rgbColor rgb="FFFFFFC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Fuel!$P$2" lockText="1" noThreeD="1"/>
</file>

<file path=xl/ctrlProps/ctrlProps3.xml><?xml version="1.0" encoding="utf-8"?>
<formControlPr xmlns="http://schemas.microsoft.com/office/spreadsheetml/2009/9/main" objectType="CheckBox" checked="Checked" autoLine="false" print="true" fmlaLink="Fuel!$P$1" lockText="1" noThreeD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checked="Checked" autoLine="false" print="true" fmlaLink="GenInfo!$AZ$3" lockText="1" noThreeD="1"/>
</file>

<file path=xl/ctrlProps/ctrlProps6.xml><?xml version="1.0" encoding="utf-8"?>
<formControlPr xmlns="http://schemas.microsoft.com/office/spreadsheetml/2009/9/main" objectType="CheckBox" autoLine="false" print="true" fmlaLink="GenInfo!$AZ$4" lockText="1" noThreeD="1"/>
</file>

<file path=xl/ctrlProps/ctrlProps7.xml><?xml version="1.0" encoding="utf-8"?>
<formControlPr xmlns="http://schemas.microsoft.com/office/spreadsheetml/2009/9/main" objectType="CheckBox" autoLine="false" print="true" fmlaLink="GenInfo!$AZ$6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20160</xdr:colOff>
          <xdr:row>4</xdr:row>
          <xdr:rowOff>9360</xdr:rowOff>
        </xdr:from>
        <xdr:to>
          <xdr:col>12</xdr:col>
          <xdr:colOff>583560</xdr:colOff>
          <xdr:row>5</xdr:row>
          <xdr:rowOff>-9360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20160</xdr:colOff>
          <xdr:row>5</xdr:row>
          <xdr:rowOff>0</xdr:rowOff>
        </xdr:from>
        <xdr:to>
          <xdr:col>12</xdr:col>
          <xdr:colOff>583560</xdr:colOff>
          <xdr:row>6</xdr:row>
          <xdr:rowOff>-9720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9</xdr:row>
          <xdr:rowOff>142560</xdr:rowOff>
        </xdr:from>
        <xdr:to>
          <xdr:col>15</xdr:col>
          <xdr:colOff>11520</xdr:colOff>
          <xdr:row>11</xdr:row>
          <xdr:rowOff>19080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12</xdr:row>
          <xdr:rowOff>95040</xdr:rowOff>
        </xdr:from>
        <xdr:to>
          <xdr:col>15</xdr:col>
          <xdr:colOff>11520</xdr:colOff>
          <xdr:row>13</xdr:row>
          <xdr:rowOff>133560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13</xdr:row>
          <xdr:rowOff>152280</xdr:rowOff>
        </xdr:from>
        <xdr:to>
          <xdr:col>15</xdr:col>
          <xdr:colOff>11520</xdr:colOff>
          <xdr:row>15</xdr:row>
          <xdr:rowOff>28800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169560</xdr:colOff>
          <xdr:row>14</xdr:row>
          <xdr:rowOff>9720</xdr:rowOff>
        </xdr:from>
        <xdr:to>
          <xdr:col>13</xdr:col>
          <xdr:colOff>216000</xdr:colOff>
          <xdr:row>15</xdr:row>
          <xdr:rowOff>76320</xdr:rowOff>
        </xdr:to>
        <xdr:sp>
          <xdr:nvSpPr>
            <xdr:cNvPr id="1001" name="Check Box 6" descr=" Use Gas Inde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Use Gas Index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295560</xdr:colOff>
          <xdr:row>14</xdr:row>
          <xdr:rowOff>9720</xdr:rowOff>
        </xdr:from>
        <xdr:to>
          <xdr:col>15</xdr:col>
          <xdr:colOff>30240</xdr:colOff>
          <xdr:row>15</xdr:row>
          <xdr:rowOff>66600</xdr:rowOff>
        </xdr:to>
        <xdr:sp>
          <xdr:nvSpPr>
            <xdr:cNvPr id="1002" name="Check Box 7" descr="Use Gas 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2</xdr:row>
          <xdr:rowOff>9720</xdr:rowOff>
        </xdr:from>
        <xdr:to>
          <xdr:col>3</xdr:col>
          <xdr:colOff>-19800</xdr:colOff>
          <xdr:row>3</xdr:row>
          <xdr:rowOff>-9360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372960</xdr:colOff>
          <xdr:row>19</xdr:row>
          <xdr:rowOff>76320</xdr:rowOff>
        </xdr:from>
        <xdr:to>
          <xdr:col>5</xdr:col>
          <xdr:colOff>454680</xdr:colOff>
          <xdr:row>20</xdr:row>
          <xdr:rowOff>114480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18</xdr:row>
          <xdr:rowOff>0</xdr:rowOff>
        </xdr:from>
        <xdr:to>
          <xdr:col>3</xdr:col>
          <xdr:colOff>-19800</xdr:colOff>
          <xdr:row>19</xdr:row>
          <xdr:rowOff>-19080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13</xdr:row>
          <xdr:rowOff>9360</xdr:rowOff>
        </xdr:from>
        <xdr:to>
          <xdr:col>3</xdr:col>
          <xdr:colOff>-19800</xdr:colOff>
          <xdr:row>14</xdr:row>
          <xdr:rowOff>-9360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16</xdr:row>
          <xdr:rowOff>9360</xdr:rowOff>
        </xdr:from>
        <xdr:to>
          <xdr:col>12</xdr:col>
          <xdr:colOff>593640</xdr:colOff>
          <xdr:row>17</xdr:row>
          <xdr:rowOff>209520</xdr:rowOff>
        </xdr:to>
        <xdr:sp>
          <xdr:nvSpPr>
            <xdr:cNvPr id="1003" name="Button 12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18</xdr:row>
          <xdr:rowOff>142920</xdr:rowOff>
        </xdr:from>
        <xdr:to>
          <xdr:col>15</xdr:col>
          <xdr:colOff>11520</xdr:colOff>
          <xdr:row>20</xdr:row>
          <xdr:rowOff>19080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9</xdr:row>
          <xdr:rowOff>18720</xdr:rowOff>
        </xdr:from>
        <xdr:to>
          <xdr:col>3</xdr:col>
          <xdr:colOff>-18720</xdr:colOff>
          <xdr:row>10</xdr:row>
          <xdr:rowOff>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10</xdr:row>
          <xdr:rowOff>9360</xdr:rowOff>
        </xdr:from>
        <xdr:to>
          <xdr:col>3</xdr:col>
          <xdr:colOff>-19800</xdr:colOff>
          <xdr:row>11</xdr:row>
          <xdr:rowOff>-9360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1006200</xdr:colOff>
          <xdr:row>16</xdr:row>
          <xdr:rowOff>9360</xdr:rowOff>
        </xdr:from>
        <xdr:to>
          <xdr:col>3</xdr:col>
          <xdr:colOff>-18720</xdr:colOff>
          <xdr:row>17</xdr:row>
          <xdr:rowOff>-9360</xdr:rowOff>
        </xdr:to>
        <xdr:sp>
          <xdr:nvSpPr>
            <xdr:cNvPr id="1004" name="Check Box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362520</xdr:colOff>
          <xdr:row>22</xdr:row>
          <xdr:rowOff>86040</xdr:rowOff>
        </xdr:from>
        <xdr:to>
          <xdr:col>2</xdr:col>
          <xdr:colOff>1018080</xdr:colOff>
          <xdr:row>25</xdr:row>
          <xdr:rowOff>133200</xdr:rowOff>
        </xdr:to>
        <xdr:sp>
          <xdr:nvSpPr>
            <xdr:cNvPr id="0" name="Group Box 30" descr="Select Enron off-peak payoff mod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Enron off-peak payoff mode.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512640</xdr:colOff>
          <xdr:row>23</xdr:row>
          <xdr:rowOff>0</xdr:rowOff>
        </xdr:from>
        <xdr:to>
          <xdr:col>2</xdr:col>
          <xdr:colOff>454320</xdr:colOff>
          <xdr:row>24</xdr:row>
          <xdr:rowOff>47880</xdr:rowOff>
        </xdr:to>
        <xdr:sp>
          <xdr:nvSpPr>
            <xdr:cNvPr id="0" name="Option Button 31" descr="Offpeak payoff fixed adder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Offpeak payoff fixed adder.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512640</xdr:colOff>
          <xdr:row>24</xdr:row>
          <xdr:rowOff>47880</xdr:rowOff>
        </xdr:from>
        <xdr:to>
          <xdr:col>2</xdr:col>
          <xdr:colOff>493920</xdr:colOff>
          <xdr:row>25</xdr:row>
          <xdr:rowOff>104760</xdr:rowOff>
        </xdr:to>
        <xdr:sp>
          <xdr:nvSpPr>
            <xdr:cNvPr id="0" name="Option Button 32" descr="Off peak payoff percentage of savings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 peak payoff percentage of savings.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1006200</xdr:colOff>
          <xdr:row>21</xdr:row>
          <xdr:rowOff>10080</xdr:rowOff>
        </xdr:from>
        <xdr:to>
          <xdr:col>3</xdr:col>
          <xdr:colOff>-18720</xdr:colOff>
          <xdr:row>22</xdr:row>
          <xdr:rowOff>0</xdr:rowOff>
        </xdr:to>
        <xdr:sp>
          <xdr:nvSpPr>
            <xdr:cNvPr id="1005" name="Check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1026000</xdr:colOff>
          <xdr:row>18</xdr:row>
          <xdr:rowOff>209880</xdr:rowOff>
        </xdr:from>
        <xdr:to>
          <xdr:col>3</xdr:col>
          <xdr:colOff>360</xdr:colOff>
          <xdr:row>20</xdr:row>
          <xdr:rowOff>10080</xdr:rowOff>
        </xdr:to>
        <xdr:sp>
          <xdr:nvSpPr>
            <xdr:cNvPr id="1006" name="Check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8</xdr:row>
          <xdr:rowOff>9360</xdr:rowOff>
        </xdr:from>
        <xdr:to>
          <xdr:col>3</xdr:col>
          <xdr:colOff>-19800</xdr:colOff>
          <xdr:row>9</xdr:row>
          <xdr:rowOff>-9720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734040</xdr:colOff>
          <xdr:row>7</xdr:row>
          <xdr:rowOff>152280</xdr:rowOff>
        </xdr:from>
        <xdr:to>
          <xdr:col>10</xdr:col>
          <xdr:colOff>11160</xdr:colOff>
          <xdr:row>11</xdr:row>
          <xdr:rowOff>152280</xdr:rowOff>
        </xdr:to>
        <xdr:sp>
          <xdr:nvSpPr>
            <xdr:cNvPr id="0" name="Group Box 1" descr="Select Heat Rate Specific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Heat Rate Specification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160560</xdr:colOff>
          <xdr:row>8</xdr:row>
          <xdr:rowOff>124200</xdr:rowOff>
        </xdr:from>
        <xdr:to>
          <xdr:col>9</xdr:col>
          <xdr:colOff>331920</xdr:colOff>
          <xdr:row>10</xdr:row>
          <xdr:rowOff>28440</xdr:rowOff>
        </xdr:to>
        <xdr:sp>
          <xdr:nvSpPr>
            <xdr:cNvPr id="0" name="Option Button 2" descr="Use polynomial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polynomial form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160560</xdr:colOff>
          <xdr:row>10</xdr:row>
          <xdr:rowOff>56880</xdr:rowOff>
        </xdr:from>
        <xdr:to>
          <xdr:col>9</xdr:col>
          <xdr:colOff>442800</xdr:colOff>
          <xdr:row>11</xdr:row>
          <xdr:rowOff>114480</xdr:rowOff>
        </xdr:to>
        <xdr:sp>
          <xdr:nvSpPr>
            <xdr:cNvPr id="0" name="Option Button 3" descr="Use specified heat rate poin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specified heat rate points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142920</xdr:rowOff>
        </xdr:from>
        <xdr:to>
          <xdr:col>15</xdr:col>
          <xdr:colOff>30240</xdr:colOff>
          <xdr:row>11</xdr:row>
          <xdr:rowOff>152280</xdr:rowOff>
        </xdr:to>
        <xdr:sp>
          <xdr:nvSpPr>
            <xdr:cNvPr id="0" name="Group Box 4" descr="Select Heat Rate Specific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Heat Rate Specification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8</xdr:row>
          <xdr:rowOff>124200</xdr:rowOff>
        </xdr:from>
        <xdr:to>
          <xdr:col>14</xdr:col>
          <xdr:colOff>333000</xdr:colOff>
          <xdr:row>10</xdr:row>
          <xdr:rowOff>28440</xdr:rowOff>
        </xdr:to>
        <xdr:sp>
          <xdr:nvSpPr>
            <xdr:cNvPr id="0" name="Option Button 5" descr="Use polynomial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polynomial form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10</xdr:row>
          <xdr:rowOff>56880</xdr:rowOff>
        </xdr:from>
        <xdr:to>
          <xdr:col>14</xdr:col>
          <xdr:colOff>443880</xdr:colOff>
          <xdr:row>11</xdr:row>
          <xdr:rowOff>114480</xdr:rowOff>
        </xdr:to>
        <xdr:sp>
          <xdr:nvSpPr>
            <xdr:cNvPr id="0" name="Option Button 6" descr="Use specified heat rate poin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specified heat rate points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3</xdr:row>
          <xdr:rowOff>9360</xdr:rowOff>
        </xdr:from>
        <xdr:to>
          <xdr:col>5</xdr:col>
          <xdr:colOff>-9720</xdr:colOff>
          <xdr:row>4</xdr:row>
          <xdr:rowOff>-9360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2</xdr:row>
          <xdr:rowOff>9360</xdr:rowOff>
        </xdr:from>
        <xdr:to>
          <xdr:col>5</xdr:col>
          <xdr:colOff>-9720</xdr:colOff>
          <xdr:row>3</xdr:row>
          <xdr:rowOff>-9360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omonth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30.28"/>
    <col collapsed="false" customWidth="true" hidden="false" outlineLevel="0" max="3" min="3" style="0" width="19.14"/>
    <col collapsed="false" customWidth="true" hidden="false" outlineLevel="0" max="9" min="9" style="0" width="11.7"/>
    <col collapsed="false" customWidth="true" hidden="false" outlineLevel="0" max="11" min="11" style="0" width="10.41"/>
    <col collapsed="false" customWidth="true" hidden="false" outlineLevel="0" max="12" min="12" style="0" width="10.13"/>
    <col collapsed="false" customWidth="true" hidden="false" outlineLevel="0" max="13" min="13" style="0" width="8.56"/>
    <col collapsed="false" customWidth="true" hidden="false" outlineLevel="0" max="39" min="39" style="1" width="9.14"/>
    <col collapsed="false" customWidth="true" hidden="false" outlineLevel="0" max="40" min="40" style="1" width="13.28"/>
    <col collapsed="false" customWidth="true" hidden="false" outlineLevel="0" max="41" min="41" style="0" width="20.99"/>
    <col collapsed="false" customWidth="true" hidden="false" outlineLevel="0" max="44" min="44" style="0" width="15.85"/>
    <col collapsed="false" customWidth="true" hidden="false" outlineLevel="0" max="45" min="45" style="0" width="13.85"/>
    <col collapsed="false" customWidth="true" hidden="false" outlineLevel="0" max="51" min="51" style="0" width="21.99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N1" s="1" t="n">
        <v>3</v>
      </c>
      <c r="AO1" s="3" t="s">
        <v>0</v>
      </c>
      <c r="AP1" s="4" t="n">
        <v>28</v>
      </c>
    </row>
    <row r="2" customFormat="false" ht="24" hidden="false" customHeight="false" outlineLevel="0" collapsed="false">
      <c r="A2" s="2"/>
      <c r="B2" s="5" t="s">
        <v>1</v>
      </c>
      <c r="C2" s="5"/>
      <c r="D2" s="6"/>
      <c r="E2" s="6"/>
      <c r="F2" s="6"/>
      <c r="G2" s="6"/>
      <c r="H2" s="6"/>
      <c r="I2" s="6"/>
      <c r="J2" s="6"/>
      <c r="K2" s="7" t="s">
        <v>2</v>
      </c>
      <c r="L2" s="7"/>
      <c r="M2" s="7"/>
      <c r="N2" s="7"/>
      <c r="O2" s="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M2" s="9" t="s">
        <v>3</v>
      </c>
      <c r="AN2" s="10"/>
      <c r="AO2" s="11" t="n">
        <v>2</v>
      </c>
      <c r="AR2" s="12"/>
      <c r="AS2" s="12"/>
      <c r="BH2" s="13" t="s">
        <v>4</v>
      </c>
    </row>
    <row r="3" customFormat="false" ht="17.25" hidden="false" customHeight="true" outlineLevel="0" collapsed="false">
      <c r="A3" s="2"/>
      <c r="B3" s="14" t="s">
        <v>5</v>
      </c>
      <c r="C3" s="15" t="n">
        <v>1</v>
      </c>
      <c r="D3" s="6"/>
      <c r="E3" s="6"/>
      <c r="F3" s="6"/>
      <c r="G3" s="6"/>
      <c r="H3" s="6"/>
      <c r="I3" s="6"/>
      <c r="J3" s="16"/>
      <c r="K3" s="17"/>
      <c r="L3" s="18" t="s">
        <v>6</v>
      </c>
      <c r="M3" s="19" t="s">
        <v>7</v>
      </c>
      <c r="N3" s="20"/>
      <c r="O3" s="21"/>
      <c r="P3" s="22"/>
      <c r="Q3" s="2"/>
      <c r="R3" s="2"/>
      <c r="S3" s="2"/>
      <c r="T3" s="2"/>
      <c r="U3" s="2"/>
      <c r="V3" s="2"/>
      <c r="W3" s="2"/>
      <c r="X3" s="2"/>
      <c r="Y3" s="2"/>
      <c r="Z3" s="2"/>
      <c r="AE3" s="0" t="n">
        <v>1</v>
      </c>
      <c r="AM3" s="23"/>
      <c r="AN3" s="24" t="s">
        <v>8</v>
      </c>
      <c r="AO3" s="25" t="s">
        <v>9</v>
      </c>
      <c r="AR3" s="26" t="s">
        <v>10</v>
      </c>
      <c r="AS3" s="26"/>
      <c r="AV3" s="0" t="s">
        <v>11</v>
      </c>
      <c r="AY3" s="0" t="s">
        <v>12</v>
      </c>
      <c r="AZ3" s="13" t="b">
        <f aca="false">TRUE()</f>
        <v>1</v>
      </c>
      <c r="BC3" s="13" t="s">
        <v>13</v>
      </c>
      <c r="BD3" s="13" t="n">
        <f aca="false">12*YEAR(dealEnd)+MONTH(dealEnd)-12*YEAR(dealStart)-MONTH(dealStart)+1</f>
        <v>27</v>
      </c>
      <c r="BH3" s="13" t="s">
        <v>14</v>
      </c>
      <c r="BJ3" s="13" t="n">
        <v>2</v>
      </c>
    </row>
    <row r="4" customFormat="false" ht="17.25" hidden="false" customHeight="true" outlineLevel="0" collapsed="false">
      <c r="A4" s="2"/>
      <c r="B4" s="27" t="s">
        <v>15</v>
      </c>
      <c r="C4" s="28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E4" s="0" t="n">
        <v>2</v>
      </c>
      <c r="AM4" s="29" t="n">
        <v>1</v>
      </c>
      <c r="AN4" s="10" t="n">
        <v>1</v>
      </c>
      <c r="AO4" s="11" t="s">
        <v>17</v>
      </c>
      <c r="AR4" s="30" t="s">
        <v>18</v>
      </c>
      <c r="AS4" s="31" t="n">
        <v>1</v>
      </c>
      <c r="AY4" s="0" t="s">
        <v>19</v>
      </c>
      <c r="AZ4" s="13" t="b">
        <f aca="false">FALSE()</f>
        <v>0</v>
      </c>
      <c r="BH4" s="13" t="s">
        <v>20</v>
      </c>
    </row>
    <row r="5" customFormat="false" ht="17.25" hidden="false" customHeight="true" outlineLevel="0" collapsed="false">
      <c r="A5" s="2"/>
      <c r="B5" s="27" t="s">
        <v>21</v>
      </c>
      <c r="C5" s="32" t="n">
        <f aca="true">TODAY()</f>
        <v>45926</v>
      </c>
      <c r="D5" s="6"/>
      <c r="E5" s="6"/>
      <c r="F5" s="6"/>
      <c r="G5" s="6"/>
      <c r="H5" s="6"/>
      <c r="I5" s="6"/>
      <c r="J5" s="33" t="s">
        <v>22</v>
      </c>
      <c r="K5" s="34"/>
      <c r="L5" s="35"/>
      <c r="M5" s="36"/>
      <c r="N5" s="37" t="s">
        <v>23</v>
      </c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E5" s="0" t="n">
        <v>3</v>
      </c>
      <c r="AM5" s="38" t="n">
        <v>2</v>
      </c>
      <c r="AN5" s="39" t="s">
        <v>24</v>
      </c>
      <c r="AO5" s="40" t="s">
        <v>25</v>
      </c>
      <c r="AR5" s="41" t="s">
        <v>26</v>
      </c>
      <c r="AS5" s="42" t="s">
        <v>27</v>
      </c>
      <c r="AV5" s="0" t="s">
        <v>28</v>
      </c>
      <c r="AY5" s="0" t="s">
        <v>29</v>
      </c>
      <c r="AZ5" s="13" t="n">
        <v>1</v>
      </c>
      <c r="BH5" s="13" t="s">
        <v>30</v>
      </c>
    </row>
    <row r="6" customFormat="false" ht="16.5" hidden="false" customHeight="true" outlineLevel="0" collapsed="false">
      <c r="A6" s="2"/>
      <c r="B6" s="27" t="s">
        <v>31</v>
      </c>
      <c r="C6" s="32" t="n">
        <v>37165</v>
      </c>
      <c r="D6" s="6"/>
      <c r="E6" s="6"/>
      <c r="F6" s="6"/>
      <c r="G6" s="6"/>
      <c r="H6" s="6"/>
      <c r="I6" s="6"/>
      <c r="J6" s="43" t="s">
        <v>32</v>
      </c>
      <c r="K6" s="44"/>
      <c r="L6" s="45"/>
      <c r="M6" s="46"/>
      <c r="N6" s="6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E6" s="0" t="n">
        <v>4</v>
      </c>
      <c r="AM6" s="38" t="n">
        <v>3</v>
      </c>
      <c r="AN6" s="39" t="s">
        <v>33</v>
      </c>
      <c r="AO6" s="40" t="s">
        <v>34</v>
      </c>
      <c r="AR6" s="47" t="s">
        <v>18</v>
      </c>
      <c r="AS6" s="48"/>
      <c r="AV6" s="0" t="s">
        <v>35</v>
      </c>
      <c r="AY6" s="0" t="s">
        <v>36</v>
      </c>
      <c r="AZ6" s="13" t="b">
        <f aca="false">FALSE()</f>
        <v>0</v>
      </c>
    </row>
    <row r="7" customFormat="false" ht="15" hidden="false" customHeight="true" outlineLevel="0" collapsed="false">
      <c r="A7" s="2"/>
      <c r="B7" s="27" t="s">
        <v>37</v>
      </c>
      <c r="C7" s="32" t="n">
        <f aca="false">D7</f>
        <v>37986</v>
      </c>
      <c r="D7" s="49" t="n">
        <v>37986</v>
      </c>
      <c r="E7" s="6" t="s">
        <v>38</v>
      </c>
      <c r="F7" s="6"/>
      <c r="G7" s="6"/>
      <c r="H7" s="6"/>
      <c r="I7" s="6"/>
      <c r="J7" s="50" t="s">
        <v>39</v>
      </c>
      <c r="K7" s="51"/>
      <c r="L7" s="52"/>
      <c r="M7" s="52"/>
      <c r="N7" s="6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E7" s="0" t="n">
        <v>5</v>
      </c>
      <c r="AM7" s="38" t="n">
        <v>4</v>
      </c>
      <c r="AN7" s="39" t="s">
        <v>40</v>
      </c>
      <c r="AO7" s="40" t="s">
        <v>41</v>
      </c>
      <c r="AR7" s="53" t="s">
        <v>42</v>
      </c>
      <c r="AS7" s="54" t="n">
        <v>1</v>
      </c>
      <c r="AV7" s="0" t="s">
        <v>43</v>
      </c>
    </row>
    <row r="8" customFormat="false" ht="14.25" hidden="false" customHeight="true" outlineLevel="0" collapsed="false">
      <c r="A8" s="2"/>
      <c r="B8" s="27" t="s">
        <v>44</v>
      </c>
      <c r="C8" s="55" t="n">
        <v>1000</v>
      </c>
      <c r="D8" s="6"/>
      <c r="E8" s="6"/>
      <c r="F8" s="6"/>
      <c r="G8" s="6"/>
      <c r="H8" s="6"/>
      <c r="I8" s="6"/>
      <c r="J8" s="33" t="s">
        <v>45</v>
      </c>
      <c r="K8" s="56"/>
      <c r="L8" s="57"/>
      <c r="M8" s="58"/>
      <c r="N8" s="37" t="s">
        <v>46</v>
      </c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E8" s="0" t="n">
        <v>6</v>
      </c>
      <c r="AM8" s="38" t="n">
        <v>5</v>
      </c>
      <c r="AN8" s="39" t="s">
        <v>47</v>
      </c>
      <c r="AO8" s="40" t="s">
        <v>48</v>
      </c>
      <c r="AR8" s="53" t="s">
        <v>49</v>
      </c>
      <c r="AS8" s="54" t="n">
        <v>2</v>
      </c>
    </row>
    <row r="9" customFormat="false" ht="17.25" hidden="false" customHeight="true" outlineLevel="0" collapsed="false">
      <c r="A9" s="2"/>
      <c r="B9" s="27" t="s">
        <v>4</v>
      </c>
      <c r="C9" s="55" t="n">
        <f aca="false">BJ3</f>
        <v>2</v>
      </c>
      <c r="D9" s="59"/>
      <c r="E9" s="6"/>
      <c r="F9" s="6" t="s">
        <v>50</v>
      </c>
      <c r="G9" s="6"/>
      <c r="H9" s="6"/>
      <c r="I9" s="6"/>
      <c r="J9" s="60" t="s">
        <v>51</v>
      </c>
      <c r="K9" s="61"/>
      <c r="L9" s="62"/>
      <c r="M9" s="63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E9" s="0" t="n">
        <v>7</v>
      </c>
      <c r="AM9" s="38" t="n">
        <v>6</v>
      </c>
      <c r="AN9" s="39" t="s">
        <v>52</v>
      </c>
      <c r="AO9" s="40" t="s">
        <v>53</v>
      </c>
      <c r="AR9" s="53" t="s">
        <v>54</v>
      </c>
      <c r="AS9" s="54" t="n">
        <v>3</v>
      </c>
    </row>
    <row r="10" customFormat="false" ht="17.25" hidden="false" customHeight="true" outlineLevel="0" collapsed="false">
      <c r="A10" s="2"/>
      <c r="B10" s="27" t="s">
        <v>55</v>
      </c>
      <c r="C10" s="55" t="n">
        <v>2</v>
      </c>
      <c r="D10" s="59"/>
      <c r="E10" s="6"/>
      <c r="F10" s="6"/>
      <c r="G10" s="6"/>
      <c r="H10" s="6"/>
      <c r="I10" s="6"/>
      <c r="J10" s="60" t="s">
        <v>56</v>
      </c>
      <c r="K10" s="64"/>
      <c r="L10" s="65"/>
      <c r="M10" s="66"/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E10" s="0" t="n">
        <v>8</v>
      </c>
      <c r="AM10" s="38" t="n">
        <v>7</v>
      </c>
      <c r="AN10" s="39" t="s">
        <v>57</v>
      </c>
      <c r="AO10" s="40" t="s">
        <v>58</v>
      </c>
      <c r="AR10" s="53" t="s">
        <v>59</v>
      </c>
      <c r="AS10" s="54" t="n">
        <v>4</v>
      </c>
      <c r="AV10" s="0" t="s">
        <v>60</v>
      </c>
    </row>
    <row r="11" customFormat="false" ht="17.25" hidden="false" customHeight="true" outlineLevel="0" collapsed="false">
      <c r="A11" s="2"/>
      <c r="B11" s="27" t="s">
        <v>61</v>
      </c>
      <c r="C11" s="55" t="n">
        <v>1</v>
      </c>
      <c r="D11" s="59"/>
      <c r="E11" s="67"/>
      <c r="F11" s="6"/>
      <c r="G11" s="6"/>
      <c r="H11" s="6"/>
      <c r="I11" s="6"/>
      <c r="J11" s="33" t="s">
        <v>62</v>
      </c>
      <c r="K11" s="34"/>
      <c r="L11" s="68"/>
      <c r="M11" s="69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E11" s="0" t="n">
        <v>9</v>
      </c>
      <c r="AM11" s="38" t="n">
        <v>8</v>
      </c>
      <c r="AN11" s="39" t="s">
        <v>63</v>
      </c>
      <c r="AO11" s="40" t="s">
        <v>64</v>
      </c>
      <c r="AR11" s="53" t="s">
        <v>65</v>
      </c>
      <c r="AS11" s="54" t="n">
        <v>5</v>
      </c>
      <c r="AV11" s="0" t="s">
        <v>66</v>
      </c>
    </row>
    <row r="12" customFormat="false" ht="17.25" hidden="false" customHeight="true" outlineLevel="0" collapsed="false">
      <c r="A12" s="2"/>
      <c r="B12" s="27" t="s">
        <v>67</v>
      </c>
      <c r="C12" s="55" t="n">
        <v>0</v>
      </c>
      <c r="D12" s="6" t="s">
        <v>68</v>
      </c>
      <c r="E12" s="6"/>
      <c r="F12" s="6"/>
      <c r="G12" s="6"/>
      <c r="H12" s="6"/>
      <c r="I12" s="6"/>
      <c r="J12" s="60" t="s">
        <v>69</v>
      </c>
      <c r="K12" s="61"/>
      <c r="L12" s="62"/>
      <c r="M12" s="63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E12" s="0" t="n">
        <v>10</v>
      </c>
      <c r="AM12" s="38" t="n">
        <v>9</v>
      </c>
      <c r="AN12" s="39" t="s">
        <v>70</v>
      </c>
      <c r="AO12" s="40" t="s">
        <v>71</v>
      </c>
      <c r="AR12" s="53" t="s">
        <v>72</v>
      </c>
      <c r="AS12" s="54" t="n">
        <v>6</v>
      </c>
      <c r="AV12" s="0" t="s">
        <v>73</v>
      </c>
    </row>
    <row r="13" customFormat="false" ht="14.25" hidden="false" customHeight="true" outlineLevel="0" collapsed="false">
      <c r="A13" s="2"/>
      <c r="B13" s="27" t="s">
        <v>74</v>
      </c>
      <c r="C13" s="55" t="n">
        <v>0</v>
      </c>
      <c r="D13" s="6" t="s">
        <v>75</v>
      </c>
      <c r="E13" s="6"/>
      <c r="F13" s="6"/>
      <c r="G13" s="6"/>
      <c r="H13" s="6"/>
      <c r="I13" s="6"/>
      <c r="J13" s="70" t="s">
        <v>76</v>
      </c>
      <c r="K13" s="71"/>
      <c r="L13" s="72" t="n">
        <v>37160</v>
      </c>
      <c r="M13" s="73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E13" s="0" t="n">
        <v>11</v>
      </c>
      <c r="AM13" s="38" t="n">
        <v>10</v>
      </c>
      <c r="AN13" s="39" t="s">
        <v>77</v>
      </c>
      <c r="AO13" s="40" t="s">
        <v>78</v>
      </c>
      <c r="AR13" s="53" t="s">
        <v>79</v>
      </c>
      <c r="AS13" s="54" t="n">
        <v>7</v>
      </c>
    </row>
    <row r="14" customFormat="false" ht="17.25" hidden="false" customHeight="true" outlineLevel="0" collapsed="false">
      <c r="A14" s="2"/>
      <c r="B14" s="27" t="s">
        <v>80</v>
      </c>
      <c r="C14" s="55" t="n">
        <v>1</v>
      </c>
      <c r="D14" s="59"/>
      <c r="E14" s="6"/>
      <c r="F14" s="6"/>
      <c r="G14" s="6"/>
      <c r="H14" s="6"/>
      <c r="I14" s="6"/>
      <c r="J14" s="74"/>
      <c r="K14" s="75"/>
      <c r="L14" s="75"/>
      <c r="M14" s="7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  <c r="AE14" s="0" t="n">
        <v>12</v>
      </c>
      <c r="AM14" s="38" t="n">
        <v>11</v>
      </c>
      <c r="AN14" s="39" t="s">
        <v>81</v>
      </c>
      <c r="AO14" s="40" t="s">
        <v>82</v>
      </c>
      <c r="AR14" s="53" t="s">
        <v>83</v>
      </c>
      <c r="AS14" s="54" t="n">
        <v>8</v>
      </c>
      <c r="AV14" s="0" t="s">
        <v>84</v>
      </c>
    </row>
    <row r="15" customFormat="false" ht="15" hidden="false" customHeight="true" outlineLevel="0" collapsed="false">
      <c r="A15" s="2"/>
      <c r="B15" s="77" t="s">
        <v>85</v>
      </c>
      <c r="C15" s="78" t="n">
        <v>0</v>
      </c>
      <c r="D15" s="59"/>
      <c r="E15" s="6"/>
      <c r="F15" s="6"/>
      <c r="G15" s="6"/>
      <c r="H15" s="6"/>
      <c r="I15" s="6"/>
      <c r="J15" s="79" t="s">
        <v>86</v>
      </c>
      <c r="K15" s="6"/>
      <c r="L15" s="6"/>
      <c r="M15" s="6"/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E15" s="0" t="n">
        <v>13</v>
      </c>
      <c r="AM15" s="38" t="n">
        <v>12</v>
      </c>
      <c r="AN15" s="39" t="s">
        <v>87</v>
      </c>
      <c r="AO15" s="40" t="s">
        <v>88</v>
      </c>
      <c r="AR15" s="53" t="s">
        <v>89</v>
      </c>
      <c r="AS15" s="54" t="n">
        <v>10</v>
      </c>
      <c r="AV15" s="0" t="s">
        <v>90</v>
      </c>
    </row>
    <row r="16" customFormat="false" ht="17.25" hidden="false" customHeight="true" outlineLevel="0" collapsed="false">
      <c r="A16" s="2"/>
      <c r="B16" s="43" t="s">
        <v>91</v>
      </c>
      <c r="C16" s="80" t="n">
        <v>0</v>
      </c>
      <c r="D16" s="59"/>
      <c r="E16" s="6"/>
      <c r="F16" s="6"/>
      <c r="G16" s="6"/>
      <c r="H16" s="6"/>
      <c r="I16" s="6"/>
      <c r="J16" s="70" t="s">
        <v>92</v>
      </c>
      <c r="K16" s="71"/>
      <c r="L16" s="81"/>
      <c r="M16" s="82"/>
      <c r="N16" s="3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M16" s="38"/>
      <c r="AN16" s="39"/>
      <c r="AO16" s="40"/>
      <c r="AR16" s="53"/>
      <c r="AS16" s="54"/>
    </row>
    <row r="17" customFormat="false" ht="18.75" hidden="false" customHeight="true" outlineLevel="0" collapsed="false">
      <c r="A17" s="2"/>
      <c r="B17" s="83" t="s">
        <v>93</v>
      </c>
      <c r="C17" s="84" t="n">
        <f aca="false">IF(AZ3,1,0)</f>
        <v>1</v>
      </c>
      <c r="D17" s="59"/>
      <c r="E17" s="6"/>
      <c r="F17" s="6"/>
      <c r="G17" s="6"/>
      <c r="H17" s="6"/>
      <c r="I17" s="6"/>
      <c r="J17" s="85"/>
      <c r="K17" s="52"/>
      <c r="L17" s="52"/>
      <c r="M17" s="8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  <c r="AE17" s="0" t="n">
        <v>14</v>
      </c>
      <c r="AM17" s="38" t="n">
        <v>13</v>
      </c>
      <c r="AN17" s="39" t="s">
        <v>94</v>
      </c>
      <c r="AO17" s="40" t="s">
        <v>95</v>
      </c>
      <c r="AR17" s="53" t="s">
        <v>96</v>
      </c>
      <c r="AS17" s="54" t="n">
        <v>11</v>
      </c>
      <c r="AV17" s="0" t="s">
        <v>97</v>
      </c>
    </row>
    <row r="18" customFormat="false" ht="17.25" hidden="false" customHeight="true" outlineLevel="0" collapsed="false">
      <c r="A18" s="2"/>
      <c r="B18" s="87" t="s">
        <v>98</v>
      </c>
      <c r="C18" s="88" t="n">
        <v>1</v>
      </c>
      <c r="D18" s="59"/>
      <c r="E18" s="6"/>
      <c r="F18" s="6"/>
      <c r="G18" s="6"/>
      <c r="H18" s="6"/>
      <c r="I18" s="6"/>
      <c r="J18" s="89"/>
      <c r="K18" s="90"/>
      <c r="L18" s="90"/>
      <c r="M18" s="91"/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E18" s="0" t="n">
        <v>15</v>
      </c>
      <c r="AM18" s="38" t="n">
        <v>14</v>
      </c>
      <c r="AN18" s="39" t="n">
        <v>2</v>
      </c>
      <c r="AO18" s="40" t="s">
        <v>99</v>
      </c>
      <c r="AR18" s="53" t="s">
        <v>100</v>
      </c>
      <c r="AS18" s="54" t="n">
        <v>12</v>
      </c>
      <c r="AV18" s="0" t="s">
        <v>101</v>
      </c>
    </row>
    <row r="19" customFormat="false" ht="17.25" hidden="false" customHeight="true" outlineLevel="0" collapsed="false">
      <c r="A19" s="2"/>
      <c r="B19" s="77" t="s">
        <v>102</v>
      </c>
      <c r="C19" s="92" t="n">
        <v>1</v>
      </c>
      <c r="D19" s="6" t="s">
        <v>103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E19" s="0" t="n">
        <v>16</v>
      </c>
      <c r="AM19" s="38" t="n">
        <v>15</v>
      </c>
      <c r="AN19" s="39" t="s">
        <v>104</v>
      </c>
      <c r="AO19" s="40" t="s">
        <v>105</v>
      </c>
      <c r="AR19" s="53" t="s">
        <v>106</v>
      </c>
      <c r="AS19" s="54" t="n">
        <v>14</v>
      </c>
    </row>
    <row r="20" customFormat="false" ht="15.75" hidden="false" customHeight="true" outlineLevel="0" collapsed="false">
      <c r="A20" s="2"/>
      <c r="B20" s="83" t="s">
        <v>107</v>
      </c>
      <c r="C20" s="93" t="n">
        <f aca="false">IF(AZ6,1,0)</f>
        <v>0</v>
      </c>
      <c r="D20" s="59"/>
      <c r="E20" s="6"/>
      <c r="F20" s="6"/>
      <c r="G20" s="6"/>
      <c r="H20" s="6"/>
      <c r="I20" s="6"/>
      <c r="J20" s="6"/>
      <c r="K20" s="6"/>
      <c r="L20" s="6"/>
      <c r="M20" s="6"/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E20" s="0" t="n">
        <v>17</v>
      </c>
      <c r="AM20" s="38" t="n">
        <v>16</v>
      </c>
      <c r="AN20" s="39" t="s">
        <v>108</v>
      </c>
      <c r="AO20" s="40" t="s">
        <v>109</v>
      </c>
      <c r="AR20" s="94" t="s">
        <v>110</v>
      </c>
      <c r="AS20" s="95" t="n">
        <v>15</v>
      </c>
    </row>
    <row r="21" customFormat="false" ht="16.5" hidden="false" customHeight="true" outlineLevel="0" collapsed="false">
      <c r="A21" s="2"/>
      <c r="B21" s="77" t="s">
        <v>111</v>
      </c>
      <c r="C21" s="96" t="n">
        <v>1000</v>
      </c>
      <c r="D21" s="59"/>
      <c r="E21" s="6"/>
      <c r="F21" s="6"/>
      <c r="G21" s="6"/>
      <c r="H21" s="6"/>
      <c r="I21" s="6"/>
      <c r="J21" s="6"/>
      <c r="K21" s="6"/>
      <c r="L21" s="6"/>
      <c r="M21" s="6"/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E21" s="0" t="n">
        <v>18</v>
      </c>
      <c r="AM21" s="38" t="n">
        <v>17</v>
      </c>
      <c r="AN21" s="39" t="n">
        <v>3</v>
      </c>
      <c r="AO21" s="40" t="s">
        <v>112</v>
      </c>
      <c r="AR21" s="97" t="s">
        <v>113</v>
      </c>
      <c r="AS21" s="12"/>
    </row>
    <row r="22" customFormat="false" ht="18" hidden="false" customHeight="true" outlineLevel="0" collapsed="false">
      <c r="A22" s="2"/>
      <c r="B22" s="98" t="s">
        <v>114</v>
      </c>
      <c r="C22" s="99" t="n">
        <f aca="false">IF(AZ4,1,0)</f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E22" s="0" t="n">
        <v>19</v>
      </c>
      <c r="AM22" s="38" t="n">
        <v>18</v>
      </c>
      <c r="AN22" s="39" t="s">
        <v>115</v>
      </c>
      <c r="AO22" s="40" t="s">
        <v>116</v>
      </c>
      <c r="AR22" s="12"/>
      <c r="AS22" s="12"/>
    </row>
    <row r="23" customFormat="false" ht="12.75" hidden="false" customHeight="false" outlineLevel="0" collapsed="false">
      <c r="A23" s="2"/>
      <c r="B23" s="100"/>
      <c r="C23" s="101" t="n">
        <f aca="false">IF(AZ5=1,0,1)</f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E23" s="0" t="n">
        <v>20</v>
      </c>
      <c r="AM23" s="38" t="n">
        <v>19</v>
      </c>
      <c r="AN23" s="39" t="s">
        <v>117</v>
      </c>
      <c r="AO23" s="40" t="s">
        <v>118</v>
      </c>
    </row>
    <row r="24" customFormat="false" ht="13.5" hidden="false" customHeight="false" outlineLevel="0" collapsed="false">
      <c r="A24" s="2"/>
      <c r="B24" s="102"/>
      <c r="C24" s="10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E24" s="0" t="n">
        <v>21</v>
      </c>
      <c r="AM24" s="38" t="n">
        <v>20</v>
      </c>
      <c r="AN24" s="39" t="s">
        <v>119</v>
      </c>
      <c r="AO24" s="40" t="s">
        <v>120</v>
      </c>
    </row>
    <row r="25" customFormat="false" ht="13.5" hidden="false" customHeight="false" outlineLevel="0" collapsed="false">
      <c r="A25" s="2"/>
      <c r="B25" s="102"/>
      <c r="C25" s="103"/>
      <c r="D25" s="6"/>
      <c r="E25" s="6"/>
      <c r="F25" s="6"/>
      <c r="G25" s="6"/>
      <c r="H25" s="6"/>
      <c r="I25" s="6"/>
      <c r="J25" s="104" t="s">
        <v>121</v>
      </c>
      <c r="K25" s="104"/>
      <c r="L25" s="104"/>
      <c r="M25" s="6"/>
      <c r="N25" s="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E25" s="0" t="n">
        <v>22</v>
      </c>
      <c r="AM25" s="38" t="n">
        <v>21</v>
      </c>
      <c r="AN25" s="39" t="n">
        <v>4</v>
      </c>
      <c r="AO25" s="40" t="s">
        <v>122</v>
      </c>
    </row>
    <row r="26" customFormat="false" ht="12.75" hidden="false" customHeight="false" outlineLevel="0" collapsed="false">
      <c r="A26" s="2"/>
      <c r="B26" s="105"/>
      <c r="C26" s="106"/>
      <c r="D26" s="6"/>
      <c r="E26" s="6"/>
      <c r="F26" s="6"/>
      <c r="G26" s="6"/>
      <c r="H26" s="6"/>
      <c r="I26" s="6"/>
      <c r="J26" s="107" t="s">
        <v>123</v>
      </c>
      <c r="K26" s="107"/>
      <c r="L26" s="108" t="n">
        <v>5</v>
      </c>
      <c r="M26" s="6"/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E26" s="0" t="n">
        <v>23</v>
      </c>
      <c r="AM26" s="38" t="n">
        <v>22</v>
      </c>
      <c r="AN26" s="39" t="s">
        <v>124</v>
      </c>
      <c r="AO26" s="40" t="s">
        <v>125</v>
      </c>
    </row>
    <row r="27" customFormat="false" ht="12.75" hidden="false" customHeight="false" outlineLevel="0" collapsed="false">
      <c r="A27" s="2"/>
      <c r="B27" s="109" t="s">
        <v>126</v>
      </c>
      <c r="C27" s="110" t="n">
        <v>1</v>
      </c>
      <c r="D27" s="6"/>
      <c r="E27" s="6"/>
      <c r="F27" s="6"/>
      <c r="G27" s="6"/>
      <c r="H27" s="6"/>
      <c r="I27" s="6"/>
      <c r="J27" s="111" t="s">
        <v>127</v>
      </c>
      <c r="K27" s="111"/>
      <c r="L27" s="112" t="n">
        <v>10</v>
      </c>
      <c r="M27" s="6"/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E27" s="0" t="n">
        <v>24</v>
      </c>
      <c r="AM27" s="38" t="n">
        <v>23</v>
      </c>
      <c r="AN27" s="39" t="s">
        <v>128</v>
      </c>
      <c r="AO27" s="40" t="s">
        <v>129</v>
      </c>
    </row>
    <row r="28" customFormat="false" ht="13.5" hidden="false" customHeight="false" outlineLevel="0" collapsed="false">
      <c r="A28" s="2"/>
      <c r="B28" s="113" t="s">
        <v>130</v>
      </c>
      <c r="C28" s="114" t="n">
        <v>0.4</v>
      </c>
      <c r="D28" s="6"/>
      <c r="E28" s="6"/>
      <c r="F28" s="6" t="s">
        <v>50</v>
      </c>
      <c r="G28" s="6"/>
      <c r="H28" s="6"/>
      <c r="I28" s="6"/>
      <c r="J28" s="115"/>
      <c r="K28" s="116"/>
      <c r="L28" s="117"/>
      <c r="M28" s="6"/>
      <c r="N28" s="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E28" s="0" t="n">
        <v>25</v>
      </c>
      <c r="AM28" s="38" t="n">
        <v>24</v>
      </c>
      <c r="AN28" s="39" t="s">
        <v>131</v>
      </c>
      <c r="AO28" s="40" t="s">
        <v>132</v>
      </c>
    </row>
    <row r="29" customFormat="false" ht="13.5" hidden="false" customHeight="false" outlineLevel="0" collapsed="false">
      <c r="A29" s="2"/>
      <c r="B29" s="6"/>
      <c r="C29" s="6"/>
      <c r="D29" s="6"/>
      <c r="E29" s="6"/>
      <c r="F29" s="6"/>
      <c r="G29" s="6"/>
      <c r="H29" s="6"/>
      <c r="I29" s="6"/>
      <c r="J29" s="118"/>
      <c r="K29" s="119"/>
      <c r="L29" s="120"/>
      <c r="M29" s="6"/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E29" s="0" t="n">
        <v>26</v>
      </c>
      <c r="AM29" s="38" t="n">
        <v>25</v>
      </c>
      <c r="AN29" s="39" t="n">
        <v>5</v>
      </c>
      <c r="AO29" s="40" t="s">
        <v>133</v>
      </c>
    </row>
    <row r="30" customFormat="false" ht="12.75" hidden="false" customHeight="false" outlineLevel="0" collapsed="false">
      <c r="A30" s="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E30" s="0" t="n">
        <v>27</v>
      </c>
      <c r="AM30" s="38" t="n">
        <v>26</v>
      </c>
      <c r="AN30" s="39" t="s">
        <v>134</v>
      </c>
      <c r="AO30" s="40" t="s">
        <v>135</v>
      </c>
    </row>
    <row r="31" customFormat="false" ht="12.75" hidden="false" customHeight="false" outlineLevel="0" collapsed="false">
      <c r="A31" s="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E31" s="0" t="n">
        <v>28</v>
      </c>
      <c r="AM31" s="38" t="n">
        <v>27</v>
      </c>
      <c r="AN31" s="39" t="n">
        <v>6</v>
      </c>
      <c r="AO31" s="40" t="s">
        <v>136</v>
      </c>
    </row>
    <row r="32" customFormat="false" ht="12.75" hidden="false" customHeight="false" outlineLevel="0" collapsed="false">
      <c r="A32" s="2"/>
      <c r="B32" s="6"/>
      <c r="C32" s="6"/>
      <c r="D32" s="6"/>
      <c r="E32" s="6"/>
      <c r="F32" s="121"/>
      <c r="G32" s="6"/>
      <c r="H32" s="6"/>
      <c r="I32" s="6"/>
      <c r="J32" s="6"/>
      <c r="K32" s="6"/>
      <c r="L32" s="6"/>
      <c r="M32" s="6"/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E32" s="0" t="n">
        <v>29</v>
      </c>
      <c r="AM32" s="38" t="n">
        <v>28</v>
      </c>
      <c r="AN32" s="39" t="n">
        <v>7</v>
      </c>
      <c r="AO32" s="40" t="s">
        <v>137</v>
      </c>
    </row>
    <row r="33" customFormat="false" ht="12.75" hidden="false" customHeight="false" outlineLevel="0" collapsed="false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E33" s="0" t="n">
        <v>30</v>
      </c>
      <c r="AM33" s="38" t="n">
        <v>29</v>
      </c>
      <c r="AN33" s="39" t="s">
        <v>138</v>
      </c>
      <c r="AO33" s="40" t="s">
        <v>139</v>
      </c>
    </row>
    <row r="34" customFormat="false" ht="12.75" hidden="false" customHeight="false" outlineLevel="0" collapsed="false">
      <c r="A34" s="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E34" s="0" t="n">
        <v>31</v>
      </c>
      <c r="AM34" s="38" t="n">
        <v>30</v>
      </c>
      <c r="AN34" s="39" t="n">
        <v>8</v>
      </c>
      <c r="AO34" s="40" t="s">
        <v>140</v>
      </c>
    </row>
    <row r="35" customFormat="false" ht="12.75" hidden="false" customHeight="false" outlineLevel="0" collapsed="false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E35" s="0" t="n">
        <v>32</v>
      </c>
      <c r="AM35" s="38" t="n">
        <v>31</v>
      </c>
      <c r="AN35" s="39" t="n">
        <v>9</v>
      </c>
      <c r="AO35" s="40" t="s">
        <v>141</v>
      </c>
    </row>
    <row r="36" customFormat="false" ht="13.5" hidden="false" customHeight="false" outlineLevel="0" collapsed="false">
      <c r="A36" s="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E36" s="0" t="n">
        <v>33</v>
      </c>
      <c r="AM36" s="38" t="n">
        <v>32</v>
      </c>
      <c r="AN36" s="39" t="n">
        <v>10</v>
      </c>
      <c r="AO36" s="40" t="s">
        <v>142</v>
      </c>
    </row>
    <row r="37" customFormat="false" ht="12.75" hidden="false" customHeight="false" outlineLevel="0" collapsed="false">
      <c r="A37" s="2"/>
      <c r="B37" s="14" t="s">
        <v>143</v>
      </c>
      <c r="C37" s="122"/>
      <c r="D37" s="67" t="s">
        <v>144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E37" s="0" t="n">
        <v>34</v>
      </c>
      <c r="AM37" s="38" t="n">
        <v>33</v>
      </c>
      <c r="AN37" s="39" t="n">
        <v>11</v>
      </c>
      <c r="AO37" s="40" t="s">
        <v>145</v>
      </c>
    </row>
    <row r="38" customFormat="false" ht="12.75" hidden="false" customHeight="false" outlineLevel="0" collapsed="false">
      <c r="A38" s="2"/>
      <c r="B38" s="123" t="s">
        <v>146</v>
      </c>
      <c r="C38" s="124" t="n">
        <v>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E38" s="0" t="n">
        <v>35</v>
      </c>
      <c r="AM38" s="38" t="n">
        <v>34</v>
      </c>
      <c r="AN38" s="39" t="n">
        <v>12</v>
      </c>
      <c r="AO38" s="40" t="s">
        <v>147</v>
      </c>
    </row>
    <row r="39" customFormat="false" ht="12.75" hidden="false" customHeight="false" outlineLevel="0" collapsed="false">
      <c r="A39" s="2"/>
      <c r="B39" s="123" t="s">
        <v>148</v>
      </c>
      <c r="C39" s="125" t="n">
        <v>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M39" s="38" t="n">
        <v>35</v>
      </c>
      <c r="AN39" s="39"/>
      <c r="AO39" s="40" t="s">
        <v>149</v>
      </c>
    </row>
    <row r="40" customFormat="false" ht="12.75" hidden="false" customHeight="false" outlineLevel="0" collapsed="false">
      <c r="A40" s="2"/>
      <c r="B40" s="123" t="s">
        <v>150</v>
      </c>
      <c r="C40" s="125" t="n">
        <v>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M40" s="23" t="n">
        <v>36</v>
      </c>
      <c r="AN40" s="24"/>
      <c r="AO40" s="25" t="s">
        <v>149</v>
      </c>
    </row>
    <row r="41" customFormat="false" ht="12.75" hidden="false" customHeight="false" outlineLevel="0" collapsed="false">
      <c r="A41" s="2"/>
      <c r="B41" s="123" t="s">
        <v>151</v>
      </c>
      <c r="C41" s="125" t="n">
        <v>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123" t="s">
        <v>152</v>
      </c>
      <c r="C42" s="125" t="n"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123" t="s">
        <v>153</v>
      </c>
      <c r="C43" s="125" t="n">
        <v>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2"/>
      <c r="B44" s="123" t="s">
        <v>154</v>
      </c>
      <c r="C44" s="125" t="n">
        <v>0</v>
      </c>
      <c r="D44" s="6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customFormat="false" ht="12.75" hidden="false" customHeight="false" outlineLevel="0" collapsed="false">
      <c r="A45" s="2"/>
      <c r="B45" s="123" t="s">
        <v>155</v>
      </c>
      <c r="C45" s="125" t="n">
        <v>0</v>
      </c>
      <c r="D45" s="6"/>
      <c r="E45" s="6"/>
      <c r="F45" s="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customFormat="false" ht="12.75" hidden="false" customHeight="false" outlineLevel="0" collapsed="false">
      <c r="A46" s="2"/>
      <c r="B46" s="123" t="s">
        <v>156</v>
      </c>
      <c r="C46" s="125" t="n">
        <v>0</v>
      </c>
      <c r="D46" s="6"/>
      <c r="E46" s="6"/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customFormat="false" ht="12.75" hidden="false" customHeight="false" outlineLevel="0" collapsed="false">
      <c r="A47" s="2"/>
      <c r="B47" s="123" t="s">
        <v>157</v>
      </c>
      <c r="C47" s="125" t="n">
        <v>0</v>
      </c>
      <c r="D47" s="6"/>
      <c r="E47" s="6"/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customFormat="false" ht="12.75" hidden="false" customHeight="false" outlineLevel="0" collapsed="false">
      <c r="A48" s="2"/>
      <c r="B48" s="123" t="s">
        <v>158</v>
      </c>
      <c r="C48" s="125" t="n">
        <v>0</v>
      </c>
      <c r="D48" s="6"/>
      <c r="E48" s="6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2.75" hidden="false" customHeight="false" outlineLevel="0" collapsed="false">
      <c r="A49" s="2"/>
      <c r="B49" s="123" t="s">
        <v>159</v>
      </c>
      <c r="C49" s="125" t="n">
        <v>0</v>
      </c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2.75" hidden="false" customHeight="false" outlineLevel="0" collapsed="false">
      <c r="A50" s="2"/>
      <c r="B50" s="123" t="s">
        <v>160</v>
      </c>
      <c r="C50" s="125" t="n">
        <v>0</v>
      </c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customFormat="false" ht="12.75" hidden="false" customHeight="false" outlineLevel="0" collapsed="false">
      <c r="A51" s="2"/>
      <c r="B51" s="123" t="s">
        <v>161</v>
      </c>
      <c r="C51" s="125" t="n">
        <v>0</v>
      </c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customFormat="false" ht="12.75" hidden="false" customHeight="false" outlineLevel="0" collapsed="false">
      <c r="A52" s="2"/>
      <c r="B52" s="123" t="s">
        <v>162</v>
      </c>
      <c r="C52" s="125" t="n">
        <v>0</v>
      </c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customFormat="false" ht="12.75" hidden="false" customHeight="false" outlineLevel="0" collapsed="false">
      <c r="A53" s="2"/>
      <c r="B53" s="123" t="s">
        <v>163</v>
      </c>
      <c r="C53" s="125" t="n">
        <v>0</v>
      </c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12.75" hidden="false" customHeight="false" outlineLevel="0" collapsed="false">
      <c r="A54" s="2"/>
      <c r="B54" s="123" t="s">
        <v>164</v>
      </c>
      <c r="C54" s="125" t="n">
        <v>0</v>
      </c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2.75" hidden="false" customHeight="false" outlineLevel="0" collapsed="false">
      <c r="A55" s="2"/>
      <c r="B55" s="123" t="s">
        <v>165</v>
      </c>
      <c r="C55" s="125" t="n">
        <v>0</v>
      </c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A56" s="2"/>
      <c r="B56" s="123" t="s">
        <v>166</v>
      </c>
      <c r="C56" s="125" t="n">
        <v>0</v>
      </c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3.5" hidden="false" customHeight="false" outlineLevel="0" collapsed="false">
      <c r="A57" s="2"/>
      <c r="B57" s="126" t="s">
        <v>167</v>
      </c>
      <c r="C57" s="127" t="n">
        <v>0</v>
      </c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A58" s="2"/>
      <c r="B58" s="128" t="s">
        <v>168</v>
      </c>
      <c r="C58" s="129" t="n">
        <v>1155</v>
      </c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</sheetData>
  <mergeCells count="6">
    <mergeCell ref="B2:C2"/>
    <mergeCell ref="K2:N2"/>
    <mergeCell ref="AR3:AS3"/>
    <mergeCell ref="J25:L25"/>
    <mergeCell ref="J26:K26"/>
    <mergeCell ref="J27:K27"/>
  </mergeCells>
  <printOptions headings="false" gridLines="false" gridLinesSet="true" horizontalCentered="false" verticalCentered="false"/>
  <pageMargins left="0.5" right="0.359722222222222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 Use Gas Index">
              <controlPr defaultSize="0" locked="1" autoFill="0" autoLine="0" autoPict="0" print="true" altText="Check Box 6">
                <anchor moveWithCells="true" sizeWithCells="false">
                  <from>
                    <xdr:col>11</xdr:col>
                    <xdr:colOff>169560</xdr:colOff>
                    <xdr:row>14</xdr:row>
                    <xdr:rowOff>9720</xdr:rowOff>
                  </from>
                  <to>
                    <xdr:col>13</xdr:col>
                    <xdr:colOff>216000</xdr:colOff>
                    <xdr:row>15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Use Gas Basis">
              <controlPr defaultSize="0" locked="1" autoFill="0" autoLine="0" autoPict="0" print="true" altText="Check Box 7">
                <anchor moveWithCells="true" sizeWithCells="false">
                  <from>
                    <xdr:col>13</xdr:col>
                    <xdr:colOff>295560</xdr:colOff>
                    <xdr:row>14</xdr:row>
                    <xdr:rowOff>9720</xdr:rowOff>
                  </from>
                  <to>
                    <xdr:col>15</xdr:col>
                    <xdr:colOff>30240</xdr:colOff>
                    <xdr:row>15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2">
              <controlPr defaultSize="0" print="false" autoFill="0" autoPict="0" macro="CurveFetching.UpdatePowerCurves">
                <anchor moveWithCells="true" sizeWithCells="false">
                  <from>
                    <xdr:col>9</xdr:col>
                    <xdr:colOff>9720</xdr:colOff>
                    <xdr:row>16</xdr:row>
                    <xdr:rowOff>9360</xdr:rowOff>
                  </from>
                  <to>
                    <xdr:col>12</xdr:col>
                    <xdr:colOff>593640</xdr:colOff>
                    <xdr:row>17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28">
                <anchor moveWithCells="true" sizeWithCells="false">
                  <from>
                    <xdr:col>2</xdr:col>
                    <xdr:colOff>1006200</xdr:colOff>
                    <xdr:row>16</xdr:row>
                    <xdr:rowOff>9360</xdr:rowOff>
                  </from>
                  <to>
                    <xdr:col>3</xdr:col>
                    <xdr:colOff>-18720</xdr:colOff>
                    <xdr:row>17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33">
                <anchor moveWithCells="true" sizeWithCells="false">
                  <from>
                    <xdr:col>2</xdr:col>
                    <xdr:colOff>1006200</xdr:colOff>
                    <xdr:row>21</xdr:row>
                    <xdr:rowOff>10080</xdr:rowOff>
                  </from>
                  <to>
                    <xdr:col>3</xdr:col>
                    <xdr:colOff>-18720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34">
                <anchor moveWithCells="true" sizeWithCells="false">
                  <from>
                    <xdr:col>2</xdr:col>
                    <xdr:colOff>1026000</xdr:colOff>
                    <xdr:row>18</xdr:row>
                    <xdr:rowOff>209880</xdr:rowOff>
                  </from>
                  <to>
                    <xdr:col>3</xdr:col>
                    <xdr:colOff>360</xdr:colOff>
                    <xdr:row>20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3.28"/>
    <col collapsed="false" customWidth="true" hidden="false" outlineLevel="0" max="2" min="2" style="130" width="10.56"/>
    <col collapsed="false" customWidth="true" hidden="false" outlineLevel="0" max="3" min="3" style="130" width="10.99"/>
    <col collapsed="false" customWidth="true" hidden="false" outlineLevel="0" max="4" min="4" style="130" width="9.7"/>
    <col collapsed="false" customWidth="true" hidden="false" outlineLevel="0" max="5" min="5" style="130" width="9.41"/>
    <col collapsed="false" customWidth="false" hidden="false" outlineLevel="0" max="8" min="6" style="130" width="9.14"/>
    <col collapsed="false" customWidth="true" hidden="false" outlineLevel="0" max="9" min="9" style="130" width="20.41"/>
    <col collapsed="false" customWidth="false" hidden="false" outlineLevel="0" max="257" min="10" style="130" width="9.14"/>
  </cols>
  <sheetData>
    <row r="1" customFormat="false" ht="23.25" hidden="false" customHeight="false" outlineLevel="0" collapsed="false">
      <c r="A1" s="258" t="s">
        <v>768</v>
      </c>
    </row>
    <row r="3" customFormat="false" ht="12.75" hidden="false" customHeight="false" outlineLevel="0" collapsed="false">
      <c r="B3" s="341" t="s">
        <v>769</v>
      </c>
      <c r="J3" s="342" t="n">
        <v>0.5</v>
      </c>
    </row>
    <row r="4" customFormat="false" ht="12.75" hidden="false" customHeight="false" outlineLevel="0" collapsed="false">
      <c r="C4" s="343" t="s">
        <v>770</v>
      </c>
      <c r="D4" s="344" t="n">
        <f aca="false">nFuelCvs+2</f>
        <v>3</v>
      </c>
    </row>
    <row r="5" customFormat="false" ht="12.75" hidden="false" customHeight="false" outlineLevel="0" collapsed="false">
      <c r="C5" s="343" t="s">
        <v>771</v>
      </c>
      <c r="D5" s="344" t="n">
        <v>4</v>
      </c>
    </row>
    <row r="7" customFormat="false" ht="12.75" hidden="false" customHeight="false" outlineLevel="0" collapsed="false">
      <c r="B7" s="345"/>
    </row>
    <row r="8" customFormat="false" ht="18" hidden="false" customHeight="false" outlineLevel="0" collapsed="false">
      <c r="B8" s="346" t="s">
        <v>772</v>
      </c>
      <c r="C8" s="347"/>
      <c r="D8" s="347"/>
    </row>
    <row r="9" customFormat="false" ht="28.5" hidden="false" customHeight="true" outlineLevel="0" collapsed="false">
      <c r="A9" s="341" t="s">
        <v>773</v>
      </c>
      <c r="B9" s="348" t="s">
        <v>774</v>
      </c>
      <c r="C9" s="348" t="s">
        <v>775</v>
      </c>
      <c r="D9" s="349" t="s">
        <v>776</v>
      </c>
      <c r="E9" s="349" t="s">
        <v>777</v>
      </c>
      <c r="F9" s="349" t="s">
        <v>778</v>
      </c>
      <c r="G9" s="349" t="s">
        <v>779</v>
      </c>
      <c r="H9" s="349" t="s">
        <v>780</v>
      </c>
    </row>
    <row r="10" customFormat="false" ht="12.75" hidden="false" customHeight="false" outlineLevel="0" collapsed="false">
      <c r="A10" s="350" t="n">
        <f aca="false">idimL</f>
        <v>3</v>
      </c>
      <c r="B10" s="342" t="n">
        <v>0</v>
      </c>
      <c r="C10" s="342" t="n">
        <v>1</v>
      </c>
      <c r="D10" s="342" t="n">
        <v>1</v>
      </c>
      <c r="E10" s="342" t="n">
        <v>1</v>
      </c>
      <c r="F10" s="342" t="n">
        <v>1</v>
      </c>
      <c r="G10" s="342" t="n">
        <v>1</v>
      </c>
      <c r="H10" s="342" t="n">
        <v>1</v>
      </c>
      <c r="I10" s="130" t="s">
        <v>781</v>
      </c>
      <c r="J10" s="130" t="s">
        <v>782</v>
      </c>
    </row>
    <row r="11" customFormat="false" ht="12.75" hidden="false" customHeight="false" outlineLevel="0" collapsed="false">
      <c r="A11" s="130" t="s">
        <v>783</v>
      </c>
      <c r="B11" s="342" t="n">
        <v>0.08</v>
      </c>
      <c r="C11" s="351" t="n">
        <v>0.06</v>
      </c>
      <c r="D11" s="351" t="n">
        <v>0.04</v>
      </c>
      <c r="E11" s="351" t="n">
        <v>0.04</v>
      </c>
      <c r="F11" s="351" t="n">
        <v>0.04</v>
      </c>
      <c r="G11" s="351" t="n">
        <v>0.04</v>
      </c>
      <c r="H11" s="351" t="n">
        <v>0.04</v>
      </c>
    </row>
    <row r="12" customFormat="false" ht="12.75" hidden="false" customHeight="false" outlineLevel="0" collapsed="false">
      <c r="A12" s="130" t="str">
        <f aca="false">CONCATENATE("Correl:",B9)</f>
        <v>Correl: Load</v>
      </c>
      <c r="B12" s="342" t="n">
        <v>1</v>
      </c>
      <c r="C12" s="342" t="n">
        <v>0.5</v>
      </c>
      <c r="D12" s="342" t="n">
        <v>0</v>
      </c>
      <c r="E12" s="342" t="n">
        <v>0</v>
      </c>
      <c r="F12" s="342" t="n">
        <v>0</v>
      </c>
      <c r="G12" s="342" t="n">
        <v>0</v>
      </c>
      <c r="H12" s="342" t="n">
        <v>0</v>
      </c>
    </row>
    <row r="13" customFormat="false" ht="12.75" hidden="false" customHeight="false" outlineLevel="0" collapsed="false">
      <c r="A13" s="130" t="str">
        <f aca="false">C9</f>
        <v>Power Price</v>
      </c>
      <c r="B13" s="342" t="n">
        <v>0.5</v>
      </c>
      <c r="C13" s="342" t="n">
        <v>1</v>
      </c>
      <c r="D13" s="342" t="n">
        <v>0.5</v>
      </c>
      <c r="E13" s="342" t="n">
        <v>0</v>
      </c>
      <c r="F13" s="342" t="n">
        <v>0</v>
      </c>
      <c r="G13" s="342" t="n">
        <v>0</v>
      </c>
      <c r="H13" s="342" t="n">
        <v>0</v>
      </c>
    </row>
    <row r="14" customFormat="false" ht="12.75" hidden="false" customHeight="false" outlineLevel="0" collapsed="false">
      <c r="A14" s="130" t="str">
        <f aca="false">D$9</f>
        <v>Fuel Price 
1</v>
      </c>
      <c r="B14" s="342" t="n">
        <v>0</v>
      </c>
      <c r="C14" s="342" t="n">
        <v>0.5</v>
      </c>
      <c r="D14" s="342" t="n">
        <v>1</v>
      </c>
      <c r="E14" s="342" t="n">
        <v>0</v>
      </c>
      <c r="F14" s="342" t="n">
        <v>0</v>
      </c>
      <c r="G14" s="342" t="n">
        <v>0</v>
      </c>
      <c r="H14" s="342" t="n">
        <v>0</v>
      </c>
    </row>
    <row r="15" customFormat="false" ht="12.75" hidden="false" customHeight="false" outlineLevel="0" collapsed="false">
      <c r="A15" s="130" t="str">
        <f aca="false">E$9</f>
        <v>Fuel Price
2</v>
      </c>
      <c r="B15" s="342" t="n">
        <v>0</v>
      </c>
      <c r="C15" s="342" t="n">
        <v>0</v>
      </c>
      <c r="D15" s="342" t="n">
        <v>0</v>
      </c>
      <c r="E15" s="342" t="n">
        <v>1</v>
      </c>
      <c r="F15" s="342" t="n">
        <v>0</v>
      </c>
      <c r="G15" s="342" t="n">
        <v>0</v>
      </c>
      <c r="H15" s="342" t="n">
        <v>0</v>
      </c>
    </row>
    <row r="16" customFormat="false" ht="12.75" hidden="false" customHeight="false" outlineLevel="0" collapsed="false">
      <c r="A16" s="130" t="str">
        <f aca="false">F$9</f>
        <v>Fuel Price
3</v>
      </c>
      <c r="B16" s="342" t="n">
        <v>0</v>
      </c>
      <c r="C16" s="342" t="n">
        <v>0</v>
      </c>
      <c r="D16" s="342" t="n">
        <v>0</v>
      </c>
      <c r="E16" s="342" t="n">
        <v>0</v>
      </c>
      <c r="F16" s="342" t="n">
        <v>1</v>
      </c>
      <c r="G16" s="342" t="n">
        <v>0</v>
      </c>
      <c r="H16" s="342" t="n">
        <v>0</v>
      </c>
    </row>
    <row r="17" customFormat="false" ht="12.75" hidden="false" customHeight="false" outlineLevel="0" collapsed="false">
      <c r="A17" s="130" t="str">
        <f aca="false">G$9</f>
        <v>Fuel Price
4</v>
      </c>
      <c r="B17" s="342" t="n">
        <v>0</v>
      </c>
      <c r="C17" s="342" t="n">
        <v>0</v>
      </c>
      <c r="D17" s="342" t="n">
        <v>0</v>
      </c>
      <c r="E17" s="342" t="n">
        <v>0</v>
      </c>
      <c r="F17" s="342" t="n">
        <v>0</v>
      </c>
      <c r="G17" s="342" t="n">
        <v>1</v>
      </c>
      <c r="H17" s="342" t="n">
        <v>0</v>
      </c>
    </row>
    <row r="18" customFormat="false" ht="12.75" hidden="false" customHeight="false" outlineLevel="0" collapsed="false">
      <c r="A18" s="130" t="str">
        <f aca="false">H$9</f>
        <v>Fuel Price
5</v>
      </c>
      <c r="B18" s="342" t="n">
        <v>0</v>
      </c>
      <c r="C18" s="342" t="n">
        <v>0</v>
      </c>
      <c r="D18" s="342" t="n">
        <v>0</v>
      </c>
      <c r="E18" s="342" t="n">
        <v>0</v>
      </c>
      <c r="F18" s="342" t="n">
        <v>0</v>
      </c>
      <c r="G18" s="342" t="n">
        <v>0</v>
      </c>
      <c r="H18" s="342" t="n">
        <v>1</v>
      </c>
    </row>
    <row r="22" customFormat="false" ht="18" hidden="false" customHeight="false" outlineLevel="0" collapsed="false">
      <c r="B22" s="346" t="s">
        <v>784</v>
      </c>
      <c r="C22" s="347"/>
      <c r="D22" s="347"/>
    </row>
    <row r="23" customFormat="false" ht="12.75" hidden="false" customHeight="false" outlineLevel="0" collapsed="false">
      <c r="B23" s="345" t="s">
        <v>785</v>
      </c>
    </row>
    <row r="24" customFormat="false" ht="25.5" hidden="false" customHeight="false" outlineLevel="0" collapsed="false">
      <c r="A24" s="341" t="s">
        <v>773</v>
      </c>
      <c r="B24" s="352" t="s">
        <v>786</v>
      </c>
      <c r="C24" s="348" t="s">
        <v>787</v>
      </c>
      <c r="D24" s="348" t="s">
        <v>788</v>
      </c>
      <c r="E24" s="348" t="s">
        <v>789</v>
      </c>
      <c r="F24" s="341"/>
    </row>
    <row r="25" customFormat="false" ht="12.75" hidden="false" customHeight="false" outlineLevel="0" collapsed="false">
      <c r="A25" s="350" t="n">
        <f aca="false">idimS</f>
        <v>4</v>
      </c>
      <c r="B25" s="342" t="n">
        <v>0</v>
      </c>
      <c r="C25" s="342" t="n">
        <v>1</v>
      </c>
      <c r="D25" s="342" t="n">
        <v>1</v>
      </c>
      <c r="E25" s="342" t="n">
        <v>1</v>
      </c>
      <c r="F25" s="130" t="s">
        <v>781</v>
      </c>
      <c r="H25" s="130" t="s">
        <v>782</v>
      </c>
    </row>
    <row r="26" customFormat="false" ht="16.5" hidden="false" customHeight="true" outlineLevel="0" collapsed="false">
      <c r="A26" s="130" t="s">
        <v>783</v>
      </c>
      <c r="B26" s="342" t="n">
        <v>1</v>
      </c>
      <c r="C26" s="342" t="n">
        <v>0.001</v>
      </c>
      <c r="D26" s="353" t="n">
        <v>0.2</v>
      </c>
      <c r="E26" s="342" t="n">
        <v>0.001</v>
      </c>
      <c r="F26" s="130" t="n">
        <v>0</v>
      </c>
    </row>
    <row r="27" customFormat="false" ht="16.5" hidden="false" customHeight="true" outlineLevel="0" collapsed="false">
      <c r="A27" s="130" t="s">
        <v>790</v>
      </c>
      <c r="B27" s="342" t="n">
        <v>1</v>
      </c>
      <c r="C27" s="342" t="n">
        <v>0</v>
      </c>
      <c r="D27" s="342" t="n">
        <v>0</v>
      </c>
      <c r="E27" s="342" t="n">
        <v>0</v>
      </c>
    </row>
    <row r="28" customFormat="false" ht="16.5" hidden="false" customHeight="true" outlineLevel="0" collapsed="false">
      <c r="A28" s="130" t="s">
        <v>791</v>
      </c>
      <c r="B28" s="342" t="n">
        <v>0</v>
      </c>
      <c r="C28" s="342" t="n">
        <v>1</v>
      </c>
      <c r="D28" s="342" t="n">
        <v>0</v>
      </c>
      <c r="E28" s="342" t="n">
        <v>0.4</v>
      </c>
    </row>
    <row r="29" customFormat="false" ht="16.5" hidden="false" customHeight="true" outlineLevel="0" collapsed="false">
      <c r="A29" s="130" t="s">
        <v>211</v>
      </c>
      <c r="B29" s="342" t="n">
        <v>0</v>
      </c>
      <c r="C29" s="342" t="n">
        <v>0</v>
      </c>
      <c r="D29" s="342" t="n">
        <v>1</v>
      </c>
      <c r="E29" s="342" t="n">
        <v>0</v>
      </c>
    </row>
    <row r="30" customFormat="false" ht="16.5" hidden="false" customHeight="true" outlineLevel="0" collapsed="false">
      <c r="A30" s="130" t="s">
        <v>792</v>
      </c>
      <c r="B30" s="342" t="n">
        <v>0</v>
      </c>
      <c r="C30" s="342" t="n">
        <v>0.4</v>
      </c>
      <c r="D30" s="342" t="n">
        <v>0</v>
      </c>
      <c r="E30" s="342" t="n">
        <v>1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9" activeCellId="0" sqref="F9:Q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3.7"/>
    <col collapsed="false" customWidth="true" hidden="false" outlineLevel="0" max="2" min="2" style="135" width="13.28"/>
    <col collapsed="false" customWidth="false" hidden="false" outlineLevel="0" max="4" min="3" style="130" width="9.14"/>
    <col collapsed="false" customWidth="true" hidden="false" outlineLevel="0" max="5" min="5" style="130" width="11.85"/>
    <col collapsed="false" customWidth="true" hidden="false" outlineLevel="0" max="6" min="6" style="130" width="9.7"/>
    <col collapsed="false" customWidth="false" hidden="false" outlineLevel="0" max="257" min="7" style="130" width="9.14"/>
  </cols>
  <sheetData>
    <row r="1" customFormat="false" ht="27" hidden="false" customHeight="true" outlineLevel="0" collapsed="false">
      <c r="A1" s="258" t="s">
        <v>793</v>
      </c>
    </row>
    <row r="2" customFormat="false" ht="14.25" hidden="false" customHeight="true" outlineLevel="0" collapsed="false">
      <c r="A2" s="137" t="s">
        <v>794</v>
      </c>
    </row>
    <row r="3" customFormat="false" ht="14.25" hidden="false" customHeight="true" outlineLevel="0" collapsed="false"/>
    <row r="4" customFormat="false" ht="14.25" hidden="false" customHeight="true" outlineLevel="0" collapsed="false">
      <c r="A4" s="167" t="s">
        <v>795</v>
      </c>
      <c r="B4" s="354" t="n">
        <v>0.674477834717349</v>
      </c>
    </row>
    <row r="5" customFormat="false" ht="12.75" hidden="false" customHeight="false" outlineLevel="0" collapsed="false">
      <c r="A5" s="355" t="s">
        <v>796</v>
      </c>
      <c r="B5" s="356" t="n">
        <v>6.55855740113572</v>
      </c>
    </row>
    <row r="6" customFormat="false" ht="15" hidden="false" customHeight="true" outlineLevel="0" collapsed="false">
      <c r="A6" s="355" t="s">
        <v>797</v>
      </c>
      <c r="B6" s="356" t="n">
        <v>2.03649505892471</v>
      </c>
    </row>
    <row r="7" customFormat="false" ht="14.25" hidden="false" customHeight="true" outlineLevel="0" collapsed="false">
      <c r="A7" s="357" t="s">
        <v>798</v>
      </c>
      <c r="B7" s="358" t="n">
        <v>24.3097483405815</v>
      </c>
    </row>
    <row r="8" customFormat="false" ht="12" hidden="false" customHeight="true" outlineLevel="0" collapsed="false"/>
    <row r="10" customFormat="false" ht="12.75" hidden="false" customHeight="false" outlineLevel="0" collapsed="false">
      <c r="A10" s="341" t="s">
        <v>206</v>
      </c>
      <c r="B10" s="345" t="s">
        <v>799</v>
      </c>
    </row>
    <row r="11" customFormat="false" ht="12.75" hidden="false" customHeight="false" outlineLevel="0" collapsed="false">
      <c r="B11" s="359" t="s">
        <v>800</v>
      </c>
    </row>
    <row r="12" customFormat="false" ht="12.75" hidden="false" customHeight="false" outlineLevel="0" collapsed="false">
      <c r="A12" s="360" t="n">
        <v>35065</v>
      </c>
      <c r="B12" s="361" t="n">
        <v>49.6097561</v>
      </c>
    </row>
    <row r="13" customFormat="false" ht="12.75" hidden="false" customHeight="false" outlineLevel="0" collapsed="false">
      <c r="A13" s="360" t="n">
        <v>35066</v>
      </c>
      <c r="B13" s="361" t="n">
        <v>48.97560976</v>
      </c>
    </row>
    <row r="14" customFormat="false" ht="12.75" hidden="false" customHeight="false" outlineLevel="0" collapsed="false">
      <c r="A14" s="360" t="n">
        <v>35067</v>
      </c>
      <c r="B14" s="361" t="n">
        <v>49.51219512</v>
      </c>
    </row>
    <row r="15" customFormat="false" ht="12.75" hidden="false" customHeight="false" outlineLevel="0" collapsed="false">
      <c r="A15" s="360" t="n">
        <v>35068</v>
      </c>
      <c r="B15" s="361" t="n">
        <v>47.84146341</v>
      </c>
    </row>
    <row r="16" customFormat="false" ht="12.75" hidden="false" customHeight="false" outlineLevel="0" collapsed="false">
      <c r="A16" s="360" t="n">
        <v>35069</v>
      </c>
      <c r="B16" s="361" t="n">
        <v>48.08536585</v>
      </c>
    </row>
    <row r="17" customFormat="false" ht="12.75" hidden="false" customHeight="false" outlineLevel="0" collapsed="false">
      <c r="A17" s="360" t="n">
        <v>35070</v>
      </c>
      <c r="B17" s="361" t="n">
        <v>50.7195122</v>
      </c>
    </row>
    <row r="18" customFormat="false" ht="12.75" hidden="false" customHeight="false" outlineLevel="0" collapsed="false">
      <c r="A18" s="360" t="n">
        <v>35071</v>
      </c>
      <c r="B18" s="361" t="n">
        <v>49.12195122</v>
      </c>
    </row>
    <row r="19" customFormat="false" ht="12.75" hidden="false" customHeight="false" outlineLevel="0" collapsed="false">
      <c r="A19" s="360" t="n">
        <v>35072</v>
      </c>
      <c r="B19" s="361" t="n">
        <v>47.84146341</v>
      </c>
    </row>
    <row r="20" customFormat="false" ht="12.75" hidden="false" customHeight="false" outlineLevel="0" collapsed="false">
      <c r="A20" s="360" t="n">
        <v>35073</v>
      </c>
      <c r="B20" s="361" t="n">
        <v>47.5</v>
      </c>
    </row>
    <row r="21" customFormat="false" ht="12.75" hidden="false" customHeight="false" outlineLevel="0" collapsed="false">
      <c r="A21" s="360" t="n">
        <v>35074</v>
      </c>
      <c r="B21" s="361" t="n">
        <v>47.70731707</v>
      </c>
    </row>
    <row r="22" customFormat="false" ht="12.75" hidden="false" customHeight="false" outlineLevel="0" collapsed="false">
      <c r="A22" s="360" t="n">
        <v>35075</v>
      </c>
      <c r="B22" s="361" t="n">
        <v>47.48780488</v>
      </c>
    </row>
    <row r="23" customFormat="false" ht="12.75" hidden="false" customHeight="false" outlineLevel="0" collapsed="false">
      <c r="A23" s="360" t="n">
        <v>35076</v>
      </c>
      <c r="B23" s="361" t="n">
        <v>47.23170732</v>
      </c>
    </row>
    <row r="24" customFormat="false" ht="12.75" hidden="false" customHeight="false" outlineLevel="0" collapsed="false">
      <c r="A24" s="360" t="n">
        <v>35077</v>
      </c>
      <c r="B24" s="361" t="n">
        <v>46.8902439</v>
      </c>
    </row>
    <row r="25" customFormat="false" ht="12.75" hidden="false" customHeight="false" outlineLevel="0" collapsed="false">
      <c r="A25" s="360" t="n">
        <v>35078</v>
      </c>
      <c r="B25" s="361" t="n">
        <v>49.13414634</v>
      </c>
    </row>
    <row r="26" customFormat="false" ht="12.75" hidden="false" customHeight="false" outlineLevel="0" collapsed="false">
      <c r="A26" s="360" t="n">
        <v>35079</v>
      </c>
      <c r="B26" s="361" t="n">
        <v>49.82926829</v>
      </c>
    </row>
    <row r="27" customFormat="false" ht="12.75" hidden="false" customHeight="false" outlineLevel="0" collapsed="false">
      <c r="A27" s="360" t="n">
        <v>35080</v>
      </c>
      <c r="B27" s="361" t="n">
        <v>51.35365854</v>
      </c>
    </row>
    <row r="28" customFormat="false" ht="12.75" hidden="false" customHeight="false" outlineLevel="0" collapsed="false">
      <c r="A28" s="360" t="n">
        <v>35081</v>
      </c>
      <c r="B28" s="361" t="n">
        <v>52.2804878</v>
      </c>
    </row>
    <row r="29" customFormat="false" ht="12.75" hidden="false" customHeight="false" outlineLevel="0" collapsed="false">
      <c r="A29" s="360" t="n">
        <v>35082</v>
      </c>
      <c r="B29" s="361" t="n">
        <v>52.06097561</v>
      </c>
    </row>
    <row r="30" customFormat="false" ht="12.75" hidden="false" customHeight="false" outlineLevel="0" collapsed="false">
      <c r="A30" s="360" t="n">
        <v>35083</v>
      </c>
      <c r="B30" s="361" t="n">
        <v>49.40243902</v>
      </c>
    </row>
    <row r="31" customFormat="false" ht="12.75" hidden="false" customHeight="false" outlineLevel="0" collapsed="false">
      <c r="A31" s="360" t="n">
        <v>35084</v>
      </c>
      <c r="B31" s="361" t="n">
        <v>49.20731707</v>
      </c>
    </row>
    <row r="32" customFormat="false" ht="12.75" hidden="false" customHeight="false" outlineLevel="0" collapsed="false">
      <c r="A32" s="360" t="n">
        <v>35085</v>
      </c>
      <c r="B32" s="361" t="n">
        <v>50.07317073</v>
      </c>
    </row>
    <row r="33" customFormat="false" ht="12.75" hidden="false" customHeight="false" outlineLevel="0" collapsed="false">
      <c r="A33" s="360" t="n">
        <v>35086</v>
      </c>
      <c r="B33" s="361" t="n">
        <v>51.74390244</v>
      </c>
    </row>
    <row r="34" customFormat="false" ht="12.75" hidden="false" customHeight="false" outlineLevel="0" collapsed="false">
      <c r="A34" s="360" t="n">
        <v>35087</v>
      </c>
      <c r="B34" s="361" t="n">
        <v>51.79268293</v>
      </c>
    </row>
    <row r="35" customFormat="false" ht="12.75" hidden="false" customHeight="false" outlineLevel="0" collapsed="false">
      <c r="A35" s="360" t="n">
        <v>35088</v>
      </c>
      <c r="B35" s="361" t="n">
        <v>51.59756098</v>
      </c>
    </row>
    <row r="36" customFormat="false" ht="12.75" hidden="false" customHeight="false" outlineLevel="0" collapsed="false">
      <c r="A36" s="360" t="n">
        <v>35089</v>
      </c>
      <c r="B36" s="361" t="n">
        <v>52.80487805</v>
      </c>
    </row>
    <row r="37" customFormat="false" ht="12.75" hidden="false" customHeight="false" outlineLevel="0" collapsed="false">
      <c r="A37" s="360" t="n">
        <v>35090</v>
      </c>
      <c r="B37" s="361" t="n">
        <v>53.42682927</v>
      </c>
    </row>
    <row r="38" customFormat="false" ht="12.75" hidden="false" customHeight="false" outlineLevel="0" collapsed="false">
      <c r="A38" s="360" t="n">
        <v>35091</v>
      </c>
      <c r="B38" s="361" t="n">
        <v>53.09756098</v>
      </c>
    </row>
    <row r="39" customFormat="false" ht="12.75" hidden="false" customHeight="false" outlineLevel="0" collapsed="false">
      <c r="A39" s="360" t="n">
        <v>35092</v>
      </c>
      <c r="B39" s="361" t="n">
        <v>52.46341463</v>
      </c>
    </row>
    <row r="40" customFormat="false" ht="12.75" hidden="false" customHeight="false" outlineLevel="0" collapsed="false">
      <c r="A40" s="360" t="n">
        <v>35093</v>
      </c>
      <c r="B40" s="361" t="n">
        <v>52.65853659</v>
      </c>
    </row>
    <row r="41" customFormat="false" ht="12.75" hidden="false" customHeight="false" outlineLevel="0" collapsed="false">
      <c r="A41" s="360" t="n">
        <v>35094</v>
      </c>
      <c r="B41" s="361" t="n">
        <v>53.36585366</v>
      </c>
    </row>
    <row r="42" customFormat="false" ht="12.75" hidden="false" customHeight="false" outlineLevel="0" collapsed="false">
      <c r="A42" s="360" t="n">
        <v>35095</v>
      </c>
      <c r="B42" s="361" t="n">
        <v>52.30487805</v>
      </c>
    </row>
    <row r="43" customFormat="false" ht="12.75" hidden="false" customHeight="false" outlineLevel="0" collapsed="false">
      <c r="A43" s="360" t="n">
        <v>35096</v>
      </c>
      <c r="B43" s="361" t="n">
        <v>52.53658537</v>
      </c>
    </row>
    <row r="44" customFormat="false" ht="12.75" hidden="false" customHeight="false" outlineLevel="0" collapsed="false">
      <c r="A44" s="360" t="n">
        <v>35097</v>
      </c>
      <c r="B44" s="361" t="n">
        <v>52</v>
      </c>
    </row>
    <row r="45" customFormat="false" ht="12.75" hidden="false" customHeight="false" outlineLevel="0" collapsed="false">
      <c r="A45" s="360" t="n">
        <v>35098</v>
      </c>
      <c r="B45" s="361" t="n">
        <v>50.08536585</v>
      </c>
    </row>
    <row r="46" customFormat="false" ht="12.75" hidden="false" customHeight="false" outlineLevel="0" collapsed="false">
      <c r="A46" s="360" t="n">
        <v>35099</v>
      </c>
      <c r="B46" s="361" t="n">
        <v>50.34146341</v>
      </c>
    </row>
    <row r="47" customFormat="false" ht="12.75" hidden="false" customHeight="false" outlineLevel="0" collapsed="false">
      <c r="A47" s="360" t="n">
        <v>35100</v>
      </c>
      <c r="B47" s="361" t="n">
        <v>50.92682927</v>
      </c>
    </row>
    <row r="48" customFormat="false" ht="12.75" hidden="false" customHeight="false" outlineLevel="0" collapsed="false">
      <c r="A48" s="360" t="n">
        <v>35101</v>
      </c>
      <c r="B48" s="361" t="n">
        <v>51.06097561</v>
      </c>
    </row>
    <row r="49" customFormat="false" ht="12.75" hidden="false" customHeight="false" outlineLevel="0" collapsed="false">
      <c r="A49" s="360" t="n">
        <v>35102</v>
      </c>
      <c r="B49" s="361" t="n">
        <v>51.93902439</v>
      </c>
    </row>
    <row r="50" customFormat="false" ht="12.75" hidden="false" customHeight="false" outlineLevel="0" collapsed="false">
      <c r="A50" s="360" t="n">
        <v>35103</v>
      </c>
      <c r="B50" s="361" t="n">
        <v>52.41463415</v>
      </c>
    </row>
    <row r="51" customFormat="false" ht="12.75" hidden="false" customHeight="false" outlineLevel="0" collapsed="false">
      <c r="A51" s="360" t="n">
        <v>35104</v>
      </c>
      <c r="B51" s="361" t="n">
        <v>52.40243902</v>
      </c>
    </row>
    <row r="52" customFormat="false" ht="12.75" hidden="false" customHeight="false" outlineLevel="0" collapsed="false">
      <c r="A52" s="360" t="n">
        <v>35105</v>
      </c>
      <c r="B52" s="361" t="n">
        <v>53.51219512</v>
      </c>
    </row>
    <row r="53" customFormat="false" ht="12.75" hidden="false" customHeight="false" outlineLevel="0" collapsed="false">
      <c r="A53" s="360" t="n">
        <v>35106</v>
      </c>
      <c r="B53" s="361" t="n">
        <v>53.97560976</v>
      </c>
    </row>
    <row r="54" customFormat="false" ht="12.75" hidden="false" customHeight="false" outlineLevel="0" collapsed="false">
      <c r="A54" s="360" t="n">
        <v>35107</v>
      </c>
      <c r="B54" s="361" t="n">
        <v>54.20731707</v>
      </c>
    </row>
    <row r="55" customFormat="false" ht="12.75" hidden="false" customHeight="false" outlineLevel="0" collapsed="false">
      <c r="A55" s="360" t="n">
        <v>35108</v>
      </c>
      <c r="B55" s="361" t="n">
        <v>55.5</v>
      </c>
    </row>
    <row r="56" customFormat="false" ht="12.75" hidden="false" customHeight="false" outlineLevel="0" collapsed="false">
      <c r="A56" s="360" t="n">
        <v>35109</v>
      </c>
      <c r="B56" s="361" t="n">
        <v>57.20731707</v>
      </c>
    </row>
    <row r="57" customFormat="false" ht="12.75" hidden="false" customHeight="false" outlineLevel="0" collapsed="false">
      <c r="A57" s="360" t="n">
        <v>35110</v>
      </c>
      <c r="B57" s="361" t="n">
        <v>58.04878049</v>
      </c>
    </row>
    <row r="58" customFormat="false" ht="12.75" hidden="false" customHeight="false" outlineLevel="0" collapsed="false">
      <c r="A58" s="360" t="n">
        <v>35111</v>
      </c>
      <c r="B58" s="361" t="n">
        <v>54.75609756</v>
      </c>
    </row>
    <row r="59" customFormat="false" ht="12.75" hidden="false" customHeight="false" outlineLevel="0" collapsed="false">
      <c r="A59" s="360" t="n">
        <v>35112</v>
      </c>
      <c r="B59" s="361" t="n">
        <v>54.25609756</v>
      </c>
    </row>
    <row r="60" customFormat="false" ht="12.75" hidden="false" customHeight="false" outlineLevel="0" collapsed="false">
      <c r="A60" s="360" t="n">
        <v>35113</v>
      </c>
      <c r="B60" s="361" t="n">
        <v>56.14634146</v>
      </c>
    </row>
    <row r="61" customFormat="false" ht="12.75" hidden="false" customHeight="false" outlineLevel="0" collapsed="false">
      <c r="A61" s="360" t="n">
        <v>35114</v>
      </c>
      <c r="B61" s="361" t="n">
        <v>56.09756098</v>
      </c>
    </row>
    <row r="62" customFormat="false" ht="12.75" hidden="false" customHeight="false" outlineLevel="0" collapsed="false">
      <c r="A62" s="360" t="n">
        <v>35115</v>
      </c>
      <c r="B62" s="361" t="n">
        <v>58</v>
      </c>
    </row>
    <row r="63" customFormat="false" ht="12.75" hidden="false" customHeight="false" outlineLevel="0" collapsed="false">
      <c r="A63" s="360" t="n">
        <v>35116</v>
      </c>
      <c r="B63" s="361" t="n">
        <v>56.69512195</v>
      </c>
    </row>
    <row r="64" customFormat="false" ht="12.75" hidden="false" customHeight="false" outlineLevel="0" collapsed="false">
      <c r="A64" s="360" t="n">
        <v>35117</v>
      </c>
      <c r="B64" s="361" t="n">
        <v>55.52439024</v>
      </c>
    </row>
    <row r="65" customFormat="false" ht="12.75" hidden="false" customHeight="false" outlineLevel="0" collapsed="false">
      <c r="A65" s="360" t="n">
        <v>35118</v>
      </c>
      <c r="B65" s="361" t="n">
        <v>56.02439024</v>
      </c>
    </row>
    <row r="66" customFormat="false" ht="12.75" hidden="false" customHeight="false" outlineLevel="0" collapsed="false">
      <c r="A66" s="360" t="n">
        <v>35119</v>
      </c>
      <c r="B66" s="361" t="n">
        <v>56.45121951</v>
      </c>
    </row>
    <row r="67" customFormat="false" ht="12.75" hidden="false" customHeight="false" outlineLevel="0" collapsed="false">
      <c r="A67" s="360" t="n">
        <v>35120</v>
      </c>
      <c r="B67" s="361" t="n">
        <v>57.73170732</v>
      </c>
    </row>
    <row r="68" customFormat="false" ht="12.75" hidden="false" customHeight="false" outlineLevel="0" collapsed="false">
      <c r="A68" s="360" t="n">
        <v>35121</v>
      </c>
      <c r="B68" s="361" t="n">
        <v>56.5</v>
      </c>
    </row>
    <row r="69" customFormat="false" ht="12.75" hidden="false" customHeight="false" outlineLevel="0" collapsed="false">
      <c r="A69" s="360" t="n">
        <v>35122</v>
      </c>
      <c r="B69" s="361" t="n">
        <v>58.63414634</v>
      </c>
    </row>
    <row r="70" customFormat="false" ht="12.75" hidden="false" customHeight="false" outlineLevel="0" collapsed="false">
      <c r="A70" s="360" t="n">
        <v>35123</v>
      </c>
      <c r="B70" s="361" t="n">
        <v>57.45121951</v>
      </c>
    </row>
    <row r="71" customFormat="false" ht="12.75" hidden="false" customHeight="false" outlineLevel="0" collapsed="false">
      <c r="A71" s="360" t="n">
        <v>35124</v>
      </c>
      <c r="B71" s="361" t="n">
        <v>59.3</v>
      </c>
    </row>
    <row r="72" customFormat="false" ht="12.75" hidden="false" customHeight="false" outlineLevel="0" collapsed="false">
      <c r="A72" s="360" t="n">
        <v>35125</v>
      </c>
      <c r="B72" s="361" t="n">
        <v>57.57317073</v>
      </c>
    </row>
    <row r="73" customFormat="false" ht="12.75" hidden="false" customHeight="false" outlineLevel="0" collapsed="false">
      <c r="A73" s="360" t="n">
        <v>35126</v>
      </c>
      <c r="B73" s="361" t="n">
        <v>59.06097561</v>
      </c>
    </row>
    <row r="74" customFormat="false" ht="12.75" hidden="false" customHeight="false" outlineLevel="0" collapsed="false">
      <c r="A74" s="360" t="n">
        <v>35127</v>
      </c>
      <c r="B74" s="361" t="n">
        <v>59.41463415</v>
      </c>
    </row>
    <row r="75" customFormat="false" ht="12.75" hidden="false" customHeight="false" outlineLevel="0" collapsed="false">
      <c r="A75" s="360" t="n">
        <v>35128</v>
      </c>
      <c r="B75" s="361" t="n">
        <v>59.36585366</v>
      </c>
    </row>
    <row r="76" customFormat="false" ht="12.75" hidden="false" customHeight="false" outlineLevel="0" collapsed="false">
      <c r="A76" s="360" t="n">
        <v>35129</v>
      </c>
      <c r="B76" s="361" t="n">
        <v>58.53658537</v>
      </c>
    </row>
    <row r="77" customFormat="false" ht="12.75" hidden="false" customHeight="false" outlineLevel="0" collapsed="false">
      <c r="A77" s="360" t="n">
        <v>35130</v>
      </c>
      <c r="B77" s="361" t="n">
        <v>59.07317073</v>
      </c>
    </row>
    <row r="78" customFormat="false" ht="12.75" hidden="false" customHeight="false" outlineLevel="0" collapsed="false">
      <c r="A78" s="360" t="n">
        <v>35131</v>
      </c>
      <c r="B78" s="361" t="n">
        <v>59.64634146</v>
      </c>
    </row>
    <row r="79" customFormat="false" ht="12.75" hidden="false" customHeight="false" outlineLevel="0" collapsed="false">
      <c r="A79" s="360" t="n">
        <v>35132</v>
      </c>
      <c r="B79" s="361" t="n">
        <v>59.95121951</v>
      </c>
    </row>
    <row r="80" customFormat="false" ht="12.75" hidden="false" customHeight="false" outlineLevel="0" collapsed="false">
      <c r="A80" s="360" t="n">
        <v>35133</v>
      </c>
      <c r="B80" s="361" t="n">
        <v>60.43902439</v>
      </c>
    </row>
    <row r="81" customFormat="false" ht="12.75" hidden="false" customHeight="false" outlineLevel="0" collapsed="false">
      <c r="A81" s="360" t="n">
        <v>35134</v>
      </c>
      <c r="B81" s="361" t="n">
        <v>61.07317073</v>
      </c>
    </row>
    <row r="82" customFormat="false" ht="12.75" hidden="false" customHeight="false" outlineLevel="0" collapsed="false">
      <c r="A82" s="360" t="n">
        <v>35135</v>
      </c>
      <c r="B82" s="361" t="n">
        <v>61.67073171</v>
      </c>
    </row>
    <row r="83" customFormat="false" ht="12.75" hidden="false" customHeight="false" outlineLevel="0" collapsed="false">
      <c r="A83" s="360" t="n">
        <v>35136</v>
      </c>
      <c r="B83" s="361" t="n">
        <v>62.34146341</v>
      </c>
    </row>
    <row r="84" customFormat="false" ht="12.75" hidden="false" customHeight="false" outlineLevel="0" collapsed="false">
      <c r="A84" s="360" t="n">
        <v>35137</v>
      </c>
      <c r="B84" s="361" t="n">
        <v>61.98780488</v>
      </c>
    </row>
    <row r="85" customFormat="false" ht="12.75" hidden="false" customHeight="false" outlineLevel="0" collapsed="false">
      <c r="A85" s="360" t="n">
        <v>35138</v>
      </c>
      <c r="B85" s="361" t="n">
        <v>60.65853659</v>
      </c>
    </row>
    <row r="86" customFormat="false" ht="12.75" hidden="false" customHeight="false" outlineLevel="0" collapsed="false">
      <c r="A86" s="360" t="n">
        <v>35139</v>
      </c>
      <c r="B86" s="361" t="n">
        <v>61.5</v>
      </c>
    </row>
    <row r="87" customFormat="false" ht="12.75" hidden="false" customHeight="false" outlineLevel="0" collapsed="false">
      <c r="A87" s="360" t="n">
        <v>35140</v>
      </c>
      <c r="B87" s="361" t="n">
        <v>62.32926829</v>
      </c>
    </row>
    <row r="88" customFormat="false" ht="12.75" hidden="false" customHeight="false" outlineLevel="0" collapsed="false">
      <c r="A88" s="360" t="n">
        <v>35141</v>
      </c>
      <c r="B88" s="361" t="n">
        <v>62.65853659</v>
      </c>
    </row>
    <row r="89" customFormat="false" ht="12.75" hidden="false" customHeight="false" outlineLevel="0" collapsed="false">
      <c r="A89" s="360" t="n">
        <v>35142</v>
      </c>
      <c r="B89" s="361" t="n">
        <v>63.70731707</v>
      </c>
    </row>
    <row r="90" customFormat="false" ht="12.75" hidden="false" customHeight="false" outlineLevel="0" collapsed="false">
      <c r="A90" s="360" t="n">
        <v>35143</v>
      </c>
      <c r="B90" s="361" t="n">
        <v>63.04878049</v>
      </c>
    </row>
    <row r="91" customFormat="false" ht="12.75" hidden="false" customHeight="false" outlineLevel="0" collapsed="false">
      <c r="A91" s="360" t="n">
        <v>35144</v>
      </c>
      <c r="B91" s="361" t="n">
        <v>62.07317073</v>
      </c>
    </row>
    <row r="92" customFormat="false" ht="12.75" hidden="false" customHeight="false" outlineLevel="0" collapsed="false">
      <c r="A92" s="360" t="n">
        <v>35145</v>
      </c>
      <c r="B92" s="361" t="n">
        <v>61.54878049</v>
      </c>
    </row>
    <row r="93" customFormat="false" ht="12.75" hidden="false" customHeight="false" outlineLevel="0" collapsed="false">
      <c r="A93" s="360" t="n">
        <v>35146</v>
      </c>
      <c r="B93" s="361" t="n">
        <v>63.08536585</v>
      </c>
    </row>
    <row r="94" customFormat="false" ht="12.75" hidden="false" customHeight="false" outlineLevel="0" collapsed="false">
      <c r="A94" s="360" t="n">
        <v>35147</v>
      </c>
      <c r="B94" s="361" t="n">
        <v>63.53658537</v>
      </c>
    </row>
    <row r="95" customFormat="false" ht="12.75" hidden="false" customHeight="false" outlineLevel="0" collapsed="false">
      <c r="A95" s="360" t="n">
        <v>35148</v>
      </c>
      <c r="B95" s="361" t="n">
        <v>63.57317073</v>
      </c>
    </row>
    <row r="96" customFormat="false" ht="12.75" hidden="false" customHeight="false" outlineLevel="0" collapsed="false">
      <c r="A96" s="360" t="n">
        <v>35149</v>
      </c>
      <c r="B96" s="361" t="n">
        <v>63.45121951</v>
      </c>
    </row>
    <row r="97" customFormat="false" ht="12.75" hidden="false" customHeight="false" outlineLevel="0" collapsed="false">
      <c r="A97" s="360" t="n">
        <v>35150</v>
      </c>
      <c r="B97" s="361" t="n">
        <v>63.34146341</v>
      </c>
    </row>
    <row r="98" customFormat="false" ht="12.75" hidden="false" customHeight="false" outlineLevel="0" collapsed="false">
      <c r="A98" s="360" t="n">
        <v>35151</v>
      </c>
      <c r="B98" s="361" t="n">
        <v>64.14634146</v>
      </c>
    </row>
    <row r="99" customFormat="false" ht="12.75" hidden="false" customHeight="false" outlineLevel="0" collapsed="false">
      <c r="A99" s="360" t="n">
        <v>35152</v>
      </c>
      <c r="B99" s="361" t="n">
        <v>66.85365854</v>
      </c>
    </row>
    <row r="100" customFormat="false" ht="12.75" hidden="false" customHeight="false" outlineLevel="0" collapsed="false">
      <c r="A100" s="360" t="n">
        <v>35153</v>
      </c>
      <c r="B100" s="361" t="n">
        <v>65.01219512</v>
      </c>
    </row>
    <row r="101" customFormat="false" ht="12.75" hidden="false" customHeight="false" outlineLevel="0" collapsed="false">
      <c r="A101" s="360" t="n">
        <v>35154</v>
      </c>
      <c r="B101" s="361" t="n">
        <v>63.98780488</v>
      </c>
    </row>
    <row r="102" customFormat="false" ht="12.75" hidden="false" customHeight="false" outlineLevel="0" collapsed="false">
      <c r="A102" s="360" t="n">
        <v>35155</v>
      </c>
      <c r="B102" s="361" t="n">
        <v>63.54878049</v>
      </c>
    </row>
    <row r="103" customFormat="false" ht="12.75" hidden="false" customHeight="false" outlineLevel="0" collapsed="false">
      <c r="A103" s="360" t="n">
        <v>35156</v>
      </c>
      <c r="B103" s="361" t="n">
        <v>64.7195122</v>
      </c>
    </row>
    <row r="104" customFormat="false" ht="12.75" hidden="false" customHeight="false" outlineLevel="0" collapsed="false">
      <c r="A104" s="360" t="n">
        <v>35157</v>
      </c>
      <c r="B104" s="361" t="n">
        <v>65.40243902</v>
      </c>
    </row>
    <row r="105" customFormat="false" ht="12.75" hidden="false" customHeight="false" outlineLevel="0" collapsed="false">
      <c r="A105" s="360" t="n">
        <v>35158</v>
      </c>
      <c r="B105" s="361" t="n">
        <v>67.36585366</v>
      </c>
    </row>
    <row r="106" customFormat="false" ht="12.75" hidden="false" customHeight="false" outlineLevel="0" collapsed="false">
      <c r="A106" s="360" t="n">
        <v>35159</v>
      </c>
      <c r="B106" s="361" t="n">
        <v>65.48780488</v>
      </c>
    </row>
    <row r="107" customFormat="false" ht="12.75" hidden="false" customHeight="false" outlineLevel="0" collapsed="false">
      <c r="A107" s="360" t="n">
        <v>35160</v>
      </c>
      <c r="B107" s="361" t="n">
        <v>64.09756098</v>
      </c>
    </row>
    <row r="108" customFormat="false" ht="12.75" hidden="false" customHeight="false" outlineLevel="0" collapsed="false">
      <c r="A108" s="360" t="n">
        <v>35161</v>
      </c>
      <c r="B108" s="361" t="n">
        <v>63.6097561</v>
      </c>
    </row>
    <row r="109" customFormat="false" ht="12.75" hidden="false" customHeight="false" outlineLevel="0" collapsed="false">
      <c r="A109" s="360" t="n">
        <v>35162</v>
      </c>
      <c r="B109" s="361" t="n">
        <v>67.14634146</v>
      </c>
    </row>
    <row r="110" customFormat="false" ht="12.75" hidden="false" customHeight="false" outlineLevel="0" collapsed="false">
      <c r="A110" s="360" t="n">
        <v>35163</v>
      </c>
      <c r="B110" s="361" t="n">
        <v>67.90243902</v>
      </c>
    </row>
    <row r="111" customFormat="false" ht="12.75" hidden="false" customHeight="false" outlineLevel="0" collapsed="false">
      <c r="A111" s="360" t="n">
        <v>35164</v>
      </c>
      <c r="B111" s="361" t="n">
        <v>67.45121951</v>
      </c>
    </row>
    <row r="112" customFormat="false" ht="12.75" hidden="false" customHeight="false" outlineLevel="0" collapsed="false">
      <c r="A112" s="360" t="n">
        <v>35165</v>
      </c>
      <c r="B112" s="361" t="n">
        <v>68.29268293</v>
      </c>
    </row>
    <row r="113" customFormat="false" ht="12.75" hidden="false" customHeight="false" outlineLevel="0" collapsed="false">
      <c r="A113" s="360" t="n">
        <v>35166</v>
      </c>
      <c r="B113" s="361" t="n">
        <v>68.97560976</v>
      </c>
    </row>
    <row r="114" customFormat="false" ht="12.75" hidden="false" customHeight="false" outlineLevel="0" collapsed="false">
      <c r="A114" s="360" t="n">
        <v>35167</v>
      </c>
      <c r="B114" s="361" t="n">
        <v>69.65853659</v>
      </c>
    </row>
    <row r="115" customFormat="false" ht="12.75" hidden="false" customHeight="false" outlineLevel="0" collapsed="false">
      <c r="A115" s="360" t="n">
        <v>35168</v>
      </c>
      <c r="B115" s="361" t="n">
        <v>69.76829268</v>
      </c>
    </row>
    <row r="116" customFormat="false" ht="12.75" hidden="false" customHeight="false" outlineLevel="0" collapsed="false">
      <c r="A116" s="360" t="n">
        <v>35169</v>
      </c>
      <c r="B116" s="361" t="n">
        <v>69.26829268</v>
      </c>
    </row>
    <row r="117" customFormat="false" ht="12.75" hidden="false" customHeight="false" outlineLevel="0" collapsed="false">
      <c r="A117" s="360" t="n">
        <v>35170</v>
      </c>
      <c r="B117" s="361" t="n">
        <v>68.2804878</v>
      </c>
    </row>
    <row r="118" customFormat="false" ht="12.75" hidden="false" customHeight="false" outlineLevel="0" collapsed="false">
      <c r="A118" s="360" t="n">
        <v>35171</v>
      </c>
      <c r="B118" s="361" t="n">
        <v>69.04878049</v>
      </c>
    </row>
    <row r="119" customFormat="false" ht="12.75" hidden="false" customHeight="false" outlineLevel="0" collapsed="false">
      <c r="A119" s="360" t="n">
        <v>35172</v>
      </c>
      <c r="B119" s="361" t="n">
        <v>70.04878049</v>
      </c>
    </row>
    <row r="120" customFormat="false" ht="12.75" hidden="false" customHeight="false" outlineLevel="0" collapsed="false">
      <c r="A120" s="360" t="n">
        <v>35173</v>
      </c>
      <c r="B120" s="361" t="n">
        <v>71.30487805</v>
      </c>
    </row>
    <row r="121" customFormat="false" ht="12.75" hidden="false" customHeight="false" outlineLevel="0" collapsed="false">
      <c r="A121" s="360" t="n">
        <v>35174</v>
      </c>
      <c r="B121" s="361" t="n">
        <v>73.13414634</v>
      </c>
    </row>
    <row r="122" customFormat="false" ht="12.75" hidden="false" customHeight="false" outlineLevel="0" collapsed="false">
      <c r="A122" s="360" t="n">
        <v>35175</v>
      </c>
      <c r="B122" s="361" t="n">
        <v>72.3902439</v>
      </c>
    </row>
    <row r="123" customFormat="false" ht="12.75" hidden="false" customHeight="false" outlineLevel="0" collapsed="false">
      <c r="A123" s="360" t="n">
        <v>35176</v>
      </c>
      <c r="B123" s="361" t="n">
        <v>71.40243902</v>
      </c>
    </row>
    <row r="124" customFormat="false" ht="12.75" hidden="false" customHeight="false" outlineLevel="0" collapsed="false">
      <c r="A124" s="360" t="n">
        <v>35177</v>
      </c>
      <c r="B124" s="361" t="n">
        <v>72.04878049</v>
      </c>
    </row>
    <row r="125" customFormat="false" ht="12.75" hidden="false" customHeight="false" outlineLevel="0" collapsed="false">
      <c r="A125" s="360" t="n">
        <v>35178</v>
      </c>
      <c r="B125" s="361" t="n">
        <v>71.48780488</v>
      </c>
    </row>
    <row r="126" customFormat="false" ht="12.75" hidden="false" customHeight="false" outlineLevel="0" collapsed="false">
      <c r="A126" s="360" t="n">
        <v>35179</v>
      </c>
      <c r="B126" s="361" t="n">
        <v>71.93902439</v>
      </c>
    </row>
    <row r="127" customFormat="false" ht="12.75" hidden="false" customHeight="false" outlineLevel="0" collapsed="false">
      <c r="A127" s="360" t="n">
        <v>35180</v>
      </c>
      <c r="B127" s="361" t="n">
        <v>72.37804878</v>
      </c>
    </row>
    <row r="128" customFormat="false" ht="12.75" hidden="false" customHeight="false" outlineLevel="0" collapsed="false">
      <c r="A128" s="360" t="n">
        <v>35181</v>
      </c>
      <c r="B128" s="361" t="n">
        <v>72.17073171</v>
      </c>
    </row>
    <row r="129" customFormat="false" ht="12.75" hidden="false" customHeight="false" outlineLevel="0" collapsed="false">
      <c r="A129" s="360" t="n">
        <v>35182</v>
      </c>
      <c r="B129" s="361" t="n">
        <v>72.46341463</v>
      </c>
    </row>
    <row r="130" customFormat="false" ht="12.75" hidden="false" customHeight="false" outlineLevel="0" collapsed="false">
      <c r="A130" s="360" t="n">
        <v>35183</v>
      </c>
      <c r="B130" s="361" t="n">
        <v>72.5</v>
      </c>
    </row>
    <row r="131" customFormat="false" ht="12.75" hidden="false" customHeight="false" outlineLevel="0" collapsed="false">
      <c r="A131" s="360" t="n">
        <v>35184</v>
      </c>
      <c r="B131" s="361" t="n">
        <v>73.18292683</v>
      </c>
    </row>
    <row r="132" customFormat="false" ht="12.75" hidden="false" customHeight="false" outlineLevel="0" collapsed="false">
      <c r="A132" s="360" t="n">
        <v>35185</v>
      </c>
      <c r="B132" s="361" t="n">
        <v>72.06097561</v>
      </c>
    </row>
    <row r="133" customFormat="false" ht="12.75" hidden="false" customHeight="false" outlineLevel="0" collapsed="false">
      <c r="A133" s="360" t="n">
        <v>35186</v>
      </c>
      <c r="B133" s="361" t="n">
        <v>71.79268293</v>
      </c>
    </row>
    <row r="134" customFormat="false" ht="12.75" hidden="false" customHeight="false" outlineLevel="0" collapsed="false">
      <c r="A134" s="360" t="n">
        <v>35187</v>
      </c>
      <c r="B134" s="361" t="n">
        <v>71.91463415</v>
      </c>
    </row>
    <row r="135" customFormat="false" ht="12.75" hidden="false" customHeight="false" outlineLevel="0" collapsed="false">
      <c r="A135" s="360" t="n">
        <v>35188</v>
      </c>
      <c r="B135" s="361" t="n">
        <v>72.45121951</v>
      </c>
    </row>
    <row r="136" customFormat="false" ht="12.75" hidden="false" customHeight="false" outlineLevel="0" collapsed="false">
      <c r="A136" s="360" t="n">
        <v>35189</v>
      </c>
      <c r="B136" s="361" t="n">
        <v>72.81707317</v>
      </c>
    </row>
    <row r="137" customFormat="false" ht="12.75" hidden="false" customHeight="false" outlineLevel="0" collapsed="false">
      <c r="A137" s="360" t="n">
        <v>35190</v>
      </c>
      <c r="B137" s="361" t="n">
        <v>73.54878049</v>
      </c>
    </row>
    <row r="138" customFormat="false" ht="12.75" hidden="false" customHeight="false" outlineLevel="0" collapsed="false">
      <c r="A138" s="360" t="n">
        <v>35191</v>
      </c>
      <c r="B138" s="361" t="n">
        <v>74.43902439</v>
      </c>
    </row>
    <row r="139" customFormat="false" ht="12.75" hidden="false" customHeight="false" outlineLevel="0" collapsed="false">
      <c r="A139" s="360" t="n">
        <v>35192</v>
      </c>
      <c r="B139" s="361" t="n">
        <v>75.42682927</v>
      </c>
    </row>
    <row r="140" customFormat="false" ht="12.75" hidden="false" customHeight="false" outlineLevel="0" collapsed="false">
      <c r="A140" s="360" t="n">
        <v>35193</v>
      </c>
      <c r="B140" s="361" t="n">
        <v>75.01219512</v>
      </c>
    </row>
    <row r="141" customFormat="false" ht="12.75" hidden="false" customHeight="false" outlineLevel="0" collapsed="false">
      <c r="A141" s="360" t="n">
        <v>35194</v>
      </c>
      <c r="B141" s="361" t="n">
        <v>74.56097561</v>
      </c>
    </row>
    <row r="142" customFormat="false" ht="12.75" hidden="false" customHeight="false" outlineLevel="0" collapsed="false">
      <c r="A142" s="360" t="n">
        <v>35195</v>
      </c>
      <c r="B142" s="361" t="n">
        <v>74.90243902</v>
      </c>
    </row>
    <row r="143" customFormat="false" ht="12.75" hidden="false" customHeight="false" outlineLevel="0" collapsed="false">
      <c r="A143" s="360" t="n">
        <v>35196</v>
      </c>
      <c r="B143" s="361" t="n">
        <v>74.5</v>
      </c>
    </row>
    <row r="144" customFormat="false" ht="12.75" hidden="false" customHeight="false" outlineLevel="0" collapsed="false">
      <c r="A144" s="360" t="n">
        <v>35197</v>
      </c>
      <c r="B144" s="361" t="n">
        <v>76.06097561</v>
      </c>
    </row>
    <row r="145" customFormat="false" ht="12.75" hidden="false" customHeight="false" outlineLevel="0" collapsed="false">
      <c r="A145" s="360" t="n">
        <v>35198</v>
      </c>
      <c r="B145" s="361" t="n">
        <v>75.65853659</v>
      </c>
    </row>
    <row r="146" customFormat="false" ht="12.75" hidden="false" customHeight="false" outlineLevel="0" collapsed="false">
      <c r="A146" s="360" t="n">
        <v>35199</v>
      </c>
      <c r="B146" s="361" t="n">
        <v>75.35365854</v>
      </c>
    </row>
    <row r="147" customFormat="false" ht="12.75" hidden="false" customHeight="false" outlineLevel="0" collapsed="false">
      <c r="A147" s="360" t="n">
        <v>35200</v>
      </c>
      <c r="B147" s="361" t="n">
        <v>75.53658537</v>
      </c>
    </row>
    <row r="148" customFormat="false" ht="12.75" hidden="false" customHeight="false" outlineLevel="0" collapsed="false">
      <c r="A148" s="360" t="n">
        <v>35201</v>
      </c>
      <c r="B148" s="361" t="n">
        <v>76.24390244</v>
      </c>
    </row>
    <row r="149" customFormat="false" ht="12.75" hidden="false" customHeight="false" outlineLevel="0" collapsed="false">
      <c r="A149" s="360" t="n">
        <v>35202</v>
      </c>
      <c r="B149" s="361" t="n">
        <v>76.17073171</v>
      </c>
    </row>
    <row r="150" customFormat="false" ht="12.75" hidden="false" customHeight="false" outlineLevel="0" collapsed="false">
      <c r="A150" s="360" t="n">
        <v>35203</v>
      </c>
      <c r="B150" s="361" t="n">
        <v>76.04878049</v>
      </c>
    </row>
    <row r="151" customFormat="false" ht="12.75" hidden="false" customHeight="false" outlineLevel="0" collapsed="false">
      <c r="A151" s="360" t="n">
        <v>35204</v>
      </c>
      <c r="B151" s="361" t="n">
        <v>76.37804878</v>
      </c>
    </row>
    <row r="152" customFormat="false" ht="12.75" hidden="false" customHeight="false" outlineLevel="0" collapsed="false">
      <c r="A152" s="360" t="n">
        <v>35205</v>
      </c>
      <c r="B152" s="361" t="n">
        <v>76.25609756</v>
      </c>
    </row>
    <row r="153" customFormat="false" ht="12.75" hidden="false" customHeight="false" outlineLevel="0" collapsed="false">
      <c r="A153" s="360" t="n">
        <v>35206</v>
      </c>
      <c r="B153" s="361" t="n">
        <v>76.40243902</v>
      </c>
    </row>
    <row r="154" customFormat="false" ht="12.75" hidden="false" customHeight="false" outlineLevel="0" collapsed="false">
      <c r="A154" s="360" t="n">
        <v>35207</v>
      </c>
      <c r="B154" s="361" t="n">
        <v>77.8902439</v>
      </c>
    </row>
    <row r="155" customFormat="false" ht="12.75" hidden="false" customHeight="false" outlineLevel="0" collapsed="false">
      <c r="A155" s="360" t="n">
        <v>35208</v>
      </c>
      <c r="B155" s="361" t="n">
        <v>77.68292683</v>
      </c>
    </row>
    <row r="156" customFormat="false" ht="12.75" hidden="false" customHeight="false" outlineLevel="0" collapsed="false">
      <c r="A156" s="360" t="n">
        <v>35209</v>
      </c>
      <c r="B156" s="361" t="n">
        <v>78.14634146</v>
      </c>
    </row>
    <row r="157" customFormat="false" ht="12.75" hidden="false" customHeight="false" outlineLevel="0" collapsed="false">
      <c r="A157" s="360" t="n">
        <v>35210</v>
      </c>
      <c r="B157" s="361" t="n">
        <v>79.12195122</v>
      </c>
    </row>
    <row r="158" customFormat="false" ht="12.75" hidden="false" customHeight="false" outlineLevel="0" collapsed="false">
      <c r="A158" s="360" t="n">
        <v>35211</v>
      </c>
      <c r="B158" s="361" t="n">
        <v>79.59756098</v>
      </c>
    </row>
    <row r="159" customFormat="false" ht="12.75" hidden="false" customHeight="false" outlineLevel="0" collapsed="false">
      <c r="A159" s="360" t="n">
        <v>35212</v>
      </c>
      <c r="B159" s="361" t="n">
        <v>78.57317073</v>
      </c>
    </row>
    <row r="160" customFormat="false" ht="12.75" hidden="false" customHeight="false" outlineLevel="0" collapsed="false">
      <c r="A160" s="360" t="n">
        <v>35213</v>
      </c>
      <c r="B160" s="361" t="n">
        <v>79.25609756</v>
      </c>
    </row>
    <row r="161" customFormat="false" ht="12.75" hidden="false" customHeight="false" outlineLevel="0" collapsed="false">
      <c r="A161" s="360" t="n">
        <v>35214</v>
      </c>
      <c r="B161" s="361" t="n">
        <v>78.85365854</v>
      </c>
    </row>
    <row r="162" customFormat="false" ht="12.75" hidden="false" customHeight="false" outlineLevel="0" collapsed="false">
      <c r="A162" s="360" t="n">
        <v>35215</v>
      </c>
      <c r="B162" s="361" t="n">
        <v>78.67073171</v>
      </c>
    </row>
    <row r="163" customFormat="false" ht="12.75" hidden="false" customHeight="false" outlineLevel="0" collapsed="false">
      <c r="A163" s="360" t="n">
        <v>35216</v>
      </c>
      <c r="B163" s="361" t="n">
        <v>78.68292683</v>
      </c>
    </row>
    <row r="164" customFormat="false" ht="12.75" hidden="false" customHeight="false" outlineLevel="0" collapsed="false">
      <c r="A164" s="360" t="n">
        <v>35217</v>
      </c>
      <c r="B164" s="361" t="n">
        <v>78.6097561</v>
      </c>
    </row>
    <row r="165" customFormat="false" ht="12.75" hidden="false" customHeight="false" outlineLevel="0" collapsed="false">
      <c r="A165" s="360" t="n">
        <v>35218</v>
      </c>
      <c r="B165" s="361" t="n">
        <v>79.58536585</v>
      </c>
    </row>
    <row r="166" customFormat="false" ht="12.75" hidden="false" customHeight="false" outlineLevel="0" collapsed="false">
      <c r="A166" s="360" t="n">
        <v>35219</v>
      </c>
      <c r="B166" s="361" t="n">
        <v>79.46341463</v>
      </c>
    </row>
    <row r="167" customFormat="false" ht="12.75" hidden="false" customHeight="false" outlineLevel="0" collapsed="false">
      <c r="A167" s="360" t="n">
        <v>35220</v>
      </c>
      <c r="B167" s="361" t="n">
        <v>80.07317073</v>
      </c>
    </row>
    <row r="168" customFormat="false" ht="12.75" hidden="false" customHeight="false" outlineLevel="0" collapsed="false">
      <c r="A168" s="360" t="n">
        <v>35221</v>
      </c>
      <c r="B168" s="361" t="n">
        <v>80.43902439</v>
      </c>
    </row>
    <row r="169" customFormat="false" ht="12.75" hidden="false" customHeight="false" outlineLevel="0" collapsed="false">
      <c r="A169" s="360" t="n">
        <v>35222</v>
      </c>
      <c r="B169" s="361" t="n">
        <v>80.56097561</v>
      </c>
    </row>
    <row r="170" customFormat="false" ht="12.75" hidden="false" customHeight="false" outlineLevel="0" collapsed="false">
      <c r="A170" s="360" t="n">
        <v>35223</v>
      </c>
      <c r="B170" s="361" t="n">
        <v>81.03658537</v>
      </c>
    </row>
    <row r="171" customFormat="false" ht="12.75" hidden="false" customHeight="false" outlineLevel="0" collapsed="false">
      <c r="A171" s="360" t="n">
        <v>35224</v>
      </c>
      <c r="B171" s="361" t="n">
        <v>81.53658537</v>
      </c>
    </row>
    <row r="172" customFormat="false" ht="12.75" hidden="false" customHeight="false" outlineLevel="0" collapsed="false">
      <c r="A172" s="360" t="n">
        <v>35225</v>
      </c>
      <c r="B172" s="361" t="n">
        <v>81.24390244</v>
      </c>
    </row>
    <row r="173" customFormat="false" ht="12.75" hidden="false" customHeight="false" outlineLevel="0" collapsed="false">
      <c r="A173" s="360" t="n">
        <v>35226</v>
      </c>
      <c r="B173" s="361" t="n">
        <v>81.41463415</v>
      </c>
    </row>
    <row r="174" customFormat="false" ht="12.75" hidden="false" customHeight="false" outlineLevel="0" collapsed="false">
      <c r="A174" s="360" t="n">
        <v>35227</v>
      </c>
      <c r="B174" s="361" t="n">
        <v>81.42682927</v>
      </c>
    </row>
    <row r="175" customFormat="false" ht="12.75" hidden="false" customHeight="false" outlineLevel="0" collapsed="false">
      <c r="A175" s="360" t="n">
        <v>35228</v>
      </c>
      <c r="B175" s="361" t="n">
        <v>81.34146341</v>
      </c>
    </row>
    <row r="176" customFormat="false" ht="12.75" hidden="false" customHeight="false" outlineLevel="0" collapsed="false">
      <c r="A176" s="360" t="n">
        <v>35229</v>
      </c>
      <c r="B176" s="361" t="n">
        <v>81.46341463</v>
      </c>
    </row>
    <row r="177" customFormat="false" ht="12.75" hidden="false" customHeight="false" outlineLevel="0" collapsed="false">
      <c r="A177" s="360" t="n">
        <v>35230</v>
      </c>
      <c r="B177" s="361" t="n">
        <v>81.97560976</v>
      </c>
    </row>
    <row r="178" customFormat="false" ht="12.75" hidden="false" customHeight="false" outlineLevel="0" collapsed="false">
      <c r="A178" s="360" t="n">
        <v>35231</v>
      </c>
      <c r="B178" s="361" t="n">
        <v>81.75609756</v>
      </c>
    </row>
    <row r="179" customFormat="false" ht="12.75" hidden="false" customHeight="false" outlineLevel="0" collapsed="false">
      <c r="A179" s="360" t="n">
        <v>35232</v>
      </c>
      <c r="B179" s="361" t="n">
        <v>82.25609756</v>
      </c>
    </row>
    <row r="180" customFormat="false" ht="12.75" hidden="false" customHeight="false" outlineLevel="0" collapsed="false">
      <c r="A180" s="360" t="n">
        <v>35233</v>
      </c>
      <c r="B180" s="361" t="n">
        <v>82.13414634</v>
      </c>
    </row>
    <row r="181" customFormat="false" ht="12.75" hidden="false" customHeight="false" outlineLevel="0" collapsed="false">
      <c r="A181" s="360" t="n">
        <v>35234</v>
      </c>
      <c r="B181" s="361" t="n">
        <v>82.54878049</v>
      </c>
    </row>
    <row r="182" customFormat="false" ht="12.75" hidden="false" customHeight="false" outlineLevel="0" collapsed="false">
      <c r="A182" s="360" t="n">
        <v>35235</v>
      </c>
      <c r="B182" s="361" t="n">
        <v>82.37804878</v>
      </c>
    </row>
    <row r="183" customFormat="false" ht="12.75" hidden="false" customHeight="false" outlineLevel="0" collapsed="false">
      <c r="A183" s="360" t="n">
        <v>35236</v>
      </c>
      <c r="B183" s="361" t="n">
        <v>82.37804878</v>
      </c>
    </row>
    <row r="184" customFormat="false" ht="12.75" hidden="false" customHeight="false" outlineLevel="0" collapsed="false">
      <c r="A184" s="360" t="n">
        <v>35237</v>
      </c>
      <c r="B184" s="361" t="n">
        <v>82.2804878</v>
      </c>
    </row>
    <row r="185" customFormat="false" ht="12.75" hidden="false" customHeight="false" outlineLevel="0" collapsed="false">
      <c r="A185" s="360" t="n">
        <v>35238</v>
      </c>
      <c r="B185" s="361" t="n">
        <v>82.79268293</v>
      </c>
    </row>
    <row r="186" customFormat="false" ht="12.75" hidden="false" customHeight="false" outlineLevel="0" collapsed="false">
      <c r="A186" s="360" t="n">
        <v>35239</v>
      </c>
      <c r="B186" s="361" t="n">
        <v>83.25609756</v>
      </c>
    </row>
    <row r="187" customFormat="false" ht="12.75" hidden="false" customHeight="false" outlineLevel="0" collapsed="false">
      <c r="A187" s="360" t="n">
        <v>35240</v>
      </c>
      <c r="B187" s="361" t="n">
        <v>82.91463415</v>
      </c>
    </row>
    <row r="188" customFormat="false" ht="12.75" hidden="false" customHeight="false" outlineLevel="0" collapsed="false">
      <c r="A188" s="360" t="n">
        <v>35241</v>
      </c>
      <c r="B188" s="361" t="n">
        <v>82.80487805</v>
      </c>
    </row>
    <row r="189" customFormat="false" ht="12.75" hidden="false" customHeight="false" outlineLevel="0" collapsed="false">
      <c r="A189" s="360" t="n">
        <v>35242</v>
      </c>
      <c r="B189" s="361" t="n">
        <v>82.95121951</v>
      </c>
    </row>
    <row r="190" customFormat="false" ht="12.75" hidden="false" customHeight="false" outlineLevel="0" collapsed="false">
      <c r="A190" s="360" t="n">
        <v>35243</v>
      </c>
      <c r="B190" s="361" t="n">
        <v>82.95121951</v>
      </c>
    </row>
    <row r="191" customFormat="false" ht="12.75" hidden="false" customHeight="false" outlineLevel="0" collapsed="false">
      <c r="A191" s="360" t="n">
        <v>35244</v>
      </c>
      <c r="B191" s="361" t="n">
        <v>83.29268293</v>
      </c>
    </row>
    <row r="192" customFormat="false" ht="12.75" hidden="false" customHeight="false" outlineLevel="0" collapsed="false">
      <c r="A192" s="360" t="n">
        <v>35245</v>
      </c>
      <c r="B192" s="361" t="n">
        <v>83.26829268</v>
      </c>
    </row>
    <row r="193" customFormat="false" ht="12.75" hidden="false" customHeight="false" outlineLevel="0" collapsed="false">
      <c r="A193" s="360" t="n">
        <v>35246</v>
      </c>
      <c r="B193" s="361" t="n">
        <v>83.67073171</v>
      </c>
    </row>
    <row r="194" customFormat="false" ht="12.75" hidden="false" customHeight="false" outlineLevel="0" collapsed="false">
      <c r="A194" s="360" t="n">
        <v>35247</v>
      </c>
      <c r="B194" s="361" t="n">
        <v>83.95121951</v>
      </c>
    </row>
    <row r="195" customFormat="false" ht="12.75" hidden="false" customHeight="false" outlineLevel="0" collapsed="false">
      <c r="A195" s="360" t="n">
        <v>35248</v>
      </c>
      <c r="B195" s="361" t="n">
        <v>84.29268293</v>
      </c>
    </row>
    <row r="196" customFormat="false" ht="12.75" hidden="false" customHeight="false" outlineLevel="0" collapsed="false">
      <c r="A196" s="360" t="n">
        <v>35249</v>
      </c>
      <c r="B196" s="361" t="n">
        <v>84.36585366</v>
      </c>
    </row>
    <row r="197" customFormat="false" ht="12.75" hidden="false" customHeight="false" outlineLevel="0" collapsed="false">
      <c r="A197" s="360" t="n">
        <v>35250</v>
      </c>
      <c r="B197" s="361" t="n">
        <v>83.68292683</v>
      </c>
    </row>
    <row r="198" customFormat="false" ht="12.75" hidden="false" customHeight="false" outlineLevel="0" collapsed="false">
      <c r="A198" s="360" t="n">
        <v>35251</v>
      </c>
      <c r="B198" s="361" t="n">
        <v>84.06097561</v>
      </c>
    </row>
    <row r="199" customFormat="false" ht="12.75" hidden="false" customHeight="false" outlineLevel="0" collapsed="false">
      <c r="A199" s="360" t="n">
        <v>35252</v>
      </c>
      <c r="B199" s="361" t="n">
        <v>84.08536585</v>
      </c>
    </row>
    <row r="200" customFormat="false" ht="12.75" hidden="false" customHeight="false" outlineLevel="0" collapsed="false">
      <c r="A200" s="360" t="n">
        <v>35253</v>
      </c>
      <c r="B200" s="361" t="n">
        <v>84.25609756</v>
      </c>
    </row>
    <row r="201" customFormat="false" ht="12.75" hidden="false" customHeight="false" outlineLevel="0" collapsed="false">
      <c r="A201" s="360" t="n">
        <v>35254</v>
      </c>
      <c r="B201" s="361" t="n">
        <v>84.08536585</v>
      </c>
    </row>
    <row r="202" customFormat="false" ht="12.75" hidden="false" customHeight="false" outlineLevel="0" collapsed="false">
      <c r="A202" s="360" t="n">
        <v>35255</v>
      </c>
      <c r="B202" s="361" t="n">
        <v>84.43902439</v>
      </c>
    </row>
    <row r="203" customFormat="false" ht="12.75" hidden="false" customHeight="false" outlineLevel="0" collapsed="false">
      <c r="A203" s="360" t="n">
        <v>35256</v>
      </c>
      <c r="B203" s="361" t="n">
        <v>84.53658537</v>
      </c>
    </row>
    <row r="204" customFormat="false" ht="12.75" hidden="false" customHeight="false" outlineLevel="0" collapsed="false">
      <c r="A204" s="360" t="n">
        <v>35257</v>
      </c>
      <c r="B204" s="361" t="n">
        <v>84.30487805</v>
      </c>
    </row>
    <row r="205" customFormat="false" ht="12.75" hidden="false" customHeight="false" outlineLevel="0" collapsed="false">
      <c r="A205" s="360" t="n">
        <v>35258</v>
      </c>
      <c r="B205" s="361" t="n">
        <v>84.52439024</v>
      </c>
    </row>
    <row r="206" customFormat="false" ht="12.75" hidden="false" customHeight="false" outlineLevel="0" collapsed="false">
      <c r="A206" s="360" t="n">
        <v>35259</v>
      </c>
      <c r="B206" s="361" t="n">
        <v>84.42682927</v>
      </c>
    </row>
    <row r="207" customFormat="false" ht="12.75" hidden="false" customHeight="false" outlineLevel="0" collapsed="false">
      <c r="A207" s="360" t="n">
        <v>35260</v>
      </c>
      <c r="B207" s="361" t="n">
        <v>84.64634146</v>
      </c>
    </row>
    <row r="208" customFormat="false" ht="12.75" hidden="false" customHeight="false" outlineLevel="0" collapsed="false">
      <c r="A208" s="360" t="n">
        <v>35261</v>
      </c>
      <c r="B208" s="361" t="n">
        <v>84.2804878</v>
      </c>
    </row>
    <row r="209" customFormat="false" ht="12.75" hidden="false" customHeight="false" outlineLevel="0" collapsed="false">
      <c r="A209" s="360" t="n">
        <v>35262</v>
      </c>
      <c r="B209" s="361" t="n">
        <v>84.34146341</v>
      </c>
    </row>
    <row r="210" customFormat="false" ht="12.75" hidden="false" customHeight="false" outlineLevel="0" collapsed="false">
      <c r="A210" s="360" t="n">
        <v>35263</v>
      </c>
      <c r="B210" s="361" t="n">
        <v>84.45121951</v>
      </c>
    </row>
    <row r="211" customFormat="false" ht="12.75" hidden="false" customHeight="false" outlineLevel="0" collapsed="false">
      <c r="A211" s="360" t="n">
        <v>35264</v>
      </c>
      <c r="B211" s="361" t="n">
        <v>84.79268293</v>
      </c>
    </row>
    <row r="212" customFormat="false" ht="12.75" hidden="false" customHeight="false" outlineLevel="0" collapsed="false">
      <c r="A212" s="360" t="n">
        <v>35265</v>
      </c>
      <c r="B212" s="361" t="n">
        <v>84.92682927</v>
      </c>
    </row>
    <row r="213" customFormat="false" ht="12.75" hidden="false" customHeight="false" outlineLevel="0" collapsed="false">
      <c r="A213" s="360" t="n">
        <v>35266</v>
      </c>
      <c r="B213" s="361" t="n">
        <v>84.63414634</v>
      </c>
    </row>
    <row r="214" customFormat="false" ht="12.75" hidden="false" customHeight="false" outlineLevel="0" collapsed="false">
      <c r="A214" s="360" t="n">
        <v>35267</v>
      </c>
      <c r="B214" s="361" t="n">
        <v>84.64634146</v>
      </c>
    </row>
    <row r="215" customFormat="false" ht="12.75" hidden="false" customHeight="false" outlineLevel="0" collapsed="false">
      <c r="A215" s="360" t="n">
        <v>35268</v>
      </c>
      <c r="B215" s="361" t="n">
        <v>84.7195122</v>
      </c>
    </row>
    <row r="216" customFormat="false" ht="12.75" hidden="false" customHeight="false" outlineLevel="0" collapsed="false">
      <c r="A216" s="360" t="n">
        <v>35269</v>
      </c>
      <c r="B216" s="361" t="n">
        <v>85.52439024</v>
      </c>
    </row>
    <row r="217" customFormat="false" ht="12.75" hidden="false" customHeight="false" outlineLevel="0" collapsed="false">
      <c r="A217" s="360" t="n">
        <v>35270</v>
      </c>
      <c r="B217" s="361" t="n">
        <v>85.37804878</v>
      </c>
    </row>
    <row r="218" customFormat="false" ht="12.75" hidden="false" customHeight="false" outlineLevel="0" collapsed="false">
      <c r="A218" s="360" t="n">
        <v>35271</v>
      </c>
      <c r="B218" s="361" t="n">
        <v>85.35365854</v>
      </c>
    </row>
    <row r="219" customFormat="false" ht="12.75" hidden="false" customHeight="false" outlineLevel="0" collapsed="false">
      <c r="A219" s="360" t="n">
        <v>35272</v>
      </c>
      <c r="B219" s="361" t="n">
        <v>85.68292683</v>
      </c>
    </row>
    <row r="220" customFormat="false" ht="12.75" hidden="false" customHeight="false" outlineLevel="0" collapsed="false">
      <c r="A220" s="360" t="n">
        <v>35273</v>
      </c>
      <c r="B220" s="361" t="n">
        <v>85.63414634</v>
      </c>
    </row>
    <row r="221" customFormat="false" ht="12.75" hidden="false" customHeight="false" outlineLevel="0" collapsed="false">
      <c r="A221" s="360" t="n">
        <v>35274</v>
      </c>
      <c r="B221" s="361" t="n">
        <v>85.76829268</v>
      </c>
    </row>
    <row r="222" customFormat="false" ht="12.75" hidden="false" customHeight="false" outlineLevel="0" collapsed="false">
      <c r="A222" s="360" t="n">
        <v>35275</v>
      </c>
      <c r="B222" s="361" t="n">
        <v>85.65853659</v>
      </c>
    </row>
    <row r="223" customFormat="false" ht="12.75" hidden="false" customHeight="false" outlineLevel="0" collapsed="false">
      <c r="A223" s="360" t="n">
        <v>35276</v>
      </c>
      <c r="B223" s="361" t="n">
        <v>85.48780488</v>
      </c>
    </row>
    <row r="224" customFormat="false" ht="12.75" hidden="false" customHeight="false" outlineLevel="0" collapsed="false">
      <c r="A224" s="360" t="n">
        <v>35277</v>
      </c>
      <c r="B224" s="361" t="n">
        <v>85.07317073</v>
      </c>
    </row>
    <row r="225" customFormat="false" ht="12.75" hidden="false" customHeight="false" outlineLevel="0" collapsed="false">
      <c r="A225" s="360" t="n">
        <v>35278</v>
      </c>
      <c r="B225" s="361" t="n">
        <v>85.09756098</v>
      </c>
    </row>
    <row r="226" customFormat="false" ht="12.75" hidden="false" customHeight="false" outlineLevel="0" collapsed="false">
      <c r="A226" s="360" t="n">
        <v>35279</v>
      </c>
      <c r="B226" s="361" t="n">
        <v>85.02439024</v>
      </c>
    </row>
    <row r="227" customFormat="false" ht="12.75" hidden="false" customHeight="false" outlineLevel="0" collapsed="false">
      <c r="A227" s="360" t="n">
        <v>35280</v>
      </c>
      <c r="B227" s="361" t="n">
        <v>84.81707317</v>
      </c>
    </row>
    <row r="228" customFormat="false" ht="12.75" hidden="false" customHeight="false" outlineLevel="0" collapsed="false">
      <c r="A228" s="360" t="n">
        <v>35281</v>
      </c>
      <c r="B228" s="361" t="n">
        <v>85.02439024</v>
      </c>
    </row>
    <row r="229" customFormat="false" ht="12.75" hidden="false" customHeight="false" outlineLevel="0" collapsed="false">
      <c r="A229" s="360" t="n">
        <v>35282</v>
      </c>
      <c r="B229" s="361" t="n">
        <v>84.58536585</v>
      </c>
    </row>
    <row r="230" customFormat="false" ht="12.75" hidden="false" customHeight="false" outlineLevel="0" collapsed="false">
      <c r="A230" s="360" t="n">
        <v>35283</v>
      </c>
      <c r="B230" s="361" t="n">
        <v>84.74390244</v>
      </c>
    </row>
    <row r="231" customFormat="false" ht="12.75" hidden="false" customHeight="false" outlineLevel="0" collapsed="false">
      <c r="A231" s="360" t="n">
        <v>35284</v>
      </c>
      <c r="B231" s="361" t="n">
        <v>84.97560976</v>
      </c>
    </row>
    <row r="232" customFormat="false" ht="12.75" hidden="false" customHeight="false" outlineLevel="0" collapsed="false">
      <c r="A232" s="360" t="n">
        <v>35285</v>
      </c>
      <c r="B232" s="361" t="n">
        <v>84.90243902</v>
      </c>
    </row>
    <row r="233" customFormat="false" ht="12.75" hidden="false" customHeight="false" outlineLevel="0" collapsed="false">
      <c r="A233" s="360" t="n">
        <v>35286</v>
      </c>
      <c r="B233" s="361" t="n">
        <v>84.97560976</v>
      </c>
    </row>
    <row r="234" customFormat="false" ht="12.75" hidden="false" customHeight="false" outlineLevel="0" collapsed="false">
      <c r="A234" s="360" t="n">
        <v>35287</v>
      </c>
      <c r="B234" s="361" t="n">
        <v>85.30487805</v>
      </c>
    </row>
    <row r="235" customFormat="false" ht="12.75" hidden="false" customHeight="false" outlineLevel="0" collapsed="false">
      <c r="A235" s="360" t="n">
        <v>35288</v>
      </c>
      <c r="B235" s="361" t="n">
        <v>84.93902439</v>
      </c>
    </row>
    <row r="236" customFormat="false" ht="12.75" hidden="false" customHeight="false" outlineLevel="0" collapsed="false">
      <c r="A236" s="360" t="n">
        <v>35289</v>
      </c>
      <c r="B236" s="361" t="n">
        <v>85.13414634</v>
      </c>
    </row>
    <row r="237" customFormat="false" ht="12.75" hidden="false" customHeight="false" outlineLevel="0" collapsed="false">
      <c r="A237" s="360" t="n">
        <v>35290</v>
      </c>
      <c r="B237" s="361" t="n">
        <v>85.17073171</v>
      </c>
    </row>
    <row r="238" customFormat="false" ht="12.75" hidden="false" customHeight="false" outlineLevel="0" collapsed="false">
      <c r="A238" s="360" t="n">
        <v>35291</v>
      </c>
      <c r="B238" s="361" t="n">
        <v>85.1097561</v>
      </c>
    </row>
    <row r="239" customFormat="false" ht="12.75" hidden="false" customHeight="false" outlineLevel="0" collapsed="false">
      <c r="A239" s="360" t="n">
        <v>35292</v>
      </c>
      <c r="B239" s="361" t="n">
        <v>84.53658537</v>
      </c>
    </row>
    <row r="240" customFormat="false" ht="12.75" hidden="false" customHeight="false" outlineLevel="0" collapsed="false">
      <c r="A240" s="360" t="n">
        <v>35293</v>
      </c>
      <c r="B240" s="361" t="n">
        <v>85.13414634</v>
      </c>
    </row>
    <row r="241" customFormat="false" ht="12.75" hidden="false" customHeight="false" outlineLevel="0" collapsed="false">
      <c r="A241" s="360" t="n">
        <v>35294</v>
      </c>
      <c r="B241" s="361" t="n">
        <v>85.42682927</v>
      </c>
    </row>
    <row r="242" customFormat="false" ht="12.75" hidden="false" customHeight="false" outlineLevel="0" collapsed="false">
      <c r="A242" s="360" t="n">
        <v>35295</v>
      </c>
      <c r="B242" s="361" t="n">
        <v>84.56097561</v>
      </c>
    </row>
    <row r="243" customFormat="false" ht="12.75" hidden="false" customHeight="false" outlineLevel="0" collapsed="false">
      <c r="A243" s="360" t="n">
        <v>35296</v>
      </c>
      <c r="B243" s="361" t="n">
        <v>84.95121951</v>
      </c>
    </row>
    <row r="244" customFormat="false" ht="12.75" hidden="false" customHeight="false" outlineLevel="0" collapsed="false">
      <c r="A244" s="360" t="n">
        <v>35297</v>
      </c>
      <c r="B244" s="361" t="n">
        <v>85.12195122</v>
      </c>
    </row>
    <row r="245" customFormat="false" ht="12.75" hidden="false" customHeight="false" outlineLevel="0" collapsed="false">
      <c r="A245" s="360" t="n">
        <v>35298</v>
      </c>
      <c r="B245" s="361" t="n">
        <v>85.19512195</v>
      </c>
    </row>
    <row r="246" customFormat="false" ht="12.75" hidden="false" customHeight="false" outlineLevel="0" collapsed="false">
      <c r="A246" s="360" t="n">
        <v>35299</v>
      </c>
      <c r="B246" s="361" t="n">
        <v>84.45121951</v>
      </c>
    </row>
    <row r="247" customFormat="false" ht="12.75" hidden="false" customHeight="false" outlineLevel="0" collapsed="false">
      <c r="A247" s="360" t="n">
        <v>35300</v>
      </c>
      <c r="B247" s="361" t="n">
        <v>83.7625</v>
      </c>
    </row>
    <row r="248" customFormat="false" ht="12.75" hidden="false" customHeight="false" outlineLevel="0" collapsed="false">
      <c r="A248" s="360" t="n">
        <v>35301</v>
      </c>
      <c r="B248" s="361" t="n">
        <v>84.225</v>
      </c>
    </row>
    <row r="249" customFormat="false" ht="12.75" hidden="false" customHeight="false" outlineLevel="0" collapsed="false">
      <c r="A249" s="360" t="n">
        <v>35302</v>
      </c>
      <c r="B249" s="361" t="n">
        <v>83.2875</v>
      </c>
    </row>
    <row r="250" customFormat="false" ht="12.75" hidden="false" customHeight="false" outlineLevel="0" collapsed="false">
      <c r="A250" s="360" t="n">
        <v>35303</v>
      </c>
      <c r="B250" s="361" t="n">
        <v>83.3625</v>
      </c>
    </row>
    <row r="251" customFormat="false" ht="12.75" hidden="false" customHeight="false" outlineLevel="0" collapsed="false">
      <c r="A251" s="360" t="n">
        <v>35304</v>
      </c>
      <c r="B251" s="361" t="n">
        <v>83.675</v>
      </c>
    </row>
    <row r="252" customFormat="false" ht="12.75" hidden="false" customHeight="false" outlineLevel="0" collapsed="false">
      <c r="A252" s="360" t="n">
        <v>35305</v>
      </c>
      <c r="B252" s="361" t="n">
        <v>83.175</v>
      </c>
    </row>
    <row r="253" customFormat="false" ht="12.75" hidden="false" customHeight="false" outlineLevel="0" collapsed="false">
      <c r="A253" s="360" t="n">
        <v>35306</v>
      </c>
      <c r="B253" s="361" t="n">
        <v>82.95</v>
      </c>
    </row>
    <row r="254" customFormat="false" ht="12.75" hidden="false" customHeight="false" outlineLevel="0" collapsed="false">
      <c r="A254" s="360" t="n">
        <v>35307</v>
      </c>
      <c r="B254" s="361" t="n">
        <v>83.0125</v>
      </c>
    </row>
    <row r="255" customFormat="false" ht="12.75" hidden="false" customHeight="false" outlineLevel="0" collapsed="false">
      <c r="A255" s="360" t="n">
        <v>35308</v>
      </c>
      <c r="B255" s="361" t="n">
        <v>83.475</v>
      </c>
    </row>
    <row r="256" customFormat="false" ht="12.75" hidden="false" customHeight="false" outlineLevel="0" collapsed="false">
      <c r="A256" s="360" t="n">
        <v>35309</v>
      </c>
      <c r="B256" s="361" t="n">
        <v>83.45</v>
      </c>
    </row>
    <row r="257" customFormat="false" ht="12.75" hidden="false" customHeight="false" outlineLevel="0" collapsed="false">
      <c r="A257" s="360" t="n">
        <v>35310</v>
      </c>
      <c r="B257" s="361" t="n">
        <v>83.2875</v>
      </c>
    </row>
    <row r="258" customFormat="false" ht="12.75" hidden="false" customHeight="false" outlineLevel="0" collapsed="false">
      <c r="A258" s="360" t="n">
        <v>35311</v>
      </c>
      <c r="B258" s="361" t="n">
        <v>83.3875</v>
      </c>
    </row>
    <row r="259" customFormat="false" ht="12.75" hidden="false" customHeight="false" outlineLevel="0" collapsed="false">
      <c r="A259" s="360" t="n">
        <v>35312</v>
      </c>
      <c r="B259" s="361" t="n">
        <v>83.075</v>
      </c>
    </row>
    <row r="260" customFormat="false" ht="12.75" hidden="false" customHeight="false" outlineLevel="0" collapsed="false">
      <c r="A260" s="360" t="n">
        <v>35313</v>
      </c>
      <c r="B260" s="361" t="n">
        <v>82.5</v>
      </c>
    </row>
    <row r="261" customFormat="false" ht="12.75" hidden="false" customHeight="false" outlineLevel="0" collapsed="false">
      <c r="A261" s="360" t="n">
        <v>35314</v>
      </c>
      <c r="B261" s="361" t="n">
        <v>81.6375</v>
      </c>
    </row>
    <row r="262" customFormat="false" ht="12.75" hidden="false" customHeight="false" outlineLevel="0" collapsed="false">
      <c r="A262" s="360" t="n">
        <v>35315</v>
      </c>
      <c r="B262" s="361" t="n">
        <v>81.875</v>
      </c>
    </row>
    <row r="263" customFormat="false" ht="12.75" hidden="false" customHeight="false" outlineLevel="0" collapsed="false">
      <c r="A263" s="360" t="n">
        <v>35316</v>
      </c>
      <c r="B263" s="361" t="n">
        <v>81.975</v>
      </c>
    </row>
    <row r="264" customFormat="false" ht="12.75" hidden="false" customHeight="false" outlineLevel="0" collapsed="false">
      <c r="A264" s="360" t="n">
        <v>35317</v>
      </c>
      <c r="B264" s="361" t="n">
        <v>82</v>
      </c>
    </row>
    <row r="265" customFormat="false" ht="12.75" hidden="false" customHeight="false" outlineLevel="0" collapsed="false">
      <c r="A265" s="360" t="n">
        <v>35318</v>
      </c>
      <c r="B265" s="361" t="n">
        <v>81.3125</v>
      </c>
    </row>
    <row r="266" customFormat="false" ht="12.75" hidden="false" customHeight="false" outlineLevel="0" collapsed="false">
      <c r="A266" s="360" t="n">
        <v>35319</v>
      </c>
      <c r="B266" s="361" t="n">
        <v>80.6</v>
      </c>
    </row>
    <row r="267" customFormat="false" ht="12.75" hidden="false" customHeight="false" outlineLevel="0" collapsed="false">
      <c r="A267" s="360" t="n">
        <v>35320</v>
      </c>
      <c r="B267" s="361" t="n">
        <v>81.3875</v>
      </c>
    </row>
    <row r="268" customFormat="false" ht="12.75" hidden="false" customHeight="false" outlineLevel="0" collapsed="false">
      <c r="A268" s="360" t="n">
        <v>35321</v>
      </c>
      <c r="B268" s="361" t="n">
        <v>80.6125</v>
      </c>
    </row>
    <row r="269" customFormat="false" ht="12.75" hidden="false" customHeight="false" outlineLevel="0" collapsed="false">
      <c r="A269" s="360" t="n">
        <v>35322</v>
      </c>
      <c r="B269" s="361" t="n">
        <v>80.0125</v>
      </c>
    </row>
    <row r="270" customFormat="false" ht="12.75" hidden="false" customHeight="false" outlineLevel="0" collapsed="false">
      <c r="A270" s="360" t="n">
        <v>35323</v>
      </c>
      <c r="B270" s="361" t="n">
        <v>80.4375</v>
      </c>
    </row>
    <row r="271" customFormat="false" ht="12.75" hidden="false" customHeight="false" outlineLevel="0" collapsed="false">
      <c r="A271" s="360" t="n">
        <v>35324</v>
      </c>
      <c r="B271" s="361" t="n">
        <v>80.6125</v>
      </c>
    </row>
    <row r="272" customFormat="false" ht="12.75" hidden="false" customHeight="false" outlineLevel="0" collapsed="false">
      <c r="A272" s="360" t="n">
        <v>35325</v>
      </c>
      <c r="B272" s="361" t="n">
        <v>79.9875</v>
      </c>
    </row>
    <row r="273" customFormat="false" ht="12.75" hidden="false" customHeight="false" outlineLevel="0" collapsed="false">
      <c r="A273" s="360" t="n">
        <v>35326</v>
      </c>
      <c r="B273" s="361" t="n">
        <v>79.825</v>
      </c>
    </row>
    <row r="274" customFormat="false" ht="12.75" hidden="false" customHeight="false" outlineLevel="0" collapsed="false">
      <c r="A274" s="360" t="n">
        <v>35327</v>
      </c>
      <c r="B274" s="361" t="n">
        <v>79.0875</v>
      </c>
    </row>
    <row r="275" customFormat="false" ht="12.75" hidden="false" customHeight="false" outlineLevel="0" collapsed="false">
      <c r="A275" s="360" t="n">
        <v>35328</v>
      </c>
      <c r="B275" s="361" t="n">
        <v>79.0375</v>
      </c>
    </row>
    <row r="276" customFormat="false" ht="12.75" hidden="false" customHeight="false" outlineLevel="0" collapsed="false">
      <c r="A276" s="360" t="n">
        <v>35329</v>
      </c>
      <c r="B276" s="361" t="n">
        <v>78.475</v>
      </c>
    </row>
    <row r="277" customFormat="false" ht="12.75" hidden="false" customHeight="false" outlineLevel="0" collapsed="false">
      <c r="A277" s="360" t="n">
        <v>35330</v>
      </c>
      <c r="B277" s="361" t="n">
        <v>77.975</v>
      </c>
    </row>
    <row r="278" customFormat="false" ht="12.75" hidden="false" customHeight="false" outlineLevel="0" collapsed="false">
      <c r="A278" s="360" t="n">
        <v>35331</v>
      </c>
      <c r="B278" s="361" t="n">
        <v>77.1125</v>
      </c>
    </row>
    <row r="279" customFormat="false" ht="12.75" hidden="false" customHeight="false" outlineLevel="0" collapsed="false">
      <c r="A279" s="360" t="n">
        <v>35332</v>
      </c>
      <c r="B279" s="361" t="n">
        <v>76.9875</v>
      </c>
    </row>
    <row r="280" customFormat="false" ht="12.75" hidden="false" customHeight="false" outlineLevel="0" collapsed="false">
      <c r="A280" s="360" t="n">
        <v>35333</v>
      </c>
      <c r="B280" s="361" t="n">
        <v>76.1375</v>
      </c>
    </row>
    <row r="281" customFormat="false" ht="12.75" hidden="false" customHeight="false" outlineLevel="0" collapsed="false">
      <c r="A281" s="360" t="n">
        <v>35334</v>
      </c>
      <c r="B281" s="361" t="n">
        <v>75.725</v>
      </c>
    </row>
    <row r="282" customFormat="false" ht="12.75" hidden="false" customHeight="false" outlineLevel="0" collapsed="false">
      <c r="A282" s="360" t="n">
        <v>35335</v>
      </c>
      <c r="B282" s="361" t="n">
        <v>75.125</v>
      </c>
    </row>
    <row r="283" customFormat="false" ht="12.75" hidden="false" customHeight="false" outlineLevel="0" collapsed="false">
      <c r="A283" s="360" t="n">
        <v>35336</v>
      </c>
      <c r="B283" s="361" t="n">
        <v>75.0625</v>
      </c>
    </row>
    <row r="284" customFormat="false" ht="12.75" hidden="false" customHeight="false" outlineLevel="0" collapsed="false">
      <c r="A284" s="360" t="n">
        <v>35337</v>
      </c>
      <c r="B284" s="361" t="n">
        <v>74.2875</v>
      </c>
    </row>
    <row r="285" customFormat="false" ht="12.75" hidden="false" customHeight="false" outlineLevel="0" collapsed="false">
      <c r="A285" s="360" t="n">
        <v>35338</v>
      </c>
      <c r="B285" s="361" t="n">
        <v>73.4</v>
      </c>
    </row>
    <row r="286" customFormat="false" ht="12.75" hidden="false" customHeight="false" outlineLevel="0" collapsed="false">
      <c r="A286" s="360" t="n">
        <v>35339</v>
      </c>
      <c r="B286" s="361" t="n">
        <v>73.8625</v>
      </c>
    </row>
    <row r="287" customFormat="false" ht="12.75" hidden="false" customHeight="false" outlineLevel="0" collapsed="false">
      <c r="A287" s="360" t="n">
        <v>35340</v>
      </c>
      <c r="B287" s="361" t="n">
        <v>74.775</v>
      </c>
    </row>
    <row r="288" customFormat="false" ht="12.75" hidden="false" customHeight="false" outlineLevel="0" collapsed="false">
      <c r="A288" s="360" t="n">
        <v>35341</v>
      </c>
      <c r="B288" s="361" t="n">
        <v>75.625</v>
      </c>
    </row>
    <row r="289" customFormat="false" ht="12.75" hidden="false" customHeight="false" outlineLevel="0" collapsed="false">
      <c r="A289" s="360" t="n">
        <v>35342</v>
      </c>
      <c r="B289" s="361" t="n">
        <v>74.9</v>
      </c>
    </row>
    <row r="290" customFormat="false" ht="12.75" hidden="false" customHeight="false" outlineLevel="0" collapsed="false">
      <c r="A290" s="360" t="n">
        <v>35343</v>
      </c>
      <c r="B290" s="361" t="n">
        <v>74.1125</v>
      </c>
    </row>
    <row r="291" customFormat="false" ht="12.75" hidden="false" customHeight="false" outlineLevel="0" collapsed="false">
      <c r="A291" s="360" t="n">
        <v>35344</v>
      </c>
      <c r="B291" s="361" t="n">
        <v>73.4375</v>
      </c>
    </row>
    <row r="292" customFormat="false" ht="12.75" hidden="false" customHeight="false" outlineLevel="0" collapsed="false">
      <c r="A292" s="360" t="n">
        <v>35345</v>
      </c>
      <c r="B292" s="361" t="n">
        <v>71.8875</v>
      </c>
    </row>
    <row r="293" customFormat="false" ht="12.75" hidden="false" customHeight="false" outlineLevel="0" collapsed="false">
      <c r="A293" s="360" t="n">
        <v>35346</v>
      </c>
      <c r="B293" s="361" t="n">
        <v>72.425</v>
      </c>
    </row>
    <row r="294" customFormat="false" ht="12.75" hidden="false" customHeight="false" outlineLevel="0" collapsed="false">
      <c r="A294" s="360" t="n">
        <v>35347</v>
      </c>
      <c r="B294" s="361" t="n">
        <v>71.5875</v>
      </c>
    </row>
    <row r="295" customFormat="false" ht="12.75" hidden="false" customHeight="false" outlineLevel="0" collapsed="false">
      <c r="A295" s="360" t="n">
        <v>35348</v>
      </c>
      <c r="B295" s="361" t="n">
        <v>71.725</v>
      </c>
    </row>
    <row r="296" customFormat="false" ht="12.75" hidden="false" customHeight="false" outlineLevel="0" collapsed="false">
      <c r="A296" s="360" t="n">
        <v>35349</v>
      </c>
      <c r="B296" s="361" t="n">
        <v>71.9125</v>
      </c>
    </row>
    <row r="297" customFormat="false" ht="12.75" hidden="false" customHeight="false" outlineLevel="0" collapsed="false">
      <c r="A297" s="360" t="n">
        <v>35350</v>
      </c>
      <c r="B297" s="361" t="n">
        <v>72.4875</v>
      </c>
    </row>
    <row r="298" customFormat="false" ht="12.75" hidden="false" customHeight="false" outlineLevel="0" collapsed="false">
      <c r="A298" s="360" t="n">
        <v>35351</v>
      </c>
      <c r="B298" s="361" t="n">
        <v>72.025</v>
      </c>
    </row>
    <row r="299" customFormat="false" ht="12.75" hidden="false" customHeight="false" outlineLevel="0" collapsed="false">
      <c r="A299" s="360" t="n">
        <v>35352</v>
      </c>
      <c r="B299" s="361" t="n">
        <v>71.8125</v>
      </c>
    </row>
    <row r="300" customFormat="false" ht="12.75" hidden="false" customHeight="false" outlineLevel="0" collapsed="false">
      <c r="A300" s="360" t="n">
        <v>35353</v>
      </c>
      <c r="B300" s="361" t="n">
        <v>71.8625</v>
      </c>
    </row>
    <row r="301" customFormat="false" ht="12.75" hidden="false" customHeight="false" outlineLevel="0" collapsed="false">
      <c r="A301" s="360" t="n">
        <v>35354</v>
      </c>
      <c r="B301" s="361" t="n">
        <v>72.4</v>
      </c>
    </row>
    <row r="302" customFormat="false" ht="12.75" hidden="false" customHeight="false" outlineLevel="0" collapsed="false">
      <c r="A302" s="360" t="n">
        <v>35355</v>
      </c>
      <c r="B302" s="361" t="n">
        <v>71.475</v>
      </c>
    </row>
    <row r="303" customFormat="false" ht="12.75" hidden="false" customHeight="false" outlineLevel="0" collapsed="false">
      <c r="A303" s="360" t="n">
        <v>35356</v>
      </c>
      <c r="B303" s="361" t="n">
        <v>69.75</v>
      </c>
    </row>
    <row r="304" customFormat="false" ht="12.75" hidden="false" customHeight="false" outlineLevel="0" collapsed="false">
      <c r="A304" s="360" t="n">
        <v>35357</v>
      </c>
      <c r="B304" s="361" t="n">
        <v>68.15</v>
      </c>
    </row>
    <row r="305" customFormat="false" ht="12.75" hidden="false" customHeight="false" outlineLevel="0" collapsed="false">
      <c r="A305" s="360" t="n">
        <v>35358</v>
      </c>
      <c r="B305" s="361" t="n">
        <v>68.4875</v>
      </c>
    </row>
    <row r="306" customFormat="false" ht="12.75" hidden="false" customHeight="false" outlineLevel="0" collapsed="false">
      <c r="A306" s="360" t="n">
        <v>35359</v>
      </c>
      <c r="B306" s="361" t="n">
        <v>68.1875</v>
      </c>
    </row>
    <row r="307" customFormat="false" ht="12.75" hidden="false" customHeight="false" outlineLevel="0" collapsed="false">
      <c r="A307" s="360" t="n">
        <v>35360</v>
      </c>
      <c r="B307" s="361" t="n">
        <v>67.725</v>
      </c>
    </row>
    <row r="308" customFormat="false" ht="12.75" hidden="false" customHeight="false" outlineLevel="0" collapsed="false">
      <c r="A308" s="360" t="n">
        <v>35361</v>
      </c>
      <c r="B308" s="361" t="n">
        <v>68.6</v>
      </c>
    </row>
    <row r="309" customFormat="false" ht="12.75" hidden="false" customHeight="false" outlineLevel="0" collapsed="false">
      <c r="A309" s="360" t="n">
        <v>35362</v>
      </c>
      <c r="B309" s="361" t="n">
        <v>66.9875</v>
      </c>
    </row>
    <row r="310" customFormat="false" ht="12.75" hidden="false" customHeight="false" outlineLevel="0" collapsed="false">
      <c r="A310" s="360" t="n">
        <v>35363</v>
      </c>
      <c r="B310" s="361" t="n">
        <v>66.9125</v>
      </c>
    </row>
    <row r="311" customFormat="false" ht="12.75" hidden="false" customHeight="false" outlineLevel="0" collapsed="false">
      <c r="A311" s="360" t="n">
        <v>35364</v>
      </c>
      <c r="B311" s="361" t="n">
        <v>67.875</v>
      </c>
    </row>
    <row r="312" customFormat="false" ht="12.75" hidden="false" customHeight="false" outlineLevel="0" collapsed="false">
      <c r="A312" s="360" t="n">
        <v>35365</v>
      </c>
      <c r="B312" s="361" t="n">
        <v>67.8375</v>
      </c>
    </row>
    <row r="313" customFormat="false" ht="12.75" hidden="false" customHeight="false" outlineLevel="0" collapsed="false">
      <c r="A313" s="360" t="n">
        <v>35366</v>
      </c>
      <c r="B313" s="361" t="n">
        <v>67.7625</v>
      </c>
    </row>
    <row r="314" customFormat="false" ht="12.75" hidden="false" customHeight="false" outlineLevel="0" collapsed="false">
      <c r="A314" s="360" t="n">
        <v>35367</v>
      </c>
      <c r="B314" s="361" t="n">
        <v>67.7125</v>
      </c>
    </row>
    <row r="315" customFormat="false" ht="12.75" hidden="false" customHeight="false" outlineLevel="0" collapsed="false">
      <c r="A315" s="360" t="n">
        <v>35368</v>
      </c>
      <c r="B315" s="361" t="n">
        <v>67.1625</v>
      </c>
    </row>
    <row r="316" customFormat="false" ht="12.75" hidden="false" customHeight="false" outlineLevel="0" collapsed="false">
      <c r="A316" s="360" t="n">
        <v>35369</v>
      </c>
      <c r="B316" s="361" t="n">
        <v>67.0375</v>
      </c>
    </row>
    <row r="317" customFormat="false" ht="12.75" hidden="false" customHeight="false" outlineLevel="0" collapsed="false">
      <c r="A317" s="360" t="n">
        <v>35370</v>
      </c>
      <c r="B317" s="361" t="n">
        <v>65.0375</v>
      </c>
    </row>
    <row r="318" customFormat="false" ht="12.75" hidden="false" customHeight="false" outlineLevel="0" collapsed="false">
      <c r="A318" s="360" t="n">
        <v>35371</v>
      </c>
      <c r="B318" s="361" t="n">
        <v>62.775</v>
      </c>
    </row>
    <row r="319" customFormat="false" ht="12.75" hidden="false" customHeight="false" outlineLevel="0" collapsed="false">
      <c r="A319" s="360" t="n">
        <v>35372</v>
      </c>
      <c r="B319" s="361" t="n">
        <v>61.775</v>
      </c>
    </row>
    <row r="320" customFormat="false" ht="12.75" hidden="false" customHeight="false" outlineLevel="0" collapsed="false">
      <c r="A320" s="360" t="n">
        <v>35373</v>
      </c>
      <c r="B320" s="361" t="n">
        <v>61.75</v>
      </c>
    </row>
    <row r="321" customFormat="false" ht="12.75" hidden="false" customHeight="false" outlineLevel="0" collapsed="false">
      <c r="A321" s="360" t="n">
        <v>35374</v>
      </c>
      <c r="B321" s="361" t="n">
        <v>61.15</v>
      </c>
    </row>
    <row r="322" customFormat="false" ht="12.75" hidden="false" customHeight="false" outlineLevel="0" collapsed="false">
      <c r="A322" s="360" t="n">
        <v>35375</v>
      </c>
      <c r="B322" s="361" t="n">
        <v>62.45</v>
      </c>
    </row>
    <row r="323" customFormat="false" ht="12.75" hidden="false" customHeight="false" outlineLevel="0" collapsed="false">
      <c r="A323" s="360" t="n">
        <v>35376</v>
      </c>
      <c r="B323" s="361" t="n">
        <v>62.3</v>
      </c>
    </row>
    <row r="324" customFormat="false" ht="12.75" hidden="false" customHeight="false" outlineLevel="0" collapsed="false">
      <c r="A324" s="360" t="n">
        <v>35377</v>
      </c>
      <c r="B324" s="361" t="n">
        <v>62.95</v>
      </c>
    </row>
    <row r="325" customFormat="false" ht="12.75" hidden="false" customHeight="false" outlineLevel="0" collapsed="false">
      <c r="A325" s="360" t="n">
        <v>35378</v>
      </c>
      <c r="B325" s="361" t="n">
        <v>62.4125</v>
      </c>
    </row>
    <row r="326" customFormat="false" ht="12.75" hidden="false" customHeight="false" outlineLevel="0" collapsed="false">
      <c r="A326" s="360" t="n">
        <v>35379</v>
      </c>
      <c r="B326" s="361" t="n">
        <v>61.7</v>
      </c>
    </row>
    <row r="327" customFormat="false" ht="12.75" hidden="false" customHeight="false" outlineLevel="0" collapsed="false">
      <c r="A327" s="360" t="n">
        <v>35380</v>
      </c>
      <c r="B327" s="361" t="n">
        <v>61.6</v>
      </c>
    </row>
    <row r="328" customFormat="false" ht="12.75" hidden="false" customHeight="false" outlineLevel="0" collapsed="false">
      <c r="A328" s="360" t="n">
        <v>35381</v>
      </c>
      <c r="B328" s="361" t="n">
        <v>61.4625</v>
      </c>
    </row>
    <row r="329" customFormat="false" ht="12.75" hidden="false" customHeight="false" outlineLevel="0" collapsed="false">
      <c r="A329" s="360" t="n">
        <v>35382</v>
      </c>
      <c r="B329" s="361" t="n">
        <v>61.5625</v>
      </c>
    </row>
    <row r="330" customFormat="false" ht="12.75" hidden="false" customHeight="false" outlineLevel="0" collapsed="false">
      <c r="A330" s="360" t="n">
        <v>35383</v>
      </c>
      <c r="B330" s="361" t="n">
        <v>61.8625</v>
      </c>
    </row>
    <row r="331" customFormat="false" ht="12.75" hidden="false" customHeight="false" outlineLevel="0" collapsed="false">
      <c r="A331" s="360" t="n">
        <v>35384</v>
      </c>
      <c r="B331" s="361" t="n">
        <v>60.275</v>
      </c>
    </row>
    <row r="332" customFormat="false" ht="12.75" hidden="false" customHeight="false" outlineLevel="0" collapsed="false">
      <c r="A332" s="360" t="n">
        <v>35385</v>
      </c>
      <c r="B332" s="361" t="n">
        <v>60.4875</v>
      </c>
    </row>
    <row r="333" customFormat="false" ht="12.75" hidden="false" customHeight="false" outlineLevel="0" collapsed="false">
      <c r="A333" s="360" t="n">
        <v>35386</v>
      </c>
      <c r="B333" s="361" t="n">
        <v>60.8</v>
      </c>
    </row>
    <row r="334" customFormat="false" ht="12.75" hidden="false" customHeight="false" outlineLevel="0" collapsed="false">
      <c r="A334" s="360" t="n">
        <v>35387</v>
      </c>
      <c r="B334" s="361" t="n">
        <v>62.825</v>
      </c>
    </row>
    <row r="335" customFormat="false" ht="12.75" hidden="false" customHeight="false" outlineLevel="0" collapsed="false">
      <c r="A335" s="360" t="n">
        <v>35388</v>
      </c>
      <c r="B335" s="361" t="n">
        <v>61.5875</v>
      </c>
    </row>
    <row r="336" customFormat="false" ht="12.75" hidden="false" customHeight="false" outlineLevel="0" collapsed="false">
      <c r="A336" s="360" t="n">
        <v>35389</v>
      </c>
      <c r="B336" s="361" t="n">
        <v>58.5</v>
      </c>
    </row>
    <row r="337" customFormat="false" ht="12.75" hidden="false" customHeight="false" outlineLevel="0" collapsed="false">
      <c r="A337" s="360" t="n">
        <v>35390</v>
      </c>
      <c r="B337" s="361" t="n">
        <v>58.45</v>
      </c>
    </row>
    <row r="338" customFormat="false" ht="12.75" hidden="false" customHeight="false" outlineLevel="0" collapsed="false">
      <c r="A338" s="360" t="n">
        <v>35391</v>
      </c>
      <c r="B338" s="361" t="n">
        <v>59.45</v>
      </c>
    </row>
    <row r="339" customFormat="false" ht="12.75" hidden="false" customHeight="false" outlineLevel="0" collapsed="false">
      <c r="A339" s="360" t="n">
        <v>35392</v>
      </c>
      <c r="B339" s="361" t="n">
        <v>59.225</v>
      </c>
    </row>
    <row r="340" customFormat="false" ht="12.75" hidden="false" customHeight="false" outlineLevel="0" collapsed="false">
      <c r="A340" s="360" t="n">
        <v>35393</v>
      </c>
      <c r="B340" s="361" t="n">
        <v>56.95</v>
      </c>
    </row>
    <row r="341" customFormat="false" ht="12.75" hidden="false" customHeight="false" outlineLevel="0" collapsed="false">
      <c r="A341" s="360" t="n">
        <v>35394</v>
      </c>
      <c r="B341" s="361" t="n">
        <v>57.6125</v>
      </c>
    </row>
    <row r="342" customFormat="false" ht="12.75" hidden="false" customHeight="false" outlineLevel="0" collapsed="false">
      <c r="A342" s="360" t="n">
        <v>35395</v>
      </c>
      <c r="B342" s="361" t="n">
        <v>60.1625</v>
      </c>
    </row>
    <row r="343" customFormat="false" ht="12.75" hidden="false" customHeight="false" outlineLevel="0" collapsed="false">
      <c r="A343" s="360" t="n">
        <v>35396</v>
      </c>
      <c r="B343" s="361" t="n">
        <v>56.8</v>
      </c>
    </row>
    <row r="344" customFormat="false" ht="12.75" hidden="false" customHeight="false" outlineLevel="0" collapsed="false">
      <c r="A344" s="360" t="n">
        <v>35397</v>
      </c>
      <c r="B344" s="361" t="n">
        <v>54.1</v>
      </c>
    </row>
    <row r="345" customFormat="false" ht="12.75" hidden="false" customHeight="false" outlineLevel="0" collapsed="false">
      <c r="A345" s="360" t="n">
        <v>35398</v>
      </c>
      <c r="B345" s="361" t="n">
        <v>54.7375</v>
      </c>
    </row>
    <row r="346" customFormat="false" ht="12.75" hidden="false" customHeight="false" outlineLevel="0" collapsed="false">
      <c r="A346" s="360" t="n">
        <v>35399</v>
      </c>
      <c r="B346" s="361" t="n">
        <v>54.1875</v>
      </c>
    </row>
    <row r="347" customFormat="false" ht="12.75" hidden="false" customHeight="false" outlineLevel="0" collapsed="false">
      <c r="A347" s="360" t="n">
        <v>35400</v>
      </c>
      <c r="B347" s="361" t="n">
        <v>54.4375</v>
      </c>
    </row>
    <row r="348" customFormat="false" ht="12.75" hidden="false" customHeight="false" outlineLevel="0" collapsed="false">
      <c r="A348" s="360" t="n">
        <v>35401</v>
      </c>
      <c r="B348" s="361" t="n">
        <v>57.125</v>
      </c>
    </row>
    <row r="349" customFormat="false" ht="12.75" hidden="false" customHeight="false" outlineLevel="0" collapsed="false">
      <c r="A349" s="360" t="n">
        <v>35402</v>
      </c>
      <c r="B349" s="361" t="n">
        <v>55.8</v>
      </c>
    </row>
    <row r="350" customFormat="false" ht="12.75" hidden="false" customHeight="false" outlineLevel="0" collapsed="false">
      <c r="A350" s="360" t="n">
        <v>35403</v>
      </c>
      <c r="B350" s="361" t="n">
        <v>55.05</v>
      </c>
    </row>
    <row r="351" customFormat="false" ht="12.75" hidden="false" customHeight="false" outlineLevel="0" collapsed="false">
      <c r="A351" s="360" t="n">
        <v>35404</v>
      </c>
      <c r="B351" s="361" t="n">
        <v>56.7</v>
      </c>
    </row>
    <row r="352" customFormat="false" ht="12.75" hidden="false" customHeight="false" outlineLevel="0" collapsed="false">
      <c r="A352" s="360" t="n">
        <v>35405</v>
      </c>
      <c r="B352" s="361" t="n">
        <v>55.2625</v>
      </c>
    </row>
    <row r="353" customFormat="false" ht="12.75" hidden="false" customHeight="false" outlineLevel="0" collapsed="false">
      <c r="A353" s="360" t="n">
        <v>35406</v>
      </c>
      <c r="B353" s="361" t="n">
        <v>54.6</v>
      </c>
    </row>
    <row r="354" customFormat="false" ht="12.75" hidden="false" customHeight="false" outlineLevel="0" collapsed="false">
      <c r="A354" s="360" t="n">
        <v>35407</v>
      </c>
      <c r="B354" s="361" t="n">
        <v>55.9375</v>
      </c>
    </row>
    <row r="355" customFormat="false" ht="12.75" hidden="false" customHeight="false" outlineLevel="0" collapsed="false">
      <c r="A355" s="360" t="n">
        <v>35408</v>
      </c>
      <c r="B355" s="361" t="n">
        <v>54.825</v>
      </c>
    </row>
    <row r="356" customFormat="false" ht="12.75" hidden="false" customHeight="false" outlineLevel="0" collapsed="false">
      <c r="A356" s="360" t="n">
        <v>35409</v>
      </c>
      <c r="B356" s="361" t="n">
        <v>53.4375</v>
      </c>
    </row>
    <row r="357" customFormat="false" ht="12.75" hidden="false" customHeight="false" outlineLevel="0" collapsed="false">
      <c r="A357" s="360" t="n">
        <v>35410</v>
      </c>
      <c r="B357" s="361" t="n">
        <v>52.85</v>
      </c>
    </row>
    <row r="358" customFormat="false" ht="12.75" hidden="false" customHeight="false" outlineLevel="0" collapsed="false">
      <c r="A358" s="360" t="n">
        <v>35411</v>
      </c>
      <c r="B358" s="361" t="n">
        <v>51.8375</v>
      </c>
    </row>
    <row r="359" customFormat="false" ht="12.75" hidden="false" customHeight="false" outlineLevel="0" collapsed="false">
      <c r="A359" s="360" t="n">
        <v>35412</v>
      </c>
      <c r="B359" s="361" t="n">
        <v>52.375</v>
      </c>
    </row>
    <row r="360" customFormat="false" ht="12.75" hidden="false" customHeight="false" outlineLevel="0" collapsed="false">
      <c r="A360" s="360" t="n">
        <v>35413</v>
      </c>
      <c r="B360" s="361" t="n">
        <v>53.0625</v>
      </c>
    </row>
    <row r="361" customFormat="false" ht="12.75" hidden="false" customHeight="false" outlineLevel="0" collapsed="false">
      <c r="A361" s="360" t="n">
        <v>35414</v>
      </c>
      <c r="B361" s="361" t="n">
        <v>51.375</v>
      </c>
    </row>
    <row r="362" customFormat="false" ht="12.75" hidden="false" customHeight="false" outlineLevel="0" collapsed="false">
      <c r="A362" s="360" t="n">
        <v>35415</v>
      </c>
      <c r="B362" s="361" t="n">
        <v>51.325</v>
      </c>
    </row>
    <row r="363" customFormat="false" ht="12.75" hidden="false" customHeight="false" outlineLevel="0" collapsed="false">
      <c r="A363" s="360" t="n">
        <v>35416</v>
      </c>
      <c r="B363" s="361" t="n">
        <v>51.4625</v>
      </c>
    </row>
    <row r="364" customFormat="false" ht="12.75" hidden="false" customHeight="false" outlineLevel="0" collapsed="false">
      <c r="A364" s="360" t="n">
        <v>35417</v>
      </c>
      <c r="B364" s="361" t="n">
        <v>51.7375</v>
      </c>
    </row>
    <row r="365" customFormat="false" ht="12.75" hidden="false" customHeight="false" outlineLevel="0" collapsed="false">
      <c r="A365" s="360" t="n">
        <v>35418</v>
      </c>
      <c r="B365" s="361" t="n">
        <v>52.1125</v>
      </c>
    </row>
    <row r="366" customFormat="false" ht="12.75" hidden="false" customHeight="false" outlineLevel="0" collapsed="false">
      <c r="A366" s="360" t="n">
        <v>35419</v>
      </c>
      <c r="B366" s="361" t="n">
        <v>52.35</v>
      </c>
    </row>
    <row r="367" customFormat="false" ht="12.75" hidden="false" customHeight="false" outlineLevel="0" collapsed="false">
      <c r="A367" s="360" t="n">
        <v>35420</v>
      </c>
      <c r="B367" s="361" t="n">
        <v>51.8625</v>
      </c>
    </row>
    <row r="368" customFormat="false" ht="12.75" hidden="false" customHeight="false" outlineLevel="0" collapsed="false">
      <c r="A368" s="360" t="n">
        <v>35421</v>
      </c>
      <c r="B368" s="361" t="n">
        <v>49.8125</v>
      </c>
    </row>
    <row r="369" customFormat="false" ht="12.75" hidden="false" customHeight="false" outlineLevel="0" collapsed="false">
      <c r="A369" s="360" t="n">
        <v>35422</v>
      </c>
      <c r="B369" s="361" t="n">
        <v>50.3</v>
      </c>
    </row>
    <row r="370" customFormat="false" ht="12.75" hidden="false" customHeight="false" outlineLevel="0" collapsed="false">
      <c r="A370" s="360" t="n">
        <v>35423</v>
      </c>
      <c r="B370" s="361" t="n">
        <v>49.3625</v>
      </c>
    </row>
    <row r="371" customFormat="false" ht="12.75" hidden="false" customHeight="false" outlineLevel="0" collapsed="false">
      <c r="A371" s="360" t="n">
        <v>35424</v>
      </c>
      <c r="B371" s="361" t="n">
        <v>48.2375</v>
      </c>
    </row>
    <row r="372" customFormat="false" ht="12.75" hidden="false" customHeight="false" outlineLevel="0" collapsed="false">
      <c r="A372" s="360" t="n">
        <v>35425</v>
      </c>
      <c r="B372" s="361" t="n">
        <v>48.7375</v>
      </c>
    </row>
    <row r="373" customFormat="false" ht="12.75" hidden="false" customHeight="false" outlineLevel="0" collapsed="false">
      <c r="A373" s="360" t="n">
        <v>35426</v>
      </c>
      <c r="B373" s="361" t="n">
        <v>52.0125</v>
      </c>
    </row>
    <row r="374" customFormat="false" ht="12.75" hidden="false" customHeight="false" outlineLevel="0" collapsed="false">
      <c r="A374" s="360" t="n">
        <v>35427</v>
      </c>
      <c r="B374" s="361" t="n">
        <v>51.9625</v>
      </c>
    </row>
    <row r="375" customFormat="false" ht="12.75" hidden="false" customHeight="false" outlineLevel="0" collapsed="false">
      <c r="A375" s="360" t="n">
        <v>35428</v>
      </c>
      <c r="B375" s="361" t="n">
        <v>52.95</v>
      </c>
    </row>
    <row r="376" customFormat="false" ht="12.75" hidden="false" customHeight="false" outlineLevel="0" collapsed="false">
      <c r="A376" s="360" t="n">
        <v>35429</v>
      </c>
      <c r="B376" s="361" t="n">
        <v>53.05</v>
      </c>
    </row>
    <row r="377" customFormat="false" ht="12.75" hidden="false" customHeight="false" outlineLevel="0" collapsed="false">
      <c r="A377" s="360" t="n">
        <v>35430</v>
      </c>
      <c r="B377" s="361" t="n">
        <v>51.6</v>
      </c>
    </row>
    <row r="378" customFormat="false" ht="12.75" hidden="false" customHeight="false" outlineLevel="0" collapsed="false">
      <c r="A378" s="362"/>
    </row>
    <row r="379" customFormat="false" ht="12.75" hidden="false" customHeight="false" outlineLevel="0" collapsed="false">
      <c r="A379" s="362"/>
    </row>
    <row r="380" customFormat="false" ht="12.75" hidden="false" customHeight="false" outlineLevel="0" collapsed="false">
      <c r="A380" s="362"/>
    </row>
    <row r="381" customFormat="false" ht="12.75" hidden="false" customHeight="false" outlineLevel="0" collapsed="false">
      <c r="A381" s="362"/>
    </row>
    <row r="382" customFormat="false" ht="12.75" hidden="false" customHeight="false" outlineLevel="0" collapsed="false">
      <c r="A382" s="362"/>
    </row>
    <row r="383" customFormat="false" ht="12.75" hidden="false" customHeight="false" outlineLevel="0" collapsed="false">
      <c r="A383" s="3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17" activeCellId="0" sqref="J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5.13"/>
    <col collapsed="false" customWidth="true" hidden="false" outlineLevel="0" max="2" min="2" style="130" width="12.14"/>
    <col collapsed="false" customWidth="true" hidden="false" outlineLevel="0" max="3" min="3" style="130" width="11.56"/>
    <col collapsed="false" customWidth="true" hidden="false" outlineLevel="0" max="4" min="4" style="130" width="13.14"/>
    <col collapsed="false" customWidth="true" hidden="false" outlineLevel="0" max="5" min="5" style="130" width="10.99"/>
    <col collapsed="false" customWidth="true" hidden="false" outlineLevel="0" max="6" min="6" style="130" width="8.41"/>
    <col collapsed="false" customWidth="true" hidden="false" outlineLevel="0" max="7" min="7" style="130" width="10.56"/>
    <col collapsed="false" customWidth="true" hidden="false" outlineLevel="0" max="8" min="8" style="130" width="10.41"/>
    <col collapsed="false" customWidth="true" hidden="false" outlineLevel="0" max="9" min="9" style="130" width="10.28"/>
    <col collapsed="false" customWidth="true" hidden="false" outlineLevel="0" max="10" min="10" style="130" width="9.56"/>
    <col collapsed="false" customWidth="true" hidden="false" outlineLevel="0" max="11" min="11" style="130" width="10.71"/>
    <col collapsed="false" customWidth="true" hidden="false" outlineLevel="0" max="12" min="12" style="130" width="7.42"/>
    <col collapsed="false" customWidth="true" hidden="false" outlineLevel="0" max="13" min="13" style="130" width="6.99"/>
    <col collapsed="false" customWidth="true" hidden="false" outlineLevel="0" max="14" min="14" style="130" width="6.28"/>
    <col collapsed="false" customWidth="true" hidden="false" outlineLevel="0" max="15" min="15" style="130" width="9.99"/>
    <col collapsed="false" customWidth="true" hidden="false" outlineLevel="0" max="19" min="16" style="130" width="8.7"/>
    <col collapsed="false" customWidth="false" hidden="false" outlineLevel="0" max="257" min="20" style="130" width="9.14"/>
  </cols>
  <sheetData>
    <row r="1" customFormat="false" ht="28.5" hidden="false" customHeight="true" outlineLevel="0" collapsed="false">
      <c r="A1" s="258" t="str">
        <f aca="false">CONCATENATE("Asset: ",sname)</f>
        <v>Asset: CD9</v>
      </c>
      <c r="B1" s="258"/>
      <c r="C1" s="258"/>
    </row>
    <row r="2" customFormat="false" ht="12.75" hidden="false" customHeight="false" outlineLevel="0" collapsed="false">
      <c r="D2" s="363" t="s">
        <v>801</v>
      </c>
      <c r="E2" s="344" t="s">
        <v>802</v>
      </c>
      <c r="F2" s="364"/>
      <c r="G2" s="130" t="s">
        <v>803</v>
      </c>
      <c r="K2" s="130" t="s">
        <v>804</v>
      </c>
      <c r="O2" s="362"/>
      <c r="P2" s="362"/>
      <c r="Q2" s="362"/>
      <c r="R2" s="365" t="s">
        <v>805</v>
      </c>
      <c r="S2" s="365"/>
      <c r="T2" s="135"/>
    </row>
    <row r="3" customFormat="false" ht="17.25" hidden="false" customHeight="true" outlineLevel="0" collapsed="false">
      <c r="A3" s="139"/>
      <c r="B3" s="139"/>
      <c r="C3" s="139"/>
      <c r="D3" s="366" t="s">
        <v>806</v>
      </c>
      <c r="E3" s="344" t="n">
        <f aca="false">AT4+1</f>
        <v>2</v>
      </c>
      <c r="G3" s="350"/>
      <c r="H3" s="350" t="s">
        <v>807</v>
      </c>
      <c r="I3" s="350" t="s">
        <v>808</v>
      </c>
      <c r="K3" s="143" t="s">
        <v>809</v>
      </c>
      <c r="L3" s="367"/>
      <c r="M3" s="367"/>
      <c r="N3" s="151"/>
      <c r="O3" s="368"/>
      <c r="P3" s="362"/>
      <c r="Q3" s="362"/>
      <c r="R3" s="369" t="n">
        <v>0</v>
      </c>
      <c r="S3" s="370" t="s">
        <v>810</v>
      </c>
      <c r="AQ3" s="130" t="s">
        <v>811</v>
      </c>
      <c r="AS3" s="130" t="s">
        <v>812</v>
      </c>
    </row>
    <row r="4" customFormat="false" ht="17.25" hidden="false" customHeight="true" outlineLevel="0" collapsed="false">
      <c r="A4" s="139"/>
      <c r="B4" s="139"/>
      <c r="C4" s="139"/>
      <c r="D4" s="366" t="s">
        <v>813</v>
      </c>
      <c r="E4" s="344" t="n">
        <f aca="false">AQ4-1</f>
        <v>0</v>
      </c>
      <c r="G4" s="371" t="s">
        <v>814</v>
      </c>
      <c r="H4" s="371" t="s">
        <v>815</v>
      </c>
      <c r="I4" s="371" t="s">
        <v>815</v>
      </c>
      <c r="K4" s="371" t="s">
        <v>816</v>
      </c>
      <c r="L4" s="371"/>
      <c r="M4" s="371"/>
      <c r="N4" s="371"/>
      <c r="O4" s="372"/>
      <c r="P4" s="362"/>
      <c r="Q4" s="368"/>
      <c r="R4" s="369" t="n">
        <v>1</v>
      </c>
      <c r="S4" s="373" t="s">
        <v>817</v>
      </c>
      <c r="AK4" s="130" t="n">
        <v>2</v>
      </c>
      <c r="AL4" s="130" t="n">
        <v>1</v>
      </c>
      <c r="AQ4" s="130" t="n">
        <v>1</v>
      </c>
      <c r="AS4" s="130" t="s">
        <v>818</v>
      </c>
      <c r="AT4" s="130" t="n">
        <v>1</v>
      </c>
    </row>
    <row r="5" customFormat="false" ht="12.75" hidden="false" customHeight="false" outlineLevel="0" collapsed="false">
      <c r="D5" s="366" t="s">
        <v>819</v>
      </c>
      <c r="E5" s="374" t="n">
        <f aca="false">IF(FuelType&lt;6,FuelType,IF(OR(FuelType=6,FuelType=7),0,1))</f>
        <v>0</v>
      </c>
      <c r="G5" s="371" t="n">
        <f aca="false">E6</f>
        <v>135</v>
      </c>
      <c r="H5" s="375" t="n">
        <v>8.1</v>
      </c>
      <c r="I5" s="375" t="n">
        <v>9</v>
      </c>
      <c r="K5" s="350"/>
      <c r="L5" s="350" t="s">
        <v>820</v>
      </c>
      <c r="M5" s="350" t="s">
        <v>821</v>
      </c>
      <c r="N5" s="350" t="s">
        <v>822</v>
      </c>
      <c r="O5" s="372"/>
      <c r="P5" s="362"/>
      <c r="Q5" s="362"/>
      <c r="R5" s="369" t="n">
        <v>2</v>
      </c>
      <c r="S5" s="370" t="s">
        <v>823</v>
      </c>
      <c r="AK5" s="376" t="e">
        <f aca="false">(($L$6*(E6*0.5)^2)+($M$6*(E6*0.5))+$N$6)*#REF!*(1000/(E6*0.5))/1000</f>
        <v>#REF!</v>
      </c>
      <c r="AS5" s="130" t="s">
        <v>824</v>
      </c>
    </row>
    <row r="6" customFormat="false" ht="12.75" hidden="false" customHeight="false" outlineLevel="0" collapsed="false">
      <c r="D6" s="366" t="s">
        <v>825</v>
      </c>
      <c r="E6" s="344" t="n">
        <v>135</v>
      </c>
      <c r="G6" s="371" t="n">
        <f aca="false">E7</f>
        <v>217.5</v>
      </c>
      <c r="H6" s="375" t="n">
        <f aca="false">(G5*H5+(G6-G5)*7.1)/G6</f>
        <v>7.72068965517241</v>
      </c>
      <c r="I6" s="375" t="n">
        <v>9.4</v>
      </c>
      <c r="K6" s="350" t="s">
        <v>807</v>
      </c>
      <c r="L6" s="377" t="n">
        <v>238.600519060553</v>
      </c>
      <c r="M6" s="377" t="n">
        <v>3.07780160953965</v>
      </c>
      <c r="N6" s="377" t="n">
        <v>0.0818093755155522</v>
      </c>
      <c r="O6" s="372"/>
      <c r="P6" s="362"/>
      <c r="Q6" s="362"/>
      <c r="R6" s="369" t="n">
        <v>3</v>
      </c>
      <c r="S6" s="370"/>
      <c r="AK6" s="376" t="e">
        <f aca="false">(($L$6*(E7*0.5)^2)+($M$6*(E7*0.5))+$N$6)*#REF!*(1000/(E7*0.5))/1000</f>
        <v>#REF!</v>
      </c>
    </row>
    <row r="7" customFormat="false" ht="12.75" hidden="false" customHeight="false" outlineLevel="0" collapsed="false">
      <c r="D7" s="366" t="s">
        <v>826</v>
      </c>
      <c r="E7" s="371" t="n">
        <f aca="false">AVERAGE(E6,E8)</f>
        <v>217.5</v>
      </c>
      <c r="G7" s="371" t="n">
        <f aca="false">E8</f>
        <v>300</v>
      </c>
      <c r="H7" s="375" t="n">
        <v>7.4</v>
      </c>
      <c r="I7" s="375" t="n">
        <v>10</v>
      </c>
      <c r="K7" s="350" t="s">
        <v>808</v>
      </c>
      <c r="L7" s="378" t="n">
        <v>416.430246090795</v>
      </c>
      <c r="M7" s="378" t="n">
        <v>6.94235211971372</v>
      </c>
      <c r="N7" s="378" t="n">
        <v>0.00370493210871256</v>
      </c>
      <c r="O7" s="130" t="s">
        <v>827</v>
      </c>
      <c r="P7" s="130" t="s">
        <v>828</v>
      </c>
      <c r="R7" s="369" t="n">
        <v>4</v>
      </c>
      <c r="S7" s="370"/>
      <c r="AK7" s="376" t="e">
        <f aca="false">(($L$6*(E8*0.5)^2)+($M$6*(E8*0.5))+$N$6)*#REF!*(1000/(E8*0.5))/1000</f>
        <v>#REF!</v>
      </c>
    </row>
    <row r="8" customFormat="false" ht="12.75" hidden="false" customHeight="false" outlineLevel="0" collapsed="false">
      <c r="D8" s="366" t="s">
        <v>829</v>
      </c>
      <c r="E8" s="344" t="n">
        <v>300</v>
      </c>
      <c r="R8" s="369" t="n">
        <v>5</v>
      </c>
      <c r="S8" s="370"/>
    </row>
    <row r="9" customFormat="false" ht="12.75" hidden="false" customHeight="false" outlineLevel="0" collapsed="false">
      <c r="D9" s="366" t="str">
        <f aca="false">IF(E12=1,"Heat rate@Min capacity","Constant Term")</f>
        <v>Heat rate@Min capacity</v>
      </c>
      <c r="E9" s="163" t="n">
        <f aca="false">IF($E$12=1,H5,L6)</f>
        <v>8.1</v>
      </c>
      <c r="F9" s="163" t="n">
        <f aca="false">IF($F$12=1,I5,L7)</f>
        <v>416.430246090795</v>
      </c>
      <c r="H9" s="379"/>
      <c r="I9" s="380"/>
      <c r="J9" s="380"/>
      <c r="L9" s="379"/>
      <c r="M9" s="380"/>
      <c r="N9" s="380"/>
      <c r="O9" s="380"/>
      <c r="R9" s="369" t="n">
        <v>6</v>
      </c>
      <c r="S9" s="370" t="s">
        <v>830</v>
      </c>
    </row>
    <row r="10" customFormat="false" ht="12.75" hidden="false" customHeight="false" outlineLevel="0" collapsed="false">
      <c r="D10" s="366" t="str">
        <f aca="false">IF(E12=1,"Intermediate","Linar Term")</f>
        <v>Intermediate</v>
      </c>
      <c r="E10" s="163" t="n">
        <f aca="false">IF($E$12=1,H6,M6)</f>
        <v>7.72068965517241</v>
      </c>
      <c r="F10" s="163" t="n">
        <f aca="false">IF($F$12=1,I6,M7)</f>
        <v>6.94235211971372</v>
      </c>
      <c r="G10" s="270" t="s">
        <v>807</v>
      </c>
      <c r="H10" s="380"/>
      <c r="I10" s="380"/>
      <c r="J10" s="380"/>
      <c r="K10" s="270" t="s">
        <v>808</v>
      </c>
      <c r="L10" s="380"/>
      <c r="M10" s="380"/>
      <c r="N10" s="380"/>
      <c r="O10" s="380"/>
      <c r="R10" s="369" t="n">
        <v>7</v>
      </c>
      <c r="S10" s="370" t="s">
        <v>831</v>
      </c>
    </row>
    <row r="11" customFormat="false" ht="12.75" hidden="false" customHeight="false" outlineLevel="0" collapsed="false">
      <c r="D11" s="366" t="str">
        <f aca="false">IF(E12=1,"Peak","Quadratic Term")</f>
        <v>Peak</v>
      </c>
      <c r="E11" s="163" t="n">
        <f aca="false">IF($E$12=1,H7,N6)</f>
        <v>7.4</v>
      </c>
      <c r="F11" s="163" t="n">
        <f aca="false">IF($F$12=1,I7,N7)</f>
        <v>0.00370493210871256</v>
      </c>
      <c r="H11" s="380"/>
      <c r="I11" s="380"/>
      <c r="J11" s="380"/>
      <c r="L11" s="380"/>
      <c r="M11" s="380"/>
      <c r="N11" s="380"/>
      <c r="O11" s="380"/>
      <c r="R11" s="369" t="n">
        <v>8</v>
      </c>
      <c r="S11" s="370" t="s">
        <v>832</v>
      </c>
    </row>
    <row r="12" customFormat="false" ht="12.75" hidden="false" customHeight="false" outlineLevel="0" collapsed="false">
      <c r="D12" s="137" t="s">
        <v>833</v>
      </c>
      <c r="E12" s="135" t="n">
        <f aca="false">IF(AK4=1,0,1)</f>
        <v>1</v>
      </c>
      <c r="F12" s="135" t="n">
        <f aca="false">IF(AL4=1,0,1)</f>
        <v>0</v>
      </c>
      <c r="H12" s="380"/>
      <c r="I12" s="380"/>
      <c r="J12" s="380"/>
      <c r="L12" s="380"/>
      <c r="M12" s="380"/>
      <c r="N12" s="380"/>
      <c r="O12" s="380"/>
      <c r="R12" s="369" t="n">
        <v>9</v>
      </c>
      <c r="S12" s="370"/>
    </row>
    <row r="13" customFormat="false" ht="12.75" hidden="false" customHeight="false" outlineLevel="0" collapsed="false">
      <c r="D13" s="366" t="s">
        <v>834</v>
      </c>
      <c r="E13" s="381" t="n">
        <v>6</v>
      </c>
      <c r="R13" s="369" t="n">
        <v>10</v>
      </c>
      <c r="S13" s="370"/>
    </row>
    <row r="14" customFormat="false" ht="12.75" hidden="false" customHeight="false" outlineLevel="0" collapsed="false">
      <c r="A14" s="139"/>
      <c r="B14" s="139"/>
      <c r="C14" s="139"/>
      <c r="D14" s="366" t="s">
        <v>835</v>
      </c>
      <c r="E14" s="382" t="n">
        <v>1</v>
      </c>
    </row>
    <row r="15" customFormat="false" ht="12.75" hidden="false" customHeight="false" outlineLevel="0" collapsed="false">
      <c r="D15" s="366" t="s">
        <v>836</v>
      </c>
      <c r="E15" s="383" t="n">
        <v>1</v>
      </c>
    </row>
    <row r="16" customFormat="false" ht="12.75" hidden="false" customHeight="false" outlineLevel="0" collapsed="false">
      <c r="D16" s="366" t="s">
        <v>837</v>
      </c>
      <c r="E16" s="384" t="n">
        <v>0</v>
      </c>
      <c r="W16" s="385"/>
    </row>
    <row r="17" customFormat="false" ht="12.75" hidden="false" customHeight="false" outlineLevel="0" collapsed="false">
      <c r="D17" s="366" t="s">
        <v>838</v>
      </c>
      <c r="E17" s="386" t="n">
        <v>4</v>
      </c>
    </row>
    <row r="18" customFormat="false" ht="15.75" hidden="false" customHeight="true" outlineLevel="0" collapsed="false">
      <c r="D18" s="366" t="s">
        <v>839</v>
      </c>
      <c r="E18" s="386" t="n">
        <v>1</v>
      </c>
      <c r="G18" s="387" t="s">
        <v>245</v>
      </c>
      <c r="H18" s="168" t="s">
        <v>840</v>
      </c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</row>
    <row r="19" customFormat="false" ht="12.75" hidden="false" customHeight="false" outlineLevel="0" collapsed="false">
      <c r="D19" s="366" t="s">
        <v>841</v>
      </c>
      <c r="E19" s="388" t="n">
        <v>3</v>
      </c>
      <c r="G19" s="387"/>
      <c r="H19" s="371" t="s">
        <v>842</v>
      </c>
      <c r="I19" s="371" t="s">
        <v>843</v>
      </c>
      <c r="J19" s="371" t="s">
        <v>844</v>
      </c>
      <c r="K19" s="371" t="s">
        <v>845</v>
      </c>
      <c r="L19" s="371" t="s">
        <v>846</v>
      </c>
      <c r="M19" s="371" t="s">
        <v>847</v>
      </c>
      <c r="N19" s="371" t="s">
        <v>848</v>
      </c>
      <c r="O19" s="371" t="s">
        <v>849</v>
      </c>
      <c r="P19" s="371" t="s">
        <v>850</v>
      </c>
      <c r="Q19" s="371" t="s">
        <v>851</v>
      </c>
      <c r="R19" s="371" t="s">
        <v>852</v>
      </c>
      <c r="S19" s="371" t="s">
        <v>853</v>
      </c>
    </row>
    <row r="20" customFormat="false" ht="12.75" hidden="false" customHeight="false" outlineLevel="0" collapsed="false">
      <c r="D20" s="366" t="s">
        <v>854</v>
      </c>
      <c r="E20" s="388" t="n">
        <v>24</v>
      </c>
      <c r="G20" s="389" t="s">
        <v>855</v>
      </c>
      <c r="H20" s="390" t="n">
        <v>1</v>
      </c>
      <c r="I20" s="390" t="n">
        <v>1</v>
      </c>
      <c r="J20" s="390" t="n">
        <v>1</v>
      </c>
      <c r="K20" s="390" t="n">
        <v>1</v>
      </c>
      <c r="L20" s="390" t="n">
        <v>1</v>
      </c>
      <c r="M20" s="390" t="n">
        <v>1</v>
      </c>
      <c r="N20" s="390" t="n">
        <v>1</v>
      </c>
      <c r="O20" s="390" t="n">
        <v>1</v>
      </c>
      <c r="P20" s="390" t="n">
        <v>1</v>
      </c>
      <c r="Q20" s="390" t="n">
        <v>1</v>
      </c>
      <c r="R20" s="390" t="n">
        <v>1</v>
      </c>
      <c r="S20" s="390" t="n">
        <v>1</v>
      </c>
    </row>
    <row r="21" customFormat="false" ht="12.75" hidden="false" customHeight="false" outlineLevel="0" collapsed="false">
      <c r="D21" s="366"/>
      <c r="E21" s="368"/>
    </row>
    <row r="22" customFormat="false" ht="12.75" hidden="false" customHeight="false" outlineLevel="0" collapsed="false">
      <c r="H22" s="391" t="s">
        <v>856</v>
      </c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</row>
    <row r="23" customFormat="false" ht="41.25" hidden="false" customHeight="true" outlineLevel="0" collapsed="false">
      <c r="B23" s="130" t="s">
        <v>857</v>
      </c>
      <c r="D23" s="139" t="s">
        <v>858</v>
      </c>
      <c r="E23" s="392" t="s">
        <v>859</v>
      </c>
      <c r="F23" s="392" t="s">
        <v>860</v>
      </c>
      <c r="G23" s="392" t="s">
        <v>861</v>
      </c>
      <c r="H23" s="368" t="s">
        <v>842</v>
      </c>
      <c r="I23" s="368" t="s">
        <v>843</v>
      </c>
      <c r="J23" s="368" t="s">
        <v>844</v>
      </c>
      <c r="K23" s="368" t="s">
        <v>845</v>
      </c>
      <c r="L23" s="368" t="s">
        <v>846</v>
      </c>
      <c r="M23" s="368" t="s">
        <v>847</v>
      </c>
      <c r="N23" s="368" t="s">
        <v>848</v>
      </c>
      <c r="O23" s="368" t="s">
        <v>849</v>
      </c>
      <c r="P23" s="368" t="s">
        <v>850</v>
      </c>
      <c r="Q23" s="368" t="s">
        <v>851</v>
      </c>
      <c r="R23" s="368" t="s">
        <v>852</v>
      </c>
      <c r="S23" s="368" t="s">
        <v>853</v>
      </c>
    </row>
    <row r="24" customFormat="false" ht="12.75" hidden="false" customHeight="false" outlineLevel="0" collapsed="false">
      <c r="B24" s="393" t="s">
        <v>862</v>
      </c>
      <c r="C24" s="394" t="s">
        <v>863</v>
      </c>
      <c r="D24" s="130" t="n">
        <f aca="false">YEAR(dealStart)</f>
        <v>2001</v>
      </c>
      <c r="E24" s="395" t="n">
        <v>0</v>
      </c>
      <c r="F24" s="396" t="n">
        <v>2.75</v>
      </c>
      <c r="G24" s="397" t="n">
        <v>0.000138888888888889</v>
      </c>
      <c r="H24" s="398" t="n">
        <v>0.12</v>
      </c>
      <c r="I24" s="399" t="n">
        <v>0.12</v>
      </c>
      <c r="J24" s="399" t="n">
        <v>0.12</v>
      </c>
      <c r="K24" s="399" t="n">
        <v>0.12</v>
      </c>
      <c r="L24" s="399" t="n">
        <v>0.12</v>
      </c>
      <c r="M24" s="399" t="n">
        <v>0.12</v>
      </c>
      <c r="N24" s="399" t="n">
        <v>0.12</v>
      </c>
      <c r="O24" s="399" t="n">
        <v>0.12</v>
      </c>
      <c r="P24" s="399" t="n">
        <v>0.12</v>
      </c>
      <c r="Q24" s="399" t="n">
        <v>0.12</v>
      </c>
      <c r="R24" s="399" t="n">
        <v>0.12</v>
      </c>
      <c r="S24" s="400" t="n">
        <v>0.12</v>
      </c>
      <c r="T24" s="401"/>
    </row>
    <row r="25" customFormat="false" ht="12.75" hidden="false" customHeight="false" outlineLevel="0" collapsed="false">
      <c r="B25" s="402" t="s">
        <v>864</v>
      </c>
      <c r="C25" s="403" t="s">
        <v>865</v>
      </c>
      <c r="D25" s="130" t="n">
        <f aca="false">D24+1</f>
        <v>2002</v>
      </c>
      <c r="E25" s="404" t="n">
        <v>0</v>
      </c>
      <c r="F25" s="405" t="n">
        <v>2.75</v>
      </c>
      <c r="G25" s="406" t="n">
        <v>0.000138888888888889</v>
      </c>
      <c r="H25" s="407" t="n">
        <v>0.12</v>
      </c>
      <c r="I25" s="408" t="n">
        <v>0.12</v>
      </c>
      <c r="J25" s="408" t="n">
        <v>0.12</v>
      </c>
      <c r="K25" s="408" t="n">
        <v>0.12</v>
      </c>
      <c r="L25" s="408" t="n">
        <v>0.12</v>
      </c>
      <c r="M25" s="408" t="n">
        <v>0.12</v>
      </c>
      <c r="N25" s="408" t="n">
        <v>0.12</v>
      </c>
      <c r="O25" s="408" t="n">
        <v>0.12</v>
      </c>
      <c r="P25" s="408" t="n">
        <v>0.12</v>
      </c>
      <c r="Q25" s="408" t="n">
        <v>0.12</v>
      </c>
      <c r="R25" s="408" t="n">
        <v>0.12</v>
      </c>
      <c r="S25" s="409" t="n">
        <v>0.12</v>
      </c>
      <c r="T25" s="401"/>
    </row>
    <row r="26" customFormat="false" ht="12.75" hidden="false" customHeight="false" outlineLevel="0" collapsed="false">
      <c r="B26" s="410" t="n">
        <v>36161</v>
      </c>
      <c r="C26" s="165" t="n">
        <v>0</v>
      </c>
      <c r="D26" s="130" t="n">
        <f aca="false">D25+1</f>
        <v>2003</v>
      </c>
      <c r="E26" s="404" t="n">
        <v>0</v>
      </c>
      <c r="F26" s="405" t="n">
        <v>2.75</v>
      </c>
      <c r="G26" s="406" t="n">
        <v>0.000138888888888889</v>
      </c>
      <c r="H26" s="407" t="n">
        <v>0.12</v>
      </c>
      <c r="I26" s="408" t="n">
        <v>0.12</v>
      </c>
      <c r="J26" s="408" t="n">
        <v>0.12</v>
      </c>
      <c r="K26" s="408" t="n">
        <v>0.12</v>
      </c>
      <c r="L26" s="408" t="n">
        <v>0.12</v>
      </c>
      <c r="M26" s="408" t="n">
        <v>0.12</v>
      </c>
      <c r="N26" s="408" t="n">
        <v>0.12</v>
      </c>
      <c r="O26" s="408" t="n">
        <v>0.12</v>
      </c>
      <c r="P26" s="408" t="n">
        <v>0.12</v>
      </c>
      <c r="Q26" s="408" t="n">
        <v>0.12</v>
      </c>
      <c r="R26" s="408" t="n">
        <v>0.12</v>
      </c>
      <c r="S26" s="409" t="n">
        <v>0.12</v>
      </c>
      <c r="T26" s="401"/>
    </row>
    <row r="27" customFormat="false" ht="12.75" hidden="false" customHeight="false" outlineLevel="0" collapsed="false">
      <c r="B27" s="411" t="n">
        <v>36220</v>
      </c>
      <c r="C27" s="165" t="n">
        <v>0</v>
      </c>
      <c r="D27" s="130" t="n">
        <f aca="false">D26+1</f>
        <v>2004</v>
      </c>
      <c r="E27" s="404" t="n">
        <v>0</v>
      </c>
      <c r="F27" s="405" t="n">
        <v>2.75</v>
      </c>
      <c r="G27" s="406" t="n">
        <v>0.000138888888888889</v>
      </c>
      <c r="H27" s="407" t="n">
        <v>0.12</v>
      </c>
      <c r="I27" s="408" t="n">
        <v>0.12</v>
      </c>
      <c r="J27" s="408" t="n">
        <v>0.12</v>
      </c>
      <c r="K27" s="408" t="n">
        <v>0.12</v>
      </c>
      <c r="L27" s="408" t="n">
        <v>0.12</v>
      </c>
      <c r="M27" s="408" t="n">
        <v>0.12</v>
      </c>
      <c r="N27" s="408" t="n">
        <v>0.12</v>
      </c>
      <c r="O27" s="408" t="n">
        <v>0.12</v>
      </c>
      <c r="P27" s="408" t="n">
        <v>0.12</v>
      </c>
      <c r="Q27" s="408" t="n">
        <v>0.12</v>
      </c>
      <c r="R27" s="408" t="n">
        <v>0.12</v>
      </c>
      <c r="S27" s="409" t="n">
        <v>0.12</v>
      </c>
      <c r="T27" s="401"/>
    </row>
    <row r="28" customFormat="false" ht="12.75" hidden="false" customHeight="false" outlineLevel="0" collapsed="false">
      <c r="B28" s="411" t="n">
        <v>37007</v>
      </c>
      <c r="C28" s="165" t="n">
        <v>0</v>
      </c>
      <c r="D28" s="130" t="n">
        <f aca="false">D27+1</f>
        <v>2005</v>
      </c>
      <c r="E28" s="404" t="n">
        <v>0</v>
      </c>
      <c r="F28" s="405" t="n">
        <v>2.75</v>
      </c>
      <c r="G28" s="406" t="n">
        <v>0.000138888888888889</v>
      </c>
      <c r="H28" s="407" t="n">
        <v>0.12</v>
      </c>
      <c r="I28" s="408" t="n">
        <v>0.12</v>
      </c>
      <c r="J28" s="408" t="n">
        <v>0.12</v>
      </c>
      <c r="K28" s="408" t="n">
        <v>0.12</v>
      </c>
      <c r="L28" s="408" t="n">
        <v>0.12</v>
      </c>
      <c r="M28" s="408" t="n">
        <v>0.12</v>
      </c>
      <c r="N28" s="408" t="n">
        <v>0.12</v>
      </c>
      <c r="O28" s="408" t="n">
        <v>0.12</v>
      </c>
      <c r="P28" s="408" t="n">
        <v>0.12</v>
      </c>
      <c r="Q28" s="408" t="n">
        <v>0.12</v>
      </c>
      <c r="R28" s="408" t="n">
        <v>0.12</v>
      </c>
      <c r="S28" s="409" t="n">
        <v>0.12</v>
      </c>
      <c r="T28" s="401"/>
    </row>
    <row r="29" customFormat="false" ht="12.75" hidden="false" customHeight="false" outlineLevel="0" collapsed="false">
      <c r="B29" s="411" t="n">
        <v>37430</v>
      </c>
      <c r="C29" s="165" t="n">
        <v>0</v>
      </c>
      <c r="D29" s="130" t="n">
        <f aca="false">D28+1</f>
        <v>2006</v>
      </c>
      <c r="E29" s="404" t="n">
        <v>0</v>
      </c>
      <c r="F29" s="405" t="n">
        <v>2.75</v>
      </c>
      <c r="G29" s="406" t="n">
        <v>0.000138888888888889</v>
      </c>
      <c r="H29" s="407" t="n">
        <v>0.12</v>
      </c>
      <c r="I29" s="408" t="n">
        <v>0.12</v>
      </c>
      <c r="J29" s="408" t="n">
        <v>0.12</v>
      </c>
      <c r="K29" s="408" t="n">
        <v>0.12</v>
      </c>
      <c r="L29" s="408" t="n">
        <v>0.12</v>
      </c>
      <c r="M29" s="408" t="n">
        <v>0.12</v>
      </c>
      <c r="N29" s="408" t="n">
        <v>0.12</v>
      </c>
      <c r="O29" s="408" t="n">
        <v>0.12</v>
      </c>
      <c r="P29" s="408" t="n">
        <v>0.12</v>
      </c>
      <c r="Q29" s="408" t="n">
        <v>0.12</v>
      </c>
      <c r="R29" s="408" t="n">
        <v>0.12</v>
      </c>
      <c r="S29" s="409" t="n">
        <v>0.12</v>
      </c>
      <c r="T29" s="401"/>
    </row>
    <row r="30" customFormat="false" ht="12.75" hidden="false" customHeight="false" outlineLevel="0" collapsed="false">
      <c r="B30" s="411" t="n">
        <v>37853</v>
      </c>
      <c r="C30" s="165" t="n">
        <v>0</v>
      </c>
      <c r="D30" s="130" t="n">
        <f aca="false">D29+1</f>
        <v>2007</v>
      </c>
      <c r="E30" s="404" t="n">
        <v>0</v>
      </c>
      <c r="F30" s="405" t="n">
        <v>2.75</v>
      </c>
      <c r="G30" s="406" t="n">
        <v>0.000138888888888889</v>
      </c>
      <c r="H30" s="407" t="n">
        <v>0.12</v>
      </c>
      <c r="I30" s="408" t="n">
        <v>0.12</v>
      </c>
      <c r="J30" s="408" t="n">
        <v>0.12</v>
      </c>
      <c r="K30" s="408" t="n">
        <v>0.12</v>
      </c>
      <c r="L30" s="408" t="n">
        <v>0.12</v>
      </c>
      <c r="M30" s="408" t="n">
        <v>0.12</v>
      </c>
      <c r="N30" s="408" t="n">
        <v>0.12</v>
      </c>
      <c r="O30" s="408" t="n">
        <v>0.12</v>
      </c>
      <c r="P30" s="408" t="n">
        <v>0.12</v>
      </c>
      <c r="Q30" s="408" t="n">
        <v>0.12</v>
      </c>
      <c r="R30" s="408" t="n">
        <v>0.12</v>
      </c>
      <c r="S30" s="409" t="n">
        <v>0.12</v>
      </c>
      <c r="T30" s="401"/>
    </row>
    <row r="31" customFormat="false" ht="12.75" hidden="false" customHeight="false" outlineLevel="0" collapsed="false">
      <c r="B31" s="411" t="n">
        <v>38276</v>
      </c>
      <c r="C31" s="165" t="n">
        <v>0</v>
      </c>
      <c r="D31" s="130" t="n">
        <f aca="false">D30+1</f>
        <v>2008</v>
      </c>
      <c r="E31" s="404" t="n">
        <v>0</v>
      </c>
      <c r="F31" s="405" t="n">
        <v>2.75</v>
      </c>
      <c r="G31" s="406" t="n">
        <v>0.000138888888888889</v>
      </c>
      <c r="H31" s="407" t="n">
        <v>0.12</v>
      </c>
      <c r="I31" s="408" t="n">
        <v>0.12</v>
      </c>
      <c r="J31" s="408" t="n">
        <v>0.12</v>
      </c>
      <c r="K31" s="408" t="n">
        <v>0.12</v>
      </c>
      <c r="L31" s="408" t="n">
        <v>0.12</v>
      </c>
      <c r="M31" s="408" t="n">
        <v>0.12</v>
      </c>
      <c r="N31" s="408" t="n">
        <v>0.12</v>
      </c>
      <c r="O31" s="408" t="n">
        <v>0.12</v>
      </c>
      <c r="P31" s="408" t="n">
        <v>0.12</v>
      </c>
      <c r="Q31" s="408" t="n">
        <v>0.12</v>
      </c>
      <c r="R31" s="408" t="n">
        <v>0.12</v>
      </c>
      <c r="S31" s="409" t="n">
        <v>0.12</v>
      </c>
      <c r="T31" s="401"/>
    </row>
    <row r="32" customFormat="false" ht="12.75" hidden="false" customHeight="false" outlineLevel="0" collapsed="false">
      <c r="B32" s="411" t="n">
        <v>38699</v>
      </c>
      <c r="C32" s="165" t="n">
        <v>0</v>
      </c>
      <c r="D32" s="130" t="n">
        <f aca="false">D31+1</f>
        <v>2009</v>
      </c>
      <c r="E32" s="404" t="n">
        <v>0</v>
      </c>
      <c r="F32" s="405" t="n">
        <v>2.75</v>
      </c>
      <c r="G32" s="406" t="n">
        <v>0.000138888888888889</v>
      </c>
      <c r="H32" s="407" t="n">
        <v>0.12</v>
      </c>
      <c r="I32" s="408" t="n">
        <v>0.12</v>
      </c>
      <c r="J32" s="408" t="n">
        <v>0.12</v>
      </c>
      <c r="K32" s="408" t="n">
        <v>0.12</v>
      </c>
      <c r="L32" s="408" t="n">
        <v>0.12</v>
      </c>
      <c r="M32" s="408" t="n">
        <v>0.12</v>
      </c>
      <c r="N32" s="408" t="n">
        <v>0.12</v>
      </c>
      <c r="O32" s="408" t="n">
        <v>0.12</v>
      </c>
      <c r="P32" s="408" t="n">
        <v>0.12</v>
      </c>
      <c r="Q32" s="408" t="n">
        <v>0.12</v>
      </c>
      <c r="R32" s="408" t="n">
        <v>0.12</v>
      </c>
      <c r="S32" s="409" t="n">
        <v>0.12</v>
      </c>
      <c r="T32" s="401"/>
    </row>
    <row r="33" customFormat="false" ht="12.75" hidden="false" customHeight="false" outlineLevel="0" collapsed="false">
      <c r="B33" s="411" t="n">
        <v>39122</v>
      </c>
      <c r="C33" s="165" t="n">
        <v>0</v>
      </c>
      <c r="D33" s="130" t="n">
        <f aca="false">D32+1</f>
        <v>2010</v>
      </c>
      <c r="E33" s="404" t="n">
        <v>0</v>
      </c>
      <c r="F33" s="405" t="n">
        <v>2.75</v>
      </c>
      <c r="G33" s="406" t="n">
        <v>0.000138888888888889</v>
      </c>
      <c r="H33" s="407" t="n">
        <v>0.12</v>
      </c>
      <c r="I33" s="408" t="n">
        <v>0.12</v>
      </c>
      <c r="J33" s="408" t="n">
        <v>0.12</v>
      </c>
      <c r="K33" s="408" t="n">
        <v>0.12</v>
      </c>
      <c r="L33" s="408" t="n">
        <v>0.12</v>
      </c>
      <c r="M33" s="408" t="n">
        <v>0.12</v>
      </c>
      <c r="N33" s="408" t="n">
        <v>0.12</v>
      </c>
      <c r="O33" s="408" t="n">
        <v>0.12</v>
      </c>
      <c r="P33" s="408" t="n">
        <v>0.12</v>
      </c>
      <c r="Q33" s="408" t="n">
        <v>0.12</v>
      </c>
      <c r="R33" s="408" t="n">
        <v>0.12</v>
      </c>
      <c r="S33" s="409" t="n">
        <v>0.12</v>
      </c>
      <c r="T33" s="401"/>
    </row>
    <row r="34" customFormat="false" ht="12.75" hidden="false" customHeight="false" outlineLevel="0" collapsed="false">
      <c r="B34" s="411" t="n">
        <v>39545</v>
      </c>
      <c r="C34" s="165" t="n">
        <v>0</v>
      </c>
      <c r="D34" s="130" t="n">
        <f aca="false">D33+1</f>
        <v>2011</v>
      </c>
      <c r="E34" s="404" t="n">
        <v>0</v>
      </c>
      <c r="F34" s="405" t="n">
        <v>2.75</v>
      </c>
      <c r="G34" s="406" t="n">
        <v>0.000138888888888889</v>
      </c>
      <c r="H34" s="407" t="n">
        <v>0.12</v>
      </c>
      <c r="I34" s="408" t="n">
        <v>0.12</v>
      </c>
      <c r="J34" s="408" t="n">
        <v>0.12</v>
      </c>
      <c r="K34" s="408" t="n">
        <v>0.12</v>
      </c>
      <c r="L34" s="408" t="n">
        <v>0.12</v>
      </c>
      <c r="M34" s="408" t="n">
        <v>0.12</v>
      </c>
      <c r="N34" s="408" t="n">
        <v>0.12</v>
      </c>
      <c r="O34" s="408" t="n">
        <v>0.12</v>
      </c>
      <c r="P34" s="408" t="n">
        <v>0.12</v>
      </c>
      <c r="Q34" s="408" t="n">
        <v>0.12</v>
      </c>
      <c r="R34" s="408" t="n">
        <v>0.12</v>
      </c>
      <c r="S34" s="409" t="n">
        <v>0.12</v>
      </c>
      <c r="T34" s="401"/>
    </row>
    <row r="35" customFormat="false" ht="12.75" hidden="false" customHeight="false" outlineLevel="0" collapsed="false">
      <c r="B35" s="411" t="n">
        <v>39968</v>
      </c>
      <c r="C35" s="165" t="n">
        <v>0</v>
      </c>
      <c r="D35" s="130" t="n">
        <f aca="false">D34+1</f>
        <v>2012</v>
      </c>
      <c r="E35" s="404" t="n">
        <v>0</v>
      </c>
      <c r="F35" s="405" t="n">
        <v>2.75</v>
      </c>
      <c r="G35" s="406" t="n">
        <v>0.000138888888888889</v>
      </c>
      <c r="H35" s="407" t="n">
        <v>0.12</v>
      </c>
      <c r="I35" s="408" t="n">
        <v>0.12</v>
      </c>
      <c r="J35" s="408" t="n">
        <v>0.12</v>
      </c>
      <c r="K35" s="408" t="n">
        <v>0.12</v>
      </c>
      <c r="L35" s="408" t="n">
        <v>0.12</v>
      </c>
      <c r="M35" s="408" t="n">
        <v>0.12</v>
      </c>
      <c r="N35" s="408" t="n">
        <v>0.12</v>
      </c>
      <c r="O35" s="408" t="n">
        <v>0.12</v>
      </c>
      <c r="P35" s="408" t="n">
        <v>0.12</v>
      </c>
      <c r="Q35" s="408" t="n">
        <v>0.12</v>
      </c>
      <c r="R35" s="408" t="n">
        <v>0.12</v>
      </c>
      <c r="S35" s="409" t="n">
        <v>0.12</v>
      </c>
      <c r="T35" s="401"/>
    </row>
    <row r="36" customFormat="false" ht="12.75" hidden="false" customHeight="false" outlineLevel="0" collapsed="false">
      <c r="B36" s="411" t="n">
        <v>40391</v>
      </c>
      <c r="C36" s="165" t="n">
        <v>0</v>
      </c>
      <c r="D36" s="130" t="n">
        <f aca="false">D35+1</f>
        <v>2013</v>
      </c>
      <c r="E36" s="404" t="n">
        <v>0</v>
      </c>
      <c r="F36" s="405" t="n">
        <v>2.75</v>
      </c>
      <c r="G36" s="406" t="n">
        <v>0.000138888888888889</v>
      </c>
      <c r="H36" s="407" t="n">
        <v>0.12</v>
      </c>
      <c r="I36" s="408" t="n">
        <v>0.12</v>
      </c>
      <c r="J36" s="408" t="n">
        <v>0.12</v>
      </c>
      <c r="K36" s="408" t="n">
        <v>0.12</v>
      </c>
      <c r="L36" s="408" t="n">
        <v>0.12</v>
      </c>
      <c r="M36" s="408" t="n">
        <v>0.12</v>
      </c>
      <c r="N36" s="408" t="n">
        <v>0.12</v>
      </c>
      <c r="O36" s="408" t="n">
        <v>0.12</v>
      </c>
      <c r="P36" s="408" t="n">
        <v>0.12</v>
      </c>
      <c r="Q36" s="408" t="n">
        <v>0.12</v>
      </c>
      <c r="R36" s="408" t="n">
        <v>0.12</v>
      </c>
      <c r="S36" s="409" t="n">
        <v>0.12</v>
      </c>
      <c r="T36" s="401"/>
    </row>
    <row r="37" customFormat="false" ht="12.75" hidden="false" customHeight="false" outlineLevel="0" collapsed="false">
      <c r="B37" s="411" t="n">
        <v>40814</v>
      </c>
      <c r="C37" s="165" t="n">
        <v>0</v>
      </c>
      <c r="D37" s="130" t="n">
        <f aca="false">D36+1</f>
        <v>2014</v>
      </c>
      <c r="E37" s="404" t="n">
        <v>0</v>
      </c>
      <c r="F37" s="405" t="n">
        <v>2.75</v>
      </c>
      <c r="G37" s="406" t="n">
        <v>0.000138888888888889</v>
      </c>
      <c r="H37" s="407" t="n">
        <v>0.12</v>
      </c>
      <c r="I37" s="408" t="n">
        <v>0.12</v>
      </c>
      <c r="J37" s="408" t="n">
        <v>0.12</v>
      </c>
      <c r="K37" s="408" t="n">
        <v>0.12</v>
      </c>
      <c r="L37" s="408" t="n">
        <v>0.12</v>
      </c>
      <c r="M37" s="408" t="n">
        <v>0.12</v>
      </c>
      <c r="N37" s="408" t="n">
        <v>0.12</v>
      </c>
      <c r="O37" s="408" t="n">
        <v>0.12</v>
      </c>
      <c r="P37" s="408" t="n">
        <v>0.12</v>
      </c>
      <c r="Q37" s="408" t="n">
        <v>0.12</v>
      </c>
      <c r="R37" s="408" t="n">
        <v>0.12</v>
      </c>
      <c r="S37" s="409" t="n">
        <v>0.12</v>
      </c>
      <c r="T37" s="401"/>
    </row>
    <row r="38" customFormat="false" ht="12.75" hidden="false" customHeight="false" outlineLevel="0" collapsed="false">
      <c r="B38" s="411" t="n">
        <v>41237</v>
      </c>
      <c r="C38" s="165" t="n">
        <v>0</v>
      </c>
      <c r="D38" s="130" t="n">
        <f aca="false">D37+1</f>
        <v>2015</v>
      </c>
      <c r="E38" s="404" t="n">
        <v>0</v>
      </c>
      <c r="F38" s="405" t="n">
        <v>2.75</v>
      </c>
      <c r="G38" s="406" t="n">
        <v>0.000138888888888889</v>
      </c>
      <c r="H38" s="407" t="n">
        <v>0.12</v>
      </c>
      <c r="I38" s="408" t="n">
        <v>0.12</v>
      </c>
      <c r="J38" s="408" t="n">
        <v>0.12</v>
      </c>
      <c r="K38" s="408" t="n">
        <v>0.12</v>
      </c>
      <c r="L38" s="408" t="n">
        <v>0.12</v>
      </c>
      <c r="M38" s="408" t="n">
        <v>0.12</v>
      </c>
      <c r="N38" s="408" t="n">
        <v>0.12</v>
      </c>
      <c r="O38" s="408" t="n">
        <v>0.12</v>
      </c>
      <c r="P38" s="408" t="n">
        <v>0.12</v>
      </c>
      <c r="Q38" s="408" t="n">
        <v>0.12</v>
      </c>
      <c r="R38" s="408" t="n">
        <v>0.12</v>
      </c>
      <c r="S38" s="409" t="n">
        <v>0.12</v>
      </c>
      <c r="T38" s="401"/>
    </row>
    <row r="39" customFormat="false" ht="12.75" hidden="false" customHeight="false" outlineLevel="0" collapsed="false">
      <c r="B39" s="411" t="n">
        <v>41660</v>
      </c>
      <c r="C39" s="165" t="n">
        <v>0</v>
      </c>
      <c r="D39" s="130" t="n">
        <f aca="false">D38+1</f>
        <v>2016</v>
      </c>
      <c r="E39" s="404" t="n">
        <v>0</v>
      </c>
      <c r="F39" s="405" t="n">
        <v>2.75</v>
      </c>
      <c r="G39" s="406" t="n">
        <v>0.000138888888888889</v>
      </c>
      <c r="H39" s="407" t="n">
        <v>0.12</v>
      </c>
      <c r="I39" s="408" t="n">
        <v>0.12</v>
      </c>
      <c r="J39" s="408" t="n">
        <v>0.12</v>
      </c>
      <c r="K39" s="408" t="n">
        <v>0.12</v>
      </c>
      <c r="L39" s="408" t="n">
        <v>0.12</v>
      </c>
      <c r="M39" s="408" t="n">
        <v>0.12</v>
      </c>
      <c r="N39" s="408" t="n">
        <v>0.12</v>
      </c>
      <c r="O39" s="408" t="n">
        <v>0.12</v>
      </c>
      <c r="P39" s="408" t="n">
        <v>0.12</v>
      </c>
      <c r="Q39" s="408" t="n">
        <v>0.12</v>
      </c>
      <c r="R39" s="408" t="n">
        <v>0.12</v>
      </c>
      <c r="S39" s="409" t="n">
        <v>0.12</v>
      </c>
      <c r="T39" s="401"/>
    </row>
    <row r="40" customFormat="false" ht="12.75" hidden="false" customHeight="false" outlineLevel="0" collapsed="false">
      <c r="B40" s="411" t="n">
        <v>42083</v>
      </c>
      <c r="C40" s="165" t="n">
        <v>0</v>
      </c>
      <c r="D40" s="130" t="n">
        <f aca="false">D39+1</f>
        <v>2017</v>
      </c>
      <c r="E40" s="404" t="n">
        <v>0</v>
      </c>
      <c r="F40" s="405" t="n">
        <v>2.75</v>
      </c>
      <c r="G40" s="406" t="n">
        <v>0.000138888888888889</v>
      </c>
      <c r="H40" s="407" t="n">
        <v>0.12</v>
      </c>
      <c r="I40" s="408" t="n">
        <v>0.12</v>
      </c>
      <c r="J40" s="408" t="n">
        <v>0.12</v>
      </c>
      <c r="K40" s="408" t="n">
        <v>0.12</v>
      </c>
      <c r="L40" s="408" t="n">
        <v>0.12</v>
      </c>
      <c r="M40" s="408" t="n">
        <v>0.12</v>
      </c>
      <c r="N40" s="408" t="n">
        <v>0.12</v>
      </c>
      <c r="O40" s="408" t="n">
        <v>0.12</v>
      </c>
      <c r="P40" s="408" t="n">
        <v>0.12</v>
      </c>
      <c r="Q40" s="408" t="n">
        <v>0.12</v>
      </c>
      <c r="R40" s="408" t="n">
        <v>0.12</v>
      </c>
      <c r="S40" s="409" t="n">
        <v>0.12</v>
      </c>
      <c r="T40" s="401"/>
    </row>
    <row r="41" customFormat="false" ht="12.75" hidden="false" customHeight="false" outlineLevel="0" collapsed="false">
      <c r="B41" s="411" t="n">
        <v>42506</v>
      </c>
      <c r="C41" s="165" t="n">
        <v>0</v>
      </c>
      <c r="D41" s="130" t="n">
        <f aca="false">D40+1</f>
        <v>2018</v>
      </c>
      <c r="E41" s="404" t="n">
        <v>0</v>
      </c>
      <c r="F41" s="405" t="n">
        <v>2.75</v>
      </c>
      <c r="G41" s="406" t="n">
        <v>0.000138888888888889</v>
      </c>
      <c r="H41" s="407" t="n">
        <v>0.12</v>
      </c>
      <c r="I41" s="408" t="n">
        <v>0.12</v>
      </c>
      <c r="J41" s="408" t="n">
        <v>0.12</v>
      </c>
      <c r="K41" s="408" t="n">
        <v>0.12</v>
      </c>
      <c r="L41" s="408" t="n">
        <v>0.12</v>
      </c>
      <c r="M41" s="408" t="n">
        <v>0.12</v>
      </c>
      <c r="N41" s="408" t="n">
        <v>0.12</v>
      </c>
      <c r="O41" s="408" t="n">
        <v>0.12</v>
      </c>
      <c r="P41" s="408" t="n">
        <v>0.12</v>
      </c>
      <c r="Q41" s="408" t="n">
        <v>0.12</v>
      </c>
      <c r="R41" s="408" t="n">
        <v>0.12</v>
      </c>
      <c r="S41" s="409" t="n">
        <v>0.12</v>
      </c>
      <c r="T41" s="401"/>
    </row>
    <row r="42" customFormat="false" ht="12.75" hidden="false" customHeight="false" outlineLevel="0" collapsed="false">
      <c r="B42" s="411" t="n">
        <v>42929</v>
      </c>
      <c r="C42" s="165" t="n">
        <v>0</v>
      </c>
      <c r="D42" s="130" t="n">
        <f aca="false">D41+1</f>
        <v>2019</v>
      </c>
      <c r="E42" s="404" t="n">
        <v>0</v>
      </c>
      <c r="F42" s="405" t="n">
        <v>2.75</v>
      </c>
      <c r="G42" s="406" t="n">
        <v>0.000138888888888889</v>
      </c>
      <c r="H42" s="407" t="n">
        <v>0.12</v>
      </c>
      <c r="I42" s="408" t="n">
        <v>0.12</v>
      </c>
      <c r="J42" s="408" t="n">
        <v>0.12</v>
      </c>
      <c r="K42" s="408" t="n">
        <v>0.12</v>
      </c>
      <c r="L42" s="408" t="n">
        <v>0.12</v>
      </c>
      <c r="M42" s="408" t="n">
        <v>0.12</v>
      </c>
      <c r="N42" s="408" t="n">
        <v>0.12</v>
      </c>
      <c r="O42" s="408" t="n">
        <v>0.12</v>
      </c>
      <c r="P42" s="408" t="n">
        <v>0.12</v>
      </c>
      <c r="Q42" s="408" t="n">
        <v>0.12</v>
      </c>
      <c r="R42" s="408" t="n">
        <v>0.12</v>
      </c>
      <c r="S42" s="409" t="n">
        <v>0.12</v>
      </c>
      <c r="T42" s="401"/>
    </row>
    <row r="43" customFormat="false" ht="13.5" hidden="false" customHeight="true" outlineLevel="0" collapsed="false">
      <c r="A43" s="412"/>
      <c r="B43" s="411" t="n">
        <v>43352</v>
      </c>
      <c r="C43" s="165" t="n">
        <v>0</v>
      </c>
      <c r="D43" s="130" t="n">
        <f aca="false">D42+1</f>
        <v>2020</v>
      </c>
      <c r="E43" s="404" t="n">
        <v>0</v>
      </c>
      <c r="F43" s="405" t="n">
        <v>2.75</v>
      </c>
      <c r="G43" s="406" t="n">
        <v>0.000138888888888889</v>
      </c>
      <c r="H43" s="407" t="n">
        <v>0.12</v>
      </c>
      <c r="I43" s="408" t="n">
        <v>0.12</v>
      </c>
      <c r="J43" s="408" t="n">
        <v>0.12</v>
      </c>
      <c r="K43" s="408" t="n">
        <v>0.12</v>
      </c>
      <c r="L43" s="408" t="n">
        <v>0.12</v>
      </c>
      <c r="M43" s="408" t="n">
        <v>0.12</v>
      </c>
      <c r="N43" s="408" t="n">
        <v>0.12</v>
      </c>
      <c r="O43" s="408" t="n">
        <v>0.12</v>
      </c>
      <c r="P43" s="408" t="n">
        <v>0.12</v>
      </c>
      <c r="Q43" s="408" t="n">
        <v>0.12</v>
      </c>
      <c r="R43" s="408" t="n">
        <v>0.12</v>
      </c>
      <c r="S43" s="409" t="n">
        <v>0.12</v>
      </c>
      <c r="T43" s="401"/>
    </row>
    <row r="44" customFormat="false" ht="13.5" hidden="false" customHeight="true" outlineLevel="0" collapsed="false">
      <c r="B44" s="411"/>
      <c r="C44" s="165"/>
      <c r="D44" s="130" t="n">
        <f aca="false">D43+1</f>
        <v>2021</v>
      </c>
      <c r="E44" s="404" t="n">
        <v>0</v>
      </c>
      <c r="F44" s="405" t="n">
        <v>2.75</v>
      </c>
      <c r="G44" s="406" t="n">
        <v>0.000138888888888889</v>
      </c>
      <c r="H44" s="407" t="n">
        <v>0.12</v>
      </c>
      <c r="I44" s="408" t="n">
        <v>0.12</v>
      </c>
      <c r="J44" s="408" t="n">
        <v>0.12</v>
      </c>
      <c r="K44" s="408" t="n">
        <v>0.12</v>
      </c>
      <c r="L44" s="408" t="n">
        <v>0.12</v>
      </c>
      <c r="M44" s="408" t="n">
        <v>0.12</v>
      </c>
      <c r="N44" s="408" t="n">
        <v>0.12</v>
      </c>
      <c r="O44" s="408" t="n">
        <v>0.12</v>
      </c>
      <c r="P44" s="408" t="n">
        <v>0.12</v>
      </c>
      <c r="Q44" s="408" t="n">
        <v>0.12</v>
      </c>
      <c r="R44" s="408" t="n">
        <v>0.12</v>
      </c>
      <c r="S44" s="409" t="n">
        <v>0.12</v>
      </c>
      <c r="T44" s="401"/>
    </row>
    <row r="45" customFormat="false" ht="13.5" hidden="false" customHeight="true" outlineLevel="0" collapsed="false">
      <c r="B45" s="411"/>
      <c r="C45" s="165"/>
      <c r="D45" s="130" t="n">
        <f aca="false">D44+1</f>
        <v>2022</v>
      </c>
      <c r="E45" s="404" t="n">
        <v>0</v>
      </c>
      <c r="F45" s="405" t="n">
        <v>2.75</v>
      </c>
      <c r="G45" s="406" t="n">
        <v>0.000138888888888889</v>
      </c>
      <c r="H45" s="407" t="n">
        <v>0.12</v>
      </c>
      <c r="I45" s="408" t="n">
        <v>0.12</v>
      </c>
      <c r="J45" s="408" t="n">
        <v>0.12</v>
      </c>
      <c r="K45" s="408" t="n">
        <v>0.12</v>
      </c>
      <c r="L45" s="408" t="n">
        <v>0.12</v>
      </c>
      <c r="M45" s="408" t="n">
        <v>0.12</v>
      </c>
      <c r="N45" s="408" t="n">
        <v>0.12</v>
      </c>
      <c r="O45" s="408" t="n">
        <v>0.12</v>
      </c>
      <c r="P45" s="408" t="n">
        <v>0.12</v>
      </c>
      <c r="Q45" s="408" t="n">
        <v>0.12</v>
      </c>
      <c r="R45" s="408" t="n">
        <v>0.12</v>
      </c>
      <c r="S45" s="409" t="n">
        <v>0.12</v>
      </c>
      <c r="T45" s="401"/>
    </row>
    <row r="46" customFormat="false" ht="13.5" hidden="false" customHeight="true" outlineLevel="0" collapsed="false">
      <c r="B46" s="411"/>
      <c r="C46" s="165"/>
      <c r="D46" s="130" t="n">
        <f aca="false">D45+1</f>
        <v>2023</v>
      </c>
      <c r="E46" s="404" t="n">
        <v>0</v>
      </c>
      <c r="F46" s="405" t="n">
        <v>2.75</v>
      </c>
      <c r="G46" s="406" t="n">
        <v>0.000138888888888889</v>
      </c>
      <c r="H46" s="407" t="n">
        <v>0.12</v>
      </c>
      <c r="I46" s="408" t="n">
        <v>0.12</v>
      </c>
      <c r="J46" s="408" t="n">
        <v>0.12</v>
      </c>
      <c r="K46" s="408" t="n">
        <v>0.12</v>
      </c>
      <c r="L46" s="408" t="n">
        <v>0.12</v>
      </c>
      <c r="M46" s="408" t="n">
        <v>0.12</v>
      </c>
      <c r="N46" s="408" t="n">
        <v>0.12</v>
      </c>
      <c r="O46" s="408" t="n">
        <v>0.12</v>
      </c>
      <c r="P46" s="408" t="n">
        <v>0.12</v>
      </c>
      <c r="Q46" s="408" t="n">
        <v>0.12</v>
      </c>
      <c r="R46" s="408" t="n">
        <v>0.12</v>
      </c>
      <c r="S46" s="409" t="n">
        <v>0.12</v>
      </c>
      <c r="T46" s="401"/>
    </row>
    <row r="47" customFormat="false" ht="13.5" hidden="false" customHeight="true" outlineLevel="0" collapsed="false">
      <c r="B47" s="411"/>
      <c r="C47" s="165"/>
      <c r="D47" s="130" t="n">
        <f aca="false">D46+1</f>
        <v>2024</v>
      </c>
      <c r="E47" s="404" t="n">
        <v>0</v>
      </c>
      <c r="F47" s="405" t="n">
        <v>2.75</v>
      </c>
      <c r="G47" s="406" t="n">
        <v>0.000138888888888889</v>
      </c>
      <c r="H47" s="407" t="n">
        <v>0.12</v>
      </c>
      <c r="I47" s="408" t="n">
        <v>0.12</v>
      </c>
      <c r="J47" s="408" t="n">
        <v>0.12</v>
      </c>
      <c r="K47" s="408" t="n">
        <v>0.12</v>
      </c>
      <c r="L47" s="408" t="n">
        <v>0.12</v>
      </c>
      <c r="M47" s="408" t="n">
        <v>0.12</v>
      </c>
      <c r="N47" s="408" t="n">
        <v>0.12</v>
      </c>
      <c r="O47" s="408" t="n">
        <v>0.12</v>
      </c>
      <c r="P47" s="408" t="n">
        <v>0.12</v>
      </c>
      <c r="Q47" s="408" t="n">
        <v>0.12</v>
      </c>
      <c r="R47" s="408" t="n">
        <v>0.12</v>
      </c>
      <c r="S47" s="409" t="n">
        <v>0.12</v>
      </c>
      <c r="T47" s="401"/>
    </row>
    <row r="48" customFormat="false" ht="13.5" hidden="false" customHeight="true" outlineLevel="0" collapsed="false">
      <c r="B48" s="413"/>
      <c r="C48" s="160"/>
      <c r="D48" s="130" t="n">
        <f aca="false">D47+1</f>
        <v>2025</v>
      </c>
      <c r="E48" s="404" t="n">
        <v>0</v>
      </c>
      <c r="F48" s="405" t="n">
        <v>2.75</v>
      </c>
      <c r="G48" s="406" t="n">
        <v>0.000138888888888889</v>
      </c>
      <c r="H48" s="407" t="n">
        <v>0.12</v>
      </c>
      <c r="I48" s="408" t="n">
        <v>0.12</v>
      </c>
      <c r="J48" s="408" t="n">
        <v>0.12</v>
      </c>
      <c r="K48" s="408" t="n">
        <v>0.12</v>
      </c>
      <c r="L48" s="408" t="n">
        <v>0.12</v>
      </c>
      <c r="M48" s="408" t="n">
        <v>0.12</v>
      </c>
      <c r="N48" s="408" t="n">
        <v>0.12</v>
      </c>
      <c r="O48" s="408" t="n">
        <v>0.12</v>
      </c>
      <c r="P48" s="408" t="n">
        <v>0.12</v>
      </c>
      <c r="Q48" s="408" t="n">
        <v>0.12</v>
      </c>
      <c r="R48" s="408" t="n">
        <v>0.12</v>
      </c>
      <c r="S48" s="409" t="n">
        <v>0.12</v>
      </c>
      <c r="T48" s="401"/>
    </row>
    <row r="49" customFormat="false" ht="13.5" hidden="false" customHeight="true" outlineLevel="0" collapsed="false">
      <c r="D49" s="130" t="n">
        <f aca="false">D48+1</f>
        <v>2026</v>
      </c>
      <c r="E49" s="404" t="n">
        <v>0</v>
      </c>
      <c r="F49" s="405" t="n">
        <v>2.75</v>
      </c>
      <c r="G49" s="406" t="n">
        <v>0.000138888888888889</v>
      </c>
      <c r="H49" s="407" t="n">
        <v>0.12</v>
      </c>
      <c r="I49" s="408" t="n">
        <v>0.12</v>
      </c>
      <c r="J49" s="408" t="n">
        <v>0.12</v>
      </c>
      <c r="K49" s="408" t="n">
        <v>0.12</v>
      </c>
      <c r="L49" s="408" t="n">
        <v>0.12</v>
      </c>
      <c r="M49" s="408" t="n">
        <v>0.12</v>
      </c>
      <c r="N49" s="408" t="n">
        <v>0.12</v>
      </c>
      <c r="O49" s="408" t="n">
        <v>0.12</v>
      </c>
      <c r="P49" s="408" t="n">
        <v>0.12</v>
      </c>
      <c r="Q49" s="408" t="n">
        <v>0.12</v>
      </c>
      <c r="R49" s="408" t="n">
        <v>0.12</v>
      </c>
      <c r="S49" s="409" t="n">
        <v>0.12</v>
      </c>
      <c r="T49" s="401"/>
    </row>
    <row r="50" customFormat="false" ht="13.5" hidden="false" customHeight="true" outlineLevel="0" collapsed="false">
      <c r="D50" s="130" t="n">
        <f aca="false">D49+1</f>
        <v>2027</v>
      </c>
      <c r="E50" s="404" t="n">
        <v>0</v>
      </c>
      <c r="F50" s="405" t="n">
        <v>2.75</v>
      </c>
      <c r="G50" s="406" t="n">
        <v>0.000138888888888889</v>
      </c>
      <c r="H50" s="407" t="n">
        <v>0.12</v>
      </c>
      <c r="I50" s="408" t="n">
        <v>0.12</v>
      </c>
      <c r="J50" s="408" t="n">
        <v>0.12</v>
      </c>
      <c r="K50" s="408" t="n">
        <v>0.12</v>
      </c>
      <c r="L50" s="408" t="n">
        <v>0.12</v>
      </c>
      <c r="M50" s="408" t="n">
        <v>0.12</v>
      </c>
      <c r="N50" s="408" t="n">
        <v>0.12</v>
      </c>
      <c r="O50" s="408" t="n">
        <v>0.12</v>
      </c>
      <c r="P50" s="408" t="n">
        <v>0.12</v>
      </c>
      <c r="Q50" s="408" t="n">
        <v>0.12</v>
      </c>
      <c r="R50" s="408" t="n">
        <v>0.12</v>
      </c>
      <c r="S50" s="409" t="n">
        <v>0.12</v>
      </c>
      <c r="T50" s="401"/>
    </row>
    <row r="51" customFormat="false" ht="13.5" hidden="false" customHeight="true" outlineLevel="0" collapsed="false">
      <c r="D51" s="130" t="n">
        <f aca="false">D50+1</f>
        <v>2028</v>
      </c>
      <c r="E51" s="404" t="n">
        <v>0</v>
      </c>
      <c r="F51" s="405" t="n">
        <v>2.75</v>
      </c>
      <c r="G51" s="406" t="n">
        <v>0.000138888888888889</v>
      </c>
      <c r="H51" s="407" t="n">
        <v>0.12</v>
      </c>
      <c r="I51" s="408" t="n">
        <v>0.12</v>
      </c>
      <c r="J51" s="408" t="n">
        <v>0.12</v>
      </c>
      <c r="K51" s="408" t="n">
        <v>0.12</v>
      </c>
      <c r="L51" s="408" t="n">
        <v>0.12</v>
      </c>
      <c r="M51" s="408" t="n">
        <v>0.12</v>
      </c>
      <c r="N51" s="408" t="n">
        <v>0.12</v>
      </c>
      <c r="O51" s="408" t="n">
        <v>0.12</v>
      </c>
      <c r="P51" s="408" t="n">
        <v>0.12</v>
      </c>
      <c r="Q51" s="408" t="n">
        <v>0.12</v>
      </c>
      <c r="R51" s="408" t="n">
        <v>0.12</v>
      </c>
      <c r="S51" s="409" t="n">
        <v>0.12</v>
      </c>
      <c r="T51" s="401"/>
    </row>
    <row r="52" customFormat="false" ht="13.5" hidden="false" customHeight="true" outlineLevel="0" collapsed="false">
      <c r="D52" s="130" t="n">
        <f aca="false">D51+1</f>
        <v>2029</v>
      </c>
      <c r="E52" s="404" t="n">
        <v>0</v>
      </c>
      <c r="F52" s="405" t="n">
        <v>2.75</v>
      </c>
      <c r="G52" s="406" t="n">
        <v>0.000138888888888889</v>
      </c>
      <c r="H52" s="407" t="n">
        <v>0.12</v>
      </c>
      <c r="I52" s="408" t="n">
        <v>0.12</v>
      </c>
      <c r="J52" s="408" t="n">
        <v>0.12</v>
      </c>
      <c r="K52" s="408" t="n">
        <v>0.12</v>
      </c>
      <c r="L52" s="408" t="n">
        <v>0.12</v>
      </c>
      <c r="M52" s="408" t="n">
        <v>0.12</v>
      </c>
      <c r="N52" s="408" t="n">
        <v>0.12</v>
      </c>
      <c r="O52" s="408" t="n">
        <v>0.12</v>
      </c>
      <c r="P52" s="408" t="n">
        <v>0.12</v>
      </c>
      <c r="Q52" s="408" t="n">
        <v>0.12</v>
      </c>
      <c r="R52" s="408" t="n">
        <v>0.12</v>
      </c>
      <c r="S52" s="409" t="n">
        <v>0.12</v>
      </c>
      <c r="T52" s="401"/>
    </row>
    <row r="53" customFormat="false" ht="13.5" hidden="false" customHeight="true" outlineLevel="0" collapsed="false">
      <c r="D53" s="130" t="n">
        <f aca="false">D52+1</f>
        <v>2030</v>
      </c>
      <c r="E53" s="414" t="n">
        <v>0</v>
      </c>
      <c r="F53" s="415" t="n">
        <v>2.75</v>
      </c>
      <c r="G53" s="416" t="n">
        <v>0.000138888888888889</v>
      </c>
      <c r="H53" s="417" t="n">
        <v>0.12</v>
      </c>
      <c r="I53" s="418" t="n">
        <v>0.12</v>
      </c>
      <c r="J53" s="418" t="n">
        <v>0.12</v>
      </c>
      <c r="K53" s="418" t="n">
        <v>0.12</v>
      </c>
      <c r="L53" s="418" t="n">
        <v>0.12</v>
      </c>
      <c r="M53" s="418" t="n">
        <v>0.12</v>
      </c>
      <c r="N53" s="418" t="n">
        <v>0.12</v>
      </c>
      <c r="O53" s="418" t="n">
        <v>0.12</v>
      </c>
      <c r="P53" s="418" t="n">
        <v>0.12</v>
      </c>
      <c r="Q53" s="418" t="n">
        <v>0.12</v>
      </c>
      <c r="R53" s="418" t="n">
        <v>0.12</v>
      </c>
      <c r="S53" s="419" t="n">
        <v>0.12</v>
      </c>
      <c r="T53" s="401"/>
    </row>
    <row r="54" customFormat="false" ht="12.75" hidden="false" customHeight="false" outlineLevel="0" collapsed="false"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</row>
    <row r="60" customFormat="false" ht="12.75" hidden="false" customHeight="false" outlineLevel="0" collapsed="false">
      <c r="D60" s="130" t="s">
        <v>50</v>
      </c>
    </row>
  </sheetData>
  <mergeCells count="5">
    <mergeCell ref="R2:S2"/>
    <mergeCell ref="K4:N4"/>
    <mergeCell ref="G18:G19"/>
    <mergeCell ref="H18:S18"/>
    <mergeCell ref="H22:S2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41"/>
    <col collapsed="false" customWidth="false" hidden="false" outlineLevel="0" max="257" min="6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  <c r="E3" s="421"/>
    </row>
    <row r="6" customFormat="false" ht="28.5" hidden="false" customHeight="true" outlineLevel="0" collapsed="false">
      <c r="B6" s="422" t="s">
        <v>867</v>
      </c>
      <c r="C6" s="422" t="s">
        <v>178</v>
      </c>
      <c r="D6" s="422" t="s">
        <v>211</v>
      </c>
      <c r="E6" s="423" t="s">
        <v>868</v>
      </c>
      <c r="F6" s="422" t="s">
        <v>178</v>
      </c>
      <c r="G6" s="422" t="s">
        <v>211</v>
      </c>
      <c r="H6" s="423" t="s">
        <v>869</v>
      </c>
      <c r="I6" s="422" t="s">
        <v>178</v>
      </c>
      <c r="J6" s="422" t="s">
        <v>211</v>
      </c>
      <c r="K6" s="423" t="s">
        <v>870</v>
      </c>
    </row>
    <row r="7" customFormat="false" ht="11.25" hidden="false" customHeight="false" outlineLevel="0" collapsed="false">
      <c r="B7" s="133" t="n">
        <f aca="false">dealStart</f>
        <v>37165</v>
      </c>
      <c r="C7" s="424" t="n">
        <v>48.5358403396105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0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37196</v>
      </c>
      <c r="C8" s="424" t="n">
        <v>51.5779576803813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0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37226</v>
      </c>
      <c r="C9" s="424" t="n">
        <v>50.7240929596383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0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37257</v>
      </c>
      <c r="C10" s="424" t="n">
        <v>41.7505974538302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0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37288</v>
      </c>
      <c r="C11" s="424" t="n">
        <v>31.2849686491724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0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37316</v>
      </c>
      <c r="C12" s="424" t="n">
        <v>28.0046057965612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0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37347</v>
      </c>
      <c r="C13" s="424" t="n">
        <v>29.1035849056558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0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37377</v>
      </c>
      <c r="C14" s="424" t="n">
        <v>30.347825764753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0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37408</v>
      </c>
      <c r="C15" s="424" t="n">
        <v>30.3835160461723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0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37438</v>
      </c>
      <c r="C16" s="424" t="n">
        <v>27.9988273697639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0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37469</v>
      </c>
      <c r="C17" s="424" t="n">
        <v>29.9203951705846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0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37500</v>
      </c>
      <c r="C18" s="424" t="n">
        <v>36.9466703293702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0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37530</v>
      </c>
      <c r="C19" s="424" t="n">
        <v>49.3609496253839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0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37561</v>
      </c>
      <c r="C20" s="424" t="n">
        <v>52.4547829609478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0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37591</v>
      </c>
      <c r="C21" s="424" t="n">
        <v>51.5864025399522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0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37622</v>
      </c>
      <c r="C22" s="424" t="n">
        <v>42.4603576105453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0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37653</v>
      </c>
      <c r="C23" s="424" t="n">
        <v>31.8168131162083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0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37681</v>
      </c>
      <c r="C24" s="424" t="n">
        <v>28.4806840951028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0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37712</v>
      </c>
      <c r="C25" s="424" t="n">
        <v>29.5983458490519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0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37742</v>
      </c>
      <c r="C26" s="424" t="n">
        <v>30.8637388027537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0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37773</v>
      </c>
      <c r="C27" s="424" t="n">
        <v>30.9000358189572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0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37803</v>
      </c>
      <c r="C28" s="424" t="n">
        <v>28.4748074350499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0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37834</v>
      </c>
      <c r="C29" s="424" t="n">
        <v>30.4290418884845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0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37865</v>
      </c>
      <c r="C30" s="424" t="n">
        <v>37.5747637249695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0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37895</v>
      </c>
      <c r="C31" s="424" t="n">
        <v>50.197062361829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0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37926</v>
      </c>
      <c r="C32" s="424" t="n">
        <v>53.3465142712839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0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37956</v>
      </c>
      <c r="C33" s="424" t="n">
        <v>52.4633713831314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0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37987</v>
      </c>
      <c r="C34" s="424" t="n">
        <v>43.1821836899245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0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38018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0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38047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0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38078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0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38108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0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38139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0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38169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0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38200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0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38231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0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38261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0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38292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0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38322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0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38353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0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38384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0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38412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0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38443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0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38473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0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38504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0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38534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0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38565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0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38596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0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38626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0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38657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0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38687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0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38718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0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38749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0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38777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0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38808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0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38838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0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38869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0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38899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0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38930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0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38961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0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38991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0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39022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0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39052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0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39083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0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39114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0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39142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0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39173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0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39203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0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39234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0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39264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0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39295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0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39326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0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39356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0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39387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0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39417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0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39448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0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39479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0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39508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0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39539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0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39569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0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39600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0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39630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0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39661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0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39692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0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39722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0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39753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0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39783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0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39814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0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39845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0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39873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0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39904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0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39934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0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39965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0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39995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0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40026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0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40057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0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40087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0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40118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0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40148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0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40179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0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40210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0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40238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0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40269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0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40299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0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40330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0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40360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0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40391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0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40422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0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40452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0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40483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0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40513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0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40544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0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40575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0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40603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0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40634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0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40664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0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40695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0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40725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0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40756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0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40787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0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40817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0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40848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0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40878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0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40909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0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40940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0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40969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0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41000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0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41030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0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41061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0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41091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0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41122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0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41153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0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41183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0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41214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0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41244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0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41275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0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41306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0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41334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0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41365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0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41395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0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41426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0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41456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0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41487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0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41518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0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41548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0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41579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0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41609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0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41640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0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41671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0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41699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0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41730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0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41760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0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41791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0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41821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0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41852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0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41883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0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41913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0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41944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0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41974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0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42005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0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42036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0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42064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0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42095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0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42125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0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42156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0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42186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0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42217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0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42248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0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42278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0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42309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0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42339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0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42370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0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42401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0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42430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0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42461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0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42491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0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42522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0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42552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0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42583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0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42614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0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42644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0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42675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0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42705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0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42736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0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42767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0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42795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0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42826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0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42856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0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42887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0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42917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0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42948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0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42979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0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43009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0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43040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0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43070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0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43101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0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43132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0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43160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0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43191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0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43221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0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43252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0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43282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0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43313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0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43344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0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43374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0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43405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0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43435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0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43466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0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43497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0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43525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0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43556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0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43586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0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43617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0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43647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0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43678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0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43709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0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43739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0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43770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0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43800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0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43831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0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43862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0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43891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0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43922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0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43952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0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43983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0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44013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0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44044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0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44075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0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44105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0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44136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0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44166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0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44197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0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44228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0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44256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0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44287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0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44317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0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44348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0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44378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0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44409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0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44440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0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44470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0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44501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0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44531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0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44562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0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44593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0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44621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0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44652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0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44682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0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44713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0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44743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0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44774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0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44805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0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44835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0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44866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0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44896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0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44927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0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44958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0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44986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0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45017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0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45047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0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45078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0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45108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0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45139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0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45170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0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45200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0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45231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0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45261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0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45292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0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45323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0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45352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0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45383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0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45413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0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45444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0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45474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0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45505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0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45536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0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45566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0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45597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0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45627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0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45658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0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45689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0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45717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0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45748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0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45778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0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45809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0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45839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0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45870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0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45901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0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45931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0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45962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0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45992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0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46023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0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46054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0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46082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0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46113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0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46143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0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46174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0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46204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0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46235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0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46266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0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46296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0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46327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0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46357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0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46388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0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46419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0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46447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0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46478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0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46508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0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46539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0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46569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0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46600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0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46631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0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46661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0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46692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0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46722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0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46753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0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46784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0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46813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0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46844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0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46874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0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46905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0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46935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0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46966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0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46997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0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47027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0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47058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0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47088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0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47119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0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47150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0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47178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0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47209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0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47239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0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47270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0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47300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0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47331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0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47362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0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47392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0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47423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0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47453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0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47484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0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47515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0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47543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0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47574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0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47604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0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47635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0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47665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0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47696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0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47727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0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47757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0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47788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0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47818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0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47849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0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47880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0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47908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0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47939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0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47969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0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48000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0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48030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0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48061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0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48092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0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5" activeCellId="0" sqref="M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14"/>
    <col collapsed="false" customWidth="false" hidden="false" outlineLevel="0" max="7" min="6" style="134" width="9.14"/>
    <col collapsed="false" customWidth="true" hidden="false" outlineLevel="0" max="8" min="8" style="134" width="8.28"/>
    <col collapsed="false" customWidth="false" hidden="false" outlineLevel="0" max="10" min="9" style="134" width="9.14"/>
    <col collapsed="false" customWidth="true" hidden="false" outlineLevel="0" max="11" min="11" style="134" width="8.41"/>
    <col collapsed="false" customWidth="false" hidden="false" outlineLevel="0" max="257" min="12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868</v>
      </c>
      <c r="F6" s="134" t="s">
        <v>178</v>
      </c>
      <c r="G6" s="134" t="s">
        <v>211</v>
      </c>
      <c r="H6" s="423" t="s">
        <v>868</v>
      </c>
      <c r="I6" s="134" t="s">
        <v>178</v>
      </c>
      <c r="J6" s="134" t="s">
        <v>211</v>
      </c>
      <c r="K6" s="423" t="s">
        <v>868</v>
      </c>
    </row>
    <row r="7" customFormat="false" ht="11.25" hidden="false" customHeight="false" outlineLevel="0" collapsed="false">
      <c r="B7" s="133" t="n">
        <f aca="false">dealStart</f>
        <v>37165</v>
      </c>
      <c r="C7" s="426" t="n">
        <v>24.2679201698053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0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37196</v>
      </c>
      <c r="C8" s="426" t="n">
        <v>25.7889788401906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0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37226</v>
      </c>
      <c r="C9" s="426" t="n">
        <v>25.3620464798192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0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37257</v>
      </c>
      <c r="C10" s="426" t="n">
        <v>20.8752987269151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0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37288</v>
      </c>
      <c r="C11" s="426" t="n">
        <v>15.6424843245862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0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37316</v>
      </c>
      <c r="C12" s="426" t="n">
        <v>14.0023028982806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0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37347</v>
      </c>
      <c r="C13" s="426" t="n">
        <v>14.5517924528279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0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37377</v>
      </c>
      <c r="C14" s="426" t="n">
        <v>15.1739128823765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0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37408</v>
      </c>
      <c r="C15" s="426" t="n">
        <v>15.1917580230861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0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37438</v>
      </c>
      <c r="C16" s="426" t="n">
        <v>13.999413684882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0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37469</v>
      </c>
      <c r="C17" s="426" t="n">
        <v>14.9601975852923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0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37500</v>
      </c>
      <c r="C18" s="426" t="n">
        <v>18.4733351646851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0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37530</v>
      </c>
      <c r="C19" s="426" t="n">
        <v>24.6804748126919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0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37561</v>
      </c>
      <c r="C20" s="426" t="n">
        <v>26.2273914804739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0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37591</v>
      </c>
      <c r="C21" s="426" t="n">
        <v>25.7932012699761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0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37622</v>
      </c>
      <c r="C22" s="426" t="n">
        <v>21.2301788052726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0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37653</v>
      </c>
      <c r="C23" s="426" t="n">
        <v>15.9084065581042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0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37681</v>
      </c>
      <c r="C24" s="426" t="n">
        <v>14.2403420475514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0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37712</v>
      </c>
      <c r="C25" s="426" t="n">
        <v>14.799172924526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0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37742</v>
      </c>
      <c r="C26" s="426" t="n">
        <v>15.4318694013769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0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37773</v>
      </c>
      <c r="C27" s="426" t="n">
        <v>15.4500179094786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0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37803</v>
      </c>
      <c r="C28" s="426" t="n">
        <v>14.237403717525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0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37834</v>
      </c>
      <c r="C29" s="426" t="n">
        <v>15.2145209442423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0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37865</v>
      </c>
      <c r="C30" s="426" t="n">
        <v>18.7873818624848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0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37895</v>
      </c>
      <c r="C31" s="426" t="n">
        <v>25.0985311809145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0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37926</v>
      </c>
      <c r="C32" s="426" t="n">
        <v>26.6732571356419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0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37956</v>
      </c>
      <c r="C33" s="426" t="n">
        <v>26.2316856915657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0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37987</v>
      </c>
      <c r="C34" s="426" t="n">
        <v>21.5910918449623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0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38018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0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38047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0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38078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0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38108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0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38139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0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38169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0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38200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0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38231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0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38261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0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38292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0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38322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0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38353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0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38384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0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38412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0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38443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0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38473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0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38504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0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38534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0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38565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0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38596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0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38626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0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38657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0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38687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0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38718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0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38749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0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38777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0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38808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0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38838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0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38869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0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38899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0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38930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0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38961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0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38991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0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39022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0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39052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0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39083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0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39114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0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39142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0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39173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0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39203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0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39234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0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39264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0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39295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0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39326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0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39356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0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39387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0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39417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0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39448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0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39479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0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39508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0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39539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0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39569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0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39600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0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39630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0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39661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0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39692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0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39722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0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39753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0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39783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0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39814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0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39845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0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39873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0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39904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0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39934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0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39965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0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39995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0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40026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0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40057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0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40087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0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40118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0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40148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0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40179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0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40210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0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40238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0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40269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0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40299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0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40330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0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40360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0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40391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0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40422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0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40452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0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40483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0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40513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0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40544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0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40575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0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40603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0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40634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0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40664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0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40695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0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40725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0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40756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0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40787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0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40817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0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40848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0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40878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0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40909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0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40940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0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40969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0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41000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0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41030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0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41061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0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41091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0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41122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0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41153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0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41183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0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41214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0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41244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0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41275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0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41306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0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41334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0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41365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0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41395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0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41426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0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41456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0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41487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0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41518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0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41548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0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41579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0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41609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0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41640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0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41671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0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41699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0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41730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0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41760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0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41791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0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41821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0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41852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0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41883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0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41913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0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41944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0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41974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0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42005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0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42036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0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42064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0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42095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0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42125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0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42156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0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42186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0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42217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0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42248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0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42278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0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42309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0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42339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0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42370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0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42401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0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42430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0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42461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0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42491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0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42522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0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42552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0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42583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0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42614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0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42644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0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42675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0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42705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0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42736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0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42767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0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42795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0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42826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0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42856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0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42887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0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42917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0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42948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0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42979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0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43009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0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43040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0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43070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0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43101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0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43132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0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43160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0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43191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0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43221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0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43252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0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43282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0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43313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0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43344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0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43374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0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43405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0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43435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0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43466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0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43497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0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43525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0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43556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0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43586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0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43617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0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43647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0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43678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0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43709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0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43739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0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43770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0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43800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0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43831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0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43862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0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43891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0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43922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0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43952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0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43983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0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44013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0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44044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0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44075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0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44105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0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44136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0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44166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0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44197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0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44228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0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44256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0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44287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0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44317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0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44348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0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44378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0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44409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0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44440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0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44470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0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44501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0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44531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0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44562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0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44593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0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44621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0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44652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0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44682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0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44713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0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44743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0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44774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0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44805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0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44835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0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44866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0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44896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0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44927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0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44958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0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44986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0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45017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0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45047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0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45078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0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45108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0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45139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0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45170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0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45200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0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45231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0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45261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0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45292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0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45323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0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45352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0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45383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0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45413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0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45444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0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45474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0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45505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0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45536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0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45566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0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45597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0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45627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0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45658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0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45689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0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45717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0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45748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0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45778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0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45809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0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45839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0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45870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0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45901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0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45931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0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45962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0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45992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0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46023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0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46054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0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46082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0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46113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0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46143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0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46174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0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46204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0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46235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0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46266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0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46296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0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46327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0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46357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0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46388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0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46419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0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46447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0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46478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0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46508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0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46539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0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46569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0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46600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0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46631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0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46661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0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46692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0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46722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0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46753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0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46784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0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46813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0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46844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0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46874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0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46905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0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46935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0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46966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0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46997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0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47027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0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47058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0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47088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0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47119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0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47150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0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47178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0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47209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0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47239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0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47270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0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47300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0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47331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0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47362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0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47392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0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47423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0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47453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0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47484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0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47515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0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47543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0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47574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0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47604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0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47635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0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47665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0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47696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0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47727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0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47757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0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47788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0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47818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0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47849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0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47880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0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47908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0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47939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0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47969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0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48000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0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48030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0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48061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0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48092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0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28"/>
    <col collapsed="false" customWidth="false" hidden="false" outlineLevel="0" max="7" min="6" style="134" width="9.14"/>
    <col collapsed="false" customWidth="true" hidden="false" outlineLevel="0" max="8" min="8" style="134" width="8.28"/>
    <col collapsed="false" customWidth="false" hidden="false" outlineLevel="0" max="10" min="9" style="134" width="9.14"/>
    <col collapsed="false" customWidth="true" hidden="false" outlineLevel="0" max="11" min="11" style="134" width="7.7"/>
    <col collapsed="false" customWidth="false" hidden="false" outlineLevel="0" max="257" min="12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  <c r="E3" s="421"/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868</v>
      </c>
      <c r="F6" s="134" t="s">
        <v>178</v>
      </c>
      <c r="G6" s="134" t="s">
        <v>211</v>
      </c>
      <c r="H6" s="423" t="s">
        <v>868</v>
      </c>
      <c r="I6" s="134" t="s">
        <v>178</v>
      </c>
      <c r="J6" s="134" t="s">
        <v>211</v>
      </c>
      <c r="K6" s="423" t="s">
        <v>868</v>
      </c>
    </row>
    <row r="7" customFormat="false" ht="11.25" hidden="false" customHeight="false" outlineLevel="0" collapsed="false">
      <c r="B7" s="133" t="n">
        <f aca="false">dealStart</f>
        <v>37165</v>
      </c>
      <c r="C7" s="424" t="n">
        <v>48.5358403396105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1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37196</v>
      </c>
      <c r="C8" s="424" t="n">
        <v>51.5779576803813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1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37226</v>
      </c>
      <c r="C9" s="424" t="n">
        <v>50.7240929596383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1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37257</v>
      </c>
      <c r="C10" s="424" t="n">
        <v>41.7505974538302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1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37288</v>
      </c>
      <c r="C11" s="424" t="n">
        <v>31.2849686491724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1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37316</v>
      </c>
      <c r="C12" s="424" t="n">
        <v>28.0046057965612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1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37347</v>
      </c>
      <c r="C13" s="424" t="n">
        <v>29.1035849056558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1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37377</v>
      </c>
      <c r="C14" s="424" t="n">
        <v>30.347825764753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1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37408</v>
      </c>
      <c r="C15" s="424" t="n">
        <v>30.3835160461723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1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37438</v>
      </c>
      <c r="C16" s="424" t="n">
        <v>27.9988273697639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1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37469</v>
      </c>
      <c r="C17" s="424" t="n">
        <v>29.9203951705846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1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37500</v>
      </c>
      <c r="C18" s="424" t="n">
        <v>36.9466703293702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1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37530</v>
      </c>
      <c r="C19" s="424" t="n">
        <v>49.3609496253839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1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37561</v>
      </c>
      <c r="C20" s="424" t="n">
        <v>52.4547829609478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1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37591</v>
      </c>
      <c r="C21" s="424" t="n">
        <v>51.5864025399522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1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37622</v>
      </c>
      <c r="C22" s="424" t="n">
        <v>42.4603576105453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1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37653</v>
      </c>
      <c r="C23" s="424" t="n">
        <v>31.8168131162083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1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37681</v>
      </c>
      <c r="C24" s="424" t="n">
        <v>28.4806840951028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1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37712</v>
      </c>
      <c r="C25" s="424" t="n">
        <v>29.5983458490519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1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37742</v>
      </c>
      <c r="C26" s="424" t="n">
        <v>30.8637388027537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1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37773</v>
      </c>
      <c r="C27" s="424" t="n">
        <v>30.9000358189572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1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37803</v>
      </c>
      <c r="C28" s="424" t="n">
        <v>28.4748074350499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1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37834</v>
      </c>
      <c r="C29" s="424" t="n">
        <v>30.4290418884845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1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37865</v>
      </c>
      <c r="C30" s="424" t="n">
        <v>37.5747637249695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1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37895</v>
      </c>
      <c r="C31" s="424" t="n">
        <v>50.197062361829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1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37926</v>
      </c>
      <c r="C32" s="424" t="n">
        <v>53.3465142712839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1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37956</v>
      </c>
      <c r="C33" s="424" t="n">
        <v>52.4633713831314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1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37987</v>
      </c>
      <c r="C34" s="424" t="n">
        <v>43.1821836899245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1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38018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1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38047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1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38078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1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38108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1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38139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1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38169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1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38200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1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38231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1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38261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1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38292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1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38322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1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38353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1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38384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1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38412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1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38443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1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38473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1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38504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1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38534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1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38565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1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38596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1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38626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1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38657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1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38687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1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38718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1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38749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1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38777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1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38808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1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38838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1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38869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1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38899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1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38930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1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38961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1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38991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1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39022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1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39052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1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39083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1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39114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1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39142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1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39173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1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39203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1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39234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1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39264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1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39295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1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39326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1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39356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1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39387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1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39417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1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39448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1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39479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1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39508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1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39539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1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39569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1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39600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1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39630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1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39661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1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39692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1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39722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1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39753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1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39783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1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39814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1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39845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1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39873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1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39904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1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39934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1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39965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1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39995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1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40026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1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40057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1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40087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1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40118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1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40148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1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40179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1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40210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1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40238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1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40269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1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40299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1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40330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1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40360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1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40391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1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40422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1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40452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1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40483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1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40513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1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40544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1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40575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1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40603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1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40634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1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40664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1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40695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1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40725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1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40756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1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40787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1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40817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1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40848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1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40878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1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40909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1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40940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1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40969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1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41000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1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41030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1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41061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1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41091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1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41122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1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41153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1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41183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1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41214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1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41244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1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41275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1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41306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1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41334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1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41365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1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41395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1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41426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1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41456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1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41487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1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41518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1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41548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1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41579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1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41609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1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41640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1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41671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1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41699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1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41730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1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41760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1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41791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1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41821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1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41852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1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41883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1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41913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1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41944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1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41974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1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42005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1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42036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1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42064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1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42095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1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42125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1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42156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1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42186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1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42217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1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42248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1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42278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1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42309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1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42339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1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42370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1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42401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1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42430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1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42461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1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42491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1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42522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1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42552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1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42583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1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42614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1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42644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1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42675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1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42705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1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42736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1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42767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1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42795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1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42826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1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42856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1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42887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1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42917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1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42948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1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42979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1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43009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1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43040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1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43070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1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43101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1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43132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1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43160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1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43191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1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43221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1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43252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1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43282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1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43313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1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43344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1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43374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1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43405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1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43435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1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43466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1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43497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1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43525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1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43556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1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43586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1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43617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1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43647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1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43678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1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43709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1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43739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1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43770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1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43800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1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43831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1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43862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1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43891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1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43922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1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43952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1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43983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1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44013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1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44044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1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44075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1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44105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1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44136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1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44166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1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44197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1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44228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1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44256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1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44287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1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44317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1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44348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1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44378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1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44409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1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44440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1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44470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1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44501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1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44531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1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44562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1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44593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1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44621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1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44652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1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44682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1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44713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1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44743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1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44774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1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44805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1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44835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1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44866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1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44896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1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44927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1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44958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1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44986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1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45017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1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45047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1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45078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1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45108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1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45139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1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45170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1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45200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1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45231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1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45261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1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45292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1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45323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1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45352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1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45383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1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45413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1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45444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1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45474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1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45505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1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45536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1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45566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1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45597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1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45627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1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45658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1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45689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1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45717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1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45748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1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45778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1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45809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1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45839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1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45870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1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45901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1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45931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1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45962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1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45992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1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46023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1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46054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1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46082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1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46113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1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46143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1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46174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1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46204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1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46235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1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46266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1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46296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1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46327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1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46357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1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46388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1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46419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1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46447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1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46478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1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46508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1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46539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1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46569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1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46600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1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46631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1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46661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1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46692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1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46722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1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46753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1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46784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1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46813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1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46844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1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46874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1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46905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1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46935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1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46966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1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46997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1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47027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1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47058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1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47088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1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47119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1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47150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1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47178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1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47209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1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47239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1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47270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1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47300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1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47331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1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47362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1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47392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1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47423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1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47453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1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47484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1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47515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1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47543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1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47574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1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47604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1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47635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1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47665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1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47696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1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47727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1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47757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1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47788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1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47818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1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47849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1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47880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1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47908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1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47939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1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47969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1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48000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1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48030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1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48061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1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48092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1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6" min="1" style="134" width="9.14"/>
    <col collapsed="false" customWidth="true" hidden="false" outlineLevel="0" max="7" min="7" style="134" width="8.28"/>
    <col collapsed="false" customWidth="false" hidden="false" outlineLevel="0" max="14" min="8" style="134" width="9.14"/>
    <col collapsed="false" customWidth="true" hidden="false" outlineLevel="0" max="15" min="15" style="134" width="8.85"/>
    <col collapsed="false" customWidth="false" hidden="false" outlineLevel="0" max="257" min="16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870</v>
      </c>
      <c r="F6" s="134" t="s">
        <v>871</v>
      </c>
      <c r="G6" s="134" t="s">
        <v>872</v>
      </c>
      <c r="H6" s="134" t="s">
        <v>178</v>
      </c>
      <c r="I6" s="134" t="s">
        <v>211</v>
      </c>
      <c r="J6" s="423" t="s">
        <v>870</v>
      </c>
      <c r="K6" s="134" t="s">
        <v>871</v>
      </c>
      <c r="L6" s="134" t="s">
        <v>872</v>
      </c>
      <c r="M6" s="134" t="s">
        <v>178</v>
      </c>
      <c r="N6" s="134" t="s">
        <v>211</v>
      </c>
      <c r="O6" s="423" t="s">
        <v>870</v>
      </c>
      <c r="P6" s="134" t="s">
        <v>871</v>
      </c>
      <c r="Q6" s="134" t="s">
        <v>872</v>
      </c>
    </row>
    <row r="7" customFormat="false" ht="11.25" hidden="false" customHeight="false" outlineLevel="0" collapsed="false">
      <c r="B7" s="133" t="n">
        <f aca="false">dealStart</f>
        <v>37165</v>
      </c>
      <c r="C7" s="424" t="n">
        <v>48.5358403396105</v>
      </c>
      <c r="D7" s="425" t="n">
        <v>57.5000076293945</v>
      </c>
      <c r="E7" s="425" t="n">
        <v>1</v>
      </c>
      <c r="F7" s="425" t="n">
        <f aca="false">D7</f>
        <v>57.5000076293945</v>
      </c>
      <c r="G7" s="425" t="n">
        <v>1</v>
      </c>
      <c r="H7" s="424" t="n">
        <v>48.5358403396105</v>
      </c>
      <c r="I7" s="425" t="n">
        <v>57.5000076293945</v>
      </c>
      <c r="J7" s="425" t="n">
        <v>0</v>
      </c>
      <c r="K7" s="425" t="n">
        <f aca="false">I7</f>
        <v>57.5000076293945</v>
      </c>
      <c r="L7" s="425" t="n">
        <v>1</v>
      </c>
      <c r="M7" s="424" t="n">
        <v>48.5358403396105</v>
      </c>
      <c r="N7" s="425" t="n">
        <v>57.5000076293945</v>
      </c>
      <c r="O7" s="425" t="n">
        <v>1</v>
      </c>
      <c r="P7" s="425" t="n">
        <f aca="false">N7</f>
        <v>57.5000076293945</v>
      </c>
      <c r="Q7" s="425" t="n">
        <v>1</v>
      </c>
    </row>
    <row r="8" customFormat="false" ht="11.25" hidden="false" customHeight="false" outlineLevel="0" collapsed="false">
      <c r="B8" s="133" t="n">
        <f aca="false">EOMONTH(B7,0)+1</f>
        <v>37196</v>
      </c>
      <c r="C8" s="424" t="n">
        <v>51.5779576803813</v>
      </c>
      <c r="D8" s="425" t="n">
        <v>54.5</v>
      </c>
      <c r="E8" s="425" t="n">
        <v>1</v>
      </c>
      <c r="F8" s="425" t="n">
        <f aca="false">D8</f>
        <v>54.5</v>
      </c>
      <c r="G8" s="425" t="n">
        <v>1</v>
      </c>
      <c r="H8" s="424" t="n">
        <v>51.5779576803813</v>
      </c>
      <c r="I8" s="425" t="n">
        <v>54.5</v>
      </c>
      <c r="J8" s="425" t="n">
        <v>0</v>
      </c>
      <c r="K8" s="425" t="n">
        <f aca="false">I8</f>
        <v>54.5</v>
      </c>
      <c r="L8" s="425" t="n">
        <v>1</v>
      </c>
      <c r="M8" s="424" t="n">
        <v>51.5779576803813</v>
      </c>
      <c r="N8" s="425" t="n">
        <v>54.5</v>
      </c>
      <c r="O8" s="425" t="n">
        <v>1</v>
      </c>
      <c r="P8" s="425" t="n">
        <f aca="false">N8</f>
        <v>54.5</v>
      </c>
      <c r="Q8" s="425" t="n">
        <v>1</v>
      </c>
    </row>
    <row r="9" customFormat="false" ht="11.25" hidden="false" customHeight="false" outlineLevel="0" collapsed="false">
      <c r="B9" s="133" t="n">
        <f aca="false">EOMONTH(B8,0)+1</f>
        <v>37226</v>
      </c>
      <c r="C9" s="424" t="n">
        <v>50.7240929596383</v>
      </c>
      <c r="D9" s="425" t="n">
        <v>31.2000007629395</v>
      </c>
      <c r="E9" s="425" t="n">
        <v>1</v>
      </c>
      <c r="F9" s="425" t="n">
        <f aca="false">D9</f>
        <v>31.2000007629395</v>
      </c>
      <c r="G9" s="425" t="n">
        <v>1</v>
      </c>
      <c r="H9" s="424" t="n">
        <v>50.7240929596383</v>
      </c>
      <c r="I9" s="425" t="n">
        <v>31.2000007629395</v>
      </c>
      <c r="J9" s="425" t="n">
        <v>0</v>
      </c>
      <c r="K9" s="425" t="n">
        <f aca="false">I9</f>
        <v>31.2000007629395</v>
      </c>
      <c r="L9" s="425" t="n">
        <v>1</v>
      </c>
      <c r="M9" s="424" t="n">
        <v>50.7240929596383</v>
      </c>
      <c r="N9" s="425" t="n">
        <v>31.2000007629395</v>
      </c>
      <c r="O9" s="425" t="n">
        <v>1</v>
      </c>
      <c r="P9" s="425" t="n">
        <f aca="false">N9</f>
        <v>31.2000007629395</v>
      </c>
      <c r="Q9" s="425" t="n">
        <v>1</v>
      </c>
    </row>
    <row r="10" customFormat="false" ht="11.25" hidden="false" customHeight="false" outlineLevel="0" collapsed="false">
      <c r="B10" s="133" t="n">
        <f aca="false">EOMONTH(B9,0)+1</f>
        <v>37257</v>
      </c>
      <c r="C10" s="424" t="n">
        <v>41.7505974538302</v>
      </c>
      <c r="D10" s="425" t="n">
        <v>29.4999942779541</v>
      </c>
      <c r="E10" s="425" t="n">
        <v>1</v>
      </c>
      <c r="F10" s="425" t="n">
        <f aca="false">D10</f>
        <v>29.4999942779541</v>
      </c>
      <c r="G10" s="425" t="n">
        <v>1</v>
      </c>
      <c r="H10" s="424" t="n">
        <v>41.7505974538302</v>
      </c>
      <c r="I10" s="425" t="n">
        <v>29.4999942779541</v>
      </c>
      <c r="J10" s="425" t="n">
        <v>0</v>
      </c>
      <c r="K10" s="425" t="n">
        <f aca="false">I10</f>
        <v>29.4999942779541</v>
      </c>
      <c r="L10" s="425" t="n">
        <v>1</v>
      </c>
      <c r="M10" s="424" t="n">
        <v>41.7505974538302</v>
      </c>
      <c r="N10" s="425" t="n">
        <v>29.4999942779541</v>
      </c>
      <c r="O10" s="425" t="n">
        <v>1</v>
      </c>
      <c r="P10" s="425" t="n">
        <f aca="false">N10</f>
        <v>29.4999942779541</v>
      </c>
      <c r="Q10" s="425" t="n">
        <v>1</v>
      </c>
    </row>
    <row r="11" customFormat="false" ht="11.25" hidden="false" customHeight="false" outlineLevel="0" collapsed="false">
      <c r="B11" s="133" t="n">
        <f aca="false">EOMONTH(B10,0)+1</f>
        <v>37288</v>
      </c>
      <c r="C11" s="424" t="n">
        <v>31.2849686491724</v>
      </c>
      <c r="D11" s="425" t="n">
        <v>29.4999942779541</v>
      </c>
      <c r="E11" s="425" t="n">
        <v>1</v>
      </c>
      <c r="F11" s="425" t="n">
        <f aca="false">D11</f>
        <v>29.4999942779541</v>
      </c>
      <c r="G11" s="425" t="n">
        <v>1</v>
      </c>
      <c r="H11" s="424" t="n">
        <v>31.2849686491724</v>
      </c>
      <c r="I11" s="425" t="n">
        <v>29.4999942779541</v>
      </c>
      <c r="J11" s="425" t="n">
        <v>0</v>
      </c>
      <c r="K11" s="425" t="n">
        <f aca="false">I11</f>
        <v>29.4999942779541</v>
      </c>
      <c r="L11" s="425" t="n">
        <v>1</v>
      </c>
      <c r="M11" s="424" t="n">
        <v>31.2849686491724</v>
      </c>
      <c r="N11" s="425" t="n">
        <v>29.4999942779541</v>
      </c>
      <c r="O11" s="425" t="n">
        <v>1</v>
      </c>
      <c r="P11" s="425" t="n">
        <f aca="false">N11</f>
        <v>29.4999942779541</v>
      </c>
      <c r="Q11" s="425" t="n">
        <v>1</v>
      </c>
    </row>
    <row r="12" customFormat="false" ht="11.25" hidden="false" customHeight="false" outlineLevel="0" collapsed="false">
      <c r="B12" s="133" t="n">
        <f aca="false">EOMONTH(B11,0)+1</f>
        <v>37316</v>
      </c>
      <c r="C12" s="424" t="n">
        <v>28.0046057965612</v>
      </c>
      <c r="D12" s="425" t="n">
        <v>29.4999942779541</v>
      </c>
      <c r="E12" s="425" t="n">
        <v>1</v>
      </c>
      <c r="F12" s="425" t="n">
        <f aca="false">D12</f>
        <v>29.4999942779541</v>
      </c>
      <c r="G12" s="425" t="n">
        <v>1</v>
      </c>
      <c r="H12" s="424" t="n">
        <v>28.0046057965612</v>
      </c>
      <c r="I12" s="425" t="n">
        <v>29.4999942779541</v>
      </c>
      <c r="J12" s="425" t="n">
        <v>0</v>
      </c>
      <c r="K12" s="425" t="n">
        <f aca="false">I12</f>
        <v>29.4999942779541</v>
      </c>
      <c r="L12" s="425" t="n">
        <v>1</v>
      </c>
      <c r="M12" s="424" t="n">
        <v>28.0046057965612</v>
      </c>
      <c r="N12" s="425" t="n">
        <v>29.4999942779541</v>
      </c>
      <c r="O12" s="425" t="n">
        <v>1</v>
      </c>
      <c r="P12" s="425" t="n">
        <f aca="false">N12</f>
        <v>29.4999942779541</v>
      </c>
      <c r="Q12" s="425" t="n">
        <v>1</v>
      </c>
    </row>
    <row r="13" customFormat="false" ht="11.25" hidden="false" customHeight="false" outlineLevel="0" collapsed="false">
      <c r="B13" s="133" t="n">
        <f aca="false">EOMONTH(B12,0)+1</f>
        <v>37347</v>
      </c>
      <c r="C13" s="424" t="n">
        <v>29.1035849056558</v>
      </c>
      <c r="D13" s="425" t="n">
        <v>33.5</v>
      </c>
      <c r="E13" s="425" t="n">
        <v>1</v>
      </c>
      <c r="F13" s="425" t="n">
        <f aca="false">D13</f>
        <v>33.5</v>
      </c>
      <c r="G13" s="425" t="n">
        <v>1</v>
      </c>
      <c r="H13" s="424" t="n">
        <v>29.1035849056558</v>
      </c>
      <c r="I13" s="425" t="n">
        <v>33.5</v>
      </c>
      <c r="J13" s="425" t="n">
        <v>0</v>
      </c>
      <c r="K13" s="425" t="n">
        <f aca="false">I13</f>
        <v>33.5</v>
      </c>
      <c r="L13" s="425" t="n">
        <v>1</v>
      </c>
      <c r="M13" s="424" t="n">
        <v>29.1035849056558</v>
      </c>
      <c r="N13" s="425" t="n">
        <v>33.5</v>
      </c>
      <c r="O13" s="425" t="n">
        <v>1</v>
      </c>
      <c r="P13" s="425" t="n">
        <f aca="false">N13</f>
        <v>33.5</v>
      </c>
      <c r="Q13" s="425" t="n">
        <v>1</v>
      </c>
    </row>
    <row r="14" customFormat="false" ht="11.25" hidden="false" customHeight="false" outlineLevel="0" collapsed="false">
      <c r="B14" s="133" t="n">
        <f aca="false">EOMONTH(B13,0)+1</f>
        <v>37377</v>
      </c>
      <c r="C14" s="424" t="n">
        <v>30.347825764753</v>
      </c>
      <c r="D14" s="425" t="n">
        <v>33.5</v>
      </c>
      <c r="E14" s="425" t="n">
        <v>1</v>
      </c>
      <c r="F14" s="425" t="n">
        <f aca="false">D14</f>
        <v>33.5</v>
      </c>
      <c r="G14" s="425" t="n">
        <v>1</v>
      </c>
      <c r="H14" s="424" t="n">
        <v>30.347825764753</v>
      </c>
      <c r="I14" s="425" t="n">
        <v>33.5</v>
      </c>
      <c r="J14" s="425" t="n">
        <v>0</v>
      </c>
      <c r="K14" s="425" t="n">
        <f aca="false">I14</f>
        <v>33.5</v>
      </c>
      <c r="L14" s="425" t="n">
        <v>1</v>
      </c>
      <c r="M14" s="424" t="n">
        <v>30.347825764753</v>
      </c>
      <c r="N14" s="425" t="n">
        <v>33.5</v>
      </c>
      <c r="O14" s="425" t="n">
        <v>1</v>
      </c>
      <c r="P14" s="425" t="n">
        <f aca="false">N14</f>
        <v>33.5</v>
      </c>
      <c r="Q14" s="425" t="n">
        <v>1</v>
      </c>
    </row>
    <row r="15" customFormat="false" ht="11.25" hidden="false" customHeight="false" outlineLevel="0" collapsed="false">
      <c r="B15" s="133" t="n">
        <f aca="false">EOMONTH(B14,0)+1</f>
        <v>37408</v>
      </c>
      <c r="C15" s="424" t="n">
        <v>30.3835160461723</v>
      </c>
      <c r="D15" s="425" t="n">
        <v>32</v>
      </c>
      <c r="E15" s="425" t="n">
        <v>1</v>
      </c>
      <c r="F15" s="425" t="n">
        <f aca="false">D15</f>
        <v>32</v>
      </c>
      <c r="G15" s="425" t="n">
        <v>1</v>
      </c>
      <c r="H15" s="424" t="n">
        <v>30.3835160461723</v>
      </c>
      <c r="I15" s="425" t="n">
        <v>32</v>
      </c>
      <c r="J15" s="425" t="n">
        <v>0</v>
      </c>
      <c r="K15" s="425" t="n">
        <f aca="false">I15</f>
        <v>32</v>
      </c>
      <c r="L15" s="425" t="n">
        <v>1</v>
      </c>
      <c r="M15" s="424" t="n">
        <v>30.3835160461723</v>
      </c>
      <c r="N15" s="425" t="n">
        <v>32</v>
      </c>
      <c r="O15" s="425" t="n">
        <v>1</v>
      </c>
      <c r="P15" s="425" t="n">
        <f aca="false">N15</f>
        <v>32</v>
      </c>
      <c r="Q15" s="425" t="n">
        <v>1</v>
      </c>
    </row>
    <row r="16" customFormat="false" ht="11.25" hidden="false" customHeight="false" outlineLevel="0" collapsed="false">
      <c r="B16" s="133" t="n">
        <f aca="false">EOMONTH(B15,0)+1</f>
        <v>37438</v>
      </c>
      <c r="C16" s="424" t="n">
        <v>27.9988273697639</v>
      </c>
      <c r="D16" s="425" t="n">
        <v>32</v>
      </c>
      <c r="E16" s="425" t="n">
        <v>1</v>
      </c>
      <c r="F16" s="425" t="n">
        <f aca="false">D16</f>
        <v>32</v>
      </c>
      <c r="G16" s="425" t="n">
        <v>1</v>
      </c>
      <c r="H16" s="424" t="n">
        <v>27.9988273697639</v>
      </c>
      <c r="I16" s="425" t="n">
        <v>32</v>
      </c>
      <c r="J16" s="425" t="n">
        <v>0</v>
      </c>
      <c r="K16" s="425" t="n">
        <f aca="false">I16</f>
        <v>32</v>
      </c>
      <c r="L16" s="425" t="n">
        <v>1</v>
      </c>
      <c r="M16" s="424" t="n">
        <v>27.9988273697639</v>
      </c>
      <c r="N16" s="425" t="n">
        <v>32</v>
      </c>
      <c r="O16" s="425" t="n">
        <v>1</v>
      </c>
      <c r="P16" s="425" t="n">
        <f aca="false">N16</f>
        <v>32</v>
      </c>
      <c r="Q16" s="425" t="n">
        <v>1</v>
      </c>
    </row>
    <row r="17" customFormat="false" ht="11.25" hidden="false" customHeight="false" outlineLevel="0" collapsed="false">
      <c r="B17" s="133" t="n">
        <f aca="false">EOMONTH(B16,0)+1</f>
        <v>37469</v>
      </c>
      <c r="C17" s="424" t="n">
        <v>29.9203951705846</v>
      </c>
      <c r="D17" s="425" t="n">
        <v>36.5</v>
      </c>
      <c r="E17" s="425" t="n">
        <v>1</v>
      </c>
      <c r="F17" s="425" t="n">
        <f aca="false">D17</f>
        <v>36.5</v>
      </c>
      <c r="G17" s="425" t="n">
        <v>1</v>
      </c>
      <c r="H17" s="424" t="n">
        <v>29.9203951705846</v>
      </c>
      <c r="I17" s="425" t="n">
        <v>36.5</v>
      </c>
      <c r="J17" s="425" t="n">
        <v>0</v>
      </c>
      <c r="K17" s="425" t="n">
        <f aca="false">I17</f>
        <v>36.5</v>
      </c>
      <c r="L17" s="425" t="n">
        <v>1</v>
      </c>
      <c r="M17" s="424" t="n">
        <v>29.9203951705846</v>
      </c>
      <c r="N17" s="425" t="n">
        <v>36.5</v>
      </c>
      <c r="O17" s="425" t="n">
        <v>1</v>
      </c>
      <c r="P17" s="425" t="n">
        <f aca="false">N17</f>
        <v>36.5</v>
      </c>
      <c r="Q17" s="425" t="n">
        <v>1</v>
      </c>
    </row>
    <row r="18" customFormat="false" ht="11.25" hidden="false" customHeight="false" outlineLevel="0" collapsed="false">
      <c r="B18" s="133" t="n">
        <f aca="false">EOMONTH(B17,0)+1</f>
        <v>37500</v>
      </c>
      <c r="C18" s="424" t="n">
        <v>36.9466703293702</v>
      </c>
      <c r="D18" s="425" t="n">
        <v>43.5</v>
      </c>
      <c r="E18" s="425" t="n">
        <v>1</v>
      </c>
      <c r="F18" s="425" t="n">
        <f aca="false">D18</f>
        <v>43.5</v>
      </c>
      <c r="G18" s="425" t="n">
        <v>1</v>
      </c>
      <c r="H18" s="424" t="n">
        <v>36.9466703293702</v>
      </c>
      <c r="I18" s="425" t="n">
        <v>43.5</v>
      </c>
      <c r="J18" s="425" t="n">
        <v>0</v>
      </c>
      <c r="K18" s="425" t="n">
        <f aca="false">I18</f>
        <v>43.5</v>
      </c>
      <c r="L18" s="425" t="n">
        <v>1</v>
      </c>
      <c r="M18" s="424" t="n">
        <v>36.9466703293702</v>
      </c>
      <c r="N18" s="425" t="n">
        <v>43.5</v>
      </c>
      <c r="O18" s="425" t="n">
        <v>1</v>
      </c>
      <c r="P18" s="425" t="n">
        <f aca="false">N18</f>
        <v>43.5</v>
      </c>
      <c r="Q18" s="425" t="n">
        <v>1</v>
      </c>
    </row>
    <row r="19" customFormat="false" ht="11.25" hidden="false" customHeight="false" outlineLevel="0" collapsed="false">
      <c r="B19" s="133" t="n">
        <f aca="false">EOMONTH(B18,0)+1</f>
        <v>37530</v>
      </c>
      <c r="C19" s="424" t="n">
        <v>49.3609496253839</v>
      </c>
      <c r="D19" s="425" t="n">
        <v>55.7540016174316</v>
      </c>
      <c r="E19" s="425" t="n">
        <v>1</v>
      </c>
      <c r="F19" s="425" t="n">
        <f aca="false">D19</f>
        <v>55.7540016174316</v>
      </c>
      <c r="G19" s="425" t="n">
        <v>1</v>
      </c>
      <c r="H19" s="424" t="n">
        <v>49.3609496253839</v>
      </c>
      <c r="I19" s="425" t="n">
        <v>55.7540016174316</v>
      </c>
      <c r="J19" s="425" t="n">
        <v>0</v>
      </c>
      <c r="K19" s="425" t="n">
        <f aca="false">I19</f>
        <v>55.7540016174316</v>
      </c>
      <c r="L19" s="425" t="n">
        <v>1</v>
      </c>
      <c r="M19" s="424" t="n">
        <v>49.3609496253839</v>
      </c>
      <c r="N19" s="425" t="n">
        <v>55.7540016174316</v>
      </c>
      <c r="O19" s="425" t="n">
        <v>1</v>
      </c>
      <c r="P19" s="425" t="n">
        <f aca="false">N19</f>
        <v>55.7540016174316</v>
      </c>
      <c r="Q19" s="425" t="n">
        <v>1</v>
      </c>
    </row>
    <row r="20" customFormat="false" ht="11.25" hidden="false" customHeight="false" outlineLevel="0" collapsed="false">
      <c r="B20" s="133" t="n">
        <f aca="false">EOMONTH(B19,0)+1</f>
        <v>37561</v>
      </c>
      <c r="C20" s="424" t="n">
        <v>52.4547829609478</v>
      </c>
      <c r="D20" s="425" t="n">
        <v>55.75</v>
      </c>
      <c r="E20" s="425" t="n">
        <v>1</v>
      </c>
      <c r="F20" s="425" t="n">
        <f aca="false">D20</f>
        <v>55.75</v>
      </c>
      <c r="G20" s="425" t="n">
        <v>1</v>
      </c>
      <c r="H20" s="424" t="n">
        <v>52.4547829609478</v>
      </c>
      <c r="I20" s="425" t="n">
        <v>55.75</v>
      </c>
      <c r="J20" s="425" t="n">
        <v>0</v>
      </c>
      <c r="K20" s="425" t="n">
        <f aca="false">I20</f>
        <v>55.75</v>
      </c>
      <c r="L20" s="425" t="n">
        <v>1</v>
      </c>
      <c r="M20" s="424" t="n">
        <v>52.4547829609478</v>
      </c>
      <c r="N20" s="425" t="n">
        <v>55.75</v>
      </c>
      <c r="O20" s="425" t="n">
        <v>1</v>
      </c>
      <c r="P20" s="425" t="n">
        <f aca="false">N20</f>
        <v>55.75</v>
      </c>
      <c r="Q20" s="425" t="n">
        <v>1</v>
      </c>
    </row>
    <row r="21" customFormat="false" ht="11.25" hidden="false" customHeight="false" outlineLevel="0" collapsed="false">
      <c r="B21" s="133" t="n">
        <f aca="false">EOMONTH(B20,0)+1</f>
        <v>37591</v>
      </c>
      <c r="C21" s="424" t="n">
        <v>51.5864025399522</v>
      </c>
      <c r="D21" s="425" t="n">
        <v>30.5</v>
      </c>
      <c r="E21" s="425" t="n">
        <v>1</v>
      </c>
      <c r="F21" s="425" t="n">
        <f aca="false">D21</f>
        <v>30.5</v>
      </c>
      <c r="G21" s="425" t="n">
        <v>1</v>
      </c>
      <c r="H21" s="424" t="n">
        <v>51.5864025399522</v>
      </c>
      <c r="I21" s="425" t="n">
        <v>30.5</v>
      </c>
      <c r="J21" s="425" t="n">
        <v>0</v>
      </c>
      <c r="K21" s="425" t="n">
        <f aca="false">I21</f>
        <v>30.5</v>
      </c>
      <c r="L21" s="425" t="n">
        <v>1</v>
      </c>
      <c r="M21" s="424" t="n">
        <v>51.5864025399522</v>
      </c>
      <c r="N21" s="425" t="n">
        <v>30.5</v>
      </c>
      <c r="O21" s="425" t="n">
        <v>1</v>
      </c>
      <c r="P21" s="425" t="n">
        <f aca="false">N21</f>
        <v>30.5</v>
      </c>
      <c r="Q21" s="425" t="n">
        <v>1</v>
      </c>
    </row>
    <row r="22" customFormat="false" ht="11.25" hidden="false" customHeight="false" outlineLevel="0" collapsed="false">
      <c r="B22" s="133" t="n">
        <f aca="false">EOMONTH(B21,0)+1</f>
        <v>37622</v>
      </c>
      <c r="C22" s="424" t="n">
        <v>42.4603576105453</v>
      </c>
      <c r="D22" s="425" t="n">
        <v>30</v>
      </c>
      <c r="E22" s="425" t="n">
        <v>1</v>
      </c>
      <c r="F22" s="425" t="n">
        <f aca="false">D22</f>
        <v>30</v>
      </c>
      <c r="G22" s="425" t="n">
        <v>1</v>
      </c>
      <c r="H22" s="424" t="n">
        <v>42.4603576105453</v>
      </c>
      <c r="I22" s="425" t="n">
        <v>30</v>
      </c>
      <c r="J22" s="425" t="n">
        <v>0</v>
      </c>
      <c r="K22" s="425" t="n">
        <f aca="false">I22</f>
        <v>30</v>
      </c>
      <c r="L22" s="425" t="n">
        <v>1</v>
      </c>
      <c r="M22" s="424" t="n">
        <v>42.4603576105453</v>
      </c>
      <c r="N22" s="425" t="n">
        <v>30</v>
      </c>
      <c r="O22" s="425" t="n">
        <v>1</v>
      </c>
      <c r="P22" s="425" t="n">
        <f aca="false">N22</f>
        <v>30</v>
      </c>
      <c r="Q22" s="425" t="n">
        <v>1</v>
      </c>
    </row>
    <row r="23" customFormat="false" ht="11.25" hidden="false" customHeight="false" outlineLevel="0" collapsed="false">
      <c r="B23" s="133" t="n">
        <f aca="false">EOMONTH(B22,0)+1</f>
        <v>37653</v>
      </c>
      <c r="C23" s="424" t="n">
        <v>31.8168131162083</v>
      </c>
      <c r="D23" s="425" t="n">
        <v>30</v>
      </c>
      <c r="E23" s="425" t="n">
        <v>1</v>
      </c>
      <c r="F23" s="425" t="n">
        <f aca="false">D23</f>
        <v>30</v>
      </c>
      <c r="G23" s="425" t="n">
        <v>1</v>
      </c>
      <c r="H23" s="424" t="n">
        <v>31.8168131162083</v>
      </c>
      <c r="I23" s="425" t="n">
        <v>30</v>
      </c>
      <c r="J23" s="425" t="n">
        <v>0</v>
      </c>
      <c r="K23" s="425" t="n">
        <f aca="false">I23</f>
        <v>30</v>
      </c>
      <c r="L23" s="425" t="n">
        <v>1</v>
      </c>
      <c r="M23" s="424" t="n">
        <v>31.8168131162083</v>
      </c>
      <c r="N23" s="425" t="n">
        <v>30</v>
      </c>
      <c r="O23" s="425" t="n">
        <v>1</v>
      </c>
      <c r="P23" s="425" t="n">
        <f aca="false">N23</f>
        <v>30</v>
      </c>
      <c r="Q23" s="425" t="n">
        <v>1</v>
      </c>
    </row>
    <row r="24" customFormat="false" ht="11.25" hidden="false" customHeight="false" outlineLevel="0" collapsed="false">
      <c r="B24" s="133" t="n">
        <f aca="false">EOMONTH(B23,0)+1</f>
        <v>37681</v>
      </c>
      <c r="C24" s="424" t="n">
        <v>28.4806840951028</v>
      </c>
      <c r="D24" s="425" t="n">
        <v>30</v>
      </c>
      <c r="E24" s="425" t="n">
        <v>1</v>
      </c>
      <c r="F24" s="425" t="n">
        <f aca="false">D24</f>
        <v>30</v>
      </c>
      <c r="G24" s="425" t="n">
        <v>1</v>
      </c>
      <c r="H24" s="424" t="n">
        <v>28.4806840951028</v>
      </c>
      <c r="I24" s="425" t="n">
        <v>30</v>
      </c>
      <c r="J24" s="425" t="n">
        <v>0</v>
      </c>
      <c r="K24" s="425" t="n">
        <f aca="false">I24</f>
        <v>30</v>
      </c>
      <c r="L24" s="425" t="n">
        <v>1</v>
      </c>
      <c r="M24" s="424" t="n">
        <v>28.4806840951028</v>
      </c>
      <c r="N24" s="425" t="n">
        <v>30</v>
      </c>
      <c r="O24" s="425" t="n">
        <v>1</v>
      </c>
      <c r="P24" s="425" t="n">
        <f aca="false">N24</f>
        <v>30</v>
      </c>
      <c r="Q24" s="425" t="n">
        <v>1</v>
      </c>
    </row>
    <row r="25" customFormat="false" ht="11.25" hidden="false" customHeight="false" outlineLevel="0" collapsed="false">
      <c r="B25" s="133" t="n">
        <f aca="false">EOMONTH(B24,0)+1</f>
        <v>37712</v>
      </c>
      <c r="C25" s="424" t="n">
        <v>29.5983458490519</v>
      </c>
      <c r="D25" s="425" t="n">
        <v>32.7500015258789</v>
      </c>
      <c r="E25" s="425" t="n">
        <v>1</v>
      </c>
      <c r="F25" s="425" t="n">
        <f aca="false">D25</f>
        <v>32.7500015258789</v>
      </c>
      <c r="G25" s="425" t="n">
        <v>1</v>
      </c>
      <c r="H25" s="424" t="n">
        <v>29.5983458490519</v>
      </c>
      <c r="I25" s="425" t="n">
        <v>32.7500015258789</v>
      </c>
      <c r="J25" s="425" t="n">
        <v>0</v>
      </c>
      <c r="K25" s="425" t="n">
        <f aca="false">I25</f>
        <v>32.7500015258789</v>
      </c>
      <c r="L25" s="425" t="n">
        <v>1</v>
      </c>
      <c r="M25" s="424" t="n">
        <v>29.5983458490519</v>
      </c>
      <c r="N25" s="425" t="n">
        <v>32.7500015258789</v>
      </c>
      <c r="O25" s="425" t="n">
        <v>1</v>
      </c>
      <c r="P25" s="425" t="n">
        <f aca="false">N25</f>
        <v>32.7500015258789</v>
      </c>
      <c r="Q25" s="425" t="n">
        <v>1</v>
      </c>
    </row>
    <row r="26" customFormat="false" ht="11.25" hidden="false" customHeight="false" outlineLevel="0" collapsed="false">
      <c r="B26" s="133" t="n">
        <f aca="false">EOMONTH(B25,0)+1</f>
        <v>37742</v>
      </c>
      <c r="C26" s="424" t="n">
        <v>30.8637388027537</v>
      </c>
      <c r="D26" s="425" t="n">
        <v>32.7500015258789</v>
      </c>
      <c r="E26" s="425" t="n">
        <v>1</v>
      </c>
      <c r="F26" s="425" t="n">
        <f aca="false">D26</f>
        <v>32.7500015258789</v>
      </c>
      <c r="G26" s="425" t="n">
        <v>1</v>
      </c>
      <c r="H26" s="424" t="n">
        <v>30.8637388027537</v>
      </c>
      <c r="I26" s="425" t="n">
        <v>32.7500015258789</v>
      </c>
      <c r="J26" s="425" t="n">
        <v>0</v>
      </c>
      <c r="K26" s="425" t="n">
        <f aca="false">I26</f>
        <v>32.7500015258789</v>
      </c>
      <c r="L26" s="425" t="n">
        <v>1</v>
      </c>
      <c r="M26" s="424" t="n">
        <v>30.8637388027537</v>
      </c>
      <c r="N26" s="425" t="n">
        <v>32.7500015258789</v>
      </c>
      <c r="O26" s="425" t="n">
        <v>1</v>
      </c>
      <c r="P26" s="425" t="n">
        <f aca="false">N26</f>
        <v>32.7500015258789</v>
      </c>
      <c r="Q26" s="425" t="n">
        <v>1</v>
      </c>
    </row>
    <row r="27" customFormat="false" ht="11.25" hidden="false" customHeight="false" outlineLevel="0" collapsed="false">
      <c r="B27" s="133" t="n">
        <f aca="false">EOMONTH(B26,0)+1</f>
        <v>37773</v>
      </c>
      <c r="C27" s="424" t="n">
        <v>30.9000358189572</v>
      </c>
      <c r="D27" s="425" t="n">
        <v>28.9000011444092</v>
      </c>
      <c r="E27" s="425" t="n">
        <v>1</v>
      </c>
      <c r="F27" s="425" t="n">
        <f aca="false">D27</f>
        <v>28.9000011444092</v>
      </c>
      <c r="G27" s="425" t="n">
        <v>1</v>
      </c>
      <c r="H27" s="424" t="n">
        <v>30.9000358189572</v>
      </c>
      <c r="I27" s="425" t="n">
        <v>28.9000011444092</v>
      </c>
      <c r="J27" s="425" t="n">
        <v>0</v>
      </c>
      <c r="K27" s="425" t="n">
        <f aca="false">I27</f>
        <v>28.9000011444092</v>
      </c>
      <c r="L27" s="425" t="n">
        <v>1</v>
      </c>
      <c r="M27" s="424" t="n">
        <v>30.9000358189572</v>
      </c>
      <c r="N27" s="425" t="n">
        <v>28.9000011444092</v>
      </c>
      <c r="O27" s="425" t="n">
        <v>1</v>
      </c>
      <c r="P27" s="425" t="n">
        <f aca="false">N27</f>
        <v>28.9000011444092</v>
      </c>
      <c r="Q27" s="425" t="n">
        <v>1</v>
      </c>
    </row>
    <row r="28" customFormat="false" ht="11.25" hidden="false" customHeight="false" outlineLevel="0" collapsed="false">
      <c r="B28" s="133" t="n">
        <f aca="false">EOMONTH(B27,0)+1</f>
        <v>37803</v>
      </c>
      <c r="C28" s="424" t="n">
        <v>28.4748074350499</v>
      </c>
      <c r="D28" s="425" t="n">
        <v>28.9000011444092</v>
      </c>
      <c r="E28" s="425" t="n">
        <v>1</v>
      </c>
      <c r="F28" s="425" t="n">
        <f aca="false">D28</f>
        <v>28.9000011444092</v>
      </c>
      <c r="G28" s="425" t="n">
        <v>1</v>
      </c>
      <c r="H28" s="424" t="n">
        <v>28.4748074350499</v>
      </c>
      <c r="I28" s="425" t="n">
        <v>28.9000011444092</v>
      </c>
      <c r="J28" s="425" t="n">
        <v>0</v>
      </c>
      <c r="K28" s="425" t="n">
        <f aca="false">I28</f>
        <v>28.9000011444092</v>
      </c>
      <c r="L28" s="425" t="n">
        <v>1</v>
      </c>
      <c r="M28" s="424" t="n">
        <v>28.4748074350499</v>
      </c>
      <c r="N28" s="425" t="n">
        <v>28.9000011444092</v>
      </c>
      <c r="O28" s="425" t="n">
        <v>1</v>
      </c>
      <c r="P28" s="425" t="n">
        <f aca="false">N28</f>
        <v>28.9000011444092</v>
      </c>
      <c r="Q28" s="425" t="n">
        <v>1</v>
      </c>
    </row>
    <row r="29" customFormat="false" ht="11.25" hidden="false" customHeight="false" outlineLevel="0" collapsed="false">
      <c r="B29" s="133" t="n">
        <f aca="false">EOMONTH(B28,0)+1</f>
        <v>37834</v>
      </c>
      <c r="C29" s="424" t="n">
        <v>30.4290418884845</v>
      </c>
      <c r="D29" s="425" t="n">
        <v>34.7500015258789</v>
      </c>
      <c r="E29" s="425" t="n">
        <v>1</v>
      </c>
      <c r="F29" s="425" t="n">
        <f aca="false">D29</f>
        <v>34.7500015258789</v>
      </c>
      <c r="G29" s="425" t="n">
        <v>1</v>
      </c>
      <c r="H29" s="424" t="n">
        <v>30.4290418884845</v>
      </c>
      <c r="I29" s="425" t="n">
        <v>34.7500015258789</v>
      </c>
      <c r="J29" s="425" t="n">
        <v>0</v>
      </c>
      <c r="K29" s="425" t="n">
        <f aca="false">I29</f>
        <v>34.7500015258789</v>
      </c>
      <c r="L29" s="425" t="n">
        <v>1</v>
      </c>
      <c r="M29" s="424" t="n">
        <v>30.4290418884845</v>
      </c>
      <c r="N29" s="425" t="n">
        <v>34.7500015258789</v>
      </c>
      <c r="O29" s="425" t="n">
        <v>1</v>
      </c>
      <c r="P29" s="425" t="n">
        <f aca="false">N29</f>
        <v>34.7500015258789</v>
      </c>
      <c r="Q29" s="425" t="n">
        <v>1</v>
      </c>
    </row>
    <row r="30" customFormat="false" ht="11.25" hidden="false" customHeight="false" outlineLevel="0" collapsed="false">
      <c r="B30" s="133" t="n">
        <f aca="false">EOMONTH(B29,0)+1</f>
        <v>37865</v>
      </c>
      <c r="C30" s="424" t="n">
        <v>37.5747637249695</v>
      </c>
      <c r="D30" s="425" t="n">
        <v>42.6</v>
      </c>
      <c r="E30" s="425" t="n">
        <v>1</v>
      </c>
      <c r="F30" s="425" t="n">
        <f aca="false">D30</f>
        <v>42.6</v>
      </c>
      <c r="G30" s="425" t="n">
        <v>1</v>
      </c>
      <c r="H30" s="424" t="n">
        <v>37.5747637249695</v>
      </c>
      <c r="I30" s="425" t="n">
        <v>42.6</v>
      </c>
      <c r="J30" s="425" t="n">
        <v>0</v>
      </c>
      <c r="K30" s="425" t="n">
        <f aca="false">I30</f>
        <v>42.6</v>
      </c>
      <c r="L30" s="425" t="n">
        <v>1</v>
      </c>
      <c r="M30" s="424" t="n">
        <v>37.5747637249695</v>
      </c>
      <c r="N30" s="425" t="n">
        <v>42.6</v>
      </c>
      <c r="O30" s="425" t="n">
        <v>1</v>
      </c>
      <c r="P30" s="425" t="n">
        <f aca="false">N30</f>
        <v>42.6</v>
      </c>
      <c r="Q30" s="425" t="n">
        <v>1</v>
      </c>
    </row>
    <row r="31" customFormat="false" ht="11.25" hidden="false" customHeight="false" outlineLevel="0" collapsed="false">
      <c r="B31" s="133" t="n">
        <f aca="false">EOMONTH(B30,0)+1</f>
        <v>37895</v>
      </c>
      <c r="C31" s="424" t="n">
        <v>50.197062361829</v>
      </c>
      <c r="D31" s="425" t="n">
        <v>50.85</v>
      </c>
      <c r="E31" s="425" t="n">
        <v>1</v>
      </c>
      <c r="F31" s="425" t="n">
        <f aca="false">D31</f>
        <v>50.85</v>
      </c>
      <c r="G31" s="425" t="n">
        <v>1</v>
      </c>
      <c r="H31" s="424" t="n">
        <v>50.197062361829</v>
      </c>
      <c r="I31" s="425" t="n">
        <v>50.85</v>
      </c>
      <c r="J31" s="425" t="n">
        <v>0</v>
      </c>
      <c r="K31" s="425" t="n">
        <f aca="false">I31</f>
        <v>50.85</v>
      </c>
      <c r="L31" s="425" t="n">
        <v>1</v>
      </c>
      <c r="M31" s="424" t="n">
        <v>50.197062361829</v>
      </c>
      <c r="N31" s="425" t="n">
        <v>50.85</v>
      </c>
      <c r="O31" s="425" t="n">
        <v>1</v>
      </c>
      <c r="P31" s="425" t="n">
        <f aca="false">N31</f>
        <v>50.85</v>
      </c>
      <c r="Q31" s="425" t="n">
        <v>1</v>
      </c>
    </row>
    <row r="32" customFormat="false" ht="11.25" hidden="false" customHeight="false" outlineLevel="0" collapsed="false">
      <c r="B32" s="133" t="n">
        <f aca="false">EOMONTH(B31,0)+1</f>
        <v>37926</v>
      </c>
      <c r="C32" s="424" t="n">
        <v>53.3465142712839</v>
      </c>
      <c r="D32" s="425" t="n">
        <v>50.85</v>
      </c>
      <c r="E32" s="425" t="n">
        <v>1</v>
      </c>
      <c r="F32" s="425" t="n">
        <f aca="false">D32</f>
        <v>50.85</v>
      </c>
      <c r="G32" s="425" t="n">
        <v>1</v>
      </c>
      <c r="H32" s="424" t="n">
        <v>53.3465142712839</v>
      </c>
      <c r="I32" s="425" t="n">
        <v>50.85</v>
      </c>
      <c r="J32" s="425" t="n">
        <v>0</v>
      </c>
      <c r="K32" s="425" t="n">
        <f aca="false">I32</f>
        <v>50.85</v>
      </c>
      <c r="L32" s="425" t="n">
        <v>1</v>
      </c>
      <c r="M32" s="424" t="n">
        <v>53.3465142712839</v>
      </c>
      <c r="N32" s="425" t="n">
        <v>50.85</v>
      </c>
      <c r="O32" s="425" t="n">
        <v>1</v>
      </c>
      <c r="P32" s="425" t="n">
        <f aca="false">N32</f>
        <v>50.85</v>
      </c>
      <c r="Q32" s="425" t="n">
        <v>1</v>
      </c>
    </row>
    <row r="33" customFormat="false" ht="11.25" hidden="false" customHeight="false" outlineLevel="0" collapsed="false">
      <c r="B33" s="133" t="n">
        <f aca="false">EOMONTH(B32,0)+1</f>
        <v>37956</v>
      </c>
      <c r="C33" s="424" t="n">
        <v>52.4633713831314</v>
      </c>
      <c r="D33" s="425" t="n">
        <v>29.85</v>
      </c>
      <c r="E33" s="425" t="n">
        <v>1</v>
      </c>
      <c r="F33" s="425" t="n">
        <f aca="false">D33</f>
        <v>29.85</v>
      </c>
      <c r="G33" s="425" t="n">
        <v>1</v>
      </c>
      <c r="H33" s="424" t="n">
        <v>52.4633713831314</v>
      </c>
      <c r="I33" s="425" t="n">
        <v>29.85</v>
      </c>
      <c r="J33" s="425" t="n">
        <v>0</v>
      </c>
      <c r="K33" s="425" t="n">
        <f aca="false">I33</f>
        <v>29.85</v>
      </c>
      <c r="L33" s="425" t="n">
        <v>1</v>
      </c>
      <c r="M33" s="424" t="n">
        <v>52.4633713831314</v>
      </c>
      <c r="N33" s="425" t="n">
        <v>29.85</v>
      </c>
      <c r="O33" s="425" t="n">
        <v>1</v>
      </c>
      <c r="P33" s="425" t="n">
        <f aca="false">N33</f>
        <v>29.85</v>
      </c>
      <c r="Q33" s="425" t="n">
        <v>1</v>
      </c>
    </row>
    <row r="34" customFormat="false" ht="11.25" hidden="false" customHeight="false" outlineLevel="0" collapsed="false">
      <c r="B34" s="133" t="n">
        <f aca="false">EOMONTH(B33,0)+1</f>
        <v>37987</v>
      </c>
      <c r="C34" s="424" t="n">
        <v>43.1821836899245</v>
      </c>
      <c r="D34" s="425" t="n">
        <v>29.4999996185303</v>
      </c>
      <c r="E34" s="425" t="n">
        <v>1</v>
      </c>
      <c r="F34" s="425" t="n">
        <f aca="false">D34</f>
        <v>29.4999996185303</v>
      </c>
      <c r="G34" s="425" t="n">
        <v>1</v>
      </c>
      <c r="H34" s="424" t="n">
        <v>43.1821836899245</v>
      </c>
      <c r="I34" s="425" t="n">
        <v>29.4999996185303</v>
      </c>
      <c r="J34" s="425" t="n">
        <v>0</v>
      </c>
      <c r="K34" s="425" t="n">
        <f aca="false">I34</f>
        <v>29.4999996185303</v>
      </c>
      <c r="L34" s="425" t="n">
        <v>1</v>
      </c>
      <c r="M34" s="424" t="n">
        <v>43.1821836899245</v>
      </c>
      <c r="N34" s="425" t="n">
        <v>29.4999996185303</v>
      </c>
      <c r="O34" s="425" t="n">
        <v>1</v>
      </c>
      <c r="P34" s="425" t="n">
        <f aca="false">N34</f>
        <v>29.4999996185303</v>
      </c>
      <c r="Q34" s="425" t="n">
        <v>1</v>
      </c>
    </row>
    <row r="35" customFormat="false" ht="11.25" hidden="false" customHeight="false" outlineLevel="0" collapsed="false">
      <c r="B35" s="133" t="n">
        <f aca="false">EOMONTH(B34,0)+1</f>
        <v>38018</v>
      </c>
      <c r="C35" s="425"/>
      <c r="D35" s="425" t="n">
        <v>29.7499996185303</v>
      </c>
      <c r="E35" s="425" t="n">
        <v>1</v>
      </c>
      <c r="F35" s="425" t="n">
        <f aca="false">D35</f>
        <v>29.7499996185303</v>
      </c>
      <c r="G35" s="425" t="n">
        <v>1</v>
      </c>
      <c r="H35" s="425"/>
      <c r="I35" s="425" t="n">
        <v>29.7499996185303</v>
      </c>
      <c r="J35" s="425" t="n">
        <v>0</v>
      </c>
      <c r="K35" s="425" t="n">
        <f aca="false">I35</f>
        <v>29.7499996185303</v>
      </c>
      <c r="L35" s="425" t="n">
        <v>1</v>
      </c>
      <c r="M35" s="425"/>
      <c r="N35" s="425" t="n">
        <v>29.7499996185303</v>
      </c>
      <c r="O35" s="425" t="n">
        <v>1</v>
      </c>
      <c r="P35" s="425" t="n">
        <f aca="false">N35</f>
        <v>29.7499996185303</v>
      </c>
      <c r="Q35" s="425" t="n">
        <v>1</v>
      </c>
    </row>
    <row r="36" customFormat="false" ht="11.25" hidden="false" customHeight="false" outlineLevel="0" collapsed="false">
      <c r="B36" s="133" t="n">
        <f aca="false">EOMONTH(B35,0)+1</f>
        <v>38047</v>
      </c>
      <c r="C36" s="425"/>
      <c r="D36" s="425" t="n">
        <v>29.7499996185303</v>
      </c>
      <c r="E36" s="425" t="n">
        <v>1</v>
      </c>
      <c r="F36" s="425" t="n">
        <f aca="false">D36</f>
        <v>29.7499996185303</v>
      </c>
      <c r="G36" s="425" t="n">
        <v>1</v>
      </c>
      <c r="H36" s="425"/>
      <c r="I36" s="425" t="n">
        <v>29.7499996185303</v>
      </c>
      <c r="J36" s="425" t="n">
        <v>0</v>
      </c>
      <c r="K36" s="425" t="n">
        <f aca="false">I36</f>
        <v>29.7499996185303</v>
      </c>
      <c r="L36" s="425" t="n">
        <v>1</v>
      </c>
      <c r="M36" s="425"/>
      <c r="N36" s="425" t="n">
        <v>29.7499996185303</v>
      </c>
      <c r="O36" s="425" t="n">
        <v>1</v>
      </c>
      <c r="P36" s="425" t="n">
        <f aca="false">N36</f>
        <v>29.7499996185303</v>
      </c>
      <c r="Q36" s="425" t="n">
        <v>1</v>
      </c>
    </row>
    <row r="37" customFormat="false" ht="11.25" hidden="false" customHeight="false" outlineLevel="0" collapsed="false">
      <c r="B37" s="133" t="n">
        <f aca="false">EOMONTH(B36,0)+1</f>
        <v>38078</v>
      </c>
      <c r="C37" s="425"/>
      <c r="D37" s="425" t="n">
        <v>37.2000007629395</v>
      </c>
      <c r="E37" s="425" t="n">
        <v>1</v>
      </c>
      <c r="F37" s="425" t="n">
        <f aca="false">D37</f>
        <v>37.2000007629395</v>
      </c>
      <c r="G37" s="425" t="n">
        <v>1</v>
      </c>
      <c r="H37" s="425"/>
      <c r="I37" s="425" t="n">
        <v>37.2000007629395</v>
      </c>
      <c r="J37" s="425" t="n">
        <v>0</v>
      </c>
      <c r="K37" s="425" t="n">
        <f aca="false">I37</f>
        <v>37.2000007629395</v>
      </c>
      <c r="L37" s="425" t="n">
        <v>1</v>
      </c>
      <c r="M37" s="425"/>
      <c r="N37" s="425" t="n">
        <v>37.2000007629395</v>
      </c>
      <c r="O37" s="425" t="n">
        <v>1</v>
      </c>
      <c r="P37" s="425" t="n">
        <f aca="false">N37</f>
        <v>37.2000007629395</v>
      </c>
      <c r="Q37" s="425" t="n">
        <v>1</v>
      </c>
    </row>
    <row r="38" customFormat="false" ht="11.25" hidden="false" customHeight="false" outlineLevel="0" collapsed="false">
      <c r="B38" s="133" t="n">
        <f aca="false">EOMONTH(B37,0)+1</f>
        <v>38108</v>
      </c>
      <c r="C38" s="425"/>
      <c r="D38" s="425" t="n">
        <v>37.2000007629395</v>
      </c>
      <c r="E38" s="425" t="n">
        <v>1</v>
      </c>
      <c r="F38" s="425" t="n">
        <f aca="false">D38</f>
        <v>37.2000007629395</v>
      </c>
      <c r="G38" s="425" t="n">
        <v>1</v>
      </c>
      <c r="H38" s="425"/>
      <c r="I38" s="425" t="n">
        <v>37.2000007629395</v>
      </c>
      <c r="J38" s="425" t="n">
        <v>0</v>
      </c>
      <c r="K38" s="425" t="n">
        <f aca="false">I38</f>
        <v>37.2000007629395</v>
      </c>
      <c r="L38" s="425" t="n">
        <v>1</v>
      </c>
      <c r="M38" s="425"/>
      <c r="N38" s="425" t="n">
        <v>37.2000007629395</v>
      </c>
      <c r="O38" s="425" t="n">
        <v>1</v>
      </c>
      <c r="P38" s="425" t="n">
        <f aca="false">N38</f>
        <v>37.2000007629395</v>
      </c>
      <c r="Q38" s="425" t="n">
        <v>1</v>
      </c>
    </row>
    <row r="39" customFormat="false" ht="11.25" hidden="false" customHeight="false" outlineLevel="0" collapsed="false">
      <c r="B39" s="133" t="n">
        <f aca="false">EOMONTH(B38,0)+1</f>
        <v>38139</v>
      </c>
      <c r="C39" s="425"/>
      <c r="D39" s="425" t="n">
        <v>28.9500026702881</v>
      </c>
      <c r="E39" s="425" t="n">
        <v>1</v>
      </c>
      <c r="F39" s="425" t="n">
        <f aca="false">D39</f>
        <v>28.9500026702881</v>
      </c>
      <c r="G39" s="425" t="n">
        <v>1</v>
      </c>
      <c r="H39" s="425"/>
      <c r="I39" s="425" t="n">
        <v>28.9500026702881</v>
      </c>
      <c r="J39" s="425" t="n">
        <v>0</v>
      </c>
      <c r="K39" s="425" t="n">
        <f aca="false">I39</f>
        <v>28.9500026702881</v>
      </c>
      <c r="L39" s="425" t="n">
        <v>1</v>
      </c>
      <c r="M39" s="425"/>
      <c r="N39" s="425" t="n">
        <v>28.9500026702881</v>
      </c>
      <c r="O39" s="425" t="n">
        <v>1</v>
      </c>
      <c r="P39" s="425" t="n">
        <f aca="false">N39</f>
        <v>28.9500026702881</v>
      </c>
      <c r="Q39" s="425" t="n">
        <v>1</v>
      </c>
    </row>
    <row r="40" customFormat="false" ht="11.25" hidden="false" customHeight="false" outlineLevel="0" collapsed="false">
      <c r="B40" s="133" t="n">
        <f aca="false">EOMONTH(B39,0)+1</f>
        <v>38169</v>
      </c>
      <c r="C40" s="425"/>
      <c r="D40" s="425" t="n">
        <v>28.9500026702881</v>
      </c>
      <c r="E40" s="425" t="n">
        <v>1</v>
      </c>
      <c r="F40" s="425" t="n">
        <f aca="false">D40</f>
        <v>28.9500026702881</v>
      </c>
      <c r="G40" s="425" t="n">
        <v>1</v>
      </c>
      <c r="H40" s="425"/>
      <c r="I40" s="425" t="n">
        <v>28.9500026702881</v>
      </c>
      <c r="J40" s="425" t="n">
        <v>0</v>
      </c>
      <c r="K40" s="425" t="n">
        <f aca="false">I40</f>
        <v>28.9500026702881</v>
      </c>
      <c r="L40" s="425" t="n">
        <v>1</v>
      </c>
      <c r="M40" s="425"/>
      <c r="N40" s="425" t="n">
        <v>28.9500026702881</v>
      </c>
      <c r="O40" s="425" t="n">
        <v>1</v>
      </c>
      <c r="P40" s="425" t="n">
        <f aca="false">N40</f>
        <v>28.9500026702881</v>
      </c>
      <c r="Q40" s="425" t="n">
        <v>1</v>
      </c>
    </row>
    <row r="41" customFormat="false" ht="11.25" hidden="false" customHeight="false" outlineLevel="0" collapsed="false">
      <c r="B41" s="133" t="n">
        <f aca="false">EOMONTH(B40,0)+1</f>
        <v>38200</v>
      </c>
      <c r="C41" s="425"/>
      <c r="D41" s="425" t="n">
        <v>35.9500007629395</v>
      </c>
      <c r="E41" s="425" t="n">
        <v>1</v>
      </c>
      <c r="F41" s="425" t="n">
        <f aca="false">D41</f>
        <v>35.9500007629395</v>
      </c>
      <c r="G41" s="425" t="n">
        <v>1</v>
      </c>
      <c r="H41" s="425"/>
      <c r="I41" s="425" t="n">
        <v>35.9500007629395</v>
      </c>
      <c r="J41" s="425" t="n">
        <v>0</v>
      </c>
      <c r="K41" s="425" t="n">
        <f aca="false">I41</f>
        <v>35.9500007629395</v>
      </c>
      <c r="L41" s="425" t="n">
        <v>1</v>
      </c>
      <c r="M41" s="425"/>
      <c r="N41" s="425" t="n">
        <v>35.9500007629395</v>
      </c>
      <c r="O41" s="425" t="n">
        <v>1</v>
      </c>
      <c r="P41" s="425" t="n">
        <f aca="false">N41</f>
        <v>35.9500007629395</v>
      </c>
      <c r="Q41" s="425" t="n">
        <v>1</v>
      </c>
    </row>
    <row r="42" customFormat="false" ht="11.25" hidden="false" customHeight="false" outlineLevel="0" collapsed="false">
      <c r="B42" s="133" t="n">
        <f aca="false">EOMONTH(B41,0)+1</f>
        <v>38231</v>
      </c>
      <c r="C42" s="425"/>
      <c r="D42" s="425" t="n">
        <v>42.7000007629395</v>
      </c>
      <c r="E42" s="425" t="n">
        <v>1</v>
      </c>
      <c r="F42" s="425" t="n">
        <f aca="false">D42</f>
        <v>42.7000007629395</v>
      </c>
      <c r="G42" s="425" t="n">
        <v>1</v>
      </c>
      <c r="H42" s="425"/>
      <c r="I42" s="425" t="n">
        <v>42.7000007629395</v>
      </c>
      <c r="J42" s="425" t="n">
        <v>0</v>
      </c>
      <c r="K42" s="425" t="n">
        <f aca="false">I42</f>
        <v>42.7000007629395</v>
      </c>
      <c r="L42" s="425" t="n">
        <v>1</v>
      </c>
      <c r="M42" s="425"/>
      <c r="N42" s="425" t="n">
        <v>42.7000007629395</v>
      </c>
      <c r="O42" s="425" t="n">
        <v>1</v>
      </c>
      <c r="P42" s="425" t="n">
        <f aca="false">N42</f>
        <v>42.7000007629395</v>
      </c>
      <c r="Q42" s="425" t="n">
        <v>1</v>
      </c>
    </row>
    <row r="43" customFormat="false" ht="11.25" hidden="false" customHeight="false" outlineLevel="0" collapsed="false">
      <c r="B43" s="133" t="n">
        <f aca="false">EOMONTH(B42,0)+1</f>
        <v>38261</v>
      </c>
      <c r="C43" s="425"/>
      <c r="D43" s="425" t="n">
        <v>48.7000007629395</v>
      </c>
      <c r="E43" s="425" t="n">
        <v>1</v>
      </c>
      <c r="F43" s="425" t="n">
        <f aca="false">D43</f>
        <v>48.7000007629395</v>
      </c>
      <c r="G43" s="425" t="n">
        <v>1</v>
      </c>
      <c r="H43" s="425"/>
      <c r="I43" s="425" t="n">
        <v>48.7000007629395</v>
      </c>
      <c r="J43" s="425" t="n">
        <v>0</v>
      </c>
      <c r="K43" s="425" t="n">
        <f aca="false">I43</f>
        <v>48.7000007629395</v>
      </c>
      <c r="L43" s="425" t="n">
        <v>1</v>
      </c>
      <c r="M43" s="425"/>
      <c r="N43" s="425" t="n">
        <v>48.7000007629395</v>
      </c>
      <c r="O43" s="425" t="n">
        <v>1</v>
      </c>
      <c r="P43" s="425" t="n">
        <f aca="false">N43</f>
        <v>48.7000007629395</v>
      </c>
      <c r="Q43" s="425" t="n">
        <v>1</v>
      </c>
    </row>
    <row r="44" customFormat="false" ht="11.25" hidden="false" customHeight="false" outlineLevel="0" collapsed="false">
      <c r="B44" s="133" t="n">
        <f aca="false">EOMONTH(B43,0)+1</f>
        <v>38292</v>
      </c>
      <c r="C44" s="425"/>
      <c r="D44" s="425" t="n">
        <v>48.7000007629395</v>
      </c>
      <c r="E44" s="425" t="n">
        <v>1</v>
      </c>
      <c r="F44" s="425" t="n">
        <f aca="false">D44</f>
        <v>48.7000007629395</v>
      </c>
      <c r="G44" s="425" t="n">
        <v>1</v>
      </c>
      <c r="H44" s="425"/>
      <c r="I44" s="425" t="n">
        <v>48.7000007629395</v>
      </c>
      <c r="J44" s="425" t="n">
        <v>0</v>
      </c>
      <c r="K44" s="425" t="n">
        <f aca="false">I44</f>
        <v>48.7000007629395</v>
      </c>
      <c r="L44" s="425" t="n">
        <v>1</v>
      </c>
      <c r="M44" s="425"/>
      <c r="N44" s="425" t="n">
        <v>48.7000007629395</v>
      </c>
      <c r="O44" s="425" t="n">
        <v>1</v>
      </c>
      <c r="P44" s="425" t="n">
        <f aca="false">N44</f>
        <v>48.7000007629395</v>
      </c>
      <c r="Q44" s="425" t="n">
        <v>1</v>
      </c>
    </row>
    <row r="45" customFormat="false" ht="11.25" hidden="false" customHeight="false" outlineLevel="0" collapsed="false">
      <c r="B45" s="133" t="n">
        <f aca="false">EOMONTH(B44,0)+1</f>
        <v>38322</v>
      </c>
      <c r="C45" s="425"/>
      <c r="D45" s="425" t="n">
        <v>31.6000022888184</v>
      </c>
      <c r="E45" s="425" t="n">
        <v>1</v>
      </c>
      <c r="F45" s="425" t="n">
        <f aca="false">D45</f>
        <v>31.6000022888184</v>
      </c>
      <c r="G45" s="425" t="n">
        <v>1</v>
      </c>
      <c r="H45" s="425"/>
      <c r="I45" s="425" t="n">
        <v>31.6000022888184</v>
      </c>
      <c r="J45" s="425" t="n">
        <v>0</v>
      </c>
      <c r="K45" s="425" t="n">
        <f aca="false">I45</f>
        <v>31.6000022888184</v>
      </c>
      <c r="L45" s="425" t="n">
        <v>1</v>
      </c>
      <c r="M45" s="425"/>
      <c r="N45" s="425" t="n">
        <v>31.6000022888184</v>
      </c>
      <c r="O45" s="425" t="n">
        <v>1</v>
      </c>
      <c r="P45" s="425" t="n">
        <f aca="false">N45</f>
        <v>31.6000022888184</v>
      </c>
      <c r="Q45" s="425" t="n">
        <v>1</v>
      </c>
    </row>
    <row r="46" customFormat="false" ht="11.25" hidden="false" customHeight="false" outlineLevel="0" collapsed="false">
      <c r="B46" s="133" t="n">
        <f aca="false">EOMONTH(B45,0)+1</f>
        <v>38353</v>
      </c>
      <c r="C46" s="425"/>
      <c r="D46" s="425" t="n">
        <v>30.9499988555908</v>
      </c>
      <c r="E46" s="425" t="n">
        <v>1</v>
      </c>
      <c r="F46" s="425" t="n">
        <f aca="false">D46</f>
        <v>30.9499988555908</v>
      </c>
      <c r="G46" s="425" t="n">
        <v>1</v>
      </c>
      <c r="H46" s="425"/>
      <c r="I46" s="425" t="n">
        <v>30.9499988555908</v>
      </c>
      <c r="J46" s="425" t="n">
        <v>0</v>
      </c>
      <c r="K46" s="425" t="n">
        <f aca="false">I46</f>
        <v>30.9499988555908</v>
      </c>
      <c r="L46" s="425" t="n">
        <v>1</v>
      </c>
      <c r="M46" s="425"/>
      <c r="N46" s="425" t="n">
        <v>30.9499988555908</v>
      </c>
      <c r="O46" s="425" t="n">
        <v>1</v>
      </c>
      <c r="P46" s="425" t="n">
        <f aca="false">N46</f>
        <v>30.9499988555908</v>
      </c>
      <c r="Q46" s="425" t="n">
        <v>1</v>
      </c>
    </row>
    <row r="47" customFormat="false" ht="11.25" hidden="false" customHeight="false" outlineLevel="0" collapsed="false">
      <c r="B47" s="133" t="n">
        <f aca="false">EOMONTH(B46,0)+1</f>
        <v>38384</v>
      </c>
      <c r="C47" s="425"/>
      <c r="D47" s="425" t="n">
        <v>30.9499988555908</v>
      </c>
      <c r="E47" s="425" t="n">
        <v>1</v>
      </c>
      <c r="F47" s="425" t="n">
        <f aca="false">D47</f>
        <v>30.9499988555908</v>
      </c>
      <c r="G47" s="425" t="n">
        <v>1</v>
      </c>
      <c r="H47" s="425"/>
      <c r="I47" s="425" t="n">
        <v>30.9499988555908</v>
      </c>
      <c r="J47" s="425" t="n">
        <v>0</v>
      </c>
      <c r="K47" s="425" t="n">
        <f aca="false">I47</f>
        <v>30.9499988555908</v>
      </c>
      <c r="L47" s="425" t="n">
        <v>1</v>
      </c>
      <c r="M47" s="425"/>
      <c r="N47" s="425" t="n">
        <v>30.9499988555908</v>
      </c>
      <c r="O47" s="425" t="n">
        <v>1</v>
      </c>
      <c r="P47" s="425" t="n">
        <f aca="false">N47</f>
        <v>30.9499988555908</v>
      </c>
      <c r="Q47" s="425" t="n">
        <v>1</v>
      </c>
    </row>
    <row r="48" customFormat="false" ht="11.25" hidden="false" customHeight="false" outlineLevel="0" collapsed="false">
      <c r="B48" s="133" t="n">
        <f aca="false">EOMONTH(B47,0)+1</f>
        <v>38412</v>
      </c>
      <c r="C48" s="425"/>
      <c r="D48" s="425" t="n">
        <v>31.1999988555908</v>
      </c>
      <c r="E48" s="425" t="n">
        <v>1</v>
      </c>
      <c r="F48" s="425" t="n">
        <f aca="false">D48</f>
        <v>31.1999988555908</v>
      </c>
      <c r="G48" s="425" t="n">
        <v>1</v>
      </c>
      <c r="H48" s="425"/>
      <c r="I48" s="425" t="n">
        <v>31.1999988555908</v>
      </c>
      <c r="J48" s="425" t="n">
        <v>0</v>
      </c>
      <c r="K48" s="425" t="n">
        <f aca="false">I48</f>
        <v>31.1999988555908</v>
      </c>
      <c r="L48" s="425" t="n">
        <v>1</v>
      </c>
      <c r="M48" s="425"/>
      <c r="N48" s="425" t="n">
        <v>31.1999988555908</v>
      </c>
      <c r="O48" s="425" t="n">
        <v>1</v>
      </c>
      <c r="P48" s="425" t="n">
        <f aca="false">N48</f>
        <v>31.1999988555908</v>
      </c>
      <c r="Q48" s="425" t="n">
        <v>1</v>
      </c>
    </row>
    <row r="49" customFormat="false" ht="11.25" hidden="false" customHeight="false" outlineLevel="0" collapsed="false">
      <c r="B49" s="133" t="n">
        <f aca="false">EOMONTH(B48,0)+1</f>
        <v>38443</v>
      </c>
      <c r="C49" s="425"/>
      <c r="D49" s="425" t="n">
        <v>38.4500007629395</v>
      </c>
      <c r="E49" s="425" t="n">
        <v>1</v>
      </c>
      <c r="F49" s="425" t="n">
        <f aca="false">D49</f>
        <v>38.4500007629395</v>
      </c>
      <c r="G49" s="425" t="n">
        <v>1</v>
      </c>
      <c r="H49" s="425"/>
      <c r="I49" s="425" t="n">
        <v>38.4500007629395</v>
      </c>
      <c r="J49" s="425" t="n">
        <v>0</v>
      </c>
      <c r="K49" s="425" t="n">
        <f aca="false">I49</f>
        <v>38.4500007629395</v>
      </c>
      <c r="L49" s="425" t="n">
        <v>1</v>
      </c>
      <c r="M49" s="425"/>
      <c r="N49" s="425" t="n">
        <v>38.4500007629395</v>
      </c>
      <c r="O49" s="425" t="n">
        <v>1</v>
      </c>
      <c r="P49" s="425" t="n">
        <f aca="false">N49</f>
        <v>38.4500007629395</v>
      </c>
      <c r="Q49" s="425" t="n">
        <v>1</v>
      </c>
    </row>
    <row r="50" customFormat="false" ht="11.25" hidden="false" customHeight="false" outlineLevel="0" collapsed="false">
      <c r="B50" s="133" t="n">
        <f aca="false">EOMONTH(B49,0)+1</f>
        <v>38473</v>
      </c>
      <c r="C50" s="425"/>
      <c r="D50" s="425" t="n">
        <v>38.4478645324707</v>
      </c>
      <c r="E50" s="425" t="n">
        <v>1</v>
      </c>
      <c r="F50" s="425" t="n">
        <f aca="false">D50</f>
        <v>38.4478645324707</v>
      </c>
      <c r="G50" s="425" t="n">
        <v>1</v>
      </c>
      <c r="H50" s="425"/>
      <c r="I50" s="425" t="n">
        <v>38.4478645324707</v>
      </c>
      <c r="J50" s="425" t="n">
        <v>0</v>
      </c>
      <c r="K50" s="425" t="n">
        <f aca="false">I50</f>
        <v>38.4478645324707</v>
      </c>
      <c r="L50" s="425" t="n">
        <v>1</v>
      </c>
      <c r="M50" s="425"/>
      <c r="N50" s="425" t="n">
        <v>38.4478645324707</v>
      </c>
      <c r="O50" s="425" t="n">
        <v>1</v>
      </c>
      <c r="P50" s="425" t="n">
        <f aca="false">N50</f>
        <v>38.4478645324707</v>
      </c>
      <c r="Q50" s="425" t="n">
        <v>1</v>
      </c>
    </row>
    <row r="51" customFormat="false" ht="11.25" hidden="false" customHeight="false" outlineLevel="0" collapsed="false">
      <c r="B51" s="133" t="n">
        <f aca="false">EOMONTH(B50,0)+1</f>
        <v>38504</v>
      </c>
      <c r="C51" s="425"/>
      <c r="D51" s="425" t="n">
        <v>30.9484977722168</v>
      </c>
      <c r="E51" s="425" t="n">
        <v>1</v>
      </c>
      <c r="F51" s="425" t="n">
        <f aca="false">D51</f>
        <v>30.9484977722168</v>
      </c>
      <c r="G51" s="425" t="n">
        <v>1</v>
      </c>
      <c r="H51" s="425"/>
      <c r="I51" s="425" t="n">
        <v>30.9484977722168</v>
      </c>
      <c r="J51" s="425" t="n">
        <v>0</v>
      </c>
      <c r="K51" s="425" t="n">
        <f aca="false">I51</f>
        <v>30.9484977722168</v>
      </c>
      <c r="L51" s="425" t="n">
        <v>1</v>
      </c>
      <c r="M51" s="425"/>
      <c r="N51" s="425" t="n">
        <v>30.9484977722168</v>
      </c>
      <c r="O51" s="425" t="n">
        <v>1</v>
      </c>
      <c r="P51" s="425" t="n">
        <f aca="false">N51</f>
        <v>30.9484977722168</v>
      </c>
      <c r="Q51" s="425" t="n">
        <v>1</v>
      </c>
    </row>
    <row r="52" customFormat="false" ht="11.25" hidden="false" customHeight="false" outlineLevel="0" collapsed="false">
      <c r="B52" s="133" t="n">
        <f aca="false">EOMONTH(B51,0)+1</f>
        <v>38534</v>
      </c>
      <c r="C52" s="425"/>
      <c r="D52" s="425" t="n">
        <v>30.9485454559326</v>
      </c>
      <c r="E52" s="425" t="n">
        <v>1</v>
      </c>
      <c r="F52" s="425" t="n">
        <f aca="false">D52</f>
        <v>30.9485454559326</v>
      </c>
      <c r="G52" s="425" t="n">
        <v>1</v>
      </c>
      <c r="H52" s="425"/>
      <c r="I52" s="425" t="n">
        <v>30.9485454559326</v>
      </c>
      <c r="J52" s="425" t="n">
        <v>0</v>
      </c>
      <c r="K52" s="425" t="n">
        <f aca="false">I52</f>
        <v>30.9485454559326</v>
      </c>
      <c r="L52" s="425" t="n">
        <v>1</v>
      </c>
      <c r="M52" s="425"/>
      <c r="N52" s="425" t="n">
        <v>30.9485454559326</v>
      </c>
      <c r="O52" s="425" t="n">
        <v>1</v>
      </c>
      <c r="P52" s="425" t="n">
        <f aca="false">N52</f>
        <v>30.9485454559326</v>
      </c>
      <c r="Q52" s="425" t="n">
        <v>1</v>
      </c>
    </row>
    <row r="53" customFormat="false" ht="11.25" hidden="false" customHeight="false" outlineLevel="0" collapsed="false">
      <c r="B53" s="133" t="n">
        <f aca="false">EOMONTH(B52,0)+1</f>
        <v>38565</v>
      </c>
      <c r="C53" s="425"/>
      <c r="D53" s="425" t="n">
        <v>37.9035682678223</v>
      </c>
      <c r="E53" s="425" t="n">
        <v>1</v>
      </c>
      <c r="F53" s="425" t="n">
        <f aca="false">D53</f>
        <v>37.9035682678223</v>
      </c>
      <c r="G53" s="425" t="n">
        <v>1</v>
      </c>
      <c r="H53" s="425"/>
      <c r="I53" s="425" t="n">
        <v>37.9035682678223</v>
      </c>
      <c r="J53" s="425" t="n">
        <v>0</v>
      </c>
      <c r="K53" s="425" t="n">
        <f aca="false">I53</f>
        <v>37.9035682678223</v>
      </c>
      <c r="L53" s="425" t="n">
        <v>1</v>
      </c>
      <c r="M53" s="425"/>
      <c r="N53" s="425" t="n">
        <v>37.9035682678223</v>
      </c>
      <c r="O53" s="425" t="n">
        <v>1</v>
      </c>
      <c r="P53" s="425" t="n">
        <f aca="false">N53</f>
        <v>37.9035682678223</v>
      </c>
      <c r="Q53" s="425" t="n">
        <v>1</v>
      </c>
    </row>
    <row r="54" customFormat="false" ht="11.25" hidden="false" customHeight="false" outlineLevel="0" collapsed="false">
      <c r="B54" s="133" t="n">
        <f aca="false">EOMONTH(B53,0)+1</f>
        <v>38596</v>
      </c>
      <c r="C54" s="425"/>
      <c r="D54" s="425" t="n">
        <v>37.9028587341309</v>
      </c>
      <c r="E54" s="425" t="n">
        <v>1</v>
      </c>
      <c r="F54" s="425" t="n">
        <f aca="false">D54</f>
        <v>37.9028587341309</v>
      </c>
      <c r="G54" s="425" t="n">
        <v>1</v>
      </c>
      <c r="H54" s="425"/>
      <c r="I54" s="425" t="n">
        <v>37.9028587341309</v>
      </c>
      <c r="J54" s="425" t="n">
        <v>0</v>
      </c>
      <c r="K54" s="425" t="n">
        <f aca="false">I54</f>
        <v>37.9028587341309</v>
      </c>
      <c r="L54" s="425" t="n">
        <v>1</v>
      </c>
      <c r="M54" s="425"/>
      <c r="N54" s="425" t="n">
        <v>37.9028587341309</v>
      </c>
      <c r="O54" s="425" t="n">
        <v>1</v>
      </c>
      <c r="P54" s="425" t="n">
        <f aca="false">N54</f>
        <v>37.9028587341309</v>
      </c>
      <c r="Q54" s="425" t="n">
        <v>1</v>
      </c>
    </row>
    <row r="55" customFormat="false" ht="11.25" hidden="false" customHeight="false" outlineLevel="0" collapsed="false">
      <c r="B55" s="133" t="n">
        <f aca="false">EOMONTH(B54,0)+1</f>
        <v>38626</v>
      </c>
      <c r="C55" s="425"/>
      <c r="D55" s="425" t="n">
        <v>47.0471458435059</v>
      </c>
      <c r="E55" s="425" t="n">
        <v>1</v>
      </c>
      <c r="F55" s="425" t="n">
        <f aca="false">D55</f>
        <v>47.0471458435059</v>
      </c>
      <c r="G55" s="425" t="n">
        <v>1</v>
      </c>
      <c r="H55" s="425"/>
      <c r="I55" s="425" t="n">
        <v>47.0471458435059</v>
      </c>
      <c r="J55" s="425" t="n">
        <v>0</v>
      </c>
      <c r="K55" s="425" t="n">
        <f aca="false">I55</f>
        <v>47.0471458435059</v>
      </c>
      <c r="L55" s="425" t="n">
        <v>1</v>
      </c>
      <c r="M55" s="425"/>
      <c r="N55" s="425" t="n">
        <v>47.0471458435059</v>
      </c>
      <c r="O55" s="425" t="n">
        <v>1</v>
      </c>
      <c r="P55" s="425" t="n">
        <f aca="false">N55</f>
        <v>47.0471458435059</v>
      </c>
      <c r="Q55" s="425" t="n">
        <v>1</v>
      </c>
    </row>
    <row r="56" customFormat="false" ht="11.25" hidden="false" customHeight="false" outlineLevel="0" collapsed="false">
      <c r="B56" s="133" t="n">
        <f aca="false">EOMONTH(B55,0)+1</f>
        <v>38657</v>
      </c>
      <c r="C56" s="425"/>
      <c r="D56" s="425" t="n">
        <v>47.2971458435059</v>
      </c>
      <c r="E56" s="425" t="n">
        <v>1</v>
      </c>
      <c r="F56" s="425" t="n">
        <f aca="false">D56</f>
        <v>47.2971458435059</v>
      </c>
      <c r="G56" s="425" t="n">
        <v>1</v>
      </c>
      <c r="H56" s="425"/>
      <c r="I56" s="425" t="n">
        <v>47.2971458435059</v>
      </c>
      <c r="J56" s="425" t="n">
        <v>0</v>
      </c>
      <c r="K56" s="425" t="n">
        <f aca="false">I56</f>
        <v>47.2971458435059</v>
      </c>
      <c r="L56" s="425" t="n">
        <v>1</v>
      </c>
      <c r="M56" s="425"/>
      <c r="N56" s="425" t="n">
        <v>47.2971458435059</v>
      </c>
      <c r="O56" s="425" t="n">
        <v>1</v>
      </c>
      <c r="P56" s="425" t="n">
        <f aca="false">N56</f>
        <v>47.2971458435059</v>
      </c>
      <c r="Q56" s="425" t="n">
        <v>1</v>
      </c>
    </row>
    <row r="57" customFormat="false" ht="11.25" hidden="false" customHeight="false" outlineLevel="0" collapsed="false">
      <c r="B57" s="133" t="n">
        <f aca="false">EOMONTH(B56,0)+1</f>
        <v>38687</v>
      </c>
      <c r="C57" s="425"/>
      <c r="D57" s="425" t="n">
        <v>32.0521430969238</v>
      </c>
      <c r="E57" s="425" t="n">
        <v>1</v>
      </c>
      <c r="F57" s="425" t="n">
        <f aca="false">D57</f>
        <v>32.0521430969238</v>
      </c>
      <c r="G57" s="425" t="n">
        <v>1</v>
      </c>
      <c r="H57" s="425"/>
      <c r="I57" s="425" t="n">
        <v>32.0521430969238</v>
      </c>
      <c r="J57" s="425" t="n">
        <v>0</v>
      </c>
      <c r="K57" s="425" t="n">
        <f aca="false">I57</f>
        <v>32.0521430969238</v>
      </c>
      <c r="L57" s="425" t="n">
        <v>1</v>
      </c>
      <c r="M57" s="425"/>
      <c r="N57" s="425" t="n">
        <v>32.0521430969238</v>
      </c>
      <c r="O57" s="425" t="n">
        <v>1</v>
      </c>
      <c r="P57" s="425" t="n">
        <f aca="false">N57</f>
        <v>32.0521430969238</v>
      </c>
      <c r="Q57" s="425" t="n">
        <v>1</v>
      </c>
    </row>
    <row r="58" customFormat="false" ht="11.25" hidden="false" customHeight="false" outlineLevel="0" collapsed="false">
      <c r="B58" s="133" t="n">
        <f aca="false">EOMONTH(B57,0)+1</f>
        <v>38718</v>
      </c>
      <c r="C58" s="425"/>
      <c r="D58" s="425" t="n">
        <v>31.05393409729</v>
      </c>
      <c r="E58" s="425" t="n">
        <v>1</v>
      </c>
      <c r="F58" s="425" t="n">
        <f aca="false">D58</f>
        <v>31.05393409729</v>
      </c>
      <c r="G58" s="425" t="n">
        <v>1</v>
      </c>
      <c r="H58" s="425"/>
      <c r="I58" s="425" t="n">
        <v>31.05393409729</v>
      </c>
      <c r="J58" s="425" t="n">
        <v>0</v>
      </c>
      <c r="K58" s="425" t="n">
        <f aca="false">I58</f>
        <v>31.05393409729</v>
      </c>
      <c r="L58" s="425" t="n">
        <v>1</v>
      </c>
      <c r="M58" s="425"/>
      <c r="N58" s="425" t="n">
        <v>31.05393409729</v>
      </c>
      <c r="O58" s="425" t="n">
        <v>1</v>
      </c>
      <c r="P58" s="425" t="n">
        <f aca="false">N58</f>
        <v>31.05393409729</v>
      </c>
      <c r="Q58" s="425" t="n">
        <v>1</v>
      </c>
    </row>
    <row r="59" customFormat="false" ht="11.25" hidden="false" customHeight="false" outlineLevel="0" collapsed="false">
      <c r="B59" s="133" t="n">
        <f aca="false">EOMONTH(B58,0)+1</f>
        <v>38749</v>
      </c>
      <c r="C59" s="425"/>
      <c r="D59" s="425" t="n">
        <v>31.1539325714111</v>
      </c>
      <c r="E59" s="425" t="n">
        <v>1</v>
      </c>
      <c r="F59" s="425" t="n">
        <f aca="false">D59</f>
        <v>31.1539325714111</v>
      </c>
      <c r="G59" s="425" t="n">
        <v>1</v>
      </c>
      <c r="H59" s="425"/>
      <c r="I59" s="425" t="n">
        <v>31.1539325714111</v>
      </c>
      <c r="J59" s="425" t="n">
        <v>0</v>
      </c>
      <c r="K59" s="425" t="n">
        <f aca="false">I59</f>
        <v>31.1539325714111</v>
      </c>
      <c r="L59" s="425" t="n">
        <v>1</v>
      </c>
      <c r="M59" s="425"/>
      <c r="N59" s="425" t="n">
        <v>31.1539325714111</v>
      </c>
      <c r="O59" s="425" t="n">
        <v>1</v>
      </c>
      <c r="P59" s="425" t="n">
        <f aca="false">N59</f>
        <v>31.1539325714111</v>
      </c>
      <c r="Q59" s="425" t="n">
        <v>1</v>
      </c>
    </row>
    <row r="60" customFormat="false" ht="11.25" hidden="false" customHeight="false" outlineLevel="0" collapsed="false">
      <c r="B60" s="133" t="n">
        <f aca="false">EOMONTH(B59,0)+1</f>
        <v>38777</v>
      </c>
      <c r="C60" s="425"/>
      <c r="D60" s="425" t="n">
        <v>31.2539310455322</v>
      </c>
      <c r="E60" s="425" t="n">
        <v>1</v>
      </c>
      <c r="F60" s="425" t="n">
        <f aca="false">D60</f>
        <v>31.2539310455322</v>
      </c>
      <c r="G60" s="425" t="n">
        <v>1</v>
      </c>
      <c r="H60" s="425"/>
      <c r="I60" s="425" t="n">
        <v>31.2539310455322</v>
      </c>
      <c r="J60" s="425" t="n">
        <v>0</v>
      </c>
      <c r="K60" s="425" t="n">
        <f aca="false">I60</f>
        <v>31.2539310455322</v>
      </c>
      <c r="L60" s="425" t="n">
        <v>1</v>
      </c>
      <c r="M60" s="425"/>
      <c r="N60" s="425" t="n">
        <v>31.2539310455322</v>
      </c>
      <c r="O60" s="425" t="n">
        <v>1</v>
      </c>
      <c r="P60" s="425" t="n">
        <f aca="false">N60</f>
        <v>31.2539310455322</v>
      </c>
      <c r="Q60" s="425" t="n">
        <v>1</v>
      </c>
    </row>
    <row r="61" customFormat="false" ht="11.25" hidden="false" customHeight="false" outlineLevel="0" collapsed="false">
      <c r="B61" s="133" t="n">
        <f aca="false">EOMONTH(B60,0)+1</f>
        <v>38808</v>
      </c>
      <c r="C61" s="425"/>
      <c r="D61" s="425" t="n">
        <v>38.6328620910645</v>
      </c>
      <c r="E61" s="425" t="n">
        <v>1</v>
      </c>
      <c r="F61" s="425" t="n">
        <f aca="false">D61</f>
        <v>38.6328620910645</v>
      </c>
      <c r="G61" s="425" t="n">
        <v>1</v>
      </c>
      <c r="H61" s="425"/>
      <c r="I61" s="425" t="n">
        <v>38.6328620910645</v>
      </c>
      <c r="J61" s="425" t="n">
        <v>0</v>
      </c>
      <c r="K61" s="425" t="n">
        <f aca="false">I61</f>
        <v>38.6328620910645</v>
      </c>
      <c r="L61" s="425" t="n">
        <v>1</v>
      </c>
      <c r="M61" s="425"/>
      <c r="N61" s="425" t="n">
        <v>38.6328620910645</v>
      </c>
      <c r="O61" s="425" t="n">
        <v>1</v>
      </c>
      <c r="P61" s="425" t="n">
        <f aca="false">N61</f>
        <v>38.6328620910645</v>
      </c>
      <c r="Q61" s="425" t="n">
        <v>1</v>
      </c>
    </row>
    <row r="62" customFormat="false" ht="11.25" hidden="false" customHeight="false" outlineLevel="0" collapsed="false">
      <c r="B62" s="133" t="n">
        <f aca="false">EOMONTH(B61,0)+1</f>
        <v>38838</v>
      </c>
      <c r="C62" s="425"/>
      <c r="D62" s="425" t="n">
        <v>38.2828598022461</v>
      </c>
      <c r="E62" s="425" t="n">
        <v>1</v>
      </c>
      <c r="F62" s="425" t="n">
        <f aca="false">D62</f>
        <v>38.2828598022461</v>
      </c>
      <c r="G62" s="425" t="n">
        <v>1</v>
      </c>
      <c r="H62" s="425"/>
      <c r="I62" s="425" t="n">
        <v>38.2828598022461</v>
      </c>
      <c r="J62" s="425" t="n">
        <v>0</v>
      </c>
      <c r="K62" s="425" t="n">
        <f aca="false">I62</f>
        <v>38.2828598022461</v>
      </c>
      <c r="L62" s="425" t="n">
        <v>1</v>
      </c>
      <c r="M62" s="425"/>
      <c r="N62" s="425" t="n">
        <v>38.2828598022461</v>
      </c>
      <c r="O62" s="425" t="n">
        <v>1</v>
      </c>
      <c r="P62" s="425" t="n">
        <f aca="false">N62</f>
        <v>38.2828598022461</v>
      </c>
      <c r="Q62" s="425" t="n">
        <v>1</v>
      </c>
    </row>
    <row r="63" customFormat="false" ht="11.25" hidden="false" customHeight="false" outlineLevel="0" collapsed="false">
      <c r="B63" s="133" t="n">
        <f aca="false">EOMONTH(B62,0)+1</f>
        <v>38869</v>
      </c>
      <c r="C63" s="425"/>
      <c r="D63" s="425" t="n">
        <v>32.9985427856445</v>
      </c>
      <c r="E63" s="425" t="n">
        <v>1</v>
      </c>
      <c r="F63" s="425" t="n">
        <f aca="false">D63</f>
        <v>32.9985427856445</v>
      </c>
      <c r="G63" s="425" t="n">
        <v>1</v>
      </c>
      <c r="H63" s="425"/>
      <c r="I63" s="425" t="n">
        <v>32.9985427856445</v>
      </c>
      <c r="J63" s="425" t="n">
        <v>0</v>
      </c>
      <c r="K63" s="425" t="n">
        <f aca="false">I63</f>
        <v>32.9985427856445</v>
      </c>
      <c r="L63" s="425" t="n">
        <v>1</v>
      </c>
      <c r="M63" s="425"/>
      <c r="N63" s="425" t="n">
        <v>32.9985427856445</v>
      </c>
      <c r="O63" s="425" t="n">
        <v>1</v>
      </c>
      <c r="P63" s="425" t="n">
        <f aca="false">N63</f>
        <v>32.9985427856445</v>
      </c>
      <c r="Q63" s="425" t="n">
        <v>1</v>
      </c>
    </row>
    <row r="64" customFormat="false" ht="11.25" hidden="false" customHeight="false" outlineLevel="0" collapsed="false">
      <c r="B64" s="133" t="n">
        <f aca="false">EOMONTH(B63,0)+1</f>
        <v>38899</v>
      </c>
      <c r="C64" s="425"/>
      <c r="D64" s="425" t="n">
        <v>33.448543548584</v>
      </c>
      <c r="E64" s="425" t="n">
        <v>1</v>
      </c>
      <c r="F64" s="425" t="n">
        <f aca="false">D64</f>
        <v>33.448543548584</v>
      </c>
      <c r="G64" s="425" t="n">
        <v>1</v>
      </c>
      <c r="H64" s="425"/>
      <c r="I64" s="425" t="n">
        <v>33.448543548584</v>
      </c>
      <c r="J64" s="425" t="n">
        <v>0</v>
      </c>
      <c r="K64" s="425" t="n">
        <f aca="false">I64</f>
        <v>33.448543548584</v>
      </c>
      <c r="L64" s="425" t="n">
        <v>1</v>
      </c>
      <c r="M64" s="425"/>
      <c r="N64" s="425" t="n">
        <v>33.448543548584</v>
      </c>
      <c r="O64" s="425" t="n">
        <v>1</v>
      </c>
      <c r="P64" s="425" t="n">
        <f aca="false">N64</f>
        <v>33.448543548584</v>
      </c>
      <c r="Q64" s="425" t="n">
        <v>1</v>
      </c>
    </row>
    <row r="65" customFormat="false" ht="11.25" hidden="false" customHeight="false" outlineLevel="0" collapsed="false">
      <c r="B65" s="133" t="n">
        <f aca="false">EOMONTH(B64,0)+1</f>
        <v>38930</v>
      </c>
      <c r="C65" s="425"/>
      <c r="D65" s="425" t="n">
        <v>33.8535652160645</v>
      </c>
      <c r="E65" s="425" t="n">
        <v>1</v>
      </c>
      <c r="F65" s="425" t="n">
        <f aca="false">D65</f>
        <v>33.8535652160645</v>
      </c>
      <c r="G65" s="425" t="n">
        <v>1</v>
      </c>
      <c r="H65" s="425"/>
      <c r="I65" s="425" t="n">
        <v>33.8535652160645</v>
      </c>
      <c r="J65" s="425" t="n">
        <v>0</v>
      </c>
      <c r="K65" s="425" t="n">
        <f aca="false">I65</f>
        <v>33.8535652160645</v>
      </c>
      <c r="L65" s="425" t="n">
        <v>1</v>
      </c>
      <c r="M65" s="425"/>
      <c r="N65" s="425" t="n">
        <v>33.8535652160645</v>
      </c>
      <c r="O65" s="425" t="n">
        <v>1</v>
      </c>
      <c r="P65" s="425" t="n">
        <f aca="false">N65</f>
        <v>33.8535652160645</v>
      </c>
      <c r="Q65" s="425" t="n">
        <v>1</v>
      </c>
    </row>
    <row r="66" customFormat="false" ht="11.25" hidden="false" customHeight="false" outlineLevel="0" collapsed="false">
      <c r="B66" s="133" t="n">
        <f aca="false">EOMONTH(B65,0)+1</f>
        <v>38961</v>
      </c>
      <c r="C66" s="425"/>
      <c r="D66" s="425" t="n">
        <v>35.1028556823731</v>
      </c>
      <c r="E66" s="425" t="n">
        <v>1</v>
      </c>
      <c r="F66" s="425" t="n">
        <f aca="false">D66</f>
        <v>35.1028556823731</v>
      </c>
      <c r="G66" s="425" t="n">
        <v>1</v>
      </c>
      <c r="H66" s="425"/>
      <c r="I66" s="425" t="n">
        <v>35.1028556823731</v>
      </c>
      <c r="J66" s="425" t="n">
        <v>0</v>
      </c>
      <c r="K66" s="425" t="n">
        <f aca="false">I66</f>
        <v>35.1028556823731</v>
      </c>
      <c r="L66" s="425" t="n">
        <v>1</v>
      </c>
      <c r="M66" s="425"/>
      <c r="N66" s="425" t="n">
        <v>35.1028556823731</v>
      </c>
      <c r="O66" s="425" t="n">
        <v>1</v>
      </c>
      <c r="P66" s="425" t="n">
        <f aca="false">N66</f>
        <v>35.1028556823731</v>
      </c>
      <c r="Q66" s="425" t="n">
        <v>1</v>
      </c>
    </row>
    <row r="67" customFormat="false" ht="11.25" hidden="false" customHeight="false" outlineLevel="0" collapsed="false">
      <c r="B67" s="133" t="n">
        <f aca="false">EOMONTH(B66,0)+1</f>
        <v>38991</v>
      </c>
      <c r="C67" s="425"/>
      <c r="D67" s="425" t="n">
        <v>45.7471466064453</v>
      </c>
      <c r="E67" s="425" t="n">
        <v>1</v>
      </c>
      <c r="F67" s="425" t="n">
        <f aca="false">D67</f>
        <v>45.7471466064453</v>
      </c>
      <c r="G67" s="425" t="n">
        <v>1</v>
      </c>
      <c r="H67" s="425"/>
      <c r="I67" s="425" t="n">
        <v>45.7471466064453</v>
      </c>
      <c r="J67" s="425" t="n">
        <v>0</v>
      </c>
      <c r="K67" s="425" t="n">
        <f aca="false">I67</f>
        <v>45.7471466064453</v>
      </c>
      <c r="L67" s="425" t="n">
        <v>1</v>
      </c>
      <c r="M67" s="425"/>
      <c r="N67" s="425" t="n">
        <v>45.7471466064453</v>
      </c>
      <c r="O67" s="425" t="n">
        <v>1</v>
      </c>
      <c r="P67" s="425" t="n">
        <f aca="false">N67</f>
        <v>45.7471466064453</v>
      </c>
      <c r="Q67" s="425" t="n">
        <v>1</v>
      </c>
    </row>
    <row r="68" customFormat="false" ht="11.25" hidden="false" customHeight="false" outlineLevel="0" collapsed="false">
      <c r="B68" s="133" t="n">
        <f aca="false">EOMONTH(B67,0)+1</f>
        <v>39022</v>
      </c>
      <c r="C68" s="425"/>
      <c r="D68" s="425" t="n">
        <v>45.7471466064453</v>
      </c>
      <c r="E68" s="425" t="n">
        <v>1</v>
      </c>
      <c r="F68" s="425" t="n">
        <f aca="false">D68</f>
        <v>45.7471466064453</v>
      </c>
      <c r="G68" s="425" t="n">
        <v>1</v>
      </c>
      <c r="H68" s="425"/>
      <c r="I68" s="425" t="n">
        <v>45.7471466064453</v>
      </c>
      <c r="J68" s="425" t="n">
        <v>0</v>
      </c>
      <c r="K68" s="425" t="n">
        <f aca="false">I68</f>
        <v>45.7471466064453</v>
      </c>
      <c r="L68" s="425" t="n">
        <v>1</v>
      </c>
      <c r="M68" s="425"/>
      <c r="N68" s="425" t="n">
        <v>45.7471466064453</v>
      </c>
      <c r="O68" s="425" t="n">
        <v>1</v>
      </c>
      <c r="P68" s="425" t="n">
        <f aca="false">N68</f>
        <v>45.7471466064453</v>
      </c>
      <c r="Q68" s="425" t="n">
        <v>1</v>
      </c>
    </row>
    <row r="69" customFormat="false" ht="11.25" hidden="false" customHeight="false" outlineLevel="0" collapsed="false">
      <c r="B69" s="133" t="n">
        <f aca="false">EOMONTH(B68,0)+1</f>
        <v>39052</v>
      </c>
      <c r="C69" s="425"/>
      <c r="D69" s="425" t="n">
        <v>33.2521438598633</v>
      </c>
      <c r="E69" s="425" t="n">
        <v>1</v>
      </c>
      <c r="F69" s="425" t="n">
        <f aca="false">D69</f>
        <v>33.2521438598633</v>
      </c>
      <c r="G69" s="425" t="n">
        <v>1</v>
      </c>
      <c r="H69" s="425"/>
      <c r="I69" s="425" t="n">
        <v>33.2521438598633</v>
      </c>
      <c r="J69" s="425" t="n">
        <v>0</v>
      </c>
      <c r="K69" s="425" t="n">
        <f aca="false">I69</f>
        <v>33.2521438598633</v>
      </c>
      <c r="L69" s="425" t="n">
        <v>1</v>
      </c>
      <c r="M69" s="425"/>
      <c r="N69" s="425" t="n">
        <v>33.2521438598633</v>
      </c>
      <c r="O69" s="425" t="n">
        <v>1</v>
      </c>
      <c r="P69" s="425" t="n">
        <f aca="false">N69</f>
        <v>33.2521438598633</v>
      </c>
      <c r="Q69" s="425" t="n">
        <v>1</v>
      </c>
    </row>
    <row r="70" customFormat="false" ht="11.25" hidden="false" customHeight="false" outlineLevel="0" collapsed="false">
      <c r="B70" s="133" t="n">
        <f aca="false">EOMONTH(B69,0)+1</f>
        <v>39083</v>
      </c>
      <c r="C70" s="425"/>
      <c r="D70" s="425" t="n">
        <v>31.2539291381836</v>
      </c>
      <c r="E70" s="425" t="n">
        <v>1</v>
      </c>
      <c r="F70" s="425" t="n">
        <f aca="false">D70</f>
        <v>31.2539291381836</v>
      </c>
      <c r="G70" s="425" t="n">
        <v>1</v>
      </c>
      <c r="H70" s="425"/>
      <c r="I70" s="425" t="n">
        <v>31.2539291381836</v>
      </c>
      <c r="J70" s="425" t="n">
        <v>0</v>
      </c>
      <c r="K70" s="425" t="n">
        <f aca="false">I70</f>
        <v>31.2539291381836</v>
      </c>
      <c r="L70" s="425" t="n">
        <v>1</v>
      </c>
      <c r="M70" s="425"/>
      <c r="N70" s="425" t="n">
        <v>31.2539291381836</v>
      </c>
      <c r="O70" s="425" t="n">
        <v>1</v>
      </c>
      <c r="P70" s="425" t="n">
        <f aca="false">N70</f>
        <v>31.2539291381836</v>
      </c>
      <c r="Q70" s="425" t="n">
        <v>1</v>
      </c>
    </row>
    <row r="71" customFormat="false" ht="11.25" hidden="false" customHeight="false" outlineLevel="0" collapsed="false">
      <c r="B71" s="133" t="n">
        <f aca="false">EOMONTH(B70,0)+1</f>
        <v>39114</v>
      </c>
      <c r="C71" s="425"/>
      <c r="D71" s="425" t="n">
        <v>31.3539276123047</v>
      </c>
      <c r="E71" s="425" t="n">
        <v>1</v>
      </c>
      <c r="F71" s="425" t="n">
        <f aca="false">D71</f>
        <v>31.3539276123047</v>
      </c>
      <c r="G71" s="425" t="n">
        <v>1</v>
      </c>
      <c r="H71" s="425"/>
      <c r="I71" s="425" t="n">
        <v>31.3539276123047</v>
      </c>
      <c r="J71" s="425" t="n">
        <v>0</v>
      </c>
      <c r="K71" s="425" t="n">
        <f aca="false">I71</f>
        <v>31.3539276123047</v>
      </c>
      <c r="L71" s="425" t="n">
        <v>1</v>
      </c>
      <c r="M71" s="425"/>
      <c r="N71" s="425" t="n">
        <v>31.3539276123047</v>
      </c>
      <c r="O71" s="425" t="n">
        <v>1</v>
      </c>
      <c r="P71" s="425" t="n">
        <f aca="false">N71</f>
        <v>31.3539276123047</v>
      </c>
      <c r="Q71" s="425" t="n">
        <v>1</v>
      </c>
    </row>
    <row r="72" customFormat="false" ht="11.25" hidden="false" customHeight="false" outlineLevel="0" collapsed="false">
      <c r="B72" s="133" t="n">
        <f aca="false">EOMONTH(B71,0)+1</f>
        <v>39142</v>
      </c>
      <c r="C72" s="425"/>
      <c r="D72" s="425" t="n">
        <v>31.4539260864258</v>
      </c>
      <c r="E72" s="425" t="n">
        <v>1</v>
      </c>
      <c r="F72" s="425" t="n">
        <f aca="false">D72</f>
        <v>31.4539260864258</v>
      </c>
      <c r="G72" s="425" t="n">
        <v>1</v>
      </c>
      <c r="H72" s="425"/>
      <c r="I72" s="425" t="n">
        <v>31.4539260864258</v>
      </c>
      <c r="J72" s="425" t="n">
        <v>0</v>
      </c>
      <c r="K72" s="425" t="n">
        <f aca="false">I72</f>
        <v>31.4539260864258</v>
      </c>
      <c r="L72" s="425" t="n">
        <v>1</v>
      </c>
      <c r="M72" s="425"/>
      <c r="N72" s="425" t="n">
        <v>31.4539260864258</v>
      </c>
      <c r="O72" s="425" t="n">
        <v>1</v>
      </c>
      <c r="P72" s="425" t="n">
        <f aca="false">N72</f>
        <v>31.4539260864258</v>
      </c>
      <c r="Q72" s="425" t="n">
        <v>1</v>
      </c>
    </row>
    <row r="73" customFormat="false" ht="11.25" hidden="false" customHeight="false" outlineLevel="0" collapsed="false">
      <c r="B73" s="133" t="n">
        <f aca="false">EOMONTH(B72,0)+1</f>
        <v>39173</v>
      </c>
      <c r="C73" s="425"/>
      <c r="D73" s="425" t="n">
        <v>38.8828620910645</v>
      </c>
      <c r="E73" s="425" t="n">
        <v>1</v>
      </c>
      <c r="F73" s="425" t="n">
        <f aca="false">D73</f>
        <v>38.8828620910645</v>
      </c>
      <c r="G73" s="425" t="n">
        <v>1</v>
      </c>
      <c r="H73" s="425"/>
      <c r="I73" s="425" t="n">
        <v>38.8828620910645</v>
      </c>
      <c r="J73" s="425" t="n">
        <v>0</v>
      </c>
      <c r="K73" s="425" t="n">
        <f aca="false">I73</f>
        <v>38.8828620910645</v>
      </c>
      <c r="L73" s="425" t="n">
        <v>1</v>
      </c>
      <c r="M73" s="425"/>
      <c r="N73" s="425" t="n">
        <v>38.8828620910645</v>
      </c>
      <c r="O73" s="425" t="n">
        <v>1</v>
      </c>
      <c r="P73" s="425" t="n">
        <f aca="false">N73</f>
        <v>38.8828620910645</v>
      </c>
      <c r="Q73" s="425" t="n">
        <v>1</v>
      </c>
    </row>
    <row r="74" customFormat="false" ht="11.25" hidden="false" customHeight="false" outlineLevel="0" collapsed="false">
      <c r="B74" s="133" t="n">
        <f aca="false">EOMONTH(B73,0)+1</f>
        <v>39203</v>
      </c>
      <c r="C74" s="425"/>
      <c r="D74" s="425" t="n">
        <v>38.5328598022461</v>
      </c>
      <c r="E74" s="425" t="n">
        <v>1</v>
      </c>
      <c r="F74" s="425" t="n">
        <f aca="false">D74</f>
        <v>38.5328598022461</v>
      </c>
      <c r="G74" s="425" t="n">
        <v>1</v>
      </c>
      <c r="H74" s="425"/>
      <c r="I74" s="425" t="n">
        <v>38.5328598022461</v>
      </c>
      <c r="J74" s="425" t="n">
        <v>0</v>
      </c>
      <c r="K74" s="425" t="n">
        <f aca="false">I74</f>
        <v>38.5328598022461</v>
      </c>
      <c r="L74" s="425" t="n">
        <v>1</v>
      </c>
      <c r="M74" s="425"/>
      <c r="N74" s="425" t="n">
        <v>38.5328598022461</v>
      </c>
      <c r="O74" s="425" t="n">
        <v>1</v>
      </c>
      <c r="P74" s="425" t="n">
        <f aca="false">N74</f>
        <v>38.5328598022461</v>
      </c>
      <c r="Q74" s="425" t="n">
        <v>1</v>
      </c>
    </row>
    <row r="75" customFormat="false" ht="11.25" hidden="false" customHeight="false" outlineLevel="0" collapsed="false">
      <c r="B75" s="133" t="n">
        <f aca="false">EOMONTH(B74,0)+1</f>
        <v>39234</v>
      </c>
      <c r="C75" s="425"/>
      <c r="D75" s="425" t="n">
        <v>33.2485427856445</v>
      </c>
      <c r="E75" s="425" t="n">
        <v>1</v>
      </c>
      <c r="F75" s="425" t="n">
        <f aca="false">D75</f>
        <v>33.2485427856445</v>
      </c>
      <c r="G75" s="425" t="n">
        <v>1</v>
      </c>
      <c r="H75" s="425"/>
      <c r="I75" s="425" t="n">
        <v>33.2485427856445</v>
      </c>
      <c r="J75" s="425" t="n">
        <v>0</v>
      </c>
      <c r="K75" s="425" t="n">
        <f aca="false">I75</f>
        <v>33.2485427856445</v>
      </c>
      <c r="L75" s="425" t="n">
        <v>1</v>
      </c>
      <c r="M75" s="425"/>
      <c r="N75" s="425" t="n">
        <v>33.2485427856445</v>
      </c>
      <c r="O75" s="425" t="n">
        <v>1</v>
      </c>
      <c r="P75" s="425" t="n">
        <f aca="false">N75</f>
        <v>33.2485427856445</v>
      </c>
      <c r="Q75" s="425" t="n">
        <v>1</v>
      </c>
    </row>
    <row r="76" customFormat="false" ht="11.25" hidden="false" customHeight="false" outlineLevel="0" collapsed="false">
      <c r="B76" s="133" t="n">
        <f aca="false">EOMONTH(B75,0)+1</f>
        <v>39264</v>
      </c>
      <c r="C76" s="425"/>
      <c r="D76" s="425" t="n">
        <v>33.698543548584</v>
      </c>
      <c r="E76" s="425" t="n">
        <v>1</v>
      </c>
      <c r="F76" s="425" t="n">
        <f aca="false">D76</f>
        <v>33.698543548584</v>
      </c>
      <c r="G76" s="425" t="n">
        <v>1</v>
      </c>
      <c r="H76" s="425"/>
      <c r="I76" s="425" t="n">
        <v>33.698543548584</v>
      </c>
      <c r="J76" s="425" t="n">
        <v>0</v>
      </c>
      <c r="K76" s="425" t="n">
        <f aca="false">I76</f>
        <v>33.698543548584</v>
      </c>
      <c r="L76" s="425" t="n">
        <v>1</v>
      </c>
      <c r="M76" s="425"/>
      <c r="N76" s="425" t="n">
        <v>33.698543548584</v>
      </c>
      <c r="O76" s="425" t="n">
        <v>1</v>
      </c>
      <c r="P76" s="425" t="n">
        <f aca="false">N76</f>
        <v>33.698543548584</v>
      </c>
      <c r="Q76" s="425" t="n">
        <v>1</v>
      </c>
    </row>
    <row r="77" customFormat="false" ht="11.25" hidden="false" customHeight="false" outlineLevel="0" collapsed="false">
      <c r="B77" s="133" t="n">
        <f aca="false">EOMONTH(B76,0)+1</f>
        <v>39295</v>
      </c>
      <c r="C77" s="425"/>
      <c r="D77" s="425" t="n">
        <v>34.1035652160645</v>
      </c>
      <c r="E77" s="425" t="n">
        <v>1</v>
      </c>
      <c r="F77" s="425" t="n">
        <f aca="false">D77</f>
        <v>34.1035652160645</v>
      </c>
      <c r="G77" s="425" t="n">
        <v>1</v>
      </c>
      <c r="H77" s="425"/>
      <c r="I77" s="425" t="n">
        <v>34.1035652160645</v>
      </c>
      <c r="J77" s="425" t="n">
        <v>0</v>
      </c>
      <c r="K77" s="425" t="n">
        <f aca="false">I77</f>
        <v>34.1035652160645</v>
      </c>
      <c r="L77" s="425" t="n">
        <v>1</v>
      </c>
      <c r="M77" s="425"/>
      <c r="N77" s="425" t="n">
        <v>34.1035652160645</v>
      </c>
      <c r="O77" s="425" t="n">
        <v>1</v>
      </c>
      <c r="P77" s="425" t="n">
        <f aca="false">N77</f>
        <v>34.1035652160645</v>
      </c>
      <c r="Q77" s="425" t="n">
        <v>1</v>
      </c>
    </row>
    <row r="78" customFormat="false" ht="11.25" hidden="false" customHeight="false" outlineLevel="0" collapsed="false">
      <c r="B78" s="133" t="n">
        <f aca="false">EOMONTH(B77,0)+1</f>
        <v>39326</v>
      </c>
      <c r="C78" s="425"/>
      <c r="D78" s="425" t="n">
        <v>38.6028556823731</v>
      </c>
      <c r="E78" s="425" t="n">
        <v>1</v>
      </c>
      <c r="F78" s="425" t="n">
        <f aca="false">D78</f>
        <v>38.6028556823731</v>
      </c>
      <c r="G78" s="425" t="n">
        <v>1</v>
      </c>
      <c r="H78" s="425"/>
      <c r="I78" s="425" t="n">
        <v>38.6028556823731</v>
      </c>
      <c r="J78" s="425" t="n">
        <v>0</v>
      </c>
      <c r="K78" s="425" t="n">
        <f aca="false">I78</f>
        <v>38.6028556823731</v>
      </c>
      <c r="L78" s="425" t="n">
        <v>1</v>
      </c>
      <c r="M78" s="425"/>
      <c r="N78" s="425" t="n">
        <v>38.6028556823731</v>
      </c>
      <c r="O78" s="425" t="n">
        <v>1</v>
      </c>
      <c r="P78" s="425" t="n">
        <f aca="false">N78</f>
        <v>38.6028556823731</v>
      </c>
      <c r="Q78" s="425" t="n">
        <v>1</v>
      </c>
    </row>
    <row r="79" customFormat="false" ht="11.25" hidden="false" customHeight="false" outlineLevel="0" collapsed="false">
      <c r="B79" s="133" t="n">
        <f aca="false">EOMONTH(B78,0)+1</f>
        <v>39356</v>
      </c>
      <c r="C79" s="425"/>
      <c r="D79" s="425" t="n">
        <v>57.3721466064453</v>
      </c>
      <c r="E79" s="425" t="n">
        <v>1</v>
      </c>
      <c r="F79" s="425" t="n">
        <f aca="false">D79</f>
        <v>57.3721466064453</v>
      </c>
      <c r="G79" s="425" t="n">
        <v>1</v>
      </c>
      <c r="H79" s="425"/>
      <c r="I79" s="425" t="n">
        <v>57.3721466064453</v>
      </c>
      <c r="J79" s="425" t="n">
        <v>0</v>
      </c>
      <c r="K79" s="425" t="n">
        <f aca="false">I79</f>
        <v>57.3721466064453</v>
      </c>
      <c r="L79" s="425" t="n">
        <v>1</v>
      </c>
      <c r="M79" s="425"/>
      <c r="N79" s="425" t="n">
        <v>57.3721466064453</v>
      </c>
      <c r="O79" s="425" t="n">
        <v>1</v>
      </c>
      <c r="P79" s="425" t="n">
        <f aca="false">N79</f>
        <v>57.3721466064453</v>
      </c>
      <c r="Q79" s="425" t="n">
        <v>1</v>
      </c>
    </row>
    <row r="80" customFormat="false" ht="11.25" hidden="false" customHeight="false" outlineLevel="0" collapsed="false">
      <c r="B80" s="133" t="n">
        <f aca="false">EOMONTH(B79,0)+1</f>
        <v>39387</v>
      </c>
      <c r="C80" s="425"/>
      <c r="D80" s="425" t="n">
        <v>57.3721466064453</v>
      </c>
      <c r="E80" s="425" t="n">
        <v>1</v>
      </c>
      <c r="F80" s="425" t="n">
        <f aca="false">D80</f>
        <v>57.3721466064453</v>
      </c>
      <c r="G80" s="425" t="n">
        <v>1</v>
      </c>
      <c r="H80" s="425"/>
      <c r="I80" s="425" t="n">
        <v>57.3721466064453</v>
      </c>
      <c r="J80" s="425" t="n">
        <v>0</v>
      </c>
      <c r="K80" s="425" t="n">
        <f aca="false">I80</f>
        <v>57.3721466064453</v>
      </c>
      <c r="L80" s="425" t="n">
        <v>1</v>
      </c>
      <c r="M80" s="425"/>
      <c r="N80" s="425" t="n">
        <v>57.3721466064453</v>
      </c>
      <c r="O80" s="425" t="n">
        <v>1</v>
      </c>
      <c r="P80" s="425" t="n">
        <f aca="false">N80</f>
        <v>57.3721466064453</v>
      </c>
      <c r="Q80" s="425" t="n">
        <v>1</v>
      </c>
    </row>
    <row r="81" customFormat="false" ht="11.25" hidden="false" customHeight="false" outlineLevel="0" collapsed="false">
      <c r="B81" s="133" t="n">
        <f aca="false">EOMONTH(B80,0)+1</f>
        <v>39417</v>
      </c>
      <c r="C81" s="425"/>
      <c r="D81" s="425" t="n">
        <v>33.5021438598633</v>
      </c>
      <c r="E81" s="425" t="n">
        <v>1</v>
      </c>
      <c r="F81" s="425" t="n">
        <f aca="false">D81</f>
        <v>33.5021438598633</v>
      </c>
      <c r="G81" s="425" t="n">
        <v>1</v>
      </c>
      <c r="H81" s="425"/>
      <c r="I81" s="425" t="n">
        <v>33.5021438598633</v>
      </c>
      <c r="J81" s="425" t="n">
        <v>0</v>
      </c>
      <c r="K81" s="425" t="n">
        <f aca="false">I81</f>
        <v>33.5021438598633</v>
      </c>
      <c r="L81" s="425" t="n">
        <v>1</v>
      </c>
      <c r="M81" s="425"/>
      <c r="N81" s="425" t="n">
        <v>33.5021438598633</v>
      </c>
      <c r="O81" s="425" t="n">
        <v>1</v>
      </c>
      <c r="P81" s="425" t="n">
        <f aca="false">N81</f>
        <v>33.5021438598633</v>
      </c>
      <c r="Q81" s="425" t="n">
        <v>1</v>
      </c>
    </row>
    <row r="82" customFormat="false" ht="11.25" hidden="false" customHeight="false" outlineLevel="0" collapsed="false">
      <c r="B82" s="133" t="n">
        <f aca="false">EOMONTH(B81,0)+1</f>
        <v>39448</v>
      </c>
      <c r="C82" s="425"/>
      <c r="D82" s="425" t="n">
        <v>31.5039291381836</v>
      </c>
      <c r="E82" s="425" t="n">
        <v>1</v>
      </c>
      <c r="F82" s="425" t="n">
        <f aca="false">D82</f>
        <v>31.5039291381836</v>
      </c>
      <c r="G82" s="425" t="n">
        <v>1</v>
      </c>
      <c r="H82" s="425"/>
      <c r="I82" s="425" t="n">
        <v>31.5039291381836</v>
      </c>
      <c r="J82" s="425" t="n">
        <v>0</v>
      </c>
      <c r="K82" s="425" t="n">
        <f aca="false">I82</f>
        <v>31.5039291381836</v>
      </c>
      <c r="L82" s="425" t="n">
        <v>1</v>
      </c>
      <c r="M82" s="425"/>
      <c r="N82" s="425" t="n">
        <v>31.5039291381836</v>
      </c>
      <c r="O82" s="425" t="n">
        <v>1</v>
      </c>
      <c r="P82" s="425" t="n">
        <f aca="false">N82</f>
        <v>31.5039291381836</v>
      </c>
      <c r="Q82" s="425" t="n">
        <v>1</v>
      </c>
    </row>
    <row r="83" customFormat="false" ht="11.25" hidden="false" customHeight="false" outlineLevel="0" collapsed="false">
      <c r="B83" s="133" t="n">
        <f aca="false">EOMONTH(B82,0)+1</f>
        <v>39479</v>
      </c>
      <c r="C83" s="425"/>
      <c r="D83" s="425" t="n">
        <v>31.6039276123047</v>
      </c>
      <c r="E83" s="425" t="n">
        <v>1</v>
      </c>
      <c r="F83" s="425" t="n">
        <f aca="false">D83</f>
        <v>31.6039276123047</v>
      </c>
      <c r="G83" s="425" t="n">
        <v>1</v>
      </c>
      <c r="H83" s="425"/>
      <c r="I83" s="425" t="n">
        <v>31.6039276123047</v>
      </c>
      <c r="J83" s="425" t="n">
        <v>0</v>
      </c>
      <c r="K83" s="425" t="n">
        <f aca="false">I83</f>
        <v>31.6039276123047</v>
      </c>
      <c r="L83" s="425" t="n">
        <v>1</v>
      </c>
      <c r="M83" s="425"/>
      <c r="N83" s="425" t="n">
        <v>31.6039276123047</v>
      </c>
      <c r="O83" s="425" t="n">
        <v>1</v>
      </c>
      <c r="P83" s="425" t="n">
        <f aca="false">N83</f>
        <v>31.6039276123047</v>
      </c>
      <c r="Q83" s="425" t="n">
        <v>1</v>
      </c>
    </row>
    <row r="84" customFormat="false" ht="11.25" hidden="false" customHeight="false" outlineLevel="0" collapsed="false">
      <c r="B84" s="133" t="n">
        <f aca="false">EOMONTH(B83,0)+1</f>
        <v>39508</v>
      </c>
      <c r="C84" s="425"/>
      <c r="D84" s="425" t="n">
        <v>31.7039260864258</v>
      </c>
      <c r="E84" s="425" t="n">
        <v>1</v>
      </c>
      <c r="F84" s="425" t="n">
        <f aca="false">D84</f>
        <v>31.7039260864258</v>
      </c>
      <c r="G84" s="425" t="n">
        <v>1</v>
      </c>
      <c r="H84" s="425"/>
      <c r="I84" s="425" t="n">
        <v>31.7039260864258</v>
      </c>
      <c r="J84" s="425" t="n">
        <v>0</v>
      </c>
      <c r="K84" s="425" t="n">
        <f aca="false">I84</f>
        <v>31.7039260864258</v>
      </c>
      <c r="L84" s="425" t="n">
        <v>1</v>
      </c>
      <c r="M84" s="425"/>
      <c r="N84" s="425" t="n">
        <v>31.7039260864258</v>
      </c>
      <c r="O84" s="425" t="n">
        <v>1</v>
      </c>
      <c r="P84" s="425" t="n">
        <f aca="false">N84</f>
        <v>31.7039260864258</v>
      </c>
      <c r="Q84" s="425" t="n">
        <v>1</v>
      </c>
    </row>
    <row r="85" customFormat="false" ht="11.25" hidden="false" customHeight="false" outlineLevel="0" collapsed="false">
      <c r="B85" s="133" t="n">
        <f aca="false">EOMONTH(B84,0)+1</f>
        <v>39539</v>
      </c>
      <c r="C85" s="425"/>
      <c r="D85" s="425" t="n">
        <v>39.1328620910645</v>
      </c>
      <c r="E85" s="425" t="n">
        <v>1</v>
      </c>
      <c r="F85" s="425" t="n">
        <f aca="false">D85</f>
        <v>39.1328620910645</v>
      </c>
      <c r="G85" s="425" t="n">
        <v>1</v>
      </c>
      <c r="H85" s="425"/>
      <c r="I85" s="425" t="n">
        <v>39.1328620910645</v>
      </c>
      <c r="J85" s="425" t="n">
        <v>0</v>
      </c>
      <c r="K85" s="425" t="n">
        <f aca="false">I85</f>
        <v>39.1328620910645</v>
      </c>
      <c r="L85" s="425" t="n">
        <v>1</v>
      </c>
      <c r="M85" s="425"/>
      <c r="N85" s="425" t="n">
        <v>39.1328620910645</v>
      </c>
      <c r="O85" s="425" t="n">
        <v>1</v>
      </c>
      <c r="P85" s="425" t="n">
        <f aca="false">N85</f>
        <v>39.1328620910645</v>
      </c>
      <c r="Q85" s="425" t="n">
        <v>1</v>
      </c>
    </row>
    <row r="86" customFormat="false" ht="11.25" hidden="false" customHeight="false" outlineLevel="0" collapsed="false">
      <c r="B86" s="133" t="n">
        <f aca="false">EOMONTH(B85,0)+1</f>
        <v>39569</v>
      </c>
      <c r="C86" s="425"/>
      <c r="D86" s="425" t="n">
        <v>38.7828598022461</v>
      </c>
      <c r="E86" s="425" t="n">
        <v>1</v>
      </c>
      <c r="F86" s="425" t="n">
        <f aca="false">D86</f>
        <v>38.7828598022461</v>
      </c>
      <c r="G86" s="425" t="n">
        <v>1</v>
      </c>
      <c r="H86" s="425"/>
      <c r="I86" s="425" t="n">
        <v>38.7828598022461</v>
      </c>
      <c r="J86" s="425" t="n">
        <v>0</v>
      </c>
      <c r="K86" s="425" t="n">
        <f aca="false">I86</f>
        <v>38.7828598022461</v>
      </c>
      <c r="L86" s="425" t="n">
        <v>1</v>
      </c>
      <c r="M86" s="425"/>
      <c r="N86" s="425" t="n">
        <v>38.7828598022461</v>
      </c>
      <c r="O86" s="425" t="n">
        <v>1</v>
      </c>
      <c r="P86" s="425" t="n">
        <f aca="false">N86</f>
        <v>38.7828598022461</v>
      </c>
      <c r="Q86" s="425" t="n">
        <v>1</v>
      </c>
    </row>
    <row r="87" customFormat="false" ht="11.25" hidden="false" customHeight="false" outlineLevel="0" collapsed="false">
      <c r="B87" s="133" t="n">
        <f aca="false">EOMONTH(B86,0)+1</f>
        <v>39600</v>
      </c>
      <c r="C87" s="425"/>
      <c r="D87" s="425" t="n">
        <v>33.4985427856445</v>
      </c>
      <c r="E87" s="425" t="n">
        <v>1</v>
      </c>
      <c r="F87" s="425" t="n">
        <f aca="false">D87</f>
        <v>33.4985427856445</v>
      </c>
      <c r="G87" s="425" t="n">
        <v>1</v>
      </c>
      <c r="H87" s="425"/>
      <c r="I87" s="425" t="n">
        <v>33.4985427856445</v>
      </c>
      <c r="J87" s="425" t="n">
        <v>0</v>
      </c>
      <c r="K87" s="425" t="n">
        <f aca="false">I87</f>
        <v>33.4985427856445</v>
      </c>
      <c r="L87" s="425" t="n">
        <v>1</v>
      </c>
      <c r="M87" s="425"/>
      <c r="N87" s="425" t="n">
        <v>33.4985427856445</v>
      </c>
      <c r="O87" s="425" t="n">
        <v>1</v>
      </c>
      <c r="P87" s="425" t="n">
        <f aca="false">N87</f>
        <v>33.4985427856445</v>
      </c>
      <c r="Q87" s="425" t="n">
        <v>1</v>
      </c>
    </row>
    <row r="88" customFormat="false" ht="11.25" hidden="false" customHeight="false" outlineLevel="0" collapsed="false">
      <c r="B88" s="133" t="n">
        <f aca="false">EOMONTH(B87,0)+1</f>
        <v>39630</v>
      </c>
      <c r="C88" s="425"/>
      <c r="D88" s="425" t="n">
        <v>33.948543548584</v>
      </c>
      <c r="E88" s="425" t="n">
        <v>1</v>
      </c>
      <c r="F88" s="425" t="n">
        <f aca="false">D88</f>
        <v>33.948543548584</v>
      </c>
      <c r="G88" s="425" t="n">
        <v>1</v>
      </c>
      <c r="H88" s="425"/>
      <c r="I88" s="425" t="n">
        <v>33.948543548584</v>
      </c>
      <c r="J88" s="425" t="n">
        <v>0</v>
      </c>
      <c r="K88" s="425" t="n">
        <f aca="false">I88</f>
        <v>33.948543548584</v>
      </c>
      <c r="L88" s="425" t="n">
        <v>1</v>
      </c>
      <c r="M88" s="425"/>
      <c r="N88" s="425" t="n">
        <v>33.948543548584</v>
      </c>
      <c r="O88" s="425" t="n">
        <v>1</v>
      </c>
      <c r="P88" s="425" t="n">
        <f aca="false">N88</f>
        <v>33.948543548584</v>
      </c>
      <c r="Q88" s="425" t="n">
        <v>1</v>
      </c>
    </row>
    <row r="89" customFormat="false" ht="11.25" hidden="false" customHeight="false" outlineLevel="0" collapsed="false">
      <c r="B89" s="133" t="n">
        <f aca="false">EOMONTH(B88,0)+1</f>
        <v>39661</v>
      </c>
      <c r="C89" s="425"/>
      <c r="D89" s="425" t="n">
        <v>34.3535652160645</v>
      </c>
      <c r="E89" s="425" t="n">
        <v>1</v>
      </c>
      <c r="F89" s="425" t="n">
        <f aca="false">D89</f>
        <v>34.3535652160645</v>
      </c>
      <c r="G89" s="425" t="n">
        <v>1</v>
      </c>
      <c r="H89" s="425"/>
      <c r="I89" s="425" t="n">
        <v>34.3535652160645</v>
      </c>
      <c r="J89" s="425" t="n">
        <v>0</v>
      </c>
      <c r="K89" s="425" t="n">
        <f aca="false">I89</f>
        <v>34.3535652160645</v>
      </c>
      <c r="L89" s="425" t="n">
        <v>1</v>
      </c>
      <c r="M89" s="425"/>
      <c r="N89" s="425" t="n">
        <v>34.3535652160645</v>
      </c>
      <c r="O89" s="425" t="n">
        <v>1</v>
      </c>
      <c r="P89" s="425" t="n">
        <f aca="false">N89</f>
        <v>34.3535652160645</v>
      </c>
      <c r="Q89" s="425" t="n">
        <v>1</v>
      </c>
    </row>
    <row r="90" customFormat="false" ht="11.25" hidden="false" customHeight="false" outlineLevel="0" collapsed="false">
      <c r="B90" s="133" t="n">
        <f aca="false">EOMONTH(B89,0)+1</f>
        <v>39692</v>
      </c>
      <c r="C90" s="425"/>
      <c r="D90" s="425" t="n">
        <v>39.1028556823731</v>
      </c>
      <c r="E90" s="425" t="n">
        <v>1</v>
      </c>
      <c r="F90" s="425" t="n">
        <f aca="false">D90</f>
        <v>39.1028556823731</v>
      </c>
      <c r="G90" s="425" t="n">
        <v>1</v>
      </c>
      <c r="H90" s="425"/>
      <c r="I90" s="425" t="n">
        <v>39.1028556823731</v>
      </c>
      <c r="J90" s="425" t="n">
        <v>0</v>
      </c>
      <c r="K90" s="425" t="n">
        <f aca="false">I90</f>
        <v>39.1028556823731</v>
      </c>
      <c r="L90" s="425" t="n">
        <v>1</v>
      </c>
      <c r="M90" s="425"/>
      <c r="N90" s="425" t="n">
        <v>39.1028556823731</v>
      </c>
      <c r="O90" s="425" t="n">
        <v>1</v>
      </c>
      <c r="P90" s="425" t="n">
        <f aca="false">N90</f>
        <v>39.1028556823731</v>
      </c>
      <c r="Q90" s="425" t="n">
        <v>1</v>
      </c>
    </row>
    <row r="91" customFormat="false" ht="11.25" hidden="false" customHeight="false" outlineLevel="0" collapsed="false">
      <c r="B91" s="133" t="n">
        <f aca="false">EOMONTH(B90,0)+1</f>
        <v>39722</v>
      </c>
      <c r="C91" s="425"/>
      <c r="D91" s="425" t="n">
        <v>57.8721466064453</v>
      </c>
      <c r="E91" s="425" t="n">
        <v>1</v>
      </c>
      <c r="F91" s="425" t="n">
        <f aca="false">D91</f>
        <v>57.8721466064453</v>
      </c>
      <c r="G91" s="425" t="n">
        <v>1</v>
      </c>
      <c r="H91" s="425"/>
      <c r="I91" s="425" t="n">
        <v>57.8721466064453</v>
      </c>
      <c r="J91" s="425" t="n">
        <v>0</v>
      </c>
      <c r="K91" s="425" t="n">
        <f aca="false">I91</f>
        <v>57.8721466064453</v>
      </c>
      <c r="L91" s="425" t="n">
        <v>1</v>
      </c>
      <c r="M91" s="425"/>
      <c r="N91" s="425" t="n">
        <v>57.8721466064453</v>
      </c>
      <c r="O91" s="425" t="n">
        <v>1</v>
      </c>
      <c r="P91" s="425" t="n">
        <f aca="false">N91</f>
        <v>57.8721466064453</v>
      </c>
      <c r="Q91" s="425" t="n">
        <v>1</v>
      </c>
    </row>
    <row r="92" customFormat="false" ht="11.25" hidden="false" customHeight="false" outlineLevel="0" collapsed="false">
      <c r="B92" s="133" t="n">
        <f aca="false">EOMONTH(B91,0)+1</f>
        <v>39753</v>
      </c>
      <c r="C92" s="425"/>
      <c r="D92" s="425" t="n">
        <v>57.8721466064453</v>
      </c>
      <c r="E92" s="425" t="n">
        <v>1</v>
      </c>
      <c r="F92" s="425" t="n">
        <f aca="false">D92</f>
        <v>57.8721466064453</v>
      </c>
      <c r="G92" s="425" t="n">
        <v>1</v>
      </c>
      <c r="H92" s="425"/>
      <c r="I92" s="425" t="n">
        <v>57.8721466064453</v>
      </c>
      <c r="J92" s="425" t="n">
        <v>0</v>
      </c>
      <c r="K92" s="425" t="n">
        <f aca="false">I92</f>
        <v>57.8721466064453</v>
      </c>
      <c r="L92" s="425" t="n">
        <v>1</v>
      </c>
      <c r="M92" s="425"/>
      <c r="N92" s="425" t="n">
        <v>57.8721466064453</v>
      </c>
      <c r="O92" s="425" t="n">
        <v>1</v>
      </c>
      <c r="P92" s="425" t="n">
        <f aca="false">N92</f>
        <v>57.8721466064453</v>
      </c>
      <c r="Q92" s="425" t="n">
        <v>1</v>
      </c>
    </row>
    <row r="93" customFormat="false" ht="11.25" hidden="false" customHeight="false" outlineLevel="0" collapsed="false">
      <c r="B93" s="133" t="n">
        <f aca="false">EOMONTH(B92,0)+1</f>
        <v>39783</v>
      </c>
      <c r="C93" s="425"/>
      <c r="D93" s="425" t="n">
        <v>33.7521438598633</v>
      </c>
      <c r="E93" s="425" t="n">
        <v>1</v>
      </c>
      <c r="F93" s="425" t="n">
        <f aca="false">D93</f>
        <v>33.7521438598633</v>
      </c>
      <c r="G93" s="425" t="n">
        <v>1</v>
      </c>
      <c r="H93" s="425"/>
      <c r="I93" s="425" t="n">
        <v>33.7521438598633</v>
      </c>
      <c r="J93" s="425" t="n">
        <v>0</v>
      </c>
      <c r="K93" s="425" t="n">
        <f aca="false">I93</f>
        <v>33.7521438598633</v>
      </c>
      <c r="L93" s="425" t="n">
        <v>1</v>
      </c>
      <c r="M93" s="425"/>
      <c r="N93" s="425" t="n">
        <v>33.7521438598633</v>
      </c>
      <c r="O93" s="425" t="n">
        <v>1</v>
      </c>
      <c r="P93" s="425" t="n">
        <f aca="false">N93</f>
        <v>33.7521438598633</v>
      </c>
      <c r="Q93" s="425" t="n">
        <v>1</v>
      </c>
    </row>
    <row r="94" customFormat="false" ht="11.25" hidden="false" customHeight="false" outlineLevel="0" collapsed="false">
      <c r="B94" s="133" t="n">
        <f aca="false">EOMONTH(B93,0)+1</f>
        <v>39814</v>
      </c>
      <c r="C94" s="425"/>
      <c r="D94" s="425" t="n">
        <v>31.7539291381836</v>
      </c>
      <c r="E94" s="425" t="n">
        <v>1</v>
      </c>
      <c r="F94" s="425" t="n">
        <f aca="false">D94</f>
        <v>31.7539291381836</v>
      </c>
      <c r="G94" s="425" t="n">
        <v>1</v>
      </c>
      <c r="H94" s="425"/>
      <c r="I94" s="425" t="n">
        <v>31.7539291381836</v>
      </c>
      <c r="J94" s="425" t="n">
        <v>0</v>
      </c>
      <c r="K94" s="425" t="n">
        <f aca="false">I94</f>
        <v>31.7539291381836</v>
      </c>
      <c r="L94" s="425" t="n">
        <v>1</v>
      </c>
      <c r="M94" s="425"/>
      <c r="N94" s="425" t="n">
        <v>31.7539291381836</v>
      </c>
      <c r="O94" s="425" t="n">
        <v>1</v>
      </c>
      <c r="P94" s="425" t="n">
        <f aca="false">N94</f>
        <v>31.7539291381836</v>
      </c>
      <c r="Q94" s="425" t="n">
        <v>1</v>
      </c>
    </row>
    <row r="95" customFormat="false" ht="11.25" hidden="false" customHeight="false" outlineLevel="0" collapsed="false">
      <c r="B95" s="133" t="n">
        <f aca="false">EOMONTH(B94,0)+1</f>
        <v>39845</v>
      </c>
      <c r="C95" s="425"/>
      <c r="D95" s="425" t="n">
        <v>31.8539276123047</v>
      </c>
      <c r="E95" s="425" t="n">
        <v>1</v>
      </c>
      <c r="F95" s="425" t="n">
        <f aca="false">D95</f>
        <v>31.8539276123047</v>
      </c>
      <c r="G95" s="425" t="n">
        <v>1</v>
      </c>
      <c r="H95" s="425"/>
      <c r="I95" s="425" t="n">
        <v>31.8539276123047</v>
      </c>
      <c r="J95" s="425" t="n">
        <v>0</v>
      </c>
      <c r="K95" s="425" t="n">
        <f aca="false">I95</f>
        <v>31.8539276123047</v>
      </c>
      <c r="L95" s="425" t="n">
        <v>1</v>
      </c>
      <c r="M95" s="425"/>
      <c r="N95" s="425" t="n">
        <v>31.8539276123047</v>
      </c>
      <c r="O95" s="425" t="n">
        <v>1</v>
      </c>
      <c r="P95" s="425" t="n">
        <f aca="false">N95</f>
        <v>31.8539276123047</v>
      </c>
      <c r="Q95" s="425" t="n">
        <v>1</v>
      </c>
    </row>
    <row r="96" customFormat="false" ht="11.25" hidden="false" customHeight="false" outlineLevel="0" collapsed="false">
      <c r="B96" s="133" t="n">
        <f aca="false">EOMONTH(B95,0)+1</f>
        <v>39873</v>
      </c>
      <c r="C96" s="425"/>
      <c r="D96" s="425" t="n">
        <v>31.9539260864258</v>
      </c>
      <c r="E96" s="425" t="n">
        <v>1</v>
      </c>
      <c r="F96" s="425" t="n">
        <f aca="false">D96</f>
        <v>31.9539260864258</v>
      </c>
      <c r="G96" s="425" t="n">
        <v>1</v>
      </c>
      <c r="H96" s="425"/>
      <c r="I96" s="425" t="n">
        <v>31.9539260864258</v>
      </c>
      <c r="J96" s="425" t="n">
        <v>0</v>
      </c>
      <c r="K96" s="425" t="n">
        <f aca="false">I96</f>
        <v>31.9539260864258</v>
      </c>
      <c r="L96" s="425" t="n">
        <v>1</v>
      </c>
      <c r="M96" s="425"/>
      <c r="N96" s="425" t="n">
        <v>31.9539260864258</v>
      </c>
      <c r="O96" s="425" t="n">
        <v>1</v>
      </c>
      <c r="P96" s="425" t="n">
        <f aca="false">N96</f>
        <v>31.9539260864258</v>
      </c>
      <c r="Q96" s="425" t="n">
        <v>1</v>
      </c>
    </row>
    <row r="97" customFormat="false" ht="11.25" hidden="false" customHeight="false" outlineLevel="0" collapsed="false">
      <c r="B97" s="133" t="n">
        <f aca="false">EOMONTH(B96,0)+1</f>
        <v>39904</v>
      </c>
      <c r="C97" s="425"/>
      <c r="D97" s="425" t="n">
        <v>39.6328620910645</v>
      </c>
      <c r="E97" s="425" t="n">
        <v>1</v>
      </c>
      <c r="F97" s="425" t="n">
        <f aca="false">D97</f>
        <v>39.6328620910645</v>
      </c>
      <c r="G97" s="425" t="n">
        <v>1</v>
      </c>
      <c r="H97" s="425"/>
      <c r="I97" s="425" t="n">
        <v>39.6328620910645</v>
      </c>
      <c r="J97" s="425" t="n">
        <v>0</v>
      </c>
      <c r="K97" s="425" t="n">
        <f aca="false">I97</f>
        <v>39.6328620910645</v>
      </c>
      <c r="L97" s="425" t="n">
        <v>1</v>
      </c>
      <c r="M97" s="425"/>
      <c r="N97" s="425" t="n">
        <v>39.6328620910645</v>
      </c>
      <c r="O97" s="425" t="n">
        <v>1</v>
      </c>
      <c r="P97" s="425" t="n">
        <f aca="false">N97</f>
        <v>39.6328620910645</v>
      </c>
      <c r="Q97" s="425" t="n">
        <v>1</v>
      </c>
    </row>
    <row r="98" customFormat="false" ht="11.25" hidden="false" customHeight="false" outlineLevel="0" collapsed="false">
      <c r="B98" s="133" t="n">
        <f aca="false">EOMONTH(B97,0)+1</f>
        <v>39934</v>
      </c>
      <c r="C98" s="425"/>
      <c r="D98" s="425" t="n">
        <v>38.7828598022461</v>
      </c>
      <c r="E98" s="425" t="n">
        <v>1</v>
      </c>
      <c r="F98" s="425" t="n">
        <f aca="false">D98</f>
        <v>38.7828598022461</v>
      </c>
      <c r="G98" s="425" t="n">
        <v>1</v>
      </c>
      <c r="H98" s="425"/>
      <c r="I98" s="425" t="n">
        <v>38.7828598022461</v>
      </c>
      <c r="J98" s="425" t="n">
        <v>0</v>
      </c>
      <c r="K98" s="425" t="n">
        <f aca="false">I98</f>
        <v>38.7828598022461</v>
      </c>
      <c r="L98" s="425" t="n">
        <v>1</v>
      </c>
      <c r="M98" s="425"/>
      <c r="N98" s="425" t="n">
        <v>38.7828598022461</v>
      </c>
      <c r="O98" s="425" t="n">
        <v>1</v>
      </c>
      <c r="P98" s="425" t="n">
        <f aca="false">N98</f>
        <v>38.7828598022461</v>
      </c>
      <c r="Q98" s="425" t="n">
        <v>1</v>
      </c>
    </row>
    <row r="99" customFormat="false" ht="11.25" hidden="false" customHeight="false" outlineLevel="0" collapsed="false">
      <c r="B99" s="133" t="n">
        <f aca="false">EOMONTH(B98,0)+1</f>
        <v>39965</v>
      </c>
      <c r="C99" s="425"/>
      <c r="D99" s="425" t="n">
        <v>33.4985427856445</v>
      </c>
      <c r="E99" s="425" t="n">
        <v>1</v>
      </c>
      <c r="F99" s="425" t="n">
        <f aca="false">D99</f>
        <v>33.4985427856445</v>
      </c>
      <c r="G99" s="425" t="n">
        <v>1</v>
      </c>
      <c r="H99" s="425"/>
      <c r="I99" s="425" t="n">
        <v>33.4985427856445</v>
      </c>
      <c r="J99" s="425" t="n">
        <v>0</v>
      </c>
      <c r="K99" s="425" t="n">
        <f aca="false">I99</f>
        <v>33.4985427856445</v>
      </c>
      <c r="L99" s="425" t="n">
        <v>1</v>
      </c>
      <c r="M99" s="425"/>
      <c r="N99" s="425" t="n">
        <v>33.4985427856445</v>
      </c>
      <c r="O99" s="425" t="n">
        <v>1</v>
      </c>
      <c r="P99" s="425" t="n">
        <f aca="false">N99</f>
        <v>33.4985427856445</v>
      </c>
      <c r="Q99" s="425" t="n">
        <v>1</v>
      </c>
    </row>
    <row r="100" customFormat="false" ht="11.25" hidden="false" customHeight="false" outlineLevel="0" collapsed="false">
      <c r="B100" s="133" t="n">
        <f aca="false">EOMONTH(B99,0)+1</f>
        <v>39995</v>
      </c>
      <c r="C100" s="425"/>
      <c r="D100" s="425" t="n">
        <v>33.948543548584</v>
      </c>
      <c r="E100" s="425" t="n">
        <v>1</v>
      </c>
      <c r="F100" s="425" t="n">
        <f aca="false">D100</f>
        <v>33.948543548584</v>
      </c>
      <c r="G100" s="425" t="n">
        <v>1</v>
      </c>
      <c r="H100" s="425"/>
      <c r="I100" s="425" t="n">
        <v>33.948543548584</v>
      </c>
      <c r="J100" s="425" t="n">
        <v>0</v>
      </c>
      <c r="K100" s="425" t="n">
        <f aca="false">I100</f>
        <v>33.948543548584</v>
      </c>
      <c r="L100" s="425" t="n">
        <v>1</v>
      </c>
      <c r="M100" s="425"/>
      <c r="N100" s="425" t="n">
        <v>33.948543548584</v>
      </c>
      <c r="O100" s="425" t="n">
        <v>1</v>
      </c>
      <c r="P100" s="425" t="n">
        <f aca="false">N100</f>
        <v>33.948543548584</v>
      </c>
      <c r="Q100" s="425" t="n">
        <v>1</v>
      </c>
    </row>
    <row r="101" customFormat="false" ht="11.25" hidden="false" customHeight="false" outlineLevel="0" collapsed="false">
      <c r="B101" s="133" t="n">
        <f aca="false">EOMONTH(B100,0)+1</f>
        <v>40026</v>
      </c>
      <c r="C101" s="425"/>
      <c r="D101" s="425" t="n">
        <v>34.8535652160645</v>
      </c>
      <c r="E101" s="425" t="n">
        <v>1</v>
      </c>
      <c r="F101" s="425" t="n">
        <f aca="false">D101</f>
        <v>34.8535652160645</v>
      </c>
      <c r="G101" s="425" t="n">
        <v>1</v>
      </c>
      <c r="H101" s="425"/>
      <c r="I101" s="425" t="n">
        <v>34.8535652160645</v>
      </c>
      <c r="J101" s="425" t="n">
        <v>0</v>
      </c>
      <c r="K101" s="425" t="n">
        <f aca="false">I101</f>
        <v>34.8535652160645</v>
      </c>
      <c r="L101" s="425" t="n">
        <v>1</v>
      </c>
      <c r="M101" s="425"/>
      <c r="N101" s="425" t="n">
        <v>34.8535652160645</v>
      </c>
      <c r="O101" s="425" t="n">
        <v>1</v>
      </c>
      <c r="P101" s="425" t="n">
        <f aca="false">N101</f>
        <v>34.8535652160645</v>
      </c>
      <c r="Q101" s="425" t="n">
        <v>1</v>
      </c>
    </row>
    <row r="102" customFormat="false" ht="11.25" hidden="false" customHeight="false" outlineLevel="0" collapsed="false">
      <c r="B102" s="133" t="n">
        <f aca="false">EOMONTH(B101,0)+1</f>
        <v>40057</v>
      </c>
      <c r="C102" s="425"/>
      <c r="D102" s="425" t="n">
        <v>40.3528556823731</v>
      </c>
      <c r="E102" s="425" t="n">
        <v>1</v>
      </c>
      <c r="F102" s="425" t="n">
        <f aca="false">D102</f>
        <v>40.3528556823731</v>
      </c>
      <c r="G102" s="425" t="n">
        <v>1</v>
      </c>
      <c r="H102" s="425"/>
      <c r="I102" s="425" t="n">
        <v>40.3528556823731</v>
      </c>
      <c r="J102" s="425" t="n">
        <v>0</v>
      </c>
      <c r="K102" s="425" t="n">
        <f aca="false">I102</f>
        <v>40.3528556823731</v>
      </c>
      <c r="L102" s="425" t="n">
        <v>1</v>
      </c>
      <c r="M102" s="425"/>
      <c r="N102" s="425" t="n">
        <v>40.3528556823731</v>
      </c>
      <c r="O102" s="425" t="n">
        <v>1</v>
      </c>
      <c r="P102" s="425" t="n">
        <f aca="false">N102</f>
        <v>40.3528556823731</v>
      </c>
      <c r="Q102" s="425" t="n">
        <v>1</v>
      </c>
    </row>
    <row r="103" customFormat="false" ht="11.25" hidden="false" customHeight="false" outlineLevel="0" collapsed="false">
      <c r="B103" s="133" t="n">
        <f aca="false">EOMONTH(B102,0)+1</f>
        <v>40087</v>
      </c>
      <c r="C103" s="425"/>
      <c r="D103" s="425" t="n">
        <v>59.3721466064453</v>
      </c>
      <c r="E103" s="425" t="n">
        <v>1</v>
      </c>
      <c r="F103" s="425" t="n">
        <f aca="false">D103</f>
        <v>59.3721466064453</v>
      </c>
      <c r="G103" s="425" t="n">
        <v>1</v>
      </c>
      <c r="H103" s="425"/>
      <c r="I103" s="425" t="n">
        <v>59.3721466064453</v>
      </c>
      <c r="J103" s="425" t="n">
        <v>0</v>
      </c>
      <c r="K103" s="425" t="n">
        <f aca="false">I103</f>
        <v>59.3721466064453</v>
      </c>
      <c r="L103" s="425" t="n">
        <v>1</v>
      </c>
      <c r="M103" s="425"/>
      <c r="N103" s="425" t="n">
        <v>59.3721466064453</v>
      </c>
      <c r="O103" s="425" t="n">
        <v>1</v>
      </c>
      <c r="P103" s="425" t="n">
        <f aca="false">N103</f>
        <v>59.3721466064453</v>
      </c>
      <c r="Q103" s="425" t="n">
        <v>1</v>
      </c>
    </row>
    <row r="104" customFormat="false" ht="11.25" hidden="false" customHeight="false" outlineLevel="0" collapsed="false">
      <c r="B104" s="133" t="n">
        <f aca="false">EOMONTH(B103,0)+1</f>
        <v>40118</v>
      </c>
      <c r="C104" s="425"/>
      <c r="D104" s="425" t="n">
        <v>59.3721466064453</v>
      </c>
      <c r="E104" s="425" t="n">
        <v>1</v>
      </c>
      <c r="F104" s="425" t="n">
        <f aca="false">D104</f>
        <v>59.3721466064453</v>
      </c>
      <c r="G104" s="425" t="n">
        <v>1</v>
      </c>
      <c r="H104" s="425"/>
      <c r="I104" s="425" t="n">
        <v>59.3721466064453</v>
      </c>
      <c r="J104" s="425" t="n">
        <v>0</v>
      </c>
      <c r="K104" s="425" t="n">
        <f aca="false">I104</f>
        <v>59.3721466064453</v>
      </c>
      <c r="L104" s="425" t="n">
        <v>1</v>
      </c>
      <c r="M104" s="425"/>
      <c r="N104" s="425" t="n">
        <v>59.3721466064453</v>
      </c>
      <c r="O104" s="425" t="n">
        <v>1</v>
      </c>
      <c r="P104" s="425" t="n">
        <f aca="false">N104</f>
        <v>59.3721466064453</v>
      </c>
      <c r="Q104" s="425" t="n">
        <v>1</v>
      </c>
    </row>
    <row r="105" customFormat="false" ht="11.25" hidden="false" customHeight="false" outlineLevel="0" collapsed="false">
      <c r="B105" s="133" t="n">
        <f aca="false">EOMONTH(B104,0)+1</f>
        <v>40148</v>
      </c>
      <c r="C105" s="425"/>
      <c r="D105" s="425" t="n">
        <v>33.2521438598633</v>
      </c>
      <c r="E105" s="425" t="n">
        <v>1</v>
      </c>
      <c r="F105" s="425" t="n">
        <f aca="false">D105</f>
        <v>33.2521438598633</v>
      </c>
      <c r="G105" s="425" t="n">
        <v>1</v>
      </c>
      <c r="H105" s="425"/>
      <c r="I105" s="425" t="n">
        <v>33.2521438598633</v>
      </c>
      <c r="J105" s="425" t="n">
        <v>0</v>
      </c>
      <c r="K105" s="425" t="n">
        <f aca="false">I105</f>
        <v>33.2521438598633</v>
      </c>
      <c r="L105" s="425" t="n">
        <v>1</v>
      </c>
      <c r="M105" s="425"/>
      <c r="N105" s="425" t="n">
        <v>33.2521438598633</v>
      </c>
      <c r="O105" s="425" t="n">
        <v>1</v>
      </c>
      <c r="P105" s="425" t="n">
        <f aca="false">N105</f>
        <v>33.2521438598633</v>
      </c>
      <c r="Q105" s="425" t="n">
        <v>1</v>
      </c>
    </row>
    <row r="106" customFormat="false" ht="11.25" hidden="false" customHeight="false" outlineLevel="0" collapsed="false">
      <c r="B106" s="133" t="n">
        <f aca="false">EOMONTH(B105,0)+1</f>
        <v>40179</v>
      </c>
      <c r="C106" s="425"/>
      <c r="D106" s="425" t="n">
        <v>31.2539329528809</v>
      </c>
      <c r="E106" s="425" t="n">
        <v>1</v>
      </c>
      <c r="F106" s="425" t="n">
        <f aca="false">D106</f>
        <v>31.2539329528809</v>
      </c>
      <c r="G106" s="425" t="n">
        <v>1</v>
      </c>
      <c r="H106" s="425"/>
      <c r="I106" s="425" t="n">
        <v>31.2539329528809</v>
      </c>
      <c r="J106" s="425" t="n">
        <v>0</v>
      </c>
      <c r="K106" s="425" t="n">
        <f aca="false">I106</f>
        <v>31.2539329528809</v>
      </c>
      <c r="L106" s="425" t="n">
        <v>1</v>
      </c>
      <c r="M106" s="425"/>
      <c r="N106" s="425" t="n">
        <v>31.2539329528809</v>
      </c>
      <c r="O106" s="425" t="n">
        <v>1</v>
      </c>
      <c r="P106" s="425" t="n">
        <f aca="false">N106</f>
        <v>31.2539329528809</v>
      </c>
      <c r="Q106" s="425" t="n">
        <v>1</v>
      </c>
    </row>
    <row r="107" customFormat="false" ht="11.25" hidden="false" customHeight="false" outlineLevel="0" collapsed="false">
      <c r="B107" s="133" t="n">
        <f aca="false">EOMONTH(B106,0)+1</f>
        <v>40210</v>
      </c>
      <c r="C107" s="425"/>
      <c r="D107" s="425" t="n">
        <v>31.353931427002</v>
      </c>
      <c r="E107" s="425" t="n">
        <v>1</v>
      </c>
      <c r="F107" s="425" t="n">
        <f aca="false">D107</f>
        <v>31.353931427002</v>
      </c>
      <c r="G107" s="425" t="n">
        <v>1</v>
      </c>
      <c r="H107" s="425"/>
      <c r="I107" s="425" t="n">
        <v>31.353931427002</v>
      </c>
      <c r="J107" s="425" t="n">
        <v>0</v>
      </c>
      <c r="K107" s="425" t="n">
        <f aca="false">I107</f>
        <v>31.353931427002</v>
      </c>
      <c r="L107" s="425" t="n">
        <v>1</v>
      </c>
      <c r="M107" s="425"/>
      <c r="N107" s="425" t="n">
        <v>31.353931427002</v>
      </c>
      <c r="O107" s="425" t="n">
        <v>1</v>
      </c>
      <c r="P107" s="425" t="n">
        <f aca="false">N107</f>
        <v>31.353931427002</v>
      </c>
      <c r="Q107" s="425" t="n">
        <v>1</v>
      </c>
    </row>
    <row r="108" customFormat="false" ht="11.25" hidden="false" customHeight="false" outlineLevel="0" collapsed="false">
      <c r="B108" s="133" t="n">
        <f aca="false">EOMONTH(B107,0)+1</f>
        <v>40238</v>
      </c>
      <c r="C108" s="425"/>
      <c r="D108" s="425" t="n">
        <v>31.453929901123</v>
      </c>
      <c r="E108" s="425" t="n">
        <v>1</v>
      </c>
      <c r="F108" s="425" t="n">
        <f aca="false">D108</f>
        <v>31.453929901123</v>
      </c>
      <c r="G108" s="425" t="n">
        <v>1</v>
      </c>
      <c r="H108" s="425"/>
      <c r="I108" s="425" t="n">
        <v>31.453929901123</v>
      </c>
      <c r="J108" s="425" t="n">
        <v>0</v>
      </c>
      <c r="K108" s="425" t="n">
        <f aca="false">I108</f>
        <v>31.453929901123</v>
      </c>
      <c r="L108" s="425" t="n">
        <v>1</v>
      </c>
      <c r="M108" s="425"/>
      <c r="N108" s="425" t="n">
        <v>31.453929901123</v>
      </c>
      <c r="O108" s="425" t="n">
        <v>1</v>
      </c>
      <c r="P108" s="425" t="n">
        <f aca="false">N108</f>
        <v>31.453929901123</v>
      </c>
      <c r="Q108" s="425" t="n">
        <v>1</v>
      </c>
    </row>
    <row r="109" customFormat="false" ht="11.25" hidden="false" customHeight="false" outlineLevel="0" collapsed="false">
      <c r="B109" s="133" t="n">
        <f aca="false">EOMONTH(B108,0)+1</f>
        <v>40269</v>
      </c>
      <c r="C109" s="425"/>
      <c r="D109" s="425" t="n">
        <v>39.1328620910645</v>
      </c>
      <c r="E109" s="425" t="n">
        <v>1</v>
      </c>
      <c r="F109" s="425" t="n">
        <f aca="false">D109</f>
        <v>39.1328620910645</v>
      </c>
      <c r="G109" s="425" t="n">
        <v>1</v>
      </c>
      <c r="H109" s="425"/>
      <c r="I109" s="425" t="n">
        <v>39.1328620910645</v>
      </c>
      <c r="J109" s="425" t="n">
        <v>0</v>
      </c>
      <c r="K109" s="425" t="n">
        <f aca="false">I109</f>
        <v>39.1328620910645</v>
      </c>
      <c r="L109" s="425" t="n">
        <v>1</v>
      </c>
      <c r="M109" s="425"/>
      <c r="N109" s="425" t="n">
        <v>39.1328620910645</v>
      </c>
      <c r="O109" s="425" t="n">
        <v>1</v>
      </c>
      <c r="P109" s="425" t="n">
        <f aca="false">N109</f>
        <v>39.1328620910645</v>
      </c>
      <c r="Q109" s="425" t="n">
        <v>1</v>
      </c>
    </row>
    <row r="110" customFormat="false" ht="11.25" hidden="false" customHeight="false" outlineLevel="0" collapsed="false">
      <c r="B110" s="133" t="n">
        <f aca="false">EOMONTH(B109,0)+1</f>
        <v>40299</v>
      </c>
      <c r="C110" s="425"/>
      <c r="D110" s="425" t="n">
        <v>38.7828598022461</v>
      </c>
      <c r="E110" s="425" t="n">
        <v>1</v>
      </c>
      <c r="F110" s="425" t="n">
        <f aca="false">D110</f>
        <v>38.7828598022461</v>
      </c>
      <c r="G110" s="425" t="n">
        <v>1</v>
      </c>
      <c r="H110" s="425"/>
      <c r="I110" s="425" t="n">
        <v>38.7828598022461</v>
      </c>
      <c r="J110" s="425" t="n">
        <v>0</v>
      </c>
      <c r="K110" s="425" t="n">
        <f aca="false">I110</f>
        <v>38.7828598022461</v>
      </c>
      <c r="L110" s="425" t="n">
        <v>1</v>
      </c>
      <c r="M110" s="425"/>
      <c r="N110" s="425" t="n">
        <v>38.7828598022461</v>
      </c>
      <c r="O110" s="425" t="n">
        <v>1</v>
      </c>
      <c r="P110" s="425" t="n">
        <f aca="false">N110</f>
        <v>38.7828598022461</v>
      </c>
      <c r="Q110" s="425" t="n">
        <v>1</v>
      </c>
    </row>
    <row r="111" customFormat="false" ht="11.25" hidden="false" customHeight="false" outlineLevel="0" collapsed="false">
      <c r="B111" s="133" t="n">
        <f aca="false">EOMONTH(B110,0)+1</f>
        <v>40330</v>
      </c>
      <c r="C111" s="425"/>
      <c r="D111" s="425" t="n">
        <v>33.4985427856445</v>
      </c>
      <c r="E111" s="425" t="n">
        <v>1</v>
      </c>
      <c r="F111" s="425" t="n">
        <f aca="false">D111</f>
        <v>33.4985427856445</v>
      </c>
      <c r="G111" s="425" t="n">
        <v>1</v>
      </c>
      <c r="H111" s="425"/>
      <c r="I111" s="425" t="n">
        <v>33.4985427856445</v>
      </c>
      <c r="J111" s="425" t="n">
        <v>0</v>
      </c>
      <c r="K111" s="425" t="n">
        <f aca="false">I111</f>
        <v>33.4985427856445</v>
      </c>
      <c r="L111" s="425" t="n">
        <v>1</v>
      </c>
      <c r="M111" s="425"/>
      <c r="N111" s="425" t="n">
        <v>33.4985427856445</v>
      </c>
      <c r="O111" s="425" t="n">
        <v>1</v>
      </c>
      <c r="P111" s="425" t="n">
        <f aca="false">N111</f>
        <v>33.4985427856445</v>
      </c>
      <c r="Q111" s="425" t="n">
        <v>1</v>
      </c>
    </row>
    <row r="112" customFormat="false" ht="11.25" hidden="false" customHeight="false" outlineLevel="0" collapsed="false">
      <c r="B112" s="133" t="n">
        <f aca="false">EOMONTH(B111,0)+1</f>
        <v>40360</v>
      </c>
      <c r="C112" s="425"/>
      <c r="D112" s="425" t="n">
        <v>33.948543548584</v>
      </c>
      <c r="E112" s="425" t="n">
        <v>1</v>
      </c>
      <c r="F112" s="425" t="n">
        <f aca="false">D112</f>
        <v>33.948543548584</v>
      </c>
      <c r="G112" s="425" t="n">
        <v>1</v>
      </c>
      <c r="H112" s="425"/>
      <c r="I112" s="425" t="n">
        <v>33.948543548584</v>
      </c>
      <c r="J112" s="425" t="n">
        <v>0</v>
      </c>
      <c r="K112" s="425" t="n">
        <f aca="false">I112</f>
        <v>33.948543548584</v>
      </c>
      <c r="L112" s="425" t="n">
        <v>1</v>
      </c>
      <c r="M112" s="425"/>
      <c r="N112" s="425" t="n">
        <v>33.948543548584</v>
      </c>
      <c r="O112" s="425" t="n">
        <v>1</v>
      </c>
      <c r="P112" s="425" t="n">
        <f aca="false">N112</f>
        <v>33.948543548584</v>
      </c>
      <c r="Q112" s="425" t="n">
        <v>1</v>
      </c>
    </row>
    <row r="113" customFormat="false" ht="11.25" hidden="false" customHeight="false" outlineLevel="0" collapsed="false">
      <c r="B113" s="133" t="n">
        <f aca="false">EOMONTH(B112,0)+1</f>
        <v>40391</v>
      </c>
      <c r="C113" s="425"/>
      <c r="D113" s="425" t="n">
        <v>34.8535652160645</v>
      </c>
      <c r="E113" s="425" t="n">
        <v>1</v>
      </c>
      <c r="F113" s="425" t="n">
        <f aca="false">D113</f>
        <v>34.8535652160645</v>
      </c>
      <c r="G113" s="425" t="n">
        <v>1</v>
      </c>
      <c r="H113" s="425"/>
      <c r="I113" s="425" t="n">
        <v>34.8535652160645</v>
      </c>
      <c r="J113" s="425" t="n">
        <v>0</v>
      </c>
      <c r="K113" s="425" t="n">
        <f aca="false">I113</f>
        <v>34.8535652160645</v>
      </c>
      <c r="L113" s="425" t="n">
        <v>1</v>
      </c>
      <c r="M113" s="425"/>
      <c r="N113" s="425" t="n">
        <v>34.8535652160645</v>
      </c>
      <c r="O113" s="425" t="n">
        <v>1</v>
      </c>
      <c r="P113" s="425" t="n">
        <f aca="false">N113</f>
        <v>34.8535652160645</v>
      </c>
      <c r="Q113" s="425" t="n">
        <v>1</v>
      </c>
    </row>
    <row r="114" customFormat="false" ht="11.25" hidden="false" customHeight="false" outlineLevel="0" collapsed="false">
      <c r="B114" s="133" t="n">
        <f aca="false">EOMONTH(B113,0)+1</f>
        <v>40422</v>
      </c>
      <c r="C114" s="425"/>
      <c r="D114" s="425" t="n">
        <v>40.8528556823731</v>
      </c>
      <c r="E114" s="425" t="n">
        <v>1</v>
      </c>
      <c r="F114" s="425" t="n">
        <f aca="false">D114</f>
        <v>40.8528556823731</v>
      </c>
      <c r="G114" s="425" t="n">
        <v>1</v>
      </c>
      <c r="H114" s="425"/>
      <c r="I114" s="425" t="n">
        <v>40.8528556823731</v>
      </c>
      <c r="J114" s="425" t="n">
        <v>0</v>
      </c>
      <c r="K114" s="425" t="n">
        <f aca="false">I114</f>
        <v>40.8528556823731</v>
      </c>
      <c r="L114" s="425" t="n">
        <v>1</v>
      </c>
      <c r="M114" s="425"/>
      <c r="N114" s="425" t="n">
        <v>40.8528556823731</v>
      </c>
      <c r="O114" s="425" t="n">
        <v>1</v>
      </c>
      <c r="P114" s="425" t="n">
        <f aca="false">N114</f>
        <v>40.8528556823731</v>
      </c>
      <c r="Q114" s="425" t="n">
        <v>1</v>
      </c>
    </row>
    <row r="115" customFormat="false" ht="11.25" hidden="false" customHeight="false" outlineLevel="0" collapsed="false">
      <c r="B115" s="133" t="n">
        <f aca="false">EOMONTH(B114,0)+1</f>
        <v>40452</v>
      </c>
      <c r="C115" s="425"/>
      <c r="D115" s="425" t="n">
        <v>60.8721466064453</v>
      </c>
      <c r="E115" s="425" t="n">
        <v>1</v>
      </c>
      <c r="F115" s="425" t="n">
        <f aca="false">D115</f>
        <v>60.8721466064453</v>
      </c>
      <c r="G115" s="425" t="n">
        <v>1</v>
      </c>
      <c r="H115" s="425"/>
      <c r="I115" s="425" t="n">
        <v>60.8721466064453</v>
      </c>
      <c r="J115" s="425" t="n">
        <v>0</v>
      </c>
      <c r="K115" s="425" t="n">
        <f aca="false">I115</f>
        <v>60.8721466064453</v>
      </c>
      <c r="L115" s="425" t="n">
        <v>1</v>
      </c>
      <c r="M115" s="425"/>
      <c r="N115" s="425" t="n">
        <v>60.8721466064453</v>
      </c>
      <c r="O115" s="425" t="n">
        <v>1</v>
      </c>
      <c r="P115" s="425" t="n">
        <f aca="false">N115</f>
        <v>60.8721466064453</v>
      </c>
      <c r="Q115" s="425" t="n">
        <v>1</v>
      </c>
    </row>
    <row r="116" customFormat="false" ht="11.25" hidden="false" customHeight="false" outlineLevel="0" collapsed="false">
      <c r="B116" s="133" t="n">
        <f aca="false">EOMONTH(B115,0)+1</f>
        <v>40483</v>
      </c>
      <c r="C116" s="425"/>
      <c r="D116" s="425" t="n">
        <v>60.8721466064453</v>
      </c>
      <c r="E116" s="425" t="n">
        <v>1</v>
      </c>
      <c r="F116" s="425" t="n">
        <f aca="false">D116</f>
        <v>60.8721466064453</v>
      </c>
      <c r="G116" s="425" t="n">
        <v>1</v>
      </c>
      <c r="H116" s="425"/>
      <c r="I116" s="425" t="n">
        <v>60.8721466064453</v>
      </c>
      <c r="J116" s="425" t="n">
        <v>0</v>
      </c>
      <c r="K116" s="425" t="n">
        <f aca="false">I116</f>
        <v>60.8721466064453</v>
      </c>
      <c r="L116" s="425" t="n">
        <v>1</v>
      </c>
      <c r="M116" s="425"/>
      <c r="N116" s="425" t="n">
        <v>60.8721466064453</v>
      </c>
      <c r="O116" s="425" t="n">
        <v>1</v>
      </c>
      <c r="P116" s="425" t="n">
        <f aca="false">N116</f>
        <v>60.8721466064453</v>
      </c>
      <c r="Q116" s="425" t="n">
        <v>1</v>
      </c>
    </row>
    <row r="117" customFormat="false" ht="11.25" hidden="false" customHeight="false" outlineLevel="0" collapsed="false">
      <c r="B117" s="133" t="n">
        <f aca="false">EOMONTH(B116,0)+1</f>
        <v>40513</v>
      </c>
      <c r="C117" s="425"/>
      <c r="D117" s="425" t="n">
        <v>33.2521438598633</v>
      </c>
      <c r="E117" s="425" t="n">
        <v>1</v>
      </c>
      <c r="F117" s="425" t="n">
        <f aca="false">D117</f>
        <v>33.2521438598633</v>
      </c>
      <c r="G117" s="425" t="n">
        <v>1</v>
      </c>
      <c r="H117" s="425"/>
      <c r="I117" s="425" t="n">
        <v>33.2521438598633</v>
      </c>
      <c r="J117" s="425" t="n">
        <v>0</v>
      </c>
      <c r="K117" s="425" t="n">
        <f aca="false">I117</f>
        <v>33.2521438598633</v>
      </c>
      <c r="L117" s="425" t="n">
        <v>1</v>
      </c>
      <c r="M117" s="425"/>
      <c r="N117" s="425" t="n">
        <v>33.2521438598633</v>
      </c>
      <c r="O117" s="425" t="n">
        <v>1</v>
      </c>
      <c r="P117" s="425" t="n">
        <f aca="false">N117</f>
        <v>33.2521438598633</v>
      </c>
      <c r="Q117" s="425" t="n">
        <v>1</v>
      </c>
    </row>
    <row r="118" customFormat="false" ht="11.25" hidden="false" customHeight="false" outlineLevel="0" collapsed="false">
      <c r="B118" s="133" t="n">
        <f aca="false">EOMONTH(B117,0)+1</f>
        <v>40544</v>
      </c>
      <c r="C118" s="425"/>
      <c r="D118" s="425" t="n">
        <v>31.2539329528809</v>
      </c>
      <c r="E118" s="425" t="n">
        <v>1</v>
      </c>
      <c r="F118" s="425" t="n">
        <f aca="false">D118</f>
        <v>31.2539329528809</v>
      </c>
      <c r="G118" s="425" t="n">
        <v>1</v>
      </c>
      <c r="H118" s="425"/>
      <c r="I118" s="425" t="n">
        <v>31.2539329528809</v>
      </c>
      <c r="J118" s="425" t="n">
        <v>0</v>
      </c>
      <c r="K118" s="425" t="n">
        <f aca="false">I118</f>
        <v>31.2539329528809</v>
      </c>
      <c r="L118" s="425" t="n">
        <v>1</v>
      </c>
      <c r="M118" s="425"/>
      <c r="N118" s="425" t="n">
        <v>31.2539329528809</v>
      </c>
      <c r="O118" s="425" t="n">
        <v>1</v>
      </c>
      <c r="P118" s="425" t="n">
        <f aca="false">N118</f>
        <v>31.2539329528809</v>
      </c>
      <c r="Q118" s="425" t="n">
        <v>1</v>
      </c>
    </row>
    <row r="119" customFormat="false" ht="11.25" hidden="false" customHeight="false" outlineLevel="0" collapsed="false">
      <c r="B119" s="133" t="n">
        <f aca="false">EOMONTH(B118,0)+1</f>
        <v>40575</v>
      </c>
      <c r="C119" s="425"/>
      <c r="D119" s="425" t="n">
        <v>31.353931427002</v>
      </c>
      <c r="E119" s="425" t="n">
        <v>1</v>
      </c>
      <c r="F119" s="425" t="n">
        <f aca="false">D119</f>
        <v>31.353931427002</v>
      </c>
      <c r="G119" s="425" t="n">
        <v>1</v>
      </c>
      <c r="H119" s="425"/>
      <c r="I119" s="425" t="n">
        <v>31.353931427002</v>
      </c>
      <c r="J119" s="425" t="n">
        <v>0</v>
      </c>
      <c r="K119" s="425" t="n">
        <f aca="false">I119</f>
        <v>31.353931427002</v>
      </c>
      <c r="L119" s="425" t="n">
        <v>1</v>
      </c>
      <c r="M119" s="425"/>
      <c r="N119" s="425" t="n">
        <v>31.353931427002</v>
      </c>
      <c r="O119" s="425" t="n">
        <v>1</v>
      </c>
      <c r="P119" s="425" t="n">
        <f aca="false">N119</f>
        <v>31.353931427002</v>
      </c>
      <c r="Q119" s="425" t="n">
        <v>1</v>
      </c>
    </row>
    <row r="120" customFormat="false" ht="11.25" hidden="false" customHeight="false" outlineLevel="0" collapsed="false">
      <c r="B120" s="133" t="n">
        <f aca="false">EOMONTH(B119,0)+1</f>
        <v>40603</v>
      </c>
      <c r="C120" s="425"/>
      <c r="D120" s="425" t="n">
        <v>31.453929901123</v>
      </c>
      <c r="E120" s="425" t="n">
        <v>1</v>
      </c>
      <c r="F120" s="425" t="n">
        <f aca="false">D120</f>
        <v>31.453929901123</v>
      </c>
      <c r="G120" s="425" t="n">
        <v>1</v>
      </c>
      <c r="H120" s="425"/>
      <c r="I120" s="425" t="n">
        <v>31.453929901123</v>
      </c>
      <c r="J120" s="425" t="n">
        <v>0</v>
      </c>
      <c r="K120" s="425" t="n">
        <f aca="false">I120</f>
        <v>31.453929901123</v>
      </c>
      <c r="L120" s="425" t="n">
        <v>1</v>
      </c>
      <c r="M120" s="425"/>
      <c r="N120" s="425" t="n">
        <v>31.453929901123</v>
      </c>
      <c r="O120" s="425" t="n">
        <v>1</v>
      </c>
      <c r="P120" s="425" t="n">
        <f aca="false">N120</f>
        <v>31.453929901123</v>
      </c>
      <c r="Q120" s="425" t="n">
        <v>1</v>
      </c>
    </row>
    <row r="121" customFormat="false" ht="11.25" hidden="false" customHeight="false" outlineLevel="0" collapsed="false">
      <c r="B121" s="133" t="n">
        <f aca="false">EOMONTH(B120,0)+1</f>
        <v>40634</v>
      </c>
      <c r="C121" s="425"/>
      <c r="D121" s="425" t="n">
        <v>42.8828620910645</v>
      </c>
      <c r="E121" s="425" t="n">
        <v>1</v>
      </c>
      <c r="F121" s="425" t="n">
        <f aca="false">D121</f>
        <v>42.8828620910645</v>
      </c>
      <c r="G121" s="425" t="n">
        <v>1</v>
      </c>
      <c r="H121" s="425"/>
      <c r="I121" s="425" t="n">
        <v>42.8828620910645</v>
      </c>
      <c r="J121" s="425" t="n">
        <v>0</v>
      </c>
      <c r="K121" s="425" t="n">
        <f aca="false">I121</f>
        <v>42.8828620910645</v>
      </c>
      <c r="L121" s="425" t="n">
        <v>1</v>
      </c>
      <c r="M121" s="425"/>
      <c r="N121" s="425" t="n">
        <v>42.8828620910645</v>
      </c>
      <c r="O121" s="425" t="n">
        <v>1</v>
      </c>
      <c r="P121" s="425" t="n">
        <f aca="false">N121</f>
        <v>42.8828620910645</v>
      </c>
      <c r="Q121" s="425" t="n">
        <v>1</v>
      </c>
    </row>
    <row r="122" customFormat="false" ht="11.25" hidden="false" customHeight="false" outlineLevel="0" collapsed="false">
      <c r="B122" s="133" t="n">
        <f aca="false">EOMONTH(B121,0)+1</f>
        <v>40664</v>
      </c>
      <c r="C122" s="425"/>
      <c r="D122" s="425" t="n">
        <v>42.5328598022461</v>
      </c>
      <c r="E122" s="425" t="n">
        <v>1</v>
      </c>
      <c r="F122" s="425" t="n">
        <f aca="false">D122</f>
        <v>42.5328598022461</v>
      </c>
      <c r="G122" s="425" t="n">
        <v>1</v>
      </c>
      <c r="H122" s="425"/>
      <c r="I122" s="425" t="n">
        <v>42.5328598022461</v>
      </c>
      <c r="J122" s="425" t="n">
        <v>0</v>
      </c>
      <c r="K122" s="425" t="n">
        <f aca="false">I122</f>
        <v>42.5328598022461</v>
      </c>
      <c r="L122" s="425" t="n">
        <v>1</v>
      </c>
      <c r="M122" s="425"/>
      <c r="N122" s="425" t="n">
        <v>42.5328598022461</v>
      </c>
      <c r="O122" s="425" t="n">
        <v>1</v>
      </c>
      <c r="P122" s="425" t="n">
        <f aca="false">N122</f>
        <v>42.5328598022461</v>
      </c>
      <c r="Q122" s="425" t="n">
        <v>1</v>
      </c>
    </row>
    <row r="123" customFormat="false" ht="11.25" hidden="false" customHeight="false" outlineLevel="0" collapsed="false">
      <c r="B123" s="133" t="n">
        <f aca="false">EOMONTH(B122,0)+1</f>
        <v>40695</v>
      </c>
      <c r="C123" s="425"/>
      <c r="D123" s="425" t="n">
        <v>37.2485427856445</v>
      </c>
      <c r="E123" s="425" t="n">
        <v>1</v>
      </c>
      <c r="F123" s="425" t="n">
        <f aca="false">D123</f>
        <v>37.2485427856445</v>
      </c>
      <c r="G123" s="425" t="n">
        <v>1</v>
      </c>
      <c r="H123" s="425"/>
      <c r="I123" s="425" t="n">
        <v>37.2485427856445</v>
      </c>
      <c r="J123" s="425" t="n">
        <v>0</v>
      </c>
      <c r="K123" s="425" t="n">
        <f aca="false">I123</f>
        <v>37.2485427856445</v>
      </c>
      <c r="L123" s="425" t="n">
        <v>1</v>
      </c>
      <c r="M123" s="425"/>
      <c r="N123" s="425" t="n">
        <v>37.2485427856445</v>
      </c>
      <c r="O123" s="425" t="n">
        <v>1</v>
      </c>
      <c r="P123" s="425" t="n">
        <f aca="false">N123</f>
        <v>37.2485427856445</v>
      </c>
      <c r="Q123" s="425" t="n">
        <v>1</v>
      </c>
    </row>
    <row r="124" customFormat="false" ht="11.25" hidden="false" customHeight="false" outlineLevel="0" collapsed="false">
      <c r="B124" s="133" t="n">
        <f aca="false">EOMONTH(B123,0)+1</f>
        <v>40725</v>
      </c>
      <c r="C124" s="425"/>
      <c r="D124" s="425" t="n">
        <v>37.698543548584</v>
      </c>
      <c r="E124" s="425" t="n">
        <v>1</v>
      </c>
      <c r="F124" s="425" t="n">
        <f aca="false">D124</f>
        <v>37.698543548584</v>
      </c>
      <c r="G124" s="425" t="n">
        <v>1</v>
      </c>
      <c r="H124" s="425"/>
      <c r="I124" s="425" t="n">
        <v>37.698543548584</v>
      </c>
      <c r="J124" s="425" t="n">
        <v>0</v>
      </c>
      <c r="K124" s="425" t="n">
        <f aca="false">I124</f>
        <v>37.698543548584</v>
      </c>
      <c r="L124" s="425" t="n">
        <v>1</v>
      </c>
      <c r="M124" s="425"/>
      <c r="N124" s="425" t="n">
        <v>37.698543548584</v>
      </c>
      <c r="O124" s="425" t="n">
        <v>1</v>
      </c>
      <c r="P124" s="425" t="n">
        <f aca="false">N124</f>
        <v>37.698543548584</v>
      </c>
      <c r="Q124" s="425" t="n">
        <v>1</v>
      </c>
    </row>
    <row r="125" customFormat="false" ht="11.25" hidden="false" customHeight="false" outlineLevel="0" collapsed="false">
      <c r="B125" s="133" t="n">
        <f aca="false">EOMONTH(B124,0)+1</f>
        <v>40756</v>
      </c>
      <c r="C125" s="425"/>
      <c r="D125" s="425" t="n">
        <v>39.3535652160645</v>
      </c>
      <c r="E125" s="425" t="n">
        <v>1</v>
      </c>
      <c r="F125" s="425" t="n">
        <f aca="false">D125</f>
        <v>39.3535652160645</v>
      </c>
      <c r="G125" s="425" t="n">
        <v>1</v>
      </c>
      <c r="H125" s="425"/>
      <c r="I125" s="425" t="n">
        <v>39.3535652160645</v>
      </c>
      <c r="J125" s="425" t="n">
        <v>0</v>
      </c>
      <c r="K125" s="425" t="n">
        <f aca="false">I125</f>
        <v>39.3535652160645</v>
      </c>
      <c r="L125" s="425" t="n">
        <v>1</v>
      </c>
      <c r="M125" s="425"/>
      <c r="N125" s="425" t="n">
        <v>39.3535652160645</v>
      </c>
      <c r="O125" s="425" t="n">
        <v>1</v>
      </c>
      <c r="P125" s="425" t="n">
        <f aca="false">N125</f>
        <v>39.3535652160645</v>
      </c>
      <c r="Q125" s="425" t="n">
        <v>1</v>
      </c>
    </row>
    <row r="126" customFormat="false" ht="11.25" hidden="false" customHeight="false" outlineLevel="0" collapsed="false">
      <c r="B126" s="133" t="n">
        <f aca="false">EOMONTH(B125,0)+1</f>
        <v>40787</v>
      </c>
      <c r="C126" s="425"/>
      <c r="D126" s="425" t="n">
        <v>46.3528556823731</v>
      </c>
      <c r="E126" s="425" t="n">
        <v>1</v>
      </c>
      <c r="F126" s="425" t="n">
        <f aca="false">D126</f>
        <v>46.3528556823731</v>
      </c>
      <c r="G126" s="425" t="n">
        <v>1</v>
      </c>
      <c r="H126" s="425"/>
      <c r="I126" s="425" t="n">
        <v>46.3528556823731</v>
      </c>
      <c r="J126" s="425" t="n">
        <v>0</v>
      </c>
      <c r="K126" s="425" t="n">
        <f aca="false">I126</f>
        <v>46.3528556823731</v>
      </c>
      <c r="L126" s="425" t="n">
        <v>1</v>
      </c>
      <c r="M126" s="425"/>
      <c r="N126" s="425" t="n">
        <v>46.3528556823731</v>
      </c>
      <c r="O126" s="425" t="n">
        <v>1</v>
      </c>
      <c r="P126" s="425" t="n">
        <f aca="false">N126</f>
        <v>46.3528556823731</v>
      </c>
      <c r="Q126" s="425" t="n">
        <v>1</v>
      </c>
    </row>
    <row r="127" customFormat="false" ht="11.25" hidden="false" customHeight="false" outlineLevel="0" collapsed="false">
      <c r="B127" s="133" t="n">
        <f aca="false">EOMONTH(B126,0)+1</f>
        <v>40817</v>
      </c>
      <c r="C127" s="425"/>
      <c r="D127" s="425" t="n">
        <v>69.7471466064453</v>
      </c>
      <c r="E127" s="425" t="n">
        <v>1</v>
      </c>
      <c r="F127" s="425" t="n">
        <f aca="false">D127</f>
        <v>69.7471466064453</v>
      </c>
      <c r="G127" s="425" t="n">
        <v>1</v>
      </c>
      <c r="H127" s="425"/>
      <c r="I127" s="425" t="n">
        <v>69.7471466064453</v>
      </c>
      <c r="J127" s="425" t="n">
        <v>0</v>
      </c>
      <c r="K127" s="425" t="n">
        <f aca="false">I127</f>
        <v>69.7471466064453</v>
      </c>
      <c r="L127" s="425" t="n">
        <v>1</v>
      </c>
      <c r="M127" s="425"/>
      <c r="N127" s="425" t="n">
        <v>69.7471466064453</v>
      </c>
      <c r="O127" s="425" t="n">
        <v>1</v>
      </c>
      <c r="P127" s="425" t="n">
        <f aca="false">N127</f>
        <v>69.7471466064453</v>
      </c>
      <c r="Q127" s="425" t="n">
        <v>1</v>
      </c>
    </row>
    <row r="128" customFormat="false" ht="11.25" hidden="false" customHeight="false" outlineLevel="0" collapsed="false">
      <c r="B128" s="133" t="n">
        <f aca="false">EOMONTH(B127,0)+1</f>
        <v>40848</v>
      </c>
      <c r="C128" s="425"/>
      <c r="D128" s="425" t="n">
        <v>69.7471466064453</v>
      </c>
      <c r="E128" s="425" t="n">
        <v>1</v>
      </c>
      <c r="F128" s="425" t="n">
        <f aca="false">D128</f>
        <v>69.7471466064453</v>
      </c>
      <c r="G128" s="425" t="n">
        <v>1</v>
      </c>
      <c r="H128" s="425"/>
      <c r="I128" s="425" t="n">
        <v>69.7471466064453</v>
      </c>
      <c r="J128" s="425" t="n">
        <v>0</v>
      </c>
      <c r="K128" s="425" t="n">
        <f aca="false">I128</f>
        <v>69.7471466064453</v>
      </c>
      <c r="L128" s="425" t="n">
        <v>1</v>
      </c>
      <c r="M128" s="425"/>
      <c r="N128" s="425" t="n">
        <v>69.7471466064453</v>
      </c>
      <c r="O128" s="425" t="n">
        <v>1</v>
      </c>
      <c r="P128" s="425" t="n">
        <f aca="false">N128</f>
        <v>69.7471466064453</v>
      </c>
      <c r="Q128" s="425" t="n">
        <v>1</v>
      </c>
    </row>
    <row r="129" customFormat="false" ht="11.25" hidden="false" customHeight="false" outlineLevel="0" collapsed="false">
      <c r="B129" s="133" t="n">
        <f aca="false">EOMONTH(B128,0)+1</f>
        <v>40878</v>
      </c>
      <c r="C129" s="425"/>
      <c r="D129" s="425" t="n">
        <v>37.7521438598633</v>
      </c>
      <c r="E129" s="425" t="n">
        <v>1</v>
      </c>
      <c r="F129" s="425" t="n">
        <f aca="false">D129</f>
        <v>37.7521438598633</v>
      </c>
      <c r="G129" s="425" t="n">
        <v>1</v>
      </c>
      <c r="H129" s="425"/>
      <c r="I129" s="425" t="n">
        <v>37.7521438598633</v>
      </c>
      <c r="J129" s="425" t="n">
        <v>0</v>
      </c>
      <c r="K129" s="425" t="n">
        <f aca="false">I129</f>
        <v>37.7521438598633</v>
      </c>
      <c r="L129" s="425" t="n">
        <v>1</v>
      </c>
      <c r="M129" s="425"/>
      <c r="N129" s="425" t="n">
        <v>37.7521438598633</v>
      </c>
      <c r="O129" s="425" t="n">
        <v>1</v>
      </c>
      <c r="P129" s="425" t="n">
        <f aca="false">N129</f>
        <v>37.7521438598633</v>
      </c>
      <c r="Q129" s="425" t="n">
        <v>1</v>
      </c>
    </row>
    <row r="130" customFormat="false" ht="11.25" hidden="false" customHeight="false" outlineLevel="0" collapsed="false">
      <c r="B130" s="133" t="n">
        <f aca="false">EOMONTH(B129,0)+1</f>
        <v>40909</v>
      </c>
      <c r="C130" s="425"/>
      <c r="D130" s="425" t="n">
        <v>35.5039329528809</v>
      </c>
      <c r="E130" s="425" t="n">
        <v>1</v>
      </c>
      <c r="F130" s="425" t="n">
        <f aca="false">D130</f>
        <v>35.5039329528809</v>
      </c>
      <c r="G130" s="425" t="n">
        <v>1</v>
      </c>
      <c r="H130" s="425"/>
      <c r="I130" s="425" t="n">
        <v>35.5039329528809</v>
      </c>
      <c r="J130" s="425" t="n">
        <v>0</v>
      </c>
      <c r="K130" s="425" t="n">
        <f aca="false">I130</f>
        <v>35.5039329528809</v>
      </c>
      <c r="L130" s="425" t="n">
        <v>1</v>
      </c>
      <c r="M130" s="425"/>
      <c r="N130" s="425" t="n">
        <v>35.5039329528809</v>
      </c>
      <c r="O130" s="425" t="n">
        <v>1</v>
      </c>
      <c r="P130" s="425" t="n">
        <f aca="false">N130</f>
        <v>35.5039329528809</v>
      </c>
      <c r="Q130" s="425" t="n">
        <v>1</v>
      </c>
    </row>
    <row r="131" customFormat="false" ht="11.25" hidden="false" customHeight="false" outlineLevel="0" collapsed="false">
      <c r="B131" s="133" t="n">
        <f aca="false">EOMONTH(B130,0)+1</f>
        <v>40940</v>
      </c>
      <c r="C131" s="425"/>
      <c r="D131" s="425" t="n">
        <v>35.603931427002</v>
      </c>
      <c r="E131" s="425" t="n">
        <v>1</v>
      </c>
      <c r="F131" s="425" t="n">
        <f aca="false">D131</f>
        <v>35.603931427002</v>
      </c>
      <c r="G131" s="425" t="n">
        <v>1</v>
      </c>
      <c r="H131" s="425"/>
      <c r="I131" s="425" t="n">
        <v>35.603931427002</v>
      </c>
      <c r="J131" s="425" t="n">
        <v>0</v>
      </c>
      <c r="K131" s="425" t="n">
        <f aca="false">I131</f>
        <v>35.603931427002</v>
      </c>
      <c r="L131" s="425" t="n">
        <v>1</v>
      </c>
      <c r="M131" s="425"/>
      <c r="N131" s="425" t="n">
        <v>35.603931427002</v>
      </c>
      <c r="O131" s="425" t="n">
        <v>1</v>
      </c>
      <c r="P131" s="425" t="n">
        <f aca="false">N131</f>
        <v>35.603931427002</v>
      </c>
      <c r="Q131" s="425" t="n">
        <v>1</v>
      </c>
    </row>
    <row r="132" customFormat="false" ht="11.25" hidden="false" customHeight="false" outlineLevel="0" collapsed="false">
      <c r="B132" s="133" t="n">
        <f aca="false">EOMONTH(B131,0)+1</f>
        <v>40969</v>
      </c>
      <c r="C132" s="425"/>
      <c r="D132" s="425" t="n">
        <v>35.7039299011231</v>
      </c>
      <c r="E132" s="425" t="n">
        <v>1</v>
      </c>
      <c r="F132" s="425" t="n">
        <f aca="false">D132</f>
        <v>35.7039299011231</v>
      </c>
      <c r="G132" s="425" t="n">
        <v>1</v>
      </c>
      <c r="H132" s="425"/>
      <c r="I132" s="425" t="n">
        <v>35.7039299011231</v>
      </c>
      <c r="J132" s="425" t="n">
        <v>0</v>
      </c>
      <c r="K132" s="425" t="n">
        <f aca="false">I132</f>
        <v>35.7039299011231</v>
      </c>
      <c r="L132" s="425" t="n">
        <v>1</v>
      </c>
      <c r="M132" s="425"/>
      <c r="N132" s="425" t="n">
        <v>35.7039299011231</v>
      </c>
      <c r="O132" s="425" t="n">
        <v>1</v>
      </c>
      <c r="P132" s="425" t="n">
        <f aca="false">N132</f>
        <v>35.7039299011231</v>
      </c>
      <c r="Q132" s="425" t="n">
        <v>1</v>
      </c>
    </row>
    <row r="133" customFormat="false" ht="11.25" hidden="false" customHeight="false" outlineLevel="0" collapsed="false">
      <c r="B133" s="133" t="n">
        <f aca="false">EOMONTH(B132,0)+1</f>
        <v>41000</v>
      </c>
      <c r="C133" s="425"/>
      <c r="D133" s="425" t="n">
        <v>43.3828620910645</v>
      </c>
      <c r="E133" s="425" t="n">
        <v>1</v>
      </c>
      <c r="F133" s="425" t="n">
        <f aca="false">D133</f>
        <v>43.3828620910645</v>
      </c>
      <c r="G133" s="425" t="n">
        <v>1</v>
      </c>
      <c r="H133" s="425"/>
      <c r="I133" s="425" t="n">
        <v>43.3828620910645</v>
      </c>
      <c r="J133" s="425" t="n">
        <v>0</v>
      </c>
      <c r="K133" s="425" t="n">
        <f aca="false">I133</f>
        <v>43.3828620910645</v>
      </c>
      <c r="L133" s="425" t="n">
        <v>1</v>
      </c>
      <c r="M133" s="425"/>
      <c r="N133" s="425" t="n">
        <v>43.3828620910645</v>
      </c>
      <c r="O133" s="425" t="n">
        <v>1</v>
      </c>
      <c r="P133" s="425" t="n">
        <f aca="false">N133</f>
        <v>43.3828620910645</v>
      </c>
      <c r="Q133" s="425" t="n">
        <v>1</v>
      </c>
    </row>
    <row r="134" customFormat="false" ht="11.25" hidden="false" customHeight="false" outlineLevel="0" collapsed="false">
      <c r="B134" s="133" t="n">
        <f aca="false">EOMONTH(B133,0)+1</f>
        <v>41030</v>
      </c>
      <c r="C134" s="425"/>
      <c r="D134" s="425" t="n">
        <v>43.0328598022461</v>
      </c>
      <c r="E134" s="425" t="n">
        <v>1</v>
      </c>
      <c r="F134" s="425" t="n">
        <f aca="false">D134</f>
        <v>43.0328598022461</v>
      </c>
      <c r="G134" s="425" t="n">
        <v>1</v>
      </c>
      <c r="H134" s="425"/>
      <c r="I134" s="425" t="n">
        <v>43.0328598022461</v>
      </c>
      <c r="J134" s="425" t="n">
        <v>0</v>
      </c>
      <c r="K134" s="425" t="n">
        <f aca="false">I134</f>
        <v>43.0328598022461</v>
      </c>
      <c r="L134" s="425" t="n">
        <v>1</v>
      </c>
      <c r="M134" s="425"/>
      <c r="N134" s="425" t="n">
        <v>43.0328598022461</v>
      </c>
      <c r="O134" s="425" t="n">
        <v>1</v>
      </c>
      <c r="P134" s="425" t="n">
        <f aca="false">N134</f>
        <v>43.0328598022461</v>
      </c>
      <c r="Q134" s="425" t="n">
        <v>1</v>
      </c>
    </row>
    <row r="135" customFormat="false" ht="11.25" hidden="false" customHeight="false" outlineLevel="0" collapsed="false">
      <c r="B135" s="133" t="n">
        <f aca="false">EOMONTH(B134,0)+1</f>
        <v>41061</v>
      </c>
      <c r="C135" s="425"/>
      <c r="D135" s="425" t="n">
        <v>37.7485427856445</v>
      </c>
      <c r="E135" s="425" t="n">
        <v>1</v>
      </c>
      <c r="F135" s="425" t="n">
        <f aca="false">D135</f>
        <v>37.7485427856445</v>
      </c>
      <c r="G135" s="425" t="n">
        <v>1</v>
      </c>
      <c r="H135" s="425"/>
      <c r="I135" s="425" t="n">
        <v>37.7485427856445</v>
      </c>
      <c r="J135" s="425" t="n">
        <v>0</v>
      </c>
      <c r="K135" s="425" t="n">
        <f aca="false">I135</f>
        <v>37.7485427856445</v>
      </c>
      <c r="L135" s="425" t="n">
        <v>1</v>
      </c>
      <c r="M135" s="425"/>
      <c r="N135" s="425" t="n">
        <v>37.7485427856445</v>
      </c>
      <c r="O135" s="425" t="n">
        <v>1</v>
      </c>
      <c r="P135" s="425" t="n">
        <f aca="false">N135</f>
        <v>37.7485427856445</v>
      </c>
      <c r="Q135" s="425" t="n">
        <v>1</v>
      </c>
    </row>
    <row r="136" customFormat="false" ht="11.25" hidden="false" customHeight="false" outlineLevel="0" collapsed="false">
      <c r="B136" s="133" t="n">
        <f aca="false">EOMONTH(B135,0)+1</f>
        <v>41091</v>
      </c>
      <c r="C136" s="425"/>
      <c r="D136" s="425" t="n">
        <v>38.198543548584</v>
      </c>
      <c r="E136" s="425" t="n">
        <v>1</v>
      </c>
      <c r="F136" s="425" t="n">
        <f aca="false">D136</f>
        <v>38.198543548584</v>
      </c>
      <c r="G136" s="425" t="n">
        <v>1</v>
      </c>
      <c r="H136" s="425"/>
      <c r="I136" s="425" t="n">
        <v>38.198543548584</v>
      </c>
      <c r="J136" s="425" t="n">
        <v>0</v>
      </c>
      <c r="K136" s="425" t="n">
        <f aca="false">I136</f>
        <v>38.198543548584</v>
      </c>
      <c r="L136" s="425" t="n">
        <v>1</v>
      </c>
      <c r="M136" s="425"/>
      <c r="N136" s="425" t="n">
        <v>38.198543548584</v>
      </c>
      <c r="O136" s="425" t="n">
        <v>1</v>
      </c>
      <c r="P136" s="425" t="n">
        <f aca="false">N136</f>
        <v>38.198543548584</v>
      </c>
      <c r="Q136" s="425" t="n">
        <v>1</v>
      </c>
    </row>
    <row r="137" customFormat="false" ht="11.25" hidden="false" customHeight="false" outlineLevel="0" collapsed="false">
      <c r="B137" s="133" t="n">
        <f aca="false">EOMONTH(B136,0)+1</f>
        <v>41122</v>
      </c>
      <c r="C137" s="425"/>
      <c r="D137" s="425" t="n">
        <v>39.8535652160645</v>
      </c>
      <c r="E137" s="425" t="n">
        <v>1</v>
      </c>
      <c r="F137" s="425" t="n">
        <f aca="false">D137</f>
        <v>39.8535652160645</v>
      </c>
      <c r="G137" s="425" t="n">
        <v>1</v>
      </c>
      <c r="H137" s="425"/>
      <c r="I137" s="425" t="n">
        <v>39.8535652160645</v>
      </c>
      <c r="J137" s="425" t="n">
        <v>0</v>
      </c>
      <c r="K137" s="425" t="n">
        <f aca="false">I137</f>
        <v>39.8535652160645</v>
      </c>
      <c r="L137" s="425" t="n">
        <v>1</v>
      </c>
      <c r="M137" s="425"/>
      <c r="N137" s="425" t="n">
        <v>39.8535652160645</v>
      </c>
      <c r="O137" s="425" t="n">
        <v>1</v>
      </c>
      <c r="P137" s="425" t="n">
        <f aca="false">N137</f>
        <v>39.8535652160645</v>
      </c>
      <c r="Q137" s="425" t="n">
        <v>1</v>
      </c>
    </row>
    <row r="138" customFormat="false" ht="11.25" hidden="false" customHeight="false" outlineLevel="0" collapsed="false">
      <c r="B138" s="133" t="n">
        <f aca="false">EOMONTH(B137,0)+1</f>
        <v>41153</v>
      </c>
      <c r="C138" s="425"/>
      <c r="D138" s="425" t="n">
        <v>47.3528556823731</v>
      </c>
      <c r="E138" s="425" t="n">
        <v>1</v>
      </c>
      <c r="F138" s="425" t="n">
        <f aca="false">D138</f>
        <v>47.3528556823731</v>
      </c>
      <c r="G138" s="425" t="n">
        <v>1</v>
      </c>
      <c r="H138" s="425"/>
      <c r="I138" s="425" t="n">
        <v>47.3528556823731</v>
      </c>
      <c r="J138" s="425" t="n">
        <v>0</v>
      </c>
      <c r="K138" s="425" t="n">
        <f aca="false">I138</f>
        <v>47.3528556823731</v>
      </c>
      <c r="L138" s="425" t="n">
        <v>1</v>
      </c>
      <c r="M138" s="425"/>
      <c r="N138" s="425" t="n">
        <v>47.3528556823731</v>
      </c>
      <c r="O138" s="425" t="n">
        <v>1</v>
      </c>
      <c r="P138" s="425" t="n">
        <f aca="false">N138</f>
        <v>47.3528556823731</v>
      </c>
      <c r="Q138" s="425" t="n">
        <v>1</v>
      </c>
    </row>
    <row r="139" customFormat="false" ht="11.25" hidden="false" customHeight="false" outlineLevel="0" collapsed="false">
      <c r="B139" s="133" t="n">
        <f aca="false">EOMONTH(B138,0)+1</f>
        <v>41183</v>
      </c>
      <c r="C139" s="425"/>
      <c r="D139" s="425" t="n">
        <v>71.7471466064453</v>
      </c>
      <c r="E139" s="425" t="n">
        <v>1</v>
      </c>
      <c r="F139" s="425" t="n">
        <f aca="false">D139</f>
        <v>71.7471466064453</v>
      </c>
      <c r="G139" s="425" t="n">
        <v>1</v>
      </c>
      <c r="H139" s="425"/>
      <c r="I139" s="425" t="n">
        <v>71.7471466064453</v>
      </c>
      <c r="J139" s="425" t="n">
        <v>0</v>
      </c>
      <c r="K139" s="425" t="n">
        <f aca="false">I139</f>
        <v>71.7471466064453</v>
      </c>
      <c r="L139" s="425" t="n">
        <v>1</v>
      </c>
      <c r="M139" s="425"/>
      <c r="N139" s="425" t="n">
        <v>71.7471466064453</v>
      </c>
      <c r="O139" s="425" t="n">
        <v>1</v>
      </c>
      <c r="P139" s="425" t="n">
        <f aca="false">N139</f>
        <v>71.7471466064453</v>
      </c>
      <c r="Q139" s="425" t="n">
        <v>1</v>
      </c>
    </row>
    <row r="140" customFormat="false" ht="11.25" hidden="false" customHeight="false" outlineLevel="0" collapsed="false">
      <c r="B140" s="133" t="n">
        <f aca="false">EOMONTH(B139,0)+1</f>
        <v>41214</v>
      </c>
      <c r="C140" s="425"/>
      <c r="D140" s="425" t="n">
        <v>71.7471466064453</v>
      </c>
      <c r="E140" s="425" t="n">
        <v>1</v>
      </c>
      <c r="F140" s="425" t="n">
        <f aca="false">D140</f>
        <v>71.7471466064453</v>
      </c>
      <c r="G140" s="425" t="n">
        <v>1</v>
      </c>
      <c r="H140" s="425"/>
      <c r="I140" s="425" t="n">
        <v>71.7471466064453</v>
      </c>
      <c r="J140" s="425" t="n">
        <v>0</v>
      </c>
      <c r="K140" s="425" t="n">
        <f aca="false">I140</f>
        <v>71.7471466064453</v>
      </c>
      <c r="L140" s="425" t="n">
        <v>1</v>
      </c>
      <c r="M140" s="425"/>
      <c r="N140" s="425" t="n">
        <v>71.7471466064453</v>
      </c>
      <c r="O140" s="425" t="n">
        <v>1</v>
      </c>
      <c r="P140" s="425" t="n">
        <f aca="false">N140</f>
        <v>71.7471466064453</v>
      </c>
      <c r="Q140" s="425" t="n">
        <v>1</v>
      </c>
    </row>
    <row r="141" customFormat="false" ht="11.25" hidden="false" customHeight="false" outlineLevel="0" collapsed="false">
      <c r="B141" s="133" t="n">
        <f aca="false">EOMONTH(B140,0)+1</f>
        <v>41244</v>
      </c>
      <c r="C141" s="425"/>
      <c r="D141" s="425" t="n">
        <v>38.2521438598633</v>
      </c>
      <c r="E141" s="425" t="n">
        <v>1</v>
      </c>
      <c r="F141" s="425" t="n">
        <f aca="false">D141</f>
        <v>38.2521438598633</v>
      </c>
      <c r="G141" s="425" t="n">
        <v>1</v>
      </c>
      <c r="H141" s="425"/>
      <c r="I141" s="425" t="n">
        <v>38.2521438598633</v>
      </c>
      <c r="J141" s="425" t="n">
        <v>0</v>
      </c>
      <c r="K141" s="425" t="n">
        <f aca="false">I141</f>
        <v>38.2521438598633</v>
      </c>
      <c r="L141" s="425" t="n">
        <v>1</v>
      </c>
      <c r="M141" s="425"/>
      <c r="N141" s="425" t="n">
        <v>38.2521438598633</v>
      </c>
      <c r="O141" s="425" t="n">
        <v>1</v>
      </c>
      <c r="P141" s="425" t="n">
        <f aca="false">N141</f>
        <v>38.2521438598633</v>
      </c>
      <c r="Q141" s="425" t="n">
        <v>1</v>
      </c>
    </row>
    <row r="142" customFormat="false" ht="11.25" hidden="false" customHeight="false" outlineLevel="0" collapsed="false">
      <c r="B142" s="133" t="n">
        <f aca="false">EOMONTH(B141,0)+1</f>
        <v>41275</v>
      </c>
      <c r="C142" s="425"/>
      <c r="D142" s="425" t="n">
        <v>36.0039329528809</v>
      </c>
      <c r="E142" s="425" t="n">
        <v>1</v>
      </c>
      <c r="F142" s="425" t="n">
        <f aca="false">D142</f>
        <v>36.0039329528809</v>
      </c>
      <c r="G142" s="425" t="n">
        <v>1</v>
      </c>
      <c r="H142" s="425"/>
      <c r="I142" s="425" t="n">
        <v>36.0039329528809</v>
      </c>
      <c r="J142" s="425" t="n">
        <v>0</v>
      </c>
      <c r="K142" s="425" t="n">
        <f aca="false">I142</f>
        <v>36.0039329528809</v>
      </c>
      <c r="L142" s="425" t="n">
        <v>1</v>
      </c>
      <c r="M142" s="425"/>
      <c r="N142" s="425" t="n">
        <v>36.0039329528809</v>
      </c>
      <c r="O142" s="425" t="n">
        <v>1</v>
      </c>
      <c r="P142" s="425" t="n">
        <f aca="false">N142</f>
        <v>36.0039329528809</v>
      </c>
      <c r="Q142" s="425" t="n">
        <v>1</v>
      </c>
    </row>
    <row r="143" customFormat="false" ht="11.25" hidden="false" customHeight="false" outlineLevel="0" collapsed="false">
      <c r="B143" s="133" t="n">
        <f aca="false">EOMONTH(B142,0)+1</f>
        <v>41306</v>
      </c>
      <c r="C143" s="425"/>
      <c r="D143" s="425" t="n">
        <v>36.103931427002</v>
      </c>
      <c r="E143" s="425" t="n">
        <v>1</v>
      </c>
      <c r="F143" s="425" t="n">
        <f aca="false">D143</f>
        <v>36.103931427002</v>
      </c>
      <c r="G143" s="425" t="n">
        <v>1</v>
      </c>
      <c r="H143" s="425"/>
      <c r="I143" s="425" t="n">
        <v>36.103931427002</v>
      </c>
      <c r="J143" s="425" t="n">
        <v>0</v>
      </c>
      <c r="K143" s="425" t="n">
        <f aca="false">I143</f>
        <v>36.103931427002</v>
      </c>
      <c r="L143" s="425" t="n">
        <v>1</v>
      </c>
      <c r="M143" s="425"/>
      <c r="N143" s="425" t="n">
        <v>36.103931427002</v>
      </c>
      <c r="O143" s="425" t="n">
        <v>1</v>
      </c>
      <c r="P143" s="425" t="n">
        <f aca="false">N143</f>
        <v>36.103931427002</v>
      </c>
      <c r="Q143" s="425" t="n">
        <v>1</v>
      </c>
    </row>
    <row r="144" customFormat="false" ht="11.25" hidden="false" customHeight="false" outlineLevel="0" collapsed="false">
      <c r="B144" s="133" t="n">
        <f aca="false">EOMONTH(B143,0)+1</f>
        <v>41334</v>
      </c>
      <c r="C144" s="425"/>
      <c r="D144" s="425" t="n">
        <v>36.2039299011231</v>
      </c>
      <c r="E144" s="425" t="n">
        <v>1</v>
      </c>
      <c r="F144" s="425" t="n">
        <f aca="false">D144</f>
        <v>36.2039299011231</v>
      </c>
      <c r="G144" s="425" t="n">
        <v>1</v>
      </c>
      <c r="H144" s="425"/>
      <c r="I144" s="425" t="n">
        <v>36.2039299011231</v>
      </c>
      <c r="J144" s="425" t="n">
        <v>0</v>
      </c>
      <c r="K144" s="425" t="n">
        <f aca="false">I144</f>
        <v>36.2039299011231</v>
      </c>
      <c r="L144" s="425" t="n">
        <v>1</v>
      </c>
      <c r="M144" s="425"/>
      <c r="N144" s="425" t="n">
        <v>36.2039299011231</v>
      </c>
      <c r="O144" s="425" t="n">
        <v>1</v>
      </c>
      <c r="P144" s="425" t="n">
        <f aca="false">N144</f>
        <v>36.2039299011231</v>
      </c>
      <c r="Q144" s="425" t="n">
        <v>1</v>
      </c>
    </row>
    <row r="145" customFormat="false" ht="11.25" hidden="false" customHeight="false" outlineLevel="0" collapsed="false">
      <c r="B145" s="133" t="n">
        <f aca="false">EOMONTH(B144,0)+1</f>
        <v>41365</v>
      </c>
      <c r="C145" s="425"/>
      <c r="D145" s="425" t="n">
        <v>43.8828620910645</v>
      </c>
      <c r="E145" s="425" t="n">
        <v>1</v>
      </c>
      <c r="F145" s="425" t="n">
        <f aca="false">D145</f>
        <v>43.8828620910645</v>
      </c>
      <c r="G145" s="425" t="n">
        <v>1</v>
      </c>
      <c r="H145" s="425"/>
      <c r="I145" s="425" t="n">
        <v>43.8828620910645</v>
      </c>
      <c r="J145" s="425" t="n">
        <v>0</v>
      </c>
      <c r="K145" s="425" t="n">
        <f aca="false">I145</f>
        <v>43.8828620910645</v>
      </c>
      <c r="L145" s="425" t="n">
        <v>1</v>
      </c>
      <c r="M145" s="425"/>
      <c r="N145" s="425" t="n">
        <v>43.8828620910645</v>
      </c>
      <c r="O145" s="425" t="n">
        <v>1</v>
      </c>
      <c r="P145" s="425" t="n">
        <f aca="false">N145</f>
        <v>43.8828620910645</v>
      </c>
      <c r="Q145" s="425" t="n">
        <v>1</v>
      </c>
    </row>
    <row r="146" customFormat="false" ht="11.25" hidden="false" customHeight="false" outlineLevel="0" collapsed="false">
      <c r="B146" s="133" t="n">
        <f aca="false">EOMONTH(B145,0)+1</f>
        <v>41395</v>
      </c>
      <c r="C146" s="425"/>
      <c r="D146" s="425" t="n">
        <v>43.5328598022461</v>
      </c>
      <c r="E146" s="425" t="n">
        <v>1</v>
      </c>
      <c r="F146" s="425" t="n">
        <f aca="false">D146</f>
        <v>43.5328598022461</v>
      </c>
      <c r="G146" s="425" t="n">
        <v>1</v>
      </c>
      <c r="H146" s="425"/>
      <c r="I146" s="425" t="n">
        <v>43.5328598022461</v>
      </c>
      <c r="J146" s="425" t="n">
        <v>0</v>
      </c>
      <c r="K146" s="425" t="n">
        <f aca="false">I146</f>
        <v>43.5328598022461</v>
      </c>
      <c r="L146" s="425" t="n">
        <v>1</v>
      </c>
      <c r="M146" s="425"/>
      <c r="N146" s="425" t="n">
        <v>43.5328598022461</v>
      </c>
      <c r="O146" s="425" t="n">
        <v>1</v>
      </c>
      <c r="P146" s="425" t="n">
        <f aca="false">N146</f>
        <v>43.5328598022461</v>
      </c>
      <c r="Q146" s="425" t="n">
        <v>1</v>
      </c>
    </row>
    <row r="147" customFormat="false" ht="11.25" hidden="false" customHeight="false" outlineLevel="0" collapsed="false">
      <c r="B147" s="133" t="n">
        <f aca="false">EOMONTH(B146,0)+1</f>
        <v>41426</v>
      </c>
      <c r="C147" s="425"/>
      <c r="D147" s="425" t="n">
        <v>38.2485427856445</v>
      </c>
      <c r="E147" s="425" t="n">
        <v>1</v>
      </c>
      <c r="F147" s="425" t="n">
        <f aca="false">D147</f>
        <v>38.2485427856445</v>
      </c>
      <c r="G147" s="425" t="n">
        <v>1</v>
      </c>
      <c r="H147" s="425"/>
      <c r="I147" s="425" t="n">
        <v>38.2485427856445</v>
      </c>
      <c r="J147" s="425" t="n">
        <v>0</v>
      </c>
      <c r="K147" s="425" t="n">
        <f aca="false">I147</f>
        <v>38.2485427856445</v>
      </c>
      <c r="L147" s="425" t="n">
        <v>1</v>
      </c>
      <c r="M147" s="425"/>
      <c r="N147" s="425" t="n">
        <v>38.2485427856445</v>
      </c>
      <c r="O147" s="425" t="n">
        <v>1</v>
      </c>
      <c r="P147" s="425" t="n">
        <f aca="false">N147</f>
        <v>38.2485427856445</v>
      </c>
      <c r="Q147" s="425" t="n">
        <v>1</v>
      </c>
    </row>
    <row r="148" customFormat="false" ht="11.25" hidden="false" customHeight="false" outlineLevel="0" collapsed="false">
      <c r="B148" s="133" t="n">
        <f aca="false">EOMONTH(B147,0)+1</f>
        <v>41456</v>
      </c>
      <c r="C148" s="425"/>
      <c r="D148" s="425" t="n">
        <v>38.698543548584</v>
      </c>
      <c r="E148" s="425" t="n">
        <v>1</v>
      </c>
      <c r="F148" s="425" t="n">
        <f aca="false">D148</f>
        <v>38.698543548584</v>
      </c>
      <c r="G148" s="425" t="n">
        <v>1</v>
      </c>
      <c r="H148" s="425"/>
      <c r="I148" s="425" t="n">
        <v>38.698543548584</v>
      </c>
      <c r="J148" s="425" t="n">
        <v>0</v>
      </c>
      <c r="K148" s="425" t="n">
        <f aca="false">I148</f>
        <v>38.698543548584</v>
      </c>
      <c r="L148" s="425" t="n">
        <v>1</v>
      </c>
      <c r="M148" s="425"/>
      <c r="N148" s="425" t="n">
        <v>38.698543548584</v>
      </c>
      <c r="O148" s="425" t="n">
        <v>1</v>
      </c>
      <c r="P148" s="425" t="n">
        <f aca="false">N148</f>
        <v>38.698543548584</v>
      </c>
      <c r="Q148" s="425" t="n">
        <v>1</v>
      </c>
    </row>
    <row r="149" customFormat="false" ht="11.25" hidden="false" customHeight="false" outlineLevel="0" collapsed="false">
      <c r="B149" s="133" t="n">
        <f aca="false">EOMONTH(B148,0)+1</f>
        <v>41487</v>
      </c>
      <c r="C149" s="425"/>
      <c r="D149" s="425" t="n">
        <v>40.3535652160645</v>
      </c>
      <c r="E149" s="425" t="n">
        <v>1</v>
      </c>
      <c r="F149" s="425" t="n">
        <f aca="false">D149</f>
        <v>40.3535652160645</v>
      </c>
      <c r="G149" s="425" t="n">
        <v>1</v>
      </c>
      <c r="H149" s="425"/>
      <c r="I149" s="425" t="n">
        <v>40.3535652160645</v>
      </c>
      <c r="J149" s="425" t="n">
        <v>0</v>
      </c>
      <c r="K149" s="425" t="n">
        <f aca="false">I149</f>
        <v>40.3535652160645</v>
      </c>
      <c r="L149" s="425" t="n">
        <v>1</v>
      </c>
      <c r="M149" s="425"/>
      <c r="N149" s="425" t="n">
        <v>40.3535652160645</v>
      </c>
      <c r="O149" s="425" t="n">
        <v>1</v>
      </c>
      <c r="P149" s="425" t="n">
        <f aca="false">N149</f>
        <v>40.3535652160645</v>
      </c>
      <c r="Q149" s="425" t="n">
        <v>1</v>
      </c>
    </row>
    <row r="150" customFormat="false" ht="11.25" hidden="false" customHeight="false" outlineLevel="0" collapsed="false">
      <c r="B150" s="133" t="n">
        <f aca="false">EOMONTH(B149,0)+1</f>
        <v>41518</v>
      </c>
      <c r="C150" s="425"/>
      <c r="D150" s="425" t="n">
        <v>48.3528556823731</v>
      </c>
      <c r="E150" s="425" t="n">
        <v>1</v>
      </c>
      <c r="F150" s="425" t="n">
        <f aca="false">D150</f>
        <v>48.3528556823731</v>
      </c>
      <c r="G150" s="425" t="n">
        <v>1</v>
      </c>
      <c r="H150" s="425"/>
      <c r="I150" s="425" t="n">
        <v>48.3528556823731</v>
      </c>
      <c r="J150" s="425" t="n">
        <v>0</v>
      </c>
      <c r="K150" s="425" t="n">
        <f aca="false">I150</f>
        <v>48.3528556823731</v>
      </c>
      <c r="L150" s="425" t="n">
        <v>1</v>
      </c>
      <c r="M150" s="425"/>
      <c r="N150" s="425" t="n">
        <v>48.3528556823731</v>
      </c>
      <c r="O150" s="425" t="n">
        <v>1</v>
      </c>
      <c r="P150" s="425" t="n">
        <f aca="false">N150</f>
        <v>48.3528556823731</v>
      </c>
      <c r="Q150" s="425" t="n">
        <v>1</v>
      </c>
    </row>
    <row r="151" customFormat="false" ht="11.25" hidden="false" customHeight="false" outlineLevel="0" collapsed="false">
      <c r="B151" s="133" t="n">
        <f aca="false">EOMONTH(B150,0)+1</f>
        <v>41548</v>
      </c>
      <c r="C151" s="425"/>
      <c r="D151" s="425" t="n">
        <v>73.7471466064453</v>
      </c>
      <c r="E151" s="425" t="n">
        <v>1</v>
      </c>
      <c r="F151" s="425" t="n">
        <f aca="false">D151</f>
        <v>73.7471466064453</v>
      </c>
      <c r="G151" s="425" t="n">
        <v>1</v>
      </c>
      <c r="H151" s="425"/>
      <c r="I151" s="425" t="n">
        <v>73.7471466064453</v>
      </c>
      <c r="J151" s="425" t="n">
        <v>0</v>
      </c>
      <c r="K151" s="425" t="n">
        <f aca="false">I151</f>
        <v>73.7471466064453</v>
      </c>
      <c r="L151" s="425" t="n">
        <v>1</v>
      </c>
      <c r="M151" s="425"/>
      <c r="N151" s="425" t="n">
        <v>73.7471466064453</v>
      </c>
      <c r="O151" s="425" t="n">
        <v>1</v>
      </c>
      <c r="P151" s="425" t="n">
        <f aca="false">N151</f>
        <v>73.7471466064453</v>
      </c>
      <c r="Q151" s="425" t="n">
        <v>1</v>
      </c>
    </row>
    <row r="152" customFormat="false" ht="11.25" hidden="false" customHeight="false" outlineLevel="0" collapsed="false">
      <c r="B152" s="133" t="n">
        <f aca="false">EOMONTH(B151,0)+1</f>
        <v>41579</v>
      </c>
      <c r="C152" s="425"/>
      <c r="D152" s="425" t="n">
        <v>73.7471466064453</v>
      </c>
      <c r="E152" s="425" t="n">
        <v>1</v>
      </c>
      <c r="F152" s="425" t="n">
        <f aca="false">D152</f>
        <v>73.7471466064453</v>
      </c>
      <c r="G152" s="425" t="n">
        <v>1</v>
      </c>
      <c r="H152" s="425"/>
      <c r="I152" s="425" t="n">
        <v>73.7471466064453</v>
      </c>
      <c r="J152" s="425" t="n">
        <v>0</v>
      </c>
      <c r="K152" s="425" t="n">
        <f aca="false">I152</f>
        <v>73.7471466064453</v>
      </c>
      <c r="L152" s="425" t="n">
        <v>1</v>
      </c>
      <c r="M152" s="425"/>
      <c r="N152" s="425" t="n">
        <v>73.7471466064453</v>
      </c>
      <c r="O152" s="425" t="n">
        <v>1</v>
      </c>
      <c r="P152" s="425" t="n">
        <f aca="false">N152</f>
        <v>73.7471466064453</v>
      </c>
      <c r="Q152" s="425" t="n">
        <v>1</v>
      </c>
    </row>
    <row r="153" customFormat="false" ht="11.25" hidden="false" customHeight="false" outlineLevel="0" collapsed="false">
      <c r="B153" s="133" t="n">
        <f aca="false">EOMONTH(B152,0)+1</f>
        <v>41609</v>
      </c>
      <c r="C153" s="425"/>
      <c r="D153" s="425" t="n">
        <v>38.7521438598633</v>
      </c>
      <c r="E153" s="425" t="n">
        <v>1</v>
      </c>
      <c r="F153" s="425" t="n">
        <f aca="false">D153</f>
        <v>38.7521438598633</v>
      </c>
      <c r="G153" s="425" t="n">
        <v>1</v>
      </c>
      <c r="H153" s="425"/>
      <c r="I153" s="425" t="n">
        <v>38.7521438598633</v>
      </c>
      <c r="J153" s="425" t="n">
        <v>0</v>
      </c>
      <c r="K153" s="425" t="n">
        <f aca="false">I153</f>
        <v>38.7521438598633</v>
      </c>
      <c r="L153" s="425" t="n">
        <v>1</v>
      </c>
      <c r="M153" s="425"/>
      <c r="N153" s="425" t="n">
        <v>38.7521438598633</v>
      </c>
      <c r="O153" s="425" t="n">
        <v>1</v>
      </c>
      <c r="P153" s="425" t="n">
        <f aca="false">N153</f>
        <v>38.7521438598633</v>
      </c>
      <c r="Q153" s="425" t="n">
        <v>1</v>
      </c>
    </row>
    <row r="154" customFormat="false" ht="11.25" hidden="false" customHeight="false" outlineLevel="0" collapsed="false">
      <c r="B154" s="133" t="n">
        <f aca="false">EOMONTH(B153,0)+1</f>
        <v>41640</v>
      </c>
      <c r="C154" s="425"/>
      <c r="D154" s="425" t="n">
        <v>36.5039329528809</v>
      </c>
      <c r="E154" s="425" t="n">
        <v>1</v>
      </c>
      <c r="F154" s="425" t="n">
        <f aca="false">D154</f>
        <v>36.5039329528809</v>
      </c>
      <c r="G154" s="425" t="n">
        <v>1</v>
      </c>
      <c r="H154" s="425"/>
      <c r="I154" s="425" t="n">
        <v>36.5039329528809</v>
      </c>
      <c r="J154" s="425" t="n">
        <v>0</v>
      </c>
      <c r="K154" s="425" t="n">
        <f aca="false">I154</f>
        <v>36.5039329528809</v>
      </c>
      <c r="L154" s="425" t="n">
        <v>1</v>
      </c>
      <c r="M154" s="425"/>
      <c r="N154" s="425" t="n">
        <v>36.5039329528809</v>
      </c>
      <c r="O154" s="425" t="n">
        <v>1</v>
      </c>
      <c r="P154" s="425" t="n">
        <f aca="false">N154</f>
        <v>36.5039329528809</v>
      </c>
      <c r="Q154" s="425" t="n">
        <v>1</v>
      </c>
    </row>
    <row r="155" customFormat="false" ht="11.25" hidden="false" customHeight="false" outlineLevel="0" collapsed="false">
      <c r="B155" s="133" t="n">
        <f aca="false">EOMONTH(B154,0)+1</f>
        <v>41671</v>
      </c>
      <c r="C155" s="425"/>
      <c r="D155" s="425" t="n">
        <v>36.603931427002</v>
      </c>
      <c r="E155" s="425" t="n">
        <v>1</v>
      </c>
      <c r="F155" s="425" t="n">
        <f aca="false">D155</f>
        <v>36.603931427002</v>
      </c>
      <c r="G155" s="425" t="n">
        <v>1</v>
      </c>
      <c r="H155" s="425"/>
      <c r="I155" s="425" t="n">
        <v>36.603931427002</v>
      </c>
      <c r="J155" s="425" t="n">
        <v>0</v>
      </c>
      <c r="K155" s="425" t="n">
        <f aca="false">I155</f>
        <v>36.603931427002</v>
      </c>
      <c r="L155" s="425" t="n">
        <v>1</v>
      </c>
      <c r="M155" s="425"/>
      <c r="N155" s="425" t="n">
        <v>36.603931427002</v>
      </c>
      <c r="O155" s="425" t="n">
        <v>1</v>
      </c>
      <c r="P155" s="425" t="n">
        <f aca="false">N155</f>
        <v>36.603931427002</v>
      </c>
      <c r="Q155" s="425" t="n">
        <v>1</v>
      </c>
    </row>
    <row r="156" customFormat="false" ht="11.25" hidden="false" customHeight="false" outlineLevel="0" collapsed="false">
      <c r="B156" s="133" t="n">
        <f aca="false">EOMONTH(B155,0)+1</f>
        <v>41699</v>
      </c>
      <c r="C156" s="425"/>
      <c r="D156" s="425" t="n">
        <v>36.7039299011231</v>
      </c>
      <c r="E156" s="425" t="n">
        <v>1</v>
      </c>
      <c r="F156" s="425" t="n">
        <f aca="false">D156</f>
        <v>36.7039299011231</v>
      </c>
      <c r="G156" s="425" t="n">
        <v>1</v>
      </c>
      <c r="H156" s="425"/>
      <c r="I156" s="425" t="n">
        <v>36.7039299011231</v>
      </c>
      <c r="J156" s="425" t="n">
        <v>0</v>
      </c>
      <c r="K156" s="425" t="n">
        <f aca="false">I156</f>
        <v>36.7039299011231</v>
      </c>
      <c r="L156" s="425" t="n">
        <v>1</v>
      </c>
      <c r="M156" s="425"/>
      <c r="N156" s="425" t="n">
        <v>36.7039299011231</v>
      </c>
      <c r="O156" s="425" t="n">
        <v>1</v>
      </c>
      <c r="P156" s="425" t="n">
        <f aca="false">N156</f>
        <v>36.7039299011231</v>
      </c>
      <c r="Q156" s="425" t="n">
        <v>1</v>
      </c>
    </row>
    <row r="157" customFormat="false" ht="11.25" hidden="false" customHeight="false" outlineLevel="0" collapsed="false">
      <c r="B157" s="133" t="n">
        <f aca="false">EOMONTH(B156,0)+1</f>
        <v>41730</v>
      </c>
      <c r="C157" s="425"/>
      <c r="D157" s="425" t="n">
        <v>44.3828620910645</v>
      </c>
      <c r="E157" s="425" t="n">
        <v>1</v>
      </c>
      <c r="F157" s="425" t="n">
        <f aca="false">D157</f>
        <v>44.3828620910645</v>
      </c>
      <c r="G157" s="425" t="n">
        <v>1</v>
      </c>
      <c r="H157" s="425"/>
      <c r="I157" s="425" t="n">
        <v>44.3828620910645</v>
      </c>
      <c r="J157" s="425" t="n">
        <v>0</v>
      </c>
      <c r="K157" s="425" t="n">
        <f aca="false">I157</f>
        <v>44.3828620910645</v>
      </c>
      <c r="L157" s="425" t="n">
        <v>1</v>
      </c>
      <c r="M157" s="425"/>
      <c r="N157" s="425" t="n">
        <v>44.3828620910645</v>
      </c>
      <c r="O157" s="425" t="n">
        <v>1</v>
      </c>
      <c r="P157" s="425" t="n">
        <f aca="false">N157</f>
        <v>44.3828620910645</v>
      </c>
      <c r="Q157" s="425" t="n">
        <v>1</v>
      </c>
    </row>
    <row r="158" customFormat="false" ht="11.25" hidden="false" customHeight="false" outlineLevel="0" collapsed="false">
      <c r="B158" s="133" t="n">
        <f aca="false">EOMONTH(B157,0)+1</f>
        <v>41760</v>
      </c>
      <c r="C158" s="425"/>
      <c r="D158" s="425" t="n">
        <v>44.0328598022461</v>
      </c>
      <c r="E158" s="425" t="n">
        <v>1</v>
      </c>
      <c r="F158" s="425" t="n">
        <f aca="false">D158</f>
        <v>44.0328598022461</v>
      </c>
      <c r="G158" s="425" t="n">
        <v>1</v>
      </c>
      <c r="H158" s="425"/>
      <c r="I158" s="425" t="n">
        <v>44.0328598022461</v>
      </c>
      <c r="J158" s="425" t="n">
        <v>0</v>
      </c>
      <c r="K158" s="425" t="n">
        <f aca="false">I158</f>
        <v>44.0328598022461</v>
      </c>
      <c r="L158" s="425" t="n">
        <v>1</v>
      </c>
      <c r="M158" s="425"/>
      <c r="N158" s="425" t="n">
        <v>44.0328598022461</v>
      </c>
      <c r="O158" s="425" t="n">
        <v>1</v>
      </c>
      <c r="P158" s="425" t="n">
        <f aca="false">N158</f>
        <v>44.0328598022461</v>
      </c>
      <c r="Q158" s="425" t="n">
        <v>1</v>
      </c>
    </row>
    <row r="159" customFormat="false" ht="11.25" hidden="false" customHeight="false" outlineLevel="0" collapsed="false">
      <c r="B159" s="133" t="n">
        <f aca="false">EOMONTH(B158,0)+1</f>
        <v>41791</v>
      </c>
      <c r="C159" s="425"/>
      <c r="D159" s="425" t="n">
        <v>38.7485427856445</v>
      </c>
      <c r="E159" s="425" t="n">
        <v>1</v>
      </c>
      <c r="F159" s="425" t="n">
        <f aca="false">D159</f>
        <v>38.7485427856445</v>
      </c>
      <c r="G159" s="425" t="n">
        <v>1</v>
      </c>
      <c r="H159" s="425"/>
      <c r="I159" s="425" t="n">
        <v>38.7485427856445</v>
      </c>
      <c r="J159" s="425" t="n">
        <v>0</v>
      </c>
      <c r="K159" s="425" t="n">
        <f aca="false">I159</f>
        <v>38.7485427856445</v>
      </c>
      <c r="L159" s="425" t="n">
        <v>1</v>
      </c>
      <c r="M159" s="425"/>
      <c r="N159" s="425" t="n">
        <v>38.7485427856445</v>
      </c>
      <c r="O159" s="425" t="n">
        <v>1</v>
      </c>
      <c r="P159" s="425" t="n">
        <f aca="false">N159</f>
        <v>38.7485427856445</v>
      </c>
      <c r="Q159" s="425" t="n">
        <v>1</v>
      </c>
    </row>
    <row r="160" customFormat="false" ht="11.25" hidden="false" customHeight="false" outlineLevel="0" collapsed="false">
      <c r="B160" s="133" t="n">
        <f aca="false">EOMONTH(B159,0)+1</f>
        <v>41821</v>
      </c>
      <c r="C160" s="425"/>
      <c r="D160" s="425" t="n">
        <v>39.198543548584</v>
      </c>
      <c r="E160" s="425" t="n">
        <v>1</v>
      </c>
      <c r="F160" s="425" t="n">
        <f aca="false">D160</f>
        <v>39.198543548584</v>
      </c>
      <c r="G160" s="425" t="n">
        <v>1</v>
      </c>
      <c r="H160" s="425"/>
      <c r="I160" s="425" t="n">
        <v>39.198543548584</v>
      </c>
      <c r="J160" s="425" t="n">
        <v>0</v>
      </c>
      <c r="K160" s="425" t="n">
        <f aca="false">I160</f>
        <v>39.198543548584</v>
      </c>
      <c r="L160" s="425" t="n">
        <v>1</v>
      </c>
      <c r="M160" s="425"/>
      <c r="N160" s="425" t="n">
        <v>39.198543548584</v>
      </c>
      <c r="O160" s="425" t="n">
        <v>1</v>
      </c>
      <c r="P160" s="425" t="n">
        <f aca="false">N160</f>
        <v>39.198543548584</v>
      </c>
      <c r="Q160" s="425" t="n">
        <v>1</v>
      </c>
    </row>
    <row r="161" customFormat="false" ht="11.25" hidden="false" customHeight="false" outlineLevel="0" collapsed="false">
      <c r="B161" s="133" t="n">
        <f aca="false">EOMONTH(B160,0)+1</f>
        <v>41852</v>
      </c>
      <c r="C161" s="425"/>
      <c r="D161" s="425" t="n">
        <v>40.8535652160645</v>
      </c>
      <c r="E161" s="425" t="n">
        <v>1</v>
      </c>
      <c r="F161" s="425" t="n">
        <f aca="false">D161</f>
        <v>40.8535652160645</v>
      </c>
      <c r="G161" s="425" t="n">
        <v>1</v>
      </c>
      <c r="H161" s="425"/>
      <c r="I161" s="425" t="n">
        <v>40.8535652160645</v>
      </c>
      <c r="J161" s="425" t="n">
        <v>0</v>
      </c>
      <c r="K161" s="425" t="n">
        <f aca="false">I161</f>
        <v>40.8535652160645</v>
      </c>
      <c r="L161" s="425" t="n">
        <v>1</v>
      </c>
      <c r="M161" s="425"/>
      <c r="N161" s="425" t="n">
        <v>40.8535652160645</v>
      </c>
      <c r="O161" s="425" t="n">
        <v>1</v>
      </c>
      <c r="P161" s="425" t="n">
        <f aca="false">N161</f>
        <v>40.8535652160645</v>
      </c>
      <c r="Q161" s="425" t="n">
        <v>1</v>
      </c>
    </row>
    <row r="162" customFormat="false" ht="11.25" hidden="false" customHeight="false" outlineLevel="0" collapsed="false">
      <c r="B162" s="133" t="n">
        <f aca="false">EOMONTH(B161,0)+1</f>
        <v>41883</v>
      </c>
      <c r="C162" s="425"/>
      <c r="D162" s="425" t="n">
        <v>49.3528556823731</v>
      </c>
      <c r="E162" s="425" t="n">
        <v>1</v>
      </c>
      <c r="F162" s="425" t="n">
        <f aca="false">D162</f>
        <v>49.3528556823731</v>
      </c>
      <c r="G162" s="425" t="n">
        <v>1</v>
      </c>
      <c r="H162" s="425"/>
      <c r="I162" s="425" t="n">
        <v>49.3528556823731</v>
      </c>
      <c r="J162" s="425" t="n">
        <v>0</v>
      </c>
      <c r="K162" s="425" t="n">
        <f aca="false">I162</f>
        <v>49.3528556823731</v>
      </c>
      <c r="L162" s="425" t="n">
        <v>1</v>
      </c>
      <c r="M162" s="425"/>
      <c r="N162" s="425" t="n">
        <v>49.3528556823731</v>
      </c>
      <c r="O162" s="425" t="n">
        <v>1</v>
      </c>
      <c r="P162" s="425" t="n">
        <f aca="false">N162</f>
        <v>49.3528556823731</v>
      </c>
      <c r="Q162" s="425" t="n">
        <v>1</v>
      </c>
    </row>
    <row r="163" customFormat="false" ht="11.25" hidden="false" customHeight="false" outlineLevel="0" collapsed="false">
      <c r="B163" s="133" t="n">
        <f aca="false">EOMONTH(B162,0)+1</f>
        <v>41913</v>
      </c>
      <c r="C163" s="425"/>
      <c r="D163" s="425" t="n">
        <v>75.7471466064453</v>
      </c>
      <c r="E163" s="425" t="n">
        <v>1</v>
      </c>
      <c r="F163" s="425" t="n">
        <f aca="false">D163</f>
        <v>75.7471466064453</v>
      </c>
      <c r="G163" s="425" t="n">
        <v>1</v>
      </c>
      <c r="H163" s="425"/>
      <c r="I163" s="425" t="n">
        <v>75.7471466064453</v>
      </c>
      <c r="J163" s="425" t="n">
        <v>0</v>
      </c>
      <c r="K163" s="425" t="n">
        <f aca="false">I163</f>
        <v>75.7471466064453</v>
      </c>
      <c r="L163" s="425" t="n">
        <v>1</v>
      </c>
      <c r="M163" s="425"/>
      <c r="N163" s="425" t="n">
        <v>75.7471466064453</v>
      </c>
      <c r="O163" s="425" t="n">
        <v>1</v>
      </c>
      <c r="P163" s="425" t="n">
        <f aca="false">N163</f>
        <v>75.7471466064453</v>
      </c>
      <c r="Q163" s="425" t="n">
        <v>1</v>
      </c>
    </row>
    <row r="164" customFormat="false" ht="11.25" hidden="false" customHeight="false" outlineLevel="0" collapsed="false">
      <c r="B164" s="133" t="n">
        <f aca="false">EOMONTH(B163,0)+1</f>
        <v>41944</v>
      </c>
      <c r="C164" s="425"/>
      <c r="D164" s="425" t="n">
        <v>75.7471466064453</v>
      </c>
      <c r="E164" s="425" t="n">
        <v>1</v>
      </c>
      <c r="F164" s="425" t="n">
        <f aca="false">D164</f>
        <v>75.7471466064453</v>
      </c>
      <c r="G164" s="425" t="n">
        <v>1</v>
      </c>
      <c r="H164" s="425"/>
      <c r="I164" s="425" t="n">
        <v>75.7471466064453</v>
      </c>
      <c r="J164" s="425" t="n">
        <v>0</v>
      </c>
      <c r="K164" s="425" t="n">
        <f aca="false">I164</f>
        <v>75.7471466064453</v>
      </c>
      <c r="L164" s="425" t="n">
        <v>1</v>
      </c>
      <c r="M164" s="425"/>
      <c r="N164" s="425" t="n">
        <v>75.7471466064453</v>
      </c>
      <c r="O164" s="425" t="n">
        <v>1</v>
      </c>
      <c r="P164" s="425" t="n">
        <f aca="false">N164</f>
        <v>75.7471466064453</v>
      </c>
      <c r="Q164" s="425" t="n">
        <v>1</v>
      </c>
    </row>
    <row r="165" customFormat="false" ht="11.25" hidden="false" customHeight="false" outlineLevel="0" collapsed="false">
      <c r="B165" s="133" t="n">
        <f aca="false">EOMONTH(B164,0)+1</f>
        <v>41974</v>
      </c>
      <c r="C165" s="425"/>
      <c r="D165" s="425" t="n">
        <v>39.2521438598633</v>
      </c>
      <c r="E165" s="425" t="n">
        <v>1</v>
      </c>
      <c r="F165" s="425" t="n">
        <f aca="false">D165</f>
        <v>39.2521438598633</v>
      </c>
      <c r="G165" s="425" t="n">
        <v>1</v>
      </c>
      <c r="H165" s="425"/>
      <c r="I165" s="425" t="n">
        <v>39.2521438598633</v>
      </c>
      <c r="J165" s="425" t="n">
        <v>0</v>
      </c>
      <c r="K165" s="425" t="n">
        <f aca="false">I165</f>
        <v>39.2521438598633</v>
      </c>
      <c r="L165" s="425" t="n">
        <v>1</v>
      </c>
      <c r="M165" s="425"/>
      <c r="N165" s="425" t="n">
        <v>39.2521438598633</v>
      </c>
      <c r="O165" s="425" t="n">
        <v>1</v>
      </c>
      <c r="P165" s="425" t="n">
        <f aca="false">N165</f>
        <v>39.2521438598633</v>
      </c>
      <c r="Q165" s="425" t="n">
        <v>1</v>
      </c>
    </row>
    <row r="166" customFormat="false" ht="11.25" hidden="false" customHeight="false" outlineLevel="0" collapsed="false">
      <c r="B166" s="133" t="n">
        <f aca="false">EOMONTH(B165,0)+1</f>
        <v>42005</v>
      </c>
      <c r="C166" s="425"/>
      <c r="D166" s="425" t="n">
        <v>37.0039329528809</v>
      </c>
      <c r="E166" s="425" t="n">
        <v>1</v>
      </c>
      <c r="F166" s="425" t="n">
        <f aca="false">D166</f>
        <v>37.0039329528809</v>
      </c>
      <c r="G166" s="425" t="n">
        <v>1</v>
      </c>
      <c r="H166" s="425"/>
      <c r="I166" s="425" t="n">
        <v>37.0039329528809</v>
      </c>
      <c r="J166" s="425" t="n">
        <v>0</v>
      </c>
      <c r="K166" s="425" t="n">
        <f aca="false">I166</f>
        <v>37.0039329528809</v>
      </c>
      <c r="L166" s="425" t="n">
        <v>1</v>
      </c>
      <c r="M166" s="425"/>
      <c r="N166" s="425" t="n">
        <v>37.0039329528809</v>
      </c>
      <c r="O166" s="425" t="n">
        <v>1</v>
      </c>
      <c r="P166" s="425" t="n">
        <f aca="false">N166</f>
        <v>37.0039329528809</v>
      </c>
      <c r="Q166" s="425" t="n">
        <v>1</v>
      </c>
    </row>
    <row r="167" customFormat="false" ht="11.25" hidden="false" customHeight="false" outlineLevel="0" collapsed="false">
      <c r="B167" s="133" t="n">
        <f aca="false">EOMONTH(B166,0)+1</f>
        <v>42036</v>
      </c>
      <c r="C167" s="425"/>
      <c r="D167" s="425" t="n">
        <v>37.103931427002</v>
      </c>
      <c r="E167" s="425" t="n">
        <v>1</v>
      </c>
      <c r="F167" s="425" t="n">
        <f aca="false">D167</f>
        <v>37.103931427002</v>
      </c>
      <c r="G167" s="425" t="n">
        <v>1</v>
      </c>
      <c r="H167" s="425"/>
      <c r="I167" s="425" t="n">
        <v>37.103931427002</v>
      </c>
      <c r="J167" s="425" t="n">
        <v>0</v>
      </c>
      <c r="K167" s="425" t="n">
        <f aca="false">I167</f>
        <v>37.103931427002</v>
      </c>
      <c r="L167" s="425" t="n">
        <v>1</v>
      </c>
      <c r="M167" s="425"/>
      <c r="N167" s="425" t="n">
        <v>37.103931427002</v>
      </c>
      <c r="O167" s="425" t="n">
        <v>1</v>
      </c>
      <c r="P167" s="425" t="n">
        <f aca="false">N167</f>
        <v>37.103931427002</v>
      </c>
      <c r="Q167" s="425" t="n">
        <v>1</v>
      </c>
    </row>
    <row r="168" customFormat="false" ht="11.25" hidden="false" customHeight="false" outlineLevel="0" collapsed="false">
      <c r="B168" s="133" t="n">
        <f aca="false">EOMONTH(B167,0)+1</f>
        <v>42064</v>
      </c>
      <c r="C168" s="425"/>
      <c r="D168" s="425" t="n">
        <v>37.2039299011231</v>
      </c>
      <c r="E168" s="425" t="n">
        <v>1</v>
      </c>
      <c r="F168" s="425" t="n">
        <f aca="false">D168</f>
        <v>37.2039299011231</v>
      </c>
      <c r="G168" s="425" t="n">
        <v>1</v>
      </c>
      <c r="H168" s="425"/>
      <c r="I168" s="425" t="n">
        <v>37.2039299011231</v>
      </c>
      <c r="J168" s="425" t="n">
        <v>0</v>
      </c>
      <c r="K168" s="425" t="n">
        <f aca="false">I168</f>
        <v>37.2039299011231</v>
      </c>
      <c r="L168" s="425" t="n">
        <v>1</v>
      </c>
      <c r="M168" s="425"/>
      <c r="N168" s="425" t="n">
        <v>37.2039299011231</v>
      </c>
      <c r="O168" s="425" t="n">
        <v>1</v>
      </c>
      <c r="P168" s="425" t="n">
        <f aca="false">N168</f>
        <v>37.2039299011231</v>
      </c>
      <c r="Q168" s="425" t="n">
        <v>1</v>
      </c>
    </row>
    <row r="169" customFormat="false" ht="11.25" hidden="false" customHeight="false" outlineLevel="0" collapsed="false">
      <c r="B169" s="133" t="n">
        <f aca="false">EOMONTH(B168,0)+1</f>
        <v>42095</v>
      </c>
      <c r="C169" s="425"/>
      <c r="D169" s="425" t="n">
        <v>44.8828620910645</v>
      </c>
      <c r="E169" s="425" t="n">
        <v>1</v>
      </c>
      <c r="F169" s="425" t="n">
        <f aca="false">D169</f>
        <v>44.8828620910645</v>
      </c>
      <c r="G169" s="425" t="n">
        <v>1</v>
      </c>
      <c r="H169" s="425"/>
      <c r="I169" s="425" t="n">
        <v>44.8828620910645</v>
      </c>
      <c r="J169" s="425" t="n">
        <v>0</v>
      </c>
      <c r="K169" s="425" t="n">
        <f aca="false">I169</f>
        <v>44.8828620910645</v>
      </c>
      <c r="L169" s="425" t="n">
        <v>1</v>
      </c>
      <c r="M169" s="425"/>
      <c r="N169" s="425" t="n">
        <v>44.8828620910645</v>
      </c>
      <c r="O169" s="425" t="n">
        <v>1</v>
      </c>
      <c r="P169" s="425" t="n">
        <f aca="false">N169</f>
        <v>44.8828620910645</v>
      </c>
      <c r="Q169" s="425" t="n">
        <v>1</v>
      </c>
    </row>
    <row r="170" customFormat="false" ht="11.25" hidden="false" customHeight="false" outlineLevel="0" collapsed="false">
      <c r="B170" s="133" t="n">
        <f aca="false">EOMONTH(B169,0)+1</f>
        <v>42125</v>
      </c>
      <c r="C170" s="425"/>
      <c r="D170" s="425" t="n">
        <v>44.5328598022461</v>
      </c>
      <c r="E170" s="425" t="n">
        <v>1</v>
      </c>
      <c r="F170" s="425" t="n">
        <f aca="false">D170</f>
        <v>44.5328598022461</v>
      </c>
      <c r="G170" s="425" t="n">
        <v>1</v>
      </c>
      <c r="H170" s="425"/>
      <c r="I170" s="425" t="n">
        <v>44.5328598022461</v>
      </c>
      <c r="J170" s="425" t="n">
        <v>0</v>
      </c>
      <c r="K170" s="425" t="n">
        <f aca="false">I170</f>
        <v>44.5328598022461</v>
      </c>
      <c r="L170" s="425" t="n">
        <v>1</v>
      </c>
      <c r="M170" s="425"/>
      <c r="N170" s="425" t="n">
        <v>44.5328598022461</v>
      </c>
      <c r="O170" s="425" t="n">
        <v>1</v>
      </c>
      <c r="P170" s="425" t="n">
        <f aca="false">N170</f>
        <v>44.5328598022461</v>
      </c>
      <c r="Q170" s="425" t="n">
        <v>1</v>
      </c>
    </row>
    <row r="171" customFormat="false" ht="11.25" hidden="false" customHeight="false" outlineLevel="0" collapsed="false">
      <c r="B171" s="133" t="n">
        <f aca="false">EOMONTH(B170,0)+1</f>
        <v>42156</v>
      </c>
      <c r="C171" s="425"/>
      <c r="D171" s="425" t="n">
        <v>39.2485427856445</v>
      </c>
      <c r="E171" s="425" t="n">
        <v>1</v>
      </c>
      <c r="F171" s="425" t="n">
        <f aca="false">D171</f>
        <v>39.2485427856445</v>
      </c>
      <c r="G171" s="425" t="n">
        <v>1</v>
      </c>
      <c r="H171" s="425"/>
      <c r="I171" s="425" t="n">
        <v>39.2485427856445</v>
      </c>
      <c r="J171" s="425" t="n">
        <v>0</v>
      </c>
      <c r="K171" s="425" t="n">
        <f aca="false">I171</f>
        <v>39.2485427856445</v>
      </c>
      <c r="L171" s="425" t="n">
        <v>1</v>
      </c>
      <c r="M171" s="425"/>
      <c r="N171" s="425" t="n">
        <v>39.2485427856445</v>
      </c>
      <c r="O171" s="425" t="n">
        <v>1</v>
      </c>
      <c r="P171" s="425" t="n">
        <f aca="false">N171</f>
        <v>39.2485427856445</v>
      </c>
      <c r="Q171" s="425" t="n">
        <v>1</v>
      </c>
    </row>
    <row r="172" customFormat="false" ht="11.25" hidden="false" customHeight="false" outlineLevel="0" collapsed="false">
      <c r="B172" s="133" t="n">
        <f aca="false">EOMONTH(B171,0)+1</f>
        <v>42186</v>
      </c>
      <c r="C172" s="425"/>
      <c r="D172" s="425" t="n">
        <v>39.698543548584</v>
      </c>
      <c r="E172" s="425" t="n">
        <v>1</v>
      </c>
      <c r="F172" s="425" t="n">
        <f aca="false">D172</f>
        <v>39.698543548584</v>
      </c>
      <c r="G172" s="425" t="n">
        <v>1</v>
      </c>
      <c r="H172" s="425"/>
      <c r="I172" s="425" t="n">
        <v>39.698543548584</v>
      </c>
      <c r="J172" s="425" t="n">
        <v>0</v>
      </c>
      <c r="K172" s="425" t="n">
        <f aca="false">I172</f>
        <v>39.698543548584</v>
      </c>
      <c r="L172" s="425" t="n">
        <v>1</v>
      </c>
      <c r="M172" s="425"/>
      <c r="N172" s="425" t="n">
        <v>39.698543548584</v>
      </c>
      <c r="O172" s="425" t="n">
        <v>1</v>
      </c>
      <c r="P172" s="425" t="n">
        <f aca="false">N172</f>
        <v>39.698543548584</v>
      </c>
      <c r="Q172" s="425" t="n">
        <v>1</v>
      </c>
    </row>
    <row r="173" customFormat="false" ht="11.25" hidden="false" customHeight="false" outlineLevel="0" collapsed="false">
      <c r="B173" s="133" t="n">
        <f aca="false">EOMONTH(B172,0)+1</f>
        <v>42217</v>
      </c>
      <c r="C173" s="425"/>
      <c r="D173" s="425" t="n">
        <v>41.3535652160645</v>
      </c>
      <c r="E173" s="425" t="n">
        <v>1</v>
      </c>
      <c r="F173" s="425" t="n">
        <f aca="false">D173</f>
        <v>41.3535652160645</v>
      </c>
      <c r="G173" s="425" t="n">
        <v>1</v>
      </c>
      <c r="H173" s="425"/>
      <c r="I173" s="425" t="n">
        <v>41.3535652160645</v>
      </c>
      <c r="J173" s="425" t="n">
        <v>0</v>
      </c>
      <c r="K173" s="425" t="n">
        <f aca="false">I173</f>
        <v>41.3535652160645</v>
      </c>
      <c r="L173" s="425" t="n">
        <v>1</v>
      </c>
      <c r="M173" s="425"/>
      <c r="N173" s="425" t="n">
        <v>41.3535652160645</v>
      </c>
      <c r="O173" s="425" t="n">
        <v>1</v>
      </c>
      <c r="P173" s="425" t="n">
        <f aca="false">N173</f>
        <v>41.3535652160645</v>
      </c>
      <c r="Q173" s="425" t="n">
        <v>1</v>
      </c>
    </row>
    <row r="174" customFormat="false" ht="11.25" hidden="false" customHeight="false" outlineLevel="0" collapsed="false">
      <c r="B174" s="133" t="n">
        <f aca="false">EOMONTH(B173,0)+1</f>
        <v>42248</v>
      </c>
      <c r="C174" s="425"/>
      <c r="D174" s="425" t="n">
        <v>50.3528556823731</v>
      </c>
      <c r="E174" s="425" t="n">
        <v>1</v>
      </c>
      <c r="F174" s="425" t="n">
        <f aca="false">D174</f>
        <v>50.3528556823731</v>
      </c>
      <c r="G174" s="425" t="n">
        <v>1</v>
      </c>
      <c r="H174" s="425"/>
      <c r="I174" s="425" t="n">
        <v>50.3528556823731</v>
      </c>
      <c r="J174" s="425" t="n">
        <v>0</v>
      </c>
      <c r="K174" s="425" t="n">
        <f aca="false">I174</f>
        <v>50.3528556823731</v>
      </c>
      <c r="L174" s="425" t="n">
        <v>1</v>
      </c>
      <c r="M174" s="425"/>
      <c r="N174" s="425" t="n">
        <v>50.3528556823731</v>
      </c>
      <c r="O174" s="425" t="n">
        <v>1</v>
      </c>
      <c r="P174" s="425" t="n">
        <f aca="false">N174</f>
        <v>50.3528556823731</v>
      </c>
      <c r="Q174" s="425" t="n">
        <v>1</v>
      </c>
    </row>
    <row r="175" customFormat="false" ht="11.25" hidden="false" customHeight="false" outlineLevel="0" collapsed="false">
      <c r="B175" s="133" t="n">
        <f aca="false">EOMONTH(B174,0)+1</f>
        <v>42278</v>
      </c>
      <c r="C175" s="425"/>
      <c r="D175" s="425" t="n">
        <v>77.7471466064453</v>
      </c>
      <c r="E175" s="425" t="n">
        <v>1</v>
      </c>
      <c r="F175" s="425" t="n">
        <f aca="false">D175</f>
        <v>77.7471466064453</v>
      </c>
      <c r="G175" s="425" t="n">
        <v>1</v>
      </c>
      <c r="H175" s="425"/>
      <c r="I175" s="425" t="n">
        <v>77.7471466064453</v>
      </c>
      <c r="J175" s="425" t="n">
        <v>0</v>
      </c>
      <c r="K175" s="425" t="n">
        <f aca="false">I175</f>
        <v>77.7471466064453</v>
      </c>
      <c r="L175" s="425" t="n">
        <v>1</v>
      </c>
      <c r="M175" s="425"/>
      <c r="N175" s="425" t="n">
        <v>77.7471466064453</v>
      </c>
      <c r="O175" s="425" t="n">
        <v>1</v>
      </c>
      <c r="P175" s="425" t="n">
        <f aca="false">N175</f>
        <v>77.7471466064453</v>
      </c>
      <c r="Q175" s="425" t="n">
        <v>1</v>
      </c>
    </row>
    <row r="176" customFormat="false" ht="11.25" hidden="false" customHeight="false" outlineLevel="0" collapsed="false">
      <c r="B176" s="133" t="n">
        <f aca="false">EOMONTH(B175,0)+1</f>
        <v>42309</v>
      </c>
      <c r="C176" s="425"/>
      <c r="D176" s="425" t="n">
        <v>77.7471466064453</v>
      </c>
      <c r="E176" s="425" t="n">
        <v>1</v>
      </c>
      <c r="F176" s="425" t="n">
        <f aca="false">D176</f>
        <v>77.7471466064453</v>
      </c>
      <c r="G176" s="425" t="n">
        <v>1</v>
      </c>
      <c r="H176" s="425"/>
      <c r="I176" s="425" t="n">
        <v>77.7471466064453</v>
      </c>
      <c r="J176" s="425" t="n">
        <v>0</v>
      </c>
      <c r="K176" s="425" t="n">
        <f aca="false">I176</f>
        <v>77.7471466064453</v>
      </c>
      <c r="L176" s="425" t="n">
        <v>1</v>
      </c>
      <c r="M176" s="425"/>
      <c r="N176" s="425" t="n">
        <v>77.7471466064453</v>
      </c>
      <c r="O176" s="425" t="n">
        <v>1</v>
      </c>
      <c r="P176" s="425" t="n">
        <f aca="false">N176</f>
        <v>77.7471466064453</v>
      </c>
      <c r="Q176" s="425" t="n">
        <v>1</v>
      </c>
    </row>
    <row r="177" customFormat="false" ht="11.25" hidden="false" customHeight="false" outlineLevel="0" collapsed="false">
      <c r="B177" s="133" t="n">
        <f aca="false">EOMONTH(B176,0)+1</f>
        <v>42339</v>
      </c>
      <c r="C177" s="425"/>
      <c r="D177" s="425" t="n">
        <v>39.7521438598633</v>
      </c>
      <c r="E177" s="425" t="n">
        <v>1</v>
      </c>
      <c r="F177" s="425" t="n">
        <f aca="false">D177</f>
        <v>39.7521438598633</v>
      </c>
      <c r="G177" s="425" t="n">
        <v>1</v>
      </c>
      <c r="H177" s="425"/>
      <c r="I177" s="425" t="n">
        <v>39.7521438598633</v>
      </c>
      <c r="J177" s="425" t="n">
        <v>0</v>
      </c>
      <c r="K177" s="425" t="n">
        <f aca="false">I177</f>
        <v>39.7521438598633</v>
      </c>
      <c r="L177" s="425" t="n">
        <v>1</v>
      </c>
      <c r="M177" s="425"/>
      <c r="N177" s="425" t="n">
        <v>39.7521438598633</v>
      </c>
      <c r="O177" s="425" t="n">
        <v>1</v>
      </c>
      <c r="P177" s="425" t="n">
        <f aca="false">N177</f>
        <v>39.7521438598633</v>
      </c>
      <c r="Q177" s="425" t="n">
        <v>1</v>
      </c>
    </row>
    <row r="178" customFormat="false" ht="11.25" hidden="false" customHeight="false" outlineLevel="0" collapsed="false">
      <c r="B178" s="133" t="n">
        <f aca="false">EOMONTH(B177,0)+1</f>
        <v>42370</v>
      </c>
      <c r="C178" s="425"/>
      <c r="D178" s="425" t="n">
        <v>37.5039329528809</v>
      </c>
      <c r="E178" s="425" t="n">
        <v>1</v>
      </c>
      <c r="F178" s="425" t="n">
        <f aca="false">D178</f>
        <v>37.5039329528809</v>
      </c>
      <c r="G178" s="425" t="n">
        <v>1</v>
      </c>
      <c r="H178" s="425"/>
      <c r="I178" s="425" t="n">
        <v>37.5039329528809</v>
      </c>
      <c r="J178" s="425" t="n">
        <v>0</v>
      </c>
      <c r="K178" s="425" t="n">
        <f aca="false">I178</f>
        <v>37.5039329528809</v>
      </c>
      <c r="L178" s="425" t="n">
        <v>1</v>
      </c>
      <c r="M178" s="425"/>
      <c r="N178" s="425" t="n">
        <v>37.5039329528809</v>
      </c>
      <c r="O178" s="425" t="n">
        <v>1</v>
      </c>
      <c r="P178" s="425" t="n">
        <f aca="false">N178</f>
        <v>37.5039329528809</v>
      </c>
      <c r="Q178" s="425" t="n">
        <v>1</v>
      </c>
    </row>
    <row r="179" customFormat="false" ht="11.25" hidden="false" customHeight="false" outlineLevel="0" collapsed="false">
      <c r="B179" s="133" t="n">
        <f aca="false">EOMONTH(B178,0)+1</f>
        <v>42401</v>
      </c>
      <c r="C179" s="425"/>
      <c r="D179" s="425" t="n">
        <v>37.603931427002</v>
      </c>
      <c r="E179" s="425" t="n">
        <v>1</v>
      </c>
      <c r="F179" s="425" t="n">
        <f aca="false">D179</f>
        <v>37.603931427002</v>
      </c>
      <c r="G179" s="425" t="n">
        <v>1</v>
      </c>
      <c r="H179" s="425"/>
      <c r="I179" s="425" t="n">
        <v>37.603931427002</v>
      </c>
      <c r="J179" s="425" t="n">
        <v>0</v>
      </c>
      <c r="K179" s="425" t="n">
        <f aca="false">I179</f>
        <v>37.603931427002</v>
      </c>
      <c r="L179" s="425" t="n">
        <v>1</v>
      </c>
      <c r="M179" s="425"/>
      <c r="N179" s="425" t="n">
        <v>37.603931427002</v>
      </c>
      <c r="O179" s="425" t="n">
        <v>1</v>
      </c>
      <c r="P179" s="425" t="n">
        <f aca="false">N179</f>
        <v>37.603931427002</v>
      </c>
      <c r="Q179" s="425" t="n">
        <v>1</v>
      </c>
    </row>
    <row r="180" customFormat="false" ht="11.25" hidden="false" customHeight="false" outlineLevel="0" collapsed="false">
      <c r="B180" s="133" t="n">
        <f aca="false">EOMONTH(B179,0)+1</f>
        <v>42430</v>
      </c>
      <c r="C180" s="425"/>
      <c r="D180" s="425" t="n">
        <v>37.7039299011231</v>
      </c>
      <c r="E180" s="425" t="n">
        <v>1</v>
      </c>
      <c r="F180" s="425" t="n">
        <f aca="false">D180</f>
        <v>37.7039299011231</v>
      </c>
      <c r="G180" s="425" t="n">
        <v>1</v>
      </c>
      <c r="H180" s="425"/>
      <c r="I180" s="425" t="n">
        <v>37.7039299011231</v>
      </c>
      <c r="J180" s="425" t="n">
        <v>0</v>
      </c>
      <c r="K180" s="425" t="n">
        <f aca="false">I180</f>
        <v>37.7039299011231</v>
      </c>
      <c r="L180" s="425" t="n">
        <v>1</v>
      </c>
      <c r="M180" s="425"/>
      <c r="N180" s="425" t="n">
        <v>37.7039299011231</v>
      </c>
      <c r="O180" s="425" t="n">
        <v>1</v>
      </c>
      <c r="P180" s="425" t="n">
        <f aca="false">N180</f>
        <v>37.7039299011231</v>
      </c>
      <c r="Q180" s="425" t="n">
        <v>1</v>
      </c>
    </row>
    <row r="181" customFormat="false" ht="11.25" hidden="false" customHeight="false" outlineLevel="0" collapsed="false">
      <c r="B181" s="133" t="n">
        <f aca="false">EOMONTH(B180,0)+1</f>
        <v>42461</v>
      </c>
      <c r="C181" s="425"/>
      <c r="D181" s="425" t="n">
        <v>45.3828620910645</v>
      </c>
      <c r="E181" s="425" t="n">
        <v>1</v>
      </c>
      <c r="F181" s="425" t="n">
        <f aca="false">D181</f>
        <v>45.3828620910645</v>
      </c>
      <c r="G181" s="425" t="n">
        <v>1</v>
      </c>
      <c r="H181" s="425"/>
      <c r="I181" s="425" t="n">
        <v>45.3828620910645</v>
      </c>
      <c r="J181" s="425" t="n">
        <v>0</v>
      </c>
      <c r="K181" s="425" t="n">
        <f aca="false">I181</f>
        <v>45.3828620910645</v>
      </c>
      <c r="L181" s="425" t="n">
        <v>1</v>
      </c>
      <c r="M181" s="425"/>
      <c r="N181" s="425" t="n">
        <v>45.3828620910645</v>
      </c>
      <c r="O181" s="425" t="n">
        <v>1</v>
      </c>
      <c r="P181" s="425" t="n">
        <f aca="false">N181</f>
        <v>45.3828620910645</v>
      </c>
      <c r="Q181" s="425" t="n">
        <v>1</v>
      </c>
    </row>
    <row r="182" customFormat="false" ht="11.25" hidden="false" customHeight="false" outlineLevel="0" collapsed="false">
      <c r="B182" s="133" t="n">
        <f aca="false">EOMONTH(B181,0)+1</f>
        <v>42491</v>
      </c>
      <c r="C182" s="425"/>
      <c r="D182" s="425" t="n">
        <v>45.0328598022461</v>
      </c>
      <c r="E182" s="425" t="n">
        <v>1</v>
      </c>
      <c r="F182" s="425" t="n">
        <f aca="false">D182</f>
        <v>45.0328598022461</v>
      </c>
      <c r="G182" s="425" t="n">
        <v>1</v>
      </c>
      <c r="H182" s="425"/>
      <c r="I182" s="425" t="n">
        <v>45.0328598022461</v>
      </c>
      <c r="J182" s="425" t="n">
        <v>0</v>
      </c>
      <c r="K182" s="425" t="n">
        <f aca="false">I182</f>
        <v>45.0328598022461</v>
      </c>
      <c r="L182" s="425" t="n">
        <v>1</v>
      </c>
      <c r="M182" s="425"/>
      <c r="N182" s="425" t="n">
        <v>45.0328598022461</v>
      </c>
      <c r="O182" s="425" t="n">
        <v>1</v>
      </c>
      <c r="P182" s="425" t="n">
        <f aca="false">N182</f>
        <v>45.0328598022461</v>
      </c>
      <c r="Q182" s="425" t="n">
        <v>1</v>
      </c>
    </row>
    <row r="183" customFormat="false" ht="11.25" hidden="false" customHeight="false" outlineLevel="0" collapsed="false">
      <c r="B183" s="133" t="n">
        <f aca="false">EOMONTH(B182,0)+1</f>
        <v>42522</v>
      </c>
      <c r="C183" s="425"/>
      <c r="D183" s="425" t="n">
        <v>39.7485427856445</v>
      </c>
      <c r="E183" s="425" t="n">
        <v>1</v>
      </c>
      <c r="F183" s="425" t="n">
        <f aca="false">D183</f>
        <v>39.7485427856445</v>
      </c>
      <c r="G183" s="425" t="n">
        <v>1</v>
      </c>
      <c r="H183" s="425"/>
      <c r="I183" s="425" t="n">
        <v>39.7485427856445</v>
      </c>
      <c r="J183" s="425" t="n">
        <v>0</v>
      </c>
      <c r="K183" s="425" t="n">
        <f aca="false">I183</f>
        <v>39.7485427856445</v>
      </c>
      <c r="L183" s="425" t="n">
        <v>1</v>
      </c>
      <c r="M183" s="425"/>
      <c r="N183" s="425" t="n">
        <v>39.7485427856445</v>
      </c>
      <c r="O183" s="425" t="n">
        <v>1</v>
      </c>
      <c r="P183" s="425" t="n">
        <f aca="false">N183</f>
        <v>39.7485427856445</v>
      </c>
      <c r="Q183" s="425" t="n">
        <v>1</v>
      </c>
    </row>
    <row r="184" customFormat="false" ht="11.25" hidden="false" customHeight="false" outlineLevel="0" collapsed="false">
      <c r="B184" s="133" t="n">
        <f aca="false">EOMONTH(B183,0)+1</f>
        <v>42552</v>
      </c>
      <c r="C184" s="425"/>
      <c r="D184" s="425" t="n">
        <v>40.198543548584</v>
      </c>
      <c r="E184" s="425" t="n">
        <v>1</v>
      </c>
      <c r="F184" s="425" t="n">
        <f aca="false">D184</f>
        <v>40.198543548584</v>
      </c>
      <c r="G184" s="425" t="n">
        <v>1</v>
      </c>
      <c r="H184" s="425"/>
      <c r="I184" s="425" t="n">
        <v>40.198543548584</v>
      </c>
      <c r="J184" s="425" t="n">
        <v>0</v>
      </c>
      <c r="K184" s="425" t="n">
        <f aca="false">I184</f>
        <v>40.198543548584</v>
      </c>
      <c r="L184" s="425" t="n">
        <v>1</v>
      </c>
      <c r="M184" s="425"/>
      <c r="N184" s="425" t="n">
        <v>40.198543548584</v>
      </c>
      <c r="O184" s="425" t="n">
        <v>1</v>
      </c>
      <c r="P184" s="425" t="n">
        <f aca="false">N184</f>
        <v>40.198543548584</v>
      </c>
      <c r="Q184" s="425" t="n">
        <v>1</v>
      </c>
    </row>
    <row r="185" customFormat="false" ht="11.25" hidden="false" customHeight="false" outlineLevel="0" collapsed="false">
      <c r="B185" s="133" t="n">
        <f aca="false">EOMONTH(B184,0)+1</f>
        <v>42583</v>
      </c>
      <c r="C185" s="425"/>
      <c r="D185" s="425" t="n">
        <v>41.8535652160645</v>
      </c>
      <c r="E185" s="425" t="n">
        <v>1</v>
      </c>
      <c r="F185" s="425" t="n">
        <f aca="false">D185</f>
        <v>41.8535652160645</v>
      </c>
      <c r="G185" s="425" t="n">
        <v>1</v>
      </c>
      <c r="H185" s="425"/>
      <c r="I185" s="425" t="n">
        <v>41.8535652160645</v>
      </c>
      <c r="J185" s="425" t="n">
        <v>0</v>
      </c>
      <c r="K185" s="425" t="n">
        <f aca="false">I185</f>
        <v>41.8535652160645</v>
      </c>
      <c r="L185" s="425" t="n">
        <v>1</v>
      </c>
      <c r="M185" s="425"/>
      <c r="N185" s="425" t="n">
        <v>41.8535652160645</v>
      </c>
      <c r="O185" s="425" t="n">
        <v>1</v>
      </c>
      <c r="P185" s="425" t="n">
        <f aca="false">N185</f>
        <v>41.8535652160645</v>
      </c>
      <c r="Q185" s="425" t="n">
        <v>1</v>
      </c>
    </row>
    <row r="186" customFormat="false" ht="11.25" hidden="false" customHeight="false" outlineLevel="0" collapsed="false">
      <c r="B186" s="133" t="n">
        <f aca="false">EOMONTH(B185,0)+1</f>
        <v>42614</v>
      </c>
      <c r="C186" s="425"/>
      <c r="D186" s="425" t="n">
        <v>51.3528556823731</v>
      </c>
      <c r="E186" s="425" t="n">
        <v>1</v>
      </c>
      <c r="F186" s="425" t="n">
        <f aca="false">D186</f>
        <v>51.3528556823731</v>
      </c>
      <c r="G186" s="425" t="n">
        <v>1</v>
      </c>
      <c r="H186" s="425"/>
      <c r="I186" s="425" t="n">
        <v>51.3528556823731</v>
      </c>
      <c r="J186" s="425" t="n">
        <v>0</v>
      </c>
      <c r="K186" s="425" t="n">
        <f aca="false">I186</f>
        <v>51.3528556823731</v>
      </c>
      <c r="L186" s="425" t="n">
        <v>1</v>
      </c>
      <c r="M186" s="425"/>
      <c r="N186" s="425" t="n">
        <v>51.3528556823731</v>
      </c>
      <c r="O186" s="425" t="n">
        <v>1</v>
      </c>
      <c r="P186" s="425" t="n">
        <f aca="false">N186</f>
        <v>51.3528556823731</v>
      </c>
      <c r="Q186" s="425" t="n">
        <v>1</v>
      </c>
    </row>
    <row r="187" customFormat="false" ht="11.25" hidden="false" customHeight="false" outlineLevel="0" collapsed="false">
      <c r="B187" s="133" t="n">
        <f aca="false">EOMONTH(B186,0)+1</f>
        <v>42644</v>
      </c>
      <c r="C187" s="425"/>
      <c r="D187" s="425" t="n">
        <v>79.7471466064453</v>
      </c>
      <c r="E187" s="425" t="n">
        <v>1</v>
      </c>
      <c r="F187" s="425" t="n">
        <f aca="false">D187</f>
        <v>79.7471466064453</v>
      </c>
      <c r="G187" s="425" t="n">
        <v>1</v>
      </c>
      <c r="H187" s="425"/>
      <c r="I187" s="425" t="n">
        <v>79.7471466064453</v>
      </c>
      <c r="J187" s="425" t="n">
        <v>0</v>
      </c>
      <c r="K187" s="425" t="n">
        <f aca="false">I187</f>
        <v>79.7471466064453</v>
      </c>
      <c r="L187" s="425" t="n">
        <v>1</v>
      </c>
      <c r="M187" s="425"/>
      <c r="N187" s="425" t="n">
        <v>79.7471466064453</v>
      </c>
      <c r="O187" s="425" t="n">
        <v>1</v>
      </c>
      <c r="P187" s="425" t="n">
        <f aca="false">N187</f>
        <v>79.7471466064453</v>
      </c>
      <c r="Q187" s="425" t="n">
        <v>1</v>
      </c>
    </row>
    <row r="188" customFormat="false" ht="11.25" hidden="false" customHeight="false" outlineLevel="0" collapsed="false">
      <c r="B188" s="133" t="n">
        <f aca="false">EOMONTH(B187,0)+1</f>
        <v>42675</v>
      </c>
      <c r="C188" s="425"/>
      <c r="D188" s="425" t="n">
        <v>79.7471466064453</v>
      </c>
      <c r="E188" s="425" t="n">
        <v>1</v>
      </c>
      <c r="F188" s="425" t="n">
        <f aca="false">D188</f>
        <v>79.7471466064453</v>
      </c>
      <c r="G188" s="425" t="n">
        <v>1</v>
      </c>
      <c r="H188" s="425"/>
      <c r="I188" s="425" t="n">
        <v>79.7471466064453</v>
      </c>
      <c r="J188" s="425" t="n">
        <v>0</v>
      </c>
      <c r="K188" s="425" t="n">
        <f aca="false">I188</f>
        <v>79.7471466064453</v>
      </c>
      <c r="L188" s="425" t="n">
        <v>1</v>
      </c>
      <c r="M188" s="425"/>
      <c r="N188" s="425" t="n">
        <v>79.7471466064453</v>
      </c>
      <c r="O188" s="425" t="n">
        <v>1</v>
      </c>
      <c r="P188" s="425" t="n">
        <f aca="false">N188</f>
        <v>79.7471466064453</v>
      </c>
      <c r="Q188" s="425" t="n">
        <v>1</v>
      </c>
    </row>
    <row r="189" customFormat="false" ht="11.25" hidden="false" customHeight="false" outlineLevel="0" collapsed="false">
      <c r="B189" s="133" t="n">
        <f aca="false">EOMONTH(B188,0)+1</f>
        <v>42705</v>
      </c>
      <c r="C189" s="425"/>
      <c r="D189" s="425" t="n">
        <v>40.2521438598633</v>
      </c>
      <c r="E189" s="425" t="n">
        <v>1</v>
      </c>
      <c r="F189" s="425" t="n">
        <f aca="false">D189</f>
        <v>40.2521438598633</v>
      </c>
      <c r="G189" s="425" t="n">
        <v>1</v>
      </c>
      <c r="H189" s="425"/>
      <c r="I189" s="425" t="n">
        <v>40.2521438598633</v>
      </c>
      <c r="J189" s="425" t="n">
        <v>0</v>
      </c>
      <c r="K189" s="425" t="n">
        <f aca="false">I189</f>
        <v>40.2521438598633</v>
      </c>
      <c r="L189" s="425" t="n">
        <v>1</v>
      </c>
      <c r="M189" s="425"/>
      <c r="N189" s="425" t="n">
        <v>40.2521438598633</v>
      </c>
      <c r="O189" s="425" t="n">
        <v>1</v>
      </c>
      <c r="P189" s="425" t="n">
        <f aca="false">N189</f>
        <v>40.2521438598633</v>
      </c>
      <c r="Q189" s="425" t="n">
        <v>1</v>
      </c>
    </row>
    <row r="190" customFormat="false" ht="11.25" hidden="false" customHeight="false" outlineLevel="0" collapsed="false">
      <c r="B190" s="133" t="n">
        <f aca="false">EOMONTH(B189,0)+1</f>
        <v>42736</v>
      </c>
      <c r="C190" s="425"/>
      <c r="D190" s="425" t="n">
        <v>38.0039329528809</v>
      </c>
      <c r="E190" s="425" t="n">
        <v>1</v>
      </c>
      <c r="F190" s="425" t="n">
        <f aca="false">D190</f>
        <v>38.0039329528809</v>
      </c>
      <c r="G190" s="425" t="n">
        <v>1</v>
      </c>
      <c r="H190" s="425"/>
      <c r="I190" s="425" t="n">
        <v>38.0039329528809</v>
      </c>
      <c r="J190" s="425" t="n">
        <v>0</v>
      </c>
      <c r="K190" s="425" t="n">
        <f aca="false">I190</f>
        <v>38.0039329528809</v>
      </c>
      <c r="L190" s="425" t="n">
        <v>1</v>
      </c>
      <c r="M190" s="425"/>
      <c r="N190" s="425" t="n">
        <v>38.0039329528809</v>
      </c>
      <c r="O190" s="425" t="n">
        <v>1</v>
      </c>
      <c r="P190" s="425" t="n">
        <f aca="false">N190</f>
        <v>38.0039329528809</v>
      </c>
      <c r="Q190" s="425" t="n">
        <v>1</v>
      </c>
    </row>
    <row r="191" customFormat="false" ht="11.25" hidden="false" customHeight="false" outlineLevel="0" collapsed="false">
      <c r="B191" s="133" t="n">
        <f aca="false">EOMONTH(B190,0)+1</f>
        <v>42767</v>
      </c>
      <c r="C191" s="425"/>
      <c r="D191" s="425" t="n">
        <v>38.103931427002</v>
      </c>
      <c r="E191" s="425" t="n">
        <v>1</v>
      </c>
      <c r="F191" s="425" t="n">
        <f aca="false">D191</f>
        <v>38.103931427002</v>
      </c>
      <c r="G191" s="425" t="n">
        <v>1</v>
      </c>
      <c r="H191" s="425"/>
      <c r="I191" s="425" t="n">
        <v>38.103931427002</v>
      </c>
      <c r="J191" s="425" t="n">
        <v>0</v>
      </c>
      <c r="K191" s="425" t="n">
        <f aca="false">I191</f>
        <v>38.103931427002</v>
      </c>
      <c r="L191" s="425" t="n">
        <v>1</v>
      </c>
      <c r="M191" s="425"/>
      <c r="N191" s="425" t="n">
        <v>38.103931427002</v>
      </c>
      <c r="O191" s="425" t="n">
        <v>1</v>
      </c>
      <c r="P191" s="425" t="n">
        <f aca="false">N191</f>
        <v>38.103931427002</v>
      </c>
      <c r="Q191" s="425" t="n">
        <v>1</v>
      </c>
    </row>
    <row r="192" customFormat="false" ht="11.25" hidden="false" customHeight="false" outlineLevel="0" collapsed="false">
      <c r="B192" s="133" t="n">
        <f aca="false">EOMONTH(B191,0)+1</f>
        <v>42795</v>
      </c>
      <c r="C192" s="425"/>
      <c r="D192" s="425" t="n">
        <v>38.2039299011231</v>
      </c>
      <c r="E192" s="425" t="n">
        <v>1</v>
      </c>
      <c r="F192" s="425" t="n">
        <f aca="false">D192</f>
        <v>38.2039299011231</v>
      </c>
      <c r="G192" s="425" t="n">
        <v>1</v>
      </c>
      <c r="H192" s="425"/>
      <c r="I192" s="425" t="n">
        <v>38.2039299011231</v>
      </c>
      <c r="J192" s="425" t="n">
        <v>0</v>
      </c>
      <c r="K192" s="425" t="n">
        <f aca="false">I192</f>
        <v>38.2039299011231</v>
      </c>
      <c r="L192" s="425" t="n">
        <v>1</v>
      </c>
      <c r="M192" s="425"/>
      <c r="N192" s="425" t="n">
        <v>38.2039299011231</v>
      </c>
      <c r="O192" s="425" t="n">
        <v>1</v>
      </c>
      <c r="P192" s="425" t="n">
        <f aca="false">N192</f>
        <v>38.2039299011231</v>
      </c>
      <c r="Q192" s="425" t="n">
        <v>1</v>
      </c>
    </row>
    <row r="193" customFormat="false" ht="11.25" hidden="false" customHeight="false" outlineLevel="0" collapsed="false">
      <c r="B193" s="133" t="n">
        <f aca="false">EOMONTH(B192,0)+1</f>
        <v>42826</v>
      </c>
      <c r="C193" s="425"/>
      <c r="D193" s="425" t="n">
        <v>45.8828620910645</v>
      </c>
      <c r="E193" s="425" t="n">
        <v>1</v>
      </c>
      <c r="F193" s="425" t="n">
        <f aca="false">D193</f>
        <v>45.8828620910645</v>
      </c>
      <c r="G193" s="425" t="n">
        <v>1</v>
      </c>
      <c r="H193" s="425"/>
      <c r="I193" s="425" t="n">
        <v>45.8828620910645</v>
      </c>
      <c r="J193" s="425" t="n">
        <v>0</v>
      </c>
      <c r="K193" s="425" t="n">
        <f aca="false">I193</f>
        <v>45.8828620910645</v>
      </c>
      <c r="L193" s="425" t="n">
        <v>1</v>
      </c>
      <c r="M193" s="425"/>
      <c r="N193" s="425" t="n">
        <v>45.8828620910645</v>
      </c>
      <c r="O193" s="425" t="n">
        <v>1</v>
      </c>
      <c r="P193" s="425" t="n">
        <f aca="false">N193</f>
        <v>45.8828620910645</v>
      </c>
      <c r="Q193" s="425" t="n">
        <v>1</v>
      </c>
    </row>
    <row r="194" customFormat="false" ht="11.25" hidden="false" customHeight="false" outlineLevel="0" collapsed="false">
      <c r="B194" s="133" t="n">
        <f aca="false">EOMONTH(B193,0)+1</f>
        <v>42856</v>
      </c>
      <c r="C194" s="425"/>
      <c r="D194" s="425" t="n">
        <v>45.5328598022461</v>
      </c>
      <c r="E194" s="425" t="n">
        <v>1</v>
      </c>
      <c r="F194" s="425" t="n">
        <f aca="false">D194</f>
        <v>45.5328598022461</v>
      </c>
      <c r="G194" s="425" t="n">
        <v>1</v>
      </c>
      <c r="H194" s="425"/>
      <c r="I194" s="425" t="n">
        <v>45.5328598022461</v>
      </c>
      <c r="J194" s="425" t="n">
        <v>0</v>
      </c>
      <c r="K194" s="425" t="n">
        <f aca="false">I194</f>
        <v>45.5328598022461</v>
      </c>
      <c r="L194" s="425" t="n">
        <v>1</v>
      </c>
      <c r="M194" s="425"/>
      <c r="N194" s="425" t="n">
        <v>45.5328598022461</v>
      </c>
      <c r="O194" s="425" t="n">
        <v>1</v>
      </c>
      <c r="P194" s="425" t="n">
        <f aca="false">N194</f>
        <v>45.5328598022461</v>
      </c>
      <c r="Q194" s="425" t="n">
        <v>1</v>
      </c>
    </row>
    <row r="195" customFormat="false" ht="11.25" hidden="false" customHeight="false" outlineLevel="0" collapsed="false">
      <c r="B195" s="133" t="n">
        <f aca="false">EOMONTH(B194,0)+1</f>
        <v>42887</v>
      </c>
      <c r="C195" s="425"/>
      <c r="D195" s="425" t="n">
        <v>40.2485427856445</v>
      </c>
      <c r="E195" s="425" t="n">
        <v>1</v>
      </c>
      <c r="F195" s="425" t="n">
        <f aca="false">D195</f>
        <v>40.2485427856445</v>
      </c>
      <c r="G195" s="425" t="n">
        <v>1</v>
      </c>
      <c r="H195" s="425"/>
      <c r="I195" s="425" t="n">
        <v>40.2485427856445</v>
      </c>
      <c r="J195" s="425" t="n">
        <v>0</v>
      </c>
      <c r="K195" s="425" t="n">
        <f aca="false">I195</f>
        <v>40.2485427856445</v>
      </c>
      <c r="L195" s="425" t="n">
        <v>1</v>
      </c>
      <c r="M195" s="425"/>
      <c r="N195" s="425" t="n">
        <v>40.2485427856445</v>
      </c>
      <c r="O195" s="425" t="n">
        <v>1</v>
      </c>
      <c r="P195" s="425" t="n">
        <f aca="false">N195</f>
        <v>40.2485427856445</v>
      </c>
      <c r="Q195" s="425" t="n">
        <v>1</v>
      </c>
    </row>
    <row r="196" customFormat="false" ht="11.25" hidden="false" customHeight="false" outlineLevel="0" collapsed="false">
      <c r="B196" s="133" t="n">
        <f aca="false">EOMONTH(B195,0)+1</f>
        <v>42917</v>
      </c>
      <c r="C196" s="425"/>
      <c r="D196" s="425" t="n">
        <v>40.698543548584</v>
      </c>
      <c r="E196" s="425" t="n">
        <v>1</v>
      </c>
      <c r="F196" s="425" t="n">
        <f aca="false">D196</f>
        <v>40.698543548584</v>
      </c>
      <c r="G196" s="425" t="n">
        <v>1</v>
      </c>
      <c r="H196" s="425"/>
      <c r="I196" s="425" t="n">
        <v>40.698543548584</v>
      </c>
      <c r="J196" s="425" t="n">
        <v>0</v>
      </c>
      <c r="K196" s="425" t="n">
        <f aca="false">I196</f>
        <v>40.698543548584</v>
      </c>
      <c r="L196" s="425" t="n">
        <v>1</v>
      </c>
      <c r="M196" s="425"/>
      <c r="N196" s="425" t="n">
        <v>40.698543548584</v>
      </c>
      <c r="O196" s="425" t="n">
        <v>1</v>
      </c>
      <c r="P196" s="425" t="n">
        <f aca="false">N196</f>
        <v>40.698543548584</v>
      </c>
      <c r="Q196" s="425" t="n">
        <v>1</v>
      </c>
    </row>
    <row r="197" customFormat="false" ht="11.25" hidden="false" customHeight="false" outlineLevel="0" collapsed="false">
      <c r="B197" s="133" t="n">
        <f aca="false">EOMONTH(B196,0)+1</f>
        <v>42948</v>
      </c>
      <c r="C197" s="425"/>
      <c r="D197" s="425" t="n">
        <v>42.3535652160645</v>
      </c>
      <c r="E197" s="425" t="n">
        <v>1</v>
      </c>
      <c r="F197" s="425" t="n">
        <f aca="false">D197</f>
        <v>42.3535652160645</v>
      </c>
      <c r="G197" s="425" t="n">
        <v>1</v>
      </c>
      <c r="H197" s="425"/>
      <c r="I197" s="425" t="n">
        <v>42.3535652160645</v>
      </c>
      <c r="J197" s="425" t="n">
        <v>0</v>
      </c>
      <c r="K197" s="425" t="n">
        <f aca="false">I197</f>
        <v>42.3535652160645</v>
      </c>
      <c r="L197" s="425" t="n">
        <v>1</v>
      </c>
      <c r="M197" s="425"/>
      <c r="N197" s="425" t="n">
        <v>42.3535652160645</v>
      </c>
      <c r="O197" s="425" t="n">
        <v>1</v>
      </c>
      <c r="P197" s="425" t="n">
        <f aca="false">N197</f>
        <v>42.3535652160645</v>
      </c>
      <c r="Q197" s="425" t="n">
        <v>1</v>
      </c>
    </row>
    <row r="198" customFormat="false" ht="11.25" hidden="false" customHeight="false" outlineLevel="0" collapsed="false">
      <c r="B198" s="133" t="n">
        <f aca="false">EOMONTH(B197,0)+1</f>
        <v>42979</v>
      </c>
      <c r="C198" s="425"/>
      <c r="D198" s="425" t="n">
        <v>52.3528556823731</v>
      </c>
      <c r="E198" s="425" t="n">
        <v>1</v>
      </c>
      <c r="F198" s="425" t="n">
        <f aca="false">D198</f>
        <v>52.3528556823731</v>
      </c>
      <c r="G198" s="425" t="n">
        <v>1</v>
      </c>
      <c r="H198" s="425"/>
      <c r="I198" s="425" t="n">
        <v>52.3528556823731</v>
      </c>
      <c r="J198" s="425" t="n">
        <v>0</v>
      </c>
      <c r="K198" s="425" t="n">
        <f aca="false">I198</f>
        <v>52.3528556823731</v>
      </c>
      <c r="L198" s="425" t="n">
        <v>1</v>
      </c>
      <c r="M198" s="425"/>
      <c r="N198" s="425" t="n">
        <v>52.3528556823731</v>
      </c>
      <c r="O198" s="425" t="n">
        <v>1</v>
      </c>
      <c r="P198" s="425" t="n">
        <f aca="false">N198</f>
        <v>52.3528556823731</v>
      </c>
      <c r="Q198" s="425" t="n">
        <v>1</v>
      </c>
    </row>
    <row r="199" customFormat="false" ht="11.25" hidden="false" customHeight="false" outlineLevel="0" collapsed="false">
      <c r="B199" s="133" t="n">
        <f aca="false">EOMONTH(B198,0)+1</f>
        <v>43009</v>
      </c>
      <c r="C199" s="425"/>
      <c r="D199" s="425" t="n">
        <v>81.7471466064453</v>
      </c>
      <c r="E199" s="425" t="n">
        <v>1</v>
      </c>
      <c r="F199" s="425" t="n">
        <f aca="false">D199</f>
        <v>81.7471466064453</v>
      </c>
      <c r="G199" s="425" t="n">
        <v>1</v>
      </c>
      <c r="H199" s="425"/>
      <c r="I199" s="425" t="n">
        <v>81.7471466064453</v>
      </c>
      <c r="J199" s="425" t="n">
        <v>0</v>
      </c>
      <c r="K199" s="425" t="n">
        <f aca="false">I199</f>
        <v>81.7471466064453</v>
      </c>
      <c r="L199" s="425" t="n">
        <v>1</v>
      </c>
      <c r="M199" s="425"/>
      <c r="N199" s="425" t="n">
        <v>81.7471466064453</v>
      </c>
      <c r="O199" s="425" t="n">
        <v>1</v>
      </c>
      <c r="P199" s="425" t="n">
        <f aca="false">N199</f>
        <v>81.7471466064453</v>
      </c>
      <c r="Q199" s="425" t="n">
        <v>1</v>
      </c>
    </row>
    <row r="200" customFormat="false" ht="11.25" hidden="false" customHeight="false" outlineLevel="0" collapsed="false">
      <c r="B200" s="133" t="n">
        <f aca="false">EOMONTH(B199,0)+1</f>
        <v>43040</v>
      </c>
      <c r="C200" s="425"/>
      <c r="D200" s="425" t="n">
        <v>81.7471466064453</v>
      </c>
      <c r="E200" s="425" t="n">
        <v>1</v>
      </c>
      <c r="F200" s="425" t="n">
        <f aca="false">D200</f>
        <v>81.7471466064453</v>
      </c>
      <c r="G200" s="425" t="n">
        <v>1</v>
      </c>
      <c r="H200" s="425"/>
      <c r="I200" s="425" t="n">
        <v>81.7471466064453</v>
      </c>
      <c r="J200" s="425" t="n">
        <v>0</v>
      </c>
      <c r="K200" s="425" t="n">
        <f aca="false">I200</f>
        <v>81.7471466064453</v>
      </c>
      <c r="L200" s="425" t="n">
        <v>1</v>
      </c>
      <c r="M200" s="425"/>
      <c r="N200" s="425" t="n">
        <v>81.7471466064453</v>
      </c>
      <c r="O200" s="425" t="n">
        <v>1</v>
      </c>
      <c r="P200" s="425" t="n">
        <f aca="false">N200</f>
        <v>81.7471466064453</v>
      </c>
      <c r="Q200" s="425" t="n">
        <v>1</v>
      </c>
    </row>
    <row r="201" customFormat="false" ht="11.25" hidden="false" customHeight="false" outlineLevel="0" collapsed="false">
      <c r="B201" s="133" t="n">
        <f aca="false">EOMONTH(B200,0)+1</f>
        <v>43070</v>
      </c>
      <c r="C201" s="425"/>
      <c r="D201" s="425" t="n">
        <v>40.7521438598633</v>
      </c>
      <c r="E201" s="425" t="n">
        <v>1</v>
      </c>
      <c r="F201" s="425" t="n">
        <f aca="false">D201</f>
        <v>40.7521438598633</v>
      </c>
      <c r="G201" s="425" t="n">
        <v>1</v>
      </c>
      <c r="H201" s="425"/>
      <c r="I201" s="425" t="n">
        <v>40.7521438598633</v>
      </c>
      <c r="J201" s="425" t="n">
        <v>0</v>
      </c>
      <c r="K201" s="425" t="n">
        <f aca="false">I201</f>
        <v>40.7521438598633</v>
      </c>
      <c r="L201" s="425" t="n">
        <v>1</v>
      </c>
      <c r="M201" s="425"/>
      <c r="N201" s="425" t="n">
        <v>40.7521438598633</v>
      </c>
      <c r="O201" s="425" t="n">
        <v>1</v>
      </c>
      <c r="P201" s="425" t="n">
        <f aca="false">N201</f>
        <v>40.7521438598633</v>
      </c>
      <c r="Q201" s="425" t="n">
        <v>1</v>
      </c>
    </row>
    <row r="202" customFormat="false" ht="11.25" hidden="false" customHeight="false" outlineLevel="0" collapsed="false">
      <c r="B202" s="133" t="n">
        <f aca="false">EOMONTH(B201,0)+1</f>
        <v>43101</v>
      </c>
      <c r="C202" s="425"/>
      <c r="D202" s="425" t="n">
        <v>38.5039329528809</v>
      </c>
      <c r="E202" s="425" t="n">
        <v>1</v>
      </c>
      <c r="F202" s="425" t="n">
        <f aca="false">D202</f>
        <v>38.5039329528809</v>
      </c>
      <c r="G202" s="425" t="n">
        <v>1</v>
      </c>
      <c r="H202" s="425"/>
      <c r="I202" s="425" t="n">
        <v>38.5039329528809</v>
      </c>
      <c r="J202" s="425" t="n">
        <v>0</v>
      </c>
      <c r="K202" s="425" t="n">
        <f aca="false">I202</f>
        <v>38.5039329528809</v>
      </c>
      <c r="L202" s="425" t="n">
        <v>1</v>
      </c>
      <c r="M202" s="425"/>
      <c r="N202" s="425" t="n">
        <v>38.5039329528809</v>
      </c>
      <c r="O202" s="425" t="n">
        <v>1</v>
      </c>
      <c r="P202" s="425" t="n">
        <f aca="false">N202</f>
        <v>38.5039329528809</v>
      </c>
      <c r="Q202" s="425" t="n">
        <v>1</v>
      </c>
    </row>
    <row r="203" customFormat="false" ht="11.25" hidden="false" customHeight="false" outlineLevel="0" collapsed="false">
      <c r="B203" s="133" t="n">
        <f aca="false">EOMONTH(B202,0)+1</f>
        <v>43132</v>
      </c>
      <c r="C203" s="425"/>
      <c r="D203" s="425" t="n">
        <v>38.603931427002</v>
      </c>
      <c r="E203" s="425" t="n">
        <v>1</v>
      </c>
      <c r="F203" s="425" t="n">
        <f aca="false">D203</f>
        <v>38.603931427002</v>
      </c>
      <c r="G203" s="425" t="n">
        <v>1</v>
      </c>
      <c r="H203" s="425"/>
      <c r="I203" s="425" t="n">
        <v>38.603931427002</v>
      </c>
      <c r="J203" s="425" t="n">
        <v>0</v>
      </c>
      <c r="K203" s="425" t="n">
        <f aca="false">I203</f>
        <v>38.603931427002</v>
      </c>
      <c r="L203" s="425" t="n">
        <v>1</v>
      </c>
      <c r="M203" s="425"/>
      <c r="N203" s="425" t="n">
        <v>38.603931427002</v>
      </c>
      <c r="O203" s="425" t="n">
        <v>1</v>
      </c>
      <c r="P203" s="425" t="n">
        <f aca="false">N203</f>
        <v>38.603931427002</v>
      </c>
      <c r="Q203" s="425" t="n">
        <v>1</v>
      </c>
    </row>
    <row r="204" customFormat="false" ht="11.25" hidden="false" customHeight="false" outlineLevel="0" collapsed="false">
      <c r="B204" s="133" t="n">
        <f aca="false">EOMONTH(B203,0)+1</f>
        <v>43160</v>
      </c>
      <c r="C204" s="425"/>
      <c r="D204" s="425" t="n">
        <v>38.7039299011231</v>
      </c>
      <c r="E204" s="425" t="n">
        <v>1</v>
      </c>
      <c r="F204" s="425" t="n">
        <f aca="false">D204</f>
        <v>38.7039299011231</v>
      </c>
      <c r="G204" s="425" t="n">
        <v>1</v>
      </c>
      <c r="H204" s="425"/>
      <c r="I204" s="425" t="n">
        <v>38.7039299011231</v>
      </c>
      <c r="J204" s="425" t="n">
        <v>0</v>
      </c>
      <c r="K204" s="425" t="n">
        <f aca="false">I204</f>
        <v>38.7039299011231</v>
      </c>
      <c r="L204" s="425" t="n">
        <v>1</v>
      </c>
      <c r="M204" s="425"/>
      <c r="N204" s="425" t="n">
        <v>38.7039299011231</v>
      </c>
      <c r="O204" s="425" t="n">
        <v>1</v>
      </c>
      <c r="P204" s="425" t="n">
        <f aca="false">N204</f>
        <v>38.7039299011231</v>
      </c>
      <c r="Q204" s="425" t="n">
        <v>1</v>
      </c>
    </row>
    <row r="205" customFormat="false" ht="11.25" hidden="false" customHeight="false" outlineLevel="0" collapsed="false">
      <c r="B205" s="133" t="n">
        <f aca="false">EOMONTH(B204,0)+1</f>
        <v>43191</v>
      </c>
      <c r="C205" s="425"/>
      <c r="D205" s="425" t="n">
        <v>46.3828620910645</v>
      </c>
      <c r="E205" s="425" t="n">
        <v>1</v>
      </c>
      <c r="F205" s="425" t="n">
        <f aca="false">D205</f>
        <v>46.3828620910645</v>
      </c>
      <c r="G205" s="425" t="n">
        <v>1</v>
      </c>
      <c r="H205" s="425"/>
      <c r="I205" s="425" t="n">
        <v>46.3828620910645</v>
      </c>
      <c r="J205" s="425" t="n">
        <v>0</v>
      </c>
      <c r="K205" s="425" t="n">
        <f aca="false">I205</f>
        <v>46.3828620910645</v>
      </c>
      <c r="L205" s="425" t="n">
        <v>1</v>
      </c>
      <c r="M205" s="425"/>
      <c r="N205" s="425" t="n">
        <v>46.3828620910645</v>
      </c>
      <c r="O205" s="425" t="n">
        <v>1</v>
      </c>
      <c r="P205" s="425" t="n">
        <f aca="false">N205</f>
        <v>46.3828620910645</v>
      </c>
      <c r="Q205" s="425" t="n">
        <v>1</v>
      </c>
    </row>
    <row r="206" customFormat="false" ht="11.25" hidden="false" customHeight="false" outlineLevel="0" collapsed="false">
      <c r="B206" s="133" t="n">
        <f aca="false">EOMONTH(B205,0)+1</f>
        <v>43221</v>
      </c>
      <c r="C206" s="425"/>
      <c r="D206" s="425" t="n">
        <v>46.0328598022461</v>
      </c>
      <c r="E206" s="425" t="n">
        <v>1</v>
      </c>
      <c r="F206" s="425" t="n">
        <f aca="false">D206</f>
        <v>46.0328598022461</v>
      </c>
      <c r="G206" s="425" t="n">
        <v>1</v>
      </c>
      <c r="H206" s="425"/>
      <c r="I206" s="425" t="n">
        <v>46.0328598022461</v>
      </c>
      <c r="J206" s="425" t="n">
        <v>0</v>
      </c>
      <c r="K206" s="425" t="n">
        <f aca="false">I206</f>
        <v>46.0328598022461</v>
      </c>
      <c r="L206" s="425" t="n">
        <v>1</v>
      </c>
      <c r="M206" s="425"/>
      <c r="N206" s="425" t="n">
        <v>46.0328598022461</v>
      </c>
      <c r="O206" s="425" t="n">
        <v>1</v>
      </c>
      <c r="P206" s="425" t="n">
        <f aca="false">N206</f>
        <v>46.0328598022461</v>
      </c>
      <c r="Q206" s="425" t="n">
        <v>1</v>
      </c>
    </row>
    <row r="207" customFormat="false" ht="11.25" hidden="false" customHeight="false" outlineLevel="0" collapsed="false">
      <c r="B207" s="133" t="n">
        <f aca="false">EOMONTH(B206,0)+1</f>
        <v>43252</v>
      </c>
      <c r="C207" s="425"/>
      <c r="D207" s="425" t="n">
        <v>40.7485427856445</v>
      </c>
      <c r="E207" s="425" t="n">
        <v>1</v>
      </c>
      <c r="F207" s="425" t="n">
        <f aca="false">D207</f>
        <v>40.7485427856445</v>
      </c>
      <c r="G207" s="425" t="n">
        <v>1</v>
      </c>
      <c r="H207" s="425"/>
      <c r="I207" s="425" t="n">
        <v>40.7485427856445</v>
      </c>
      <c r="J207" s="425" t="n">
        <v>0</v>
      </c>
      <c r="K207" s="425" t="n">
        <f aca="false">I207</f>
        <v>40.7485427856445</v>
      </c>
      <c r="L207" s="425" t="n">
        <v>1</v>
      </c>
      <c r="M207" s="425"/>
      <c r="N207" s="425" t="n">
        <v>40.7485427856445</v>
      </c>
      <c r="O207" s="425" t="n">
        <v>1</v>
      </c>
      <c r="P207" s="425" t="n">
        <f aca="false">N207</f>
        <v>40.7485427856445</v>
      </c>
      <c r="Q207" s="425" t="n">
        <v>1</v>
      </c>
    </row>
    <row r="208" customFormat="false" ht="11.25" hidden="false" customHeight="false" outlineLevel="0" collapsed="false">
      <c r="B208" s="133" t="n">
        <f aca="false">EOMONTH(B207,0)+1</f>
        <v>43282</v>
      </c>
      <c r="C208" s="425"/>
      <c r="D208" s="425" t="n">
        <v>41.198543548584</v>
      </c>
      <c r="E208" s="425" t="n">
        <v>1</v>
      </c>
      <c r="F208" s="425" t="n">
        <f aca="false">D208</f>
        <v>41.198543548584</v>
      </c>
      <c r="G208" s="425" t="n">
        <v>1</v>
      </c>
      <c r="H208" s="425"/>
      <c r="I208" s="425" t="n">
        <v>41.198543548584</v>
      </c>
      <c r="J208" s="425" t="n">
        <v>0</v>
      </c>
      <c r="K208" s="425" t="n">
        <f aca="false">I208</f>
        <v>41.198543548584</v>
      </c>
      <c r="L208" s="425" t="n">
        <v>1</v>
      </c>
      <c r="M208" s="425"/>
      <c r="N208" s="425" t="n">
        <v>41.198543548584</v>
      </c>
      <c r="O208" s="425" t="n">
        <v>1</v>
      </c>
      <c r="P208" s="425" t="n">
        <f aca="false">N208</f>
        <v>41.198543548584</v>
      </c>
      <c r="Q208" s="425" t="n">
        <v>1</v>
      </c>
    </row>
    <row r="209" customFormat="false" ht="11.25" hidden="false" customHeight="false" outlineLevel="0" collapsed="false">
      <c r="B209" s="133" t="n">
        <f aca="false">EOMONTH(B208,0)+1</f>
        <v>43313</v>
      </c>
      <c r="C209" s="425"/>
      <c r="D209" s="425" t="n">
        <v>42.8535652160645</v>
      </c>
      <c r="E209" s="425" t="n">
        <v>1</v>
      </c>
      <c r="F209" s="425" t="n">
        <f aca="false">D209</f>
        <v>42.8535652160645</v>
      </c>
      <c r="G209" s="425" t="n">
        <v>1</v>
      </c>
      <c r="H209" s="425"/>
      <c r="I209" s="425" t="n">
        <v>42.8535652160645</v>
      </c>
      <c r="J209" s="425" t="n">
        <v>0</v>
      </c>
      <c r="K209" s="425" t="n">
        <f aca="false">I209</f>
        <v>42.8535652160645</v>
      </c>
      <c r="L209" s="425" t="n">
        <v>1</v>
      </c>
      <c r="M209" s="425"/>
      <c r="N209" s="425" t="n">
        <v>42.8535652160645</v>
      </c>
      <c r="O209" s="425" t="n">
        <v>1</v>
      </c>
      <c r="P209" s="425" t="n">
        <f aca="false">N209</f>
        <v>42.8535652160645</v>
      </c>
      <c r="Q209" s="425" t="n">
        <v>1</v>
      </c>
    </row>
    <row r="210" customFormat="false" ht="11.25" hidden="false" customHeight="false" outlineLevel="0" collapsed="false">
      <c r="B210" s="133" t="n">
        <f aca="false">EOMONTH(B209,0)+1</f>
        <v>43344</v>
      </c>
      <c r="C210" s="425"/>
      <c r="D210" s="425" t="n">
        <v>53.3528556823731</v>
      </c>
      <c r="E210" s="425" t="n">
        <v>1</v>
      </c>
      <c r="F210" s="425" t="n">
        <f aca="false">D210</f>
        <v>53.3528556823731</v>
      </c>
      <c r="G210" s="425" t="n">
        <v>1</v>
      </c>
      <c r="H210" s="425"/>
      <c r="I210" s="425" t="n">
        <v>53.3528556823731</v>
      </c>
      <c r="J210" s="425" t="n">
        <v>0</v>
      </c>
      <c r="K210" s="425" t="n">
        <f aca="false">I210</f>
        <v>53.3528556823731</v>
      </c>
      <c r="L210" s="425" t="n">
        <v>1</v>
      </c>
      <c r="M210" s="425"/>
      <c r="N210" s="425" t="n">
        <v>53.3528556823731</v>
      </c>
      <c r="O210" s="425" t="n">
        <v>1</v>
      </c>
      <c r="P210" s="425" t="n">
        <f aca="false">N210</f>
        <v>53.3528556823731</v>
      </c>
      <c r="Q210" s="425" t="n">
        <v>1</v>
      </c>
    </row>
    <row r="211" customFormat="false" ht="11.25" hidden="false" customHeight="false" outlineLevel="0" collapsed="false">
      <c r="B211" s="133" t="n">
        <f aca="false">EOMONTH(B210,0)+1</f>
        <v>43374</v>
      </c>
      <c r="C211" s="425"/>
      <c r="D211" s="425" t="n">
        <v>83.7471466064453</v>
      </c>
      <c r="E211" s="425" t="n">
        <v>1</v>
      </c>
      <c r="F211" s="425" t="n">
        <f aca="false">D211</f>
        <v>83.7471466064453</v>
      </c>
      <c r="G211" s="425" t="n">
        <v>1</v>
      </c>
      <c r="H211" s="425"/>
      <c r="I211" s="425" t="n">
        <v>83.7471466064453</v>
      </c>
      <c r="J211" s="425" t="n">
        <v>0</v>
      </c>
      <c r="K211" s="425" t="n">
        <f aca="false">I211</f>
        <v>83.7471466064453</v>
      </c>
      <c r="L211" s="425" t="n">
        <v>1</v>
      </c>
      <c r="M211" s="425"/>
      <c r="N211" s="425" t="n">
        <v>83.7471466064453</v>
      </c>
      <c r="O211" s="425" t="n">
        <v>1</v>
      </c>
      <c r="P211" s="425" t="n">
        <f aca="false">N211</f>
        <v>83.7471466064453</v>
      </c>
      <c r="Q211" s="425" t="n">
        <v>1</v>
      </c>
    </row>
    <row r="212" customFormat="false" ht="11.25" hidden="false" customHeight="false" outlineLevel="0" collapsed="false">
      <c r="B212" s="133" t="n">
        <f aca="false">EOMONTH(B211,0)+1</f>
        <v>43405</v>
      </c>
      <c r="C212" s="425"/>
      <c r="D212" s="425" t="n">
        <v>83.7471466064453</v>
      </c>
      <c r="E212" s="425" t="n">
        <v>1</v>
      </c>
      <c r="F212" s="425" t="n">
        <f aca="false">D212</f>
        <v>83.7471466064453</v>
      </c>
      <c r="G212" s="425" t="n">
        <v>1</v>
      </c>
      <c r="H212" s="425"/>
      <c r="I212" s="425" t="n">
        <v>83.7471466064453</v>
      </c>
      <c r="J212" s="425" t="n">
        <v>0</v>
      </c>
      <c r="K212" s="425" t="n">
        <f aca="false">I212</f>
        <v>83.7471466064453</v>
      </c>
      <c r="L212" s="425" t="n">
        <v>1</v>
      </c>
      <c r="M212" s="425"/>
      <c r="N212" s="425" t="n">
        <v>83.7471466064453</v>
      </c>
      <c r="O212" s="425" t="n">
        <v>1</v>
      </c>
      <c r="P212" s="425" t="n">
        <f aca="false">N212</f>
        <v>83.7471466064453</v>
      </c>
      <c r="Q212" s="425" t="n">
        <v>1</v>
      </c>
    </row>
    <row r="213" customFormat="false" ht="11.25" hidden="false" customHeight="false" outlineLevel="0" collapsed="false">
      <c r="B213" s="133" t="n">
        <f aca="false">EOMONTH(B212,0)+1</f>
        <v>43435</v>
      </c>
      <c r="C213" s="425"/>
      <c r="D213" s="425" t="n">
        <v>41.2521438598633</v>
      </c>
      <c r="E213" s="425" t="n">
        <v>1</v>
      </c>
      <c r="F213" s="425" t="n">
        <f aca="false">D213</f>
        <v>41.2521438598633</v>
      </c>
      <c r="G213" s="425" t="n">
        <v>1</v>
      </c>
      <c r="H213" s="425"/>
      <c r="I213" s="425" t="n">
        <v>41.2521438598633</v>
      </c>
      <c r="J213" s="425" t="n">
        <v>0</v>
      </c>
      <c r="K213" s="425" t="n">
        <f aca="false">I213</f>
        <v>41.2521438598633</v>
      </c>
      <c r="L213" s="425" t="n">
        <v>1</v>
      </c>
      <c r="M213" s="425"/>
      <c r="N213" s="425" t="n">
        <v>41.2521438598633</v>
      </c>
      <c r="O213" s="425" t="n">
        <v>1</v>
      </c>
      <c r="P213" s="425" t="n">
        <f aca="false">N213</f>
        <v>41.2521438598633</v>
      </c>
      <c r="Q213" s="425" t="n">
        <v>1</v>
      </c>
    </row>
    <row r="214" customFormat="false" ht="11.25" hidden="false" customHeight="false" outlineLevel="0" collapsed="false">
      <c r="B214" s="133" t="n">
        <f aca="false">EOMONTH(B213,0)+1</f>
        <v>43466</v>
      </c>
      <c r="C214" s="425"/>
      <c r="D214" s="425" t="n">
        <v>39.0039329528809</v>
      </c>
      <c r="E214" s="425" t="n">
        <v>1</v>
      </c>
      <c r="F214" s="425" t="n">
        <f aca="false">D214</f>
        <v>39.0039329528809</v>
      </c>
      <c r="G214" s="425" t="n">
        <v>1</v>
      </c>
      <c r="H214" s="425"/>
      <c r="I214" s="425" t="n">
        <v>39.0039329528809</v>
      </c>
      <c r="J214" s="425" t="n">
        <v>0</v>
      </c>
      <c r="K214" s="425" t="n">
        <f aca="false">I214</f>
        <v>39.0039329528809</v>
      </c>
      <c r="L214" s="425" t="n">
        <v>1</v>
      </c>
      <c r="M214" s="425"/>
      <c r="N214" s="425" t="n">
        <v>39.0039329528809</v>
      </c>
      <c r="O214" s="425" t="n">
        <v>1</v>
      </c>
      <c r="P214" s="425" t="n">
        <f aca="false">N214</f>
        <v>39.0039329528809</v>
      </c>
      <c r="Q214" s="425" t="n">
        <v>1</v>
      </c>
    </row>
    <row r="215" customFormat="false" ht="11.25" hidden="false" customHeight="false" outlineLevel="0" collapsed="false">
      <c r="B215" s="133" t="n">
        <f aca="false">EOMONTH(B214,0)+1</f>
        <v>43497</v>
      </c>
      <c r="C215" s="425"/>
      <c r="D215" s="425" t="n">
        <v>39.103931427002</v>
      </c>
      <c r="E215" s="425" t="n">
        <v>1</v>
      </c>
      <c r="F215" s="425" t="n">
        <f aca="false">D215</f>
        <v>39.103931427002</v>
      </c>
      <c r="G215" s="425" t="n">
        <v>1</v>
      </c>
      <c r="H215" s="425"/>
      <c r="I215" s="425" t="n">
        <v>39.103931427002</v>
      </c>
      <c r="J215" s="425" t="n">
        <v>0</v>
      </c>
      <c r="K215" s="425" t="n">
        <f aca="false">I215</f>
        <v>39.103931427002</v>
      </c>
      <c r="L215" s="425" t="n">
        <v>1</v>
      </c>
      <c r="M215" s="425"/>
      <c r="N215" s="425" t="n">
        <v>39.103931427002</v>
      </c>
      <c r="O215" s="425" t="n">
        <v>1</v>
      </c>
      <c r="P215" s="425" t="n">
        <f aca="false">N215</f>
        <v>39.103931427002</v>
      </c>
      <c r="Q215" s="425" t="n">
        <v>1</v>
      </c>
    </row>
    <row r="216" customFormat="false" ht="11.25" hidden="false" customHeight="false" outlineLevel="0" collapsed="false">
      <c r="B216" s="133" t="n">
        <f aca="false">EOMONTH(B215,0)+1</f>
        <v>43525</v>
      </c>
      <c r="C216" s="425"/>
      <c r="D216" s="425" t="n">
        <v>39.2039299011231</v>
      </c>
      <c r="E216" s="425" t="n">
        <v>1</v>
      </c>
      <c r="F216" s="425" t="n">
        <f aca="false">D216</f>
        <v>39.2039299011231</v>
      </c>
      <c r="G216" s="425" t="n">
        <v>1</v>
      </c>
      <c r="H216" s="425"/>
      <c r="I216" s="425" t="n">
        <v>39.2039299011231</v>
      </c>
      <c r="J216" s="425" t="n">
        <v>0</v>
      </c>
      <c r="K216" s="425" t="n">
        <f aca="false">I216</f>
        <v>39.2039299011231</v>
      </c>
      <c r="L216" s="425" t="n">
        <v>1</v>
      </c>
      <c r="M216" s="425"/>
      <c r="N216" s="425" t="n">
        <v>39.2039299011231</v>
      </c>
      <c r="O216" s="425" t="n">
        <v>1</v>
      </c>
      <c r="P216" s="425" t="n">
        <f aca="false">N216</f>
        <v>39.2039299011231</v>
      </c>
      <c r="Q216" s="425" t="n">
        <v>1</v>
      </c>
    </row>
    <row r="217" customFormat="false" ht="11.25" hidden="false" customHeight="false" outlineLevel="0" collapsed="false">
      <c r="B217" s="133" t="n">
        <f aca="false">EOMONTH(B216,0)+1</f>
        <v>43556</v>
      </c>
      <c r="C217" s="425"/>
      <c r="D217" s="425" t="n">
        <v>46.8828620910645</v>
      </c>
      <c r="E217" s="425" t="n">
        <v>1</v>
      </c>
      <c r="F217" s="425" t="n">
        <f aca="false">D217</f>
        <v>46.8828620910645</v>
      </c>
      <c r="G217" s="425" t="n">
        <v>1</v>
      </c>
      <c r="H217" s="425"/>
      <c r="I217" s="425" t="n">
        <v>46.8828620910645</v>
      </c>
      <c r="J217" s="425" t="n">
        <v>0</v>
      </c>
      <c r="K217" s="425" t="n">
        <f aca="false">I217</f>
        <v>46.8828620910645</v>
      </c>
      <c r="L217" s="425" t="n">
        <v>1</v>
      </c>
      <c r="M217" s="425"/>
      <c r="N217" s="425" t="n">
        <v>46.8828620910645</v>
      </c>
      <c r="O217" s="425" t="n">
        <v>1</v>
      </c>
      <c r="P217" s="425" t="n">
        <f aca="false">N217</f>
        <v>46.8828620910645</v>
      </c>
      <c r="Q217" s="425" t="n">
        <v>1</v>
      </c>
    </row>
    <row r="218" customFormat="false" ht="11.25" hidden="false" customHeight="false" outlineLevel="0" collapsed="false">
      <c r="B218" s="133" t="n">
        <f aca="false">EOMONTH(B217,0)+1</f>
        <v>43586</v>
      </c>
      <c r="C218" s="425"/>
      <c r="D218" s="425" t="n">
        <v>46.5328598022461</v>
      </c>
      <c r="E218" s="425" t="n">
        <v>1</v>
      </c>
      <c r="F218" s="425" t="n">
        <f aca="false">D218</f>
        <v>46.5328598022461</v>
      </c>
      <c r="G218" s="425" t="n">
        <v>1</v>
      </c>
      <c r="H218" s="425"/>
      <c r="I218" s="425" t="n">
        <v>46.5328598022461</v>
      </c>
      <c r="J218" s="425" t="n">
        <v>0</v>
      </c>
      <c r="K218" s="425" t="n">
        <f aca="false">I218</f>
        <v>46.5328598022461</v>
      </c>
      <c r="L218" s="425" t="n">
        <v>1</v>
      </c>
      <c r="M218" s="425"/>
      <c r="N218" s="425" t="n">
        <v>46.5328598022461</v>
      </c>
      <c r="O218" s="425" t="n">
        <v>1</v>
      </c>
      <c r="P218" s="425" t="n">
        <f aca="false">N218</f>
        <v>46.5328598022461</v>
      </c>
      <c r="Q218" s="425" t="n">
        <v>1</v>
      </c>
    </row>
    <row r="219" customFormat="false" ht="11.25" hidden="false" customHeight="false" outlineLevel="0" collapsed="false">
      <c r="B219" s="133" t="n">
        <f aca="false">EOMONTH(B218,0)+1</f>
        <v>43617</v>
      </c>
      <c r="C219" s="425"/>
      <c r="D219" s="425" t="n">
        <v>41.2485427856445</v>
      </c>
      <c r="E219" s="425" t="n">
        <v>1</v>
      </c>
      <c r="F219" s="425" t="n">
        <f aca="false">D219</f>
        <v>41.2485427856445</v>
      </c>
      <c r="G219" s="425" t="n">
        <v>1</v>
      </c>
      <c r="H219" s="425"/>
      <c r="I219" s="425" t="n">
        <v>41.2485427856445</v>
      </c>
      <c r="J219" s="425" t="n">
        <v>0</v>
      </c>
      <c r="K219" s="425" t="n">
        <f aca="false">I219</f>
        <v>41.2485427856445</v>
      </c>
      <c r="L219" s="425" t="n">
        <v>1</v>
      </c>
      <c r="M219" s="425"/>
      <c r="N219" s="425" t="n">
        <v>41.2485427856445</v>
      </c>
      <c r="O219" s="425" t="n">
        <v>1</v>
      </c>
      <c r="P219" s="425" t="n">
        <f aca="false">N219</f>
        <v>41.2485427856445</v>
      </c>
      <c r="Q219" s="425" t="n">
        <v>1</v>
      </c>
    </row>
    <row r="220" customFormat="false" ht="11.25" hidden="false" customHeight="false" outlineLevel="0" collapsed="false">
      <c r="B220" s="133" t="n">
        <f aca="false">EOMONTH(B219,0)+1</f>
        <v>43647</v>
      </c>
      <c r="C220" s="425"/>
      <c r="D220" s="425" t="n">
        <v>41.698543548584</v>
      </c>
      <c r="E220" s="425" t="n">
        <v>1</v>
      </c>
      <c r="F220" s="425" t="n">
        <f aca="false">D220</f>
        <v>41.698543548584</v>
      </c>
      <c r="G220" s="425" t="n">
        <v>1</v>
      </c>
      <c r="H220" s="425"/>
      <c r="I220" s="425" t="n">
        <v>41.698543548584</v>
      </c>
      <c r="J220" s="425" t="n">
        <v>0</v>
      </c>
      <c r="K220" s="425" t="n">
        <f aca="false">I220</f>
        <v>41.698543548584</v>
      </c>
      <c r="L220" s="425" t="n">
        <v>1</v>
      </c>
      <c r="M220" s="425"/>
      <c r="N220" s="425" t="n">
        <v>41.698543548584</v>
      </c>
      <c r="O220" s="425" t="n">
        <v>1</v>
      </c>
      <c r="P220" s="425" t="n">
        <f aca="false">N220</f>
        <v>41.698543548584</v>
      </c>
      <c r="Q220" s="425" t="n">
        <v>1</v>
      </c>
    </row>
    <row r="221" customFormat="false" ht="11.25" hidden="false" customHeight="false" outlineLevel="0" collapsed="false">
      <c r="B221" s="133" t="n">
        <f aca="false">EOMONTH(B220,0)+1</f>
        <v>43678</v>
      </c>
      <c r="C221" s="425"/>
      <c r="D221" s="425" t="n">
        <v>43.3535652160645</v>
      </c>
      <c r="E221" s="425" t="n">
        <v>1</v>
      </c>
      <c r="F221" s="425" t="n">
        <f aca="false">D221</f>
        <v>43.3535652160645</v>
      </c>
      <c r="G221" s="425" t="n">
        <v>1</v>
      </c>
      <c r="H221" s="425"/>
      <c r="I221" s="425" t="n">
        <v>43.3535652160645</v>
      </c>
      <c r="J221" s="425" t="n">
        <v>0</v>
      </c>
      <c r="K221" s="425" t="n">
        <f aca="false">I221</f>
        <v>43.3535652160645</v>
      </c>
      <c r="L221" s="425" t="n">
        <v>1</v>
      </c>
      <c r="M221" s="425"/>
      <c r="N221" s="425" t="n">
        <v>43.3535652160645</v>
      </c>
      <c r="O221" s="425" t="n">
        <v>1</v>
      </c>
      <c r="P221" s="425" t="n">
        <f aca="false">N221</f>
        <v>43.3535652160645</v>
      </c>
      <c r="Q221" s="425" t="n">
        <v>1</v>
      </c>
    </row>
    <row r="222" customFormat="false" ht="11.25" hidden="false" customHeight="false" outlineLevel="0" collapsed="false">
      <c r="B222" s="133" t="n">
        <f aca="false">EOMONTH(B221,0)+1</f>
        <v>43709</v>
      </c>
      <c r="C222" s="425"/>
      <c r="D222" s="425" t="n">
        <v>54.3528556823731</v>
      </c>
      <c r="E222" s="425" t="n">
        <v>1</v>
      </c>
      <c r="F222" s="425" t="n">
        <f aca="false">D222</f>
        <v>54.3528556823731</v>
      </c>
      <c r="G222" s="425" t="n">
        <v>1</v>
      </c>
      <c r="H222" s="425"/>
      <c r="I222" s="425" t="n">
        <v>54.3528556823731</v>
      </c>
      <c r="J222" s="425" t="n">
        <v>0</v>
      </c>
      <c r="K222" s="425" t="n">
        <f aca="false">I222</f>
        <v>54.3528556823731</v>
      </c>
      <c r="L222" s="425" t="n">
        <v>1</v>
      </c>
      <c r="M222" s="425"/>
      <c r="N222" s="425" t="n">
        <v>54.3528556823731</v>
      </c>
      <c r="O222" s="425" t="n">
        <v>1</v>
      </c>
      <c r="P222" s="425" t="n">
        <f aca="false">N222</f>
        <v>54.3528556823731</v>
      </c>
      <c r="Q222" s="425" t="n">
        <v>1</v>
      </c>
    </row>
    <row r="223" customFormat="false" ht="11.25" hidden="false" customHeight="false" outlineLevel="0" collapsed="false">
      <c r="B223" s="133" t="n">
        <f aca="false">EOMONTH(B222,0)+1</f>
        <v>43739</v>
      </c>
      <c r="C223" s="425"/>
      <c r="D223" s="425" t="n">
        <v>85.7471466064453</v>
      </c>
      <c r="E223" s="425" t="n">
        <v>1</v>
      </c>
      <c r="F223" s="425" t="n">
        <f aca="false">D223</f>
        <v>85.7471466064453</v>
      </c>
      <c r="G223" s="425" t="n">
        <v>1</v>
      </c>
      <c r="H223" s="425"/>
      <c r="I223" s="425" t="n">
        <v>85.7471466064453</v>
      </c>
      <c r="J223" s="425" t="n">
        <v>0</v>
      </c>
      <c r="K223" s="425" t="n">
        <f aca="false">I223</f>
        <v>85.7471466064453</v>
      </c>
      <c r="L223" s="425" t="n">
        <v>1</v>
      </c>
      <c r="M223" s="425"/>
      <c r="N223" s="425" t="n">
        <v>85.7471466064453</v>
      </c>
      <c r="O223" s="425" t="n">
        <v>1</v>
      </c>
      <c r="P223" s="425" t="n">
        <f aca="false">N223</f>
        <v>85.7471466064453</v>
      </c>
      <c r="Q223" s="425" t="n">
        <v>1</v>
      </c>
    </row>
    <row r="224" customFormat="false" ht="11.25" hidden="false" customHeight="false" outlineLevel="0" collapsed="false">
      <c r="B224" s="133" t="n">
        <f aca="false">EOMONTH(B223,0)+1</f>
        <v>43770</v>
      </c>
      <c r="C224" s="425"/>
      <c r="D224" s="425" t="n">
        <v>85.7471466064453</v>
      </c>
      <c r="E224" s="425" t="n">
        <v>1</v>
      </c>
      <c r="F224" s="425" t="n">
        <f aca="false">D224</f>
        <v>85.7471466064453</v>
      </c>
      <c r="G224" s="425" t="n">
        <v>1</v>
      </c>
      <c r="H224" s="425"/>
      <c r="I224" s="425" t="n">
        <v>85.7471466064453</v>
      </c>
      <c r="J224" s="425" t="n">
        <v>0</v>
      </c>
      <c r="K224" s="425" t="n">
        <f aca="false">I224</f>
        <v>85.7471466064453</v>
      </c>
      <c r="L224" s="425" t="n">
        <v>1</v>
      </c>
      <c r="M224" s="425"/>
      <c r="N224" s="425" t="n">
        <v>85.7471466064453</v>
      </c>
      <c r="O224" s="425" t="n">
        <v>1</v>
      </c>
      <c r="P224" s="425" t="n">
        <f aca="false">N224</f>
        <v>85.7471466064453</v>
      </c>
      <c r="Q224" s="425" t="n">
        <v>1</v>
      </c>
    </row>
    <row r="225" customFormat="false" ht="11.25" hidden="false" customHeight="false" outlineLevel="0" collapsed="false">
      <c r="B225" s="133" t="n">
        <f aca="false">EOMONTH(B224,0)+1</f>
        <v>43800</v>
      </c>
      <c r="C225" s="425"/>
      <c r="D225" s="425" t="n">
        <v>41.7521438598633</v>
      </c>
      <c r="E225" s="425" t="n">
        <v>1</v>
      </c>
      <c r="F225" s="425" t="n">
        <f aca="false">D225</f>
        <v>41.7521438598633</v>
      </c>
      <c r="G225" s="425" t="n">
        <v>1</v>
      </c>
      <c r="H225" s="425"/>
      <c r="I225" s="425" t="n">
        <v>41.7521438598633</v>
      </c>
      <c r="J225" s="425" t="n">
        <v>0</v>
      </c>
      <c r="K225" s="425" t="n">
        <f aca="false">I225</f>
        <v>41.7521438598633</v>
      </c>
      <c r="L225" s="425" t="n">
        <v>1</v>
      </c>
      <c r="M225" s="425"/>
      <c r="N225" s="425" t="n">
        <v>41.7521438598633</v>
      </c>
      <c r="O225" s="425" t="n">
        <v>1</v>
      </c>
      <c r="P225" s="425" t="n">
        <f aca="false">N225</f>
        <v>41.7521438598633</v>
      </c>
      <c r="Q225" s="425" t="n">
        <v>1</v>
      </c>
    </row>
    <row r="226" customFormat="false" ht="11.25" hidden="false" customHeight="false" outlineLevel="0" collapsed="false">
      <c r="B226" s="133" t="n">
        <f aca="false">EOMONTH(B225,0)+1</f>
        <v>43831</v>
      </c>
      <c r="C226" s="425"/>
      <c r="D226" s="425" t="n">
        <v>39.5039329528809</v>
      </c>
      <c r="E226" s="425" t="n">
        <v>1</v>
      </c>
      <c r="F226" s="425" t="n">
        <f aca="false">D226</f>
        <v>39.5039329528809</v>
      </c>
      <c r="G226" s="425" t="n">
        <v>1</v>
      </c>
      <c r="H226" s="425"/>
      <c r="I226" s="425" t="n">
        <v>39.5039329528809</v>
      </c>
      <c r="J226" s="425" t="n">
        <v>0</v>
      </c>
      <c r="K226" s="425" t="n">
        <f aca="false">I226</f>
        <v>39.5039329528809</v>
      </c>
      <c r="L226" s="425" t="n">
        <v>1</v>
      </c>
      <c r="M226" s="425"/>
      <c r="N226" s="425" t="n">
        <v>39.5039329528809</v>
      </c>
      <c r="O226" s="425" t="n">
        <v>1</v>
      </c>
      <c r="P226" s="425" t="n">
        <f aca="false">N226</f>
        <v>39.5039329528809</v>
      </c>
      <c r="Q226" s="425" t="n">
        <v>1</v>
      </c>
    </row>
    <row r="227" customFormat="false" ht="11.25" hidden="false" customHeight="false" outlineLevel="0" collapsed="false">
      <c r="B227" s="133" t="n">
        <f aca="false">EOMONTH(B226,0)+1</f>
        <v>43862</v>
      </c>
      <c r="C227" s="425"/>
      <c r="D227" s="425" t="n">
        <v>39.603931427002</v>
      </c>
      <c r="E227" s="425" t="n">
        <v>1</v>
      </c>
      <c r="F227" s="425" t="n">
        <f aca="false">D227</f>
        <v>39.603931427002</v>
      </c>
      <c r="G227" s="425" t="n">
        <v>1</v>
      </c>
      <c r="H227" s="425"/>
      <c r="I227" s="425" t="n">
        <v>39.603931427002</v>
      </c>
      <c r="J227" s="425" t="n">
        <v>0</v>
      </c>
      <c r="K227" s="425" t="n">
        <f aca="false">I227</f>
        <v>39.603931427002</v>
      </c>
      <c r="L227" s="425" t="n">
        <v>1</v>
      </c>
      <c r="M227" s="425"/>
      <c r="N227" s="425" t="n">
        <v>39.603931427002</v>
      </c>
      <c r="O227" s="425" t="n">
        <v>1</v>
      </c>
      <c r="P227" s="425" t="n">
        <f aca="false">N227</f>
        <v>39.603931427002</v>
      </c>
      <c r="Q227" s="425" t="n">
        <v>1</v>
      </c>
    </row>
    <row r="228" customFormat="false" ht="11.25" hidden="false" customHeight="false" outlineLevel="0" collapsed="false">
      <c r="B228" s="133" t="n">
        <f aca="false">EOMONTH(B227,0)+1</f>
        <v>43891</v>
      </c>
      <c r="C228" s="425"/>
      <c r="D228" s="425" t="n">
        <v>39.603931427002</v>
      </c>
      <c r="E228" s="425" t="n">
        <v>1</v>
      </c>
      <c r="F228" s="425" t="n">
        <f aca="false">D228</f>
        <v>39.603931427002</v>
      </c>
      <c r="G228" s="425" t="n">
        <v>1</v>
      </c>
      <c r="H228" s="425"/>
      <c r="I228" s="425" t="n">
        <v>39.603931427002</v>
      </c>
      <c r="J228" s="425" t="n">
        <v>0</v>
      </c>
      <c r="K228" s="425" t="n">
        <f aca="false">I228</f>
        <v>39.603931427002</v>
      </c>
      <c r="L228" s="425" t="n">
        <v>1</v>
      </c>
      <c r="M228" s="425"/>
      <c r="N228" s="425" t="n">
        <v>39.603931427002</v>
      </c>
      <c r="O228" s="425" t="n">
        <v>1</v>
      </c>
      <c r="P228" s="425" t="n">
        <f aca="false">N228</f>
        <v>39.603931427002</v>
      </c>
      <c r="Q228" s="425" t="n">
        <v>1</v>
      </c>
    </row>
    <row r="229" customFormat="false" ht="11.25" hidden="false" customHeight="false" outlineLevel="0" collapsed="false">
      <c r="B229" s="133" t="n">
        <f aca="false">EOMONTH(B228,0)+1</f>
        <v>43922</v>
      </c>
      <c r="C229" s="425"/>
      <c r="D229" s="425" t="n">
        <v>39.603931427002</v>
      </c>
      <c r="E229" s="425" t="n">
        <v>1</v>
      </c>
      <c r="F229" s="425" t="n">
        <f aca="false">D229</f>
        <v>39.603931427002</v>
      </c>
      <c r="G229" s="425" t="n">
        <v>1</v>
      </c>
      <c r="H229" s="425"/>
      <c r="I229" s="425" t="n">
        <v>39.603931427002</v>
      </c>
      <c r="J229" s="425" t="n">
        <v>0</v>
      </c>
      <c r="K229" s="425" t="n">
        <f aca="false">I229</f>
        <v>39.603931427002</v>
      </c>
      <c r="L229" s="425" t="n">
        <v>1</v>
      </c>
      <c r="M229" s="425"/>
      <c r="N229" s="425" t="n">
        <v>39.603931427002</v>
      </c>
      <c r="O229" s="425" t="n">
        <v>1</v>
      </c>
      <c r="P229" s="425" t="n">
        <f aca="false">N229</f>
        <v>39.603931427002</v>
      </c>
      <c r="Q229" s="425" t="n">
        <v>1</v>
      </c>
    </row>
    <row r="230" customFormat="false" ht="11.25" hidden="false" customHeight="false" outlineLevel="0" collapsed="false">
      <c r="B230" s="133" t="n">
        <f aca="false">EOMONTH(B229,0)+1</f>
        <v>43952</v>
      </c>
      <c r="C230" s="425"/>
      <c r="D230" s="425" t="n">
        <v>39.603931427002</v>
      </c>
      <c r="E230" s="425" t="n">
        <v>1</v>
      </c>
      <c r="F230" s="425" t="n">
        <f aca="false">D230</f>
        <v>39.603931427002</v>
      </c>
      <c r="G230" s="425" t="n">
        <v>1</v>
      </c>
      <c r="H230" s="425"/>
      <c r="I230" s="425" t="n">
        <v>39.603931427002</v>
      </c>
      <c r="J230" s="425" t="n">
        <v>0</v>
      </c>
      <c r="K230" s="425" t="n">
        <f aca="false">I230</f>
        <v>39.603931427002</v>
      </c>
      <c r="L230" s="425" t="n">
        <v>1</v>
      </c>
      <c r="M230" s="425"/>
      <c r="N230" s="425" t="n">
        <v>39.603931427002</v>
      </c>
      <c r="O230" s="425" t="n">
        <v>1</v>
      </c>
      <c r="P230" s="425" t="n">
        <f aca="false">N230</f>
        <v>39.603931427002</v>
      </c>
      <c r="Q230" s="425" t="n">
        <v>1</v>
      </c>
    </row>
    <row r="231" customFormat="false" ht="11.25" hidden="false" customHeight="false" outlineLevel="0" collapsed="false">
      <c r="B231" s="133" t="n">
        <f aca="false">EOMONTH(B230,0)+1</f>
        <v>43983</v>
      </c>
      <c r="C231" s="425"/>
      <c r="D231" s="425" t="n">
        <v>39.603931427002</v>
      </c>
      <c r="E231" s="425" t="n">
        <v>1</v>
      </c>
      <c r="F231" s="425" t="n">
        <f aca="false">D231</f>
        <v>39.603931427002</v>
      </c>
      <c r="G231" s="425" t="n">
        <v>1</v>
      </c>
      <c r="H231" s="425"/>
      <c r="I231" s="425" t="n">
        <v>39.603931427002</v>
      </c>
      <c r="J231" s="425" t="n">
        <v>0</v>
      </c>
      <c r="K231" s="425" t="n">
        <f aca="false">I231</f>
        <v>39.603931427002</v>
      </c>
      <c r="L231" s="425" t="n">
        <v>1</v>
      </c>
      <c r="M231" s="425"/>
      <c r="N231" s="425" t="n">
        <v>39.603931427002</v>
      </c>
      <c r="O231" s="425" t="n">
        <v>1</v>
      </c>
      <c r="P231" s="425" t="n">
        <f aca="false">N231</f>
        <v>39.603931427002</v>
      </c>
      <c r="Q231" s="425" t="n">
        <v>1</v>
      </c>
    </row>
    <row r="232" customFormat="false" ht="11.25" hidden="false" customHeight="false" outlineLevel="0" collapsed="false">
      <c r="B232" s="133" t="n">
        <f aca="false">EOMONTH(B231,0)+1</f>
        <v>44013</v>
      </c>
      <c r="C232" s="425"/>
      <c r="D232" s="425" t="n">
        <v>39.603931427002</v>
      </c>
      <c r="E232" s="425" t="n">
        <v>1</v>
      </c>
      <c r="F232" s="425" t="n">
        <f aca="false">D232</f>
        <v>39.603931427002</v>
      </c>
      <c r="G232" s="425" t="n">
        <v>1</v>
      </c>
      <c r="H232" s="425"/>
      <c r="I232" s="425" t="n">
        <v>39.603931427002</v>
      </c>
      <c r="J232" s="425" t="n">
        <v>0</v>
      </c>
      <c r="K232" s="425" t="n">
        <f aca="false">I232</f>
        <v>39.603931427002</v>
      </c>
      <c r="L232" s="425" t="n">
        <v>1</v>
      </c>
      <c r="M232" s="425"/>
      <c r="N232" s="425" t="n">
        <v>39.603931427002</v>
      </c>
      <c r="O232" s="425" t="n">
        <v>1</v>
      </c>
      <c r="P232" s="425" t="n">
        <f aca="false">N232</f>
        <v>39.603931427002</v>
      </c>
      <c r="Q232" s="425" t="n">
        <v>1</v>
      </c>
    </row>
    <row r="233" customFormat="false" ht="11.25" hidden="false" customHeight="false" outlineLevel="0" collapsed="false">
      <c r="B233" s="133" t="n">
        <f aca="false">EOMONTH(B232,0)+1</f>
        <v>44044</v>
      </c>
      <c r="C233" s="425"/>
      <c r="D233" s="425" t="n">
        <v>39.603931427002</v>
      </c>
      <c r="E233" s="425" t="n">
        <v>1</v>
      </c>
      <c r="F233" s="425" t="n">
        <f aca="false">D233</f>
        <v>39.603931427002</v>
      </c>
      <c r="G233" s="425" t="n">
        <v>1</v>
      </c>
      <c r="H233" s="425"/>
      <c r="I233" s="425" t="n">
        <v>39.603931427002</v>
      </c>
      <c r="J233" s="425" t="n">
        <v>0</v>
      </c>
      <c r="K233" s="425" t="n">
        <f aca="false">I233</f>
        <v>39.603931427002</v>
      </c>
      <c r="L233" s="425" t="n">
        <v>1</v>
      </c>
      <c r="M233" s="425"/>
      <c r="N233" s="425" t="n">
        <v>39.603931427002</v>
      </c>
      <c r="O233" s="425" t="n">
        <v>1</v>
      </c>
      <c r="P233" s="425" t="n">
        <f aca="false">N233</f>
        <v>39.603931427002</v>
      </c>
      <c r="Q233" s="425" t="n">
        <v>1</v>
      </c>
    </row>
    <row r="234" customFormat="false" ht="11.25" hidden="false" customHeight="false" outlineLevel="0" collapsed="false">
      <c r="B234" s="133" t="n">
        <f aca="false">EOMONTH(B233,0)+1</f>
        <v>44075</v>
      </c>
      <c r="C234" s="425"/>
      <c r="D234" s="425" t="n">
        <v>39.603931427002</v>
      </c>
      <c r="E234" s="425" t="n">
        <v>1</v>
      </c>
      <c r="F234" s="425" t="n">
        <f aca="false">D234</f>
        <v>39.603931427002</v>
      </c>
      <c r="G234" s="425" t="n">
        <v>1</v>
      </c>
      <c r="H234" s="425"/>
      <c r="I234" s="425" t="n">
        <v>39.603931427002</v>
      </c>
      <c r="J234" s="425" t="n">
        <v>0</v>
      </c>
      <c r="K234" s="425" t="n">
        <f aca="false">I234</f>
        <v>39.603931427002</v>
      </c>
      <c r="L234" s="425" t="n">
        <v>1</v>
      </c>
      <c r="M234" s="425"/>
      <c r="N234" s="425" t="n">
        <v>39.603931427002</v>
      </c>
      <c r="O234" s="425" t="n">
        <v>1</v>
      </c>
      <c r="P234" s="425" t="n">
        <f aca="false">N234</f>
        <v>39.603931427002</v>
      </c>
      <c r="Q234" s="425" t="n">
        <v>1</v>
      </c>
    </row>
    <row r="235" customFormat="false" ht="11.25" hidden="false" customHeight="false" outlineLevel="0" collapsed="false">
      <c r="B235" s="133" t="n">
        <f aca="false">EOMONTH(B234,0)+1</f>
        <v>44105</v>
      </c>
      <c r="C235" s="425"/>
      <c r="D235" s="425" t="n">
        <v>39.603931427002</v>
      </c>
      <c r="E235" s="425" t="n">
        <v>1</v>
      </c>
      <c r="F235" s="425" t="n">
        <f aca="false">D235</f>
        <v>39.603931427002</v>
      </c>
      <c r="G235" s="425" t="n">
        <v>1</v>
      </c>
      <c r="H235" s="425"/>
      <c r="I235" s="425" t="n">
        <v>39.603931427002</v>
      </c>
      <c r="J235" s="425" t="n">
        <v>0</v>
      </c>
      <c r="K235" s="425" t="n">
        <f aca="false">I235</f>
        <v>39.603931427002</v>
      </c>
      <c r="L235" s="425" t="n">
        <v>1</v>
      </c>
      <c r="M235" s="425"/>
      <c r="N235" s="425" t="n">
        <v>39.603931427002</v>
      </c>
      <c r="O235" s="425" t="n">
        <v>1</v>
      </c>
      <c r="P235" s="425" t="n">
        <f aca="false">N235</f>
        <v>39.603931427002</v>
      </c>
      <c r="Q235" s="425" t="n">
        <v>1</v>
      </c>
    </row>
    <row r="236" customFormat="false" ht="11.25" hidden="false" customHeight="false" outlineLevel="0" collapsed="false">
      <c r="B236" s="133" t="n">
        <f aca="false">EOMONTH(B235,0)+1</f>
        <v>44136</v>
      </c>
      <c r="C236" s="425"/>
      <c r="D236" s="425" t="n">
        <v>39.603931427002</v>
      </c>
      <c r="E236" s="425" t="n">
        <v>1</v>
      </c>
      <c r="F236" s="425" t="n">
        <f aca="false">D236</f>
        <v>39.603931427002</v>
      </c>
      <c r="G236" s="425" t="n">
        <v>1</v>
      </c>
      <c r="H236" s="425"/>
      <c r="I236" s="425" t="n">
        <v>39.603931427002</v>
      </c>
      <c r="J236" s="425" t="n">
        <v>0</v>
      </c>
      <c r="K236" s="425" t="n">
        <f aca="false">I236</f>
        <v>39.603931427002</v>
      </c>
      <c r="L236" s="425" t="n">
        <v>1</v>
      </c>
      <c r="M236" s="425"/>
      <c r="N236" s="425" t="n">
        <v>39.603931427002</v>
      </c>
      <c r="O236" s="425" t="n">
        <v>1</v>
      </c>
      <c r="P236" s="425" t="n">
        <f aca="false">N236</f>
        <v>39.603931427002</v>
      </c>
      <c r="Q236" s="425" t="n">
        <v>1</v>
      </c>
    </row>
    <row r="237" customFormat="false" ht="11.25" hidden="false" customHeight="false" outlineLevel="0" collapsed="false">
      <c r="B237" s="133" t="n">
        <f aca="false">EOMONTH(B236,0)+1</f>
        <v>44166</v>
      </c>
      <c r="C237" s="425"/>
      <c r="D237" s="425" t="n">
        <v>39.603931427002</v>
      </c>
      <c r="E237" s="425" t="n">
        <v>1</v>
      </c>
      <c r="F237" s="425" t="n">
        <f aca="false">D237</f>
        <v>39.603931427002</v>
      </c>
      <c r="G237" s="425" t="n">
        <v>1</v>
      </c>
      <c r="H237" s="425"/>
      <c r="I237" s="425" t="n">
        <v>39.603931427002</v>
      </c>
      <c r="J237" s="425" t="n">
        <v>0</v>
      </c>
      <c r="K237" s="425" t="n">
        <f aca="false">I237</f>
        <v>39.603931427002</v>
      </c>
      <c r="L237" s="425" t="n">
        <v>1</v>
      </c>
      <c r="M237" s="425"/>
      <c r="N237" s="425" t="n">
        <v>39.603931427002</v>
      </c>
      <c r="O237" s="425" t="n">
        <v>1</v>
      </c>
      <c r="P237" s="425" t="n">
        <f aca="false">N237</f>
        <v>39.603931427002</v>
      </c>
      <c r="Q237" s="425" t="n">
        <v>1</v>
      </c>
    </row>
    <row r="238" customFormat="false" ht="11.25" hidden="false" customHeight="false" outlineLevel="0" collapsed="false">
      <c r="B238" s="133" t="n">
        <f aca="false">EOMONTH(B237,0)+1</f>
        <v>44197</v>
      </c>
      <c r="C238" s="425"/>
      <c r="D238" s="425" t="n">
        <v>39.603931427002</v>
      </c>
      <c r="E238" s="425" t="n">
        <v>1</v>
      </c>
      <c r="F238" s="425" t="n">
        <f aca="false">D238</f>
        <v>39.603931427002</v>
      </c>
      <c r="G238" s="425" t="n">
        <v>1</v>
      </c>
      <c r="H238" s="425"/>
      <c r="I238" s="425" t="n">
        <v>39.603931427002</v>
      </c>
      <c r="J238" s="425" t="n">
        <v>0</v>
      </c>
      <c r="K238" s="425" t="n">
        <f aca="false">I238</f>
        <v>39.603931427002</v>
      </c>
      <c r="L238" s="425" t="n">
        <v>1</v>
      </c>
      <c r="M238" s="425"/>
      <c r="N238" s="425" t="n">
        <v>39.603931427002</v>
      </c>
      <c r="O238" s="425" t="n">
        <v>1</v>
      </c>
      <c r="P238" s="425" t="n">
        <f aca="false">N238</f>
        <v>39.603931427002</v>
      </c>
      <c r="Q238" s="425" t="n">
        <v>1</v>
      </c>
    </row>
    <row r="239" customFormat="false" ht="11.25" hidden="false" customHeight="false" outlineLevel="0" collapsed="false">
      <c r="B239" s="133" t="n">
        <f aca="false">EOMONTH(B238,0)+1</f>
        <v>44228</v>
      </c>
      <c r="C239" s="425"/>
      <c r="D239" s="425" t="n">
        <v>39.603931427002</v>
      </c>
      <c r="E239" s="425" t="n">
        <v>1</v>
      </c>
      <c r="F239" s="425" t="n">
        <f aca="false">D239</f>
        <v>39.603931427002</v>
      </c>
      <c r="G239" s="425" t="n">
        <v>1</v>
      </c>
      <c r="H239" s="425"/>
      <c r="I239" s="425" t="n">
        <v>39.603931427002</v>
      </c>
      <c r="J239" s="425" t="n">
        <v>0</v>
      </c>
      <c r="K239" s="425" t="n">
        <f aca="false">I239</f>
        <v>39.603931427002</v>
      </c>
      <c r="L239" s="425" t="n">
        <v>1</v>
      </c>
      <c r="M239" s="425"/>
      <c r="N239" s="425" t="n">
        <v>39.603931427002</v>
      </c>
      <c r="O239" s="425" t="n">
        <v>1</v>
      </c>
      <c r="P239" s="425" t="n">
        <f aca="false">N239</f>
        <v>39.603931427002</v>
      </c>
      <c r="Q239" s="425" t="n">
        <v>1</v>
      </c>
    </row>
    <row r="240" customFormat="false" ht="11.25" hidden="false" customHeight="false" outlineLevel="0" collapsed="false">
      <c r="B240" s="133" t="n">
        <f aca="false">EOMONTH(B239,0)+1</f>
        <v>44256</v>
      </c>
      <c r="C240" s="425"/>
      <c r="D240" s="425" t="n">
        <v>39.603931427002</v>
      </c>
      <c r="E240" s="425" t="n">
        <v>1</v>
      </c>
      <c r="F240" s="425" t="n">
        <f aca="false">D240</f>
        <v>39.603931427002</v>
      </c>
      <c r="G240" s="425" t="n">
        <v>1</v>
      </c>
      <c r="H240" s="425"/>
      <c r="I240" s="425" t="n">
        <v>39.603931427002</v>
      </c>
      <c r="J240" s="425" t="n">
        <v>0</v>
      </c>
      <c r="K240" s="425" t="n">
        <f aca="false">I240</f>
        <v>39.603931427002</v>
      </c>
      <c r="L240" s="425" t="n">
        <v>1</v>
      </c>
      <c r="M240" s="425"/>
      <c r="N240" s="425" t="n">
        <v>39.603931427002</v>
      </c>
      <c r="O240" s="425" t="n">
        <v>1</v>
      </c>
      <c r="P240" s="425" t="n">
        <f aca="false">N240</f>
        <v>39.603931427002</v>
      </c>
      <c r="Q240" s="425" t="n">
        <v>1</v>
      </c>
    </row>
    <row r="241" customFormat="false" ht="11.25" hidden="false" customHeight="false" outlineLevel="0" collapsed="false">
      <c r="B241" s="133" t="n">
        <f aca="false">EOMONTH(B240,0)+1</f>
        <v>44287</v>
      </c>
      <c r="C241" s="425"/>
      <c r="D241" s="425" t="n">
        <v>39.603931427002</v>
      </c>
      <c r="E241" s="425" t="n">
        <v>1</v>
      </c>
      <c r="F241" s="425" t="n">
        <f aca="false">D241</f>
        <v>39.603931427002</v>
      </c>
      <c r="G241" s="425" t="n">
        <v>1</v>
      </c>
      <c r="H241" s="425"/>
      <c r="I241" s="425" t="n">
        <v>39.603931427002</v>
      </c>
      <c r="J241" s="425" t="n">
        <v>0</v>
      </c>
      <c r="K241" s="425" t="n">
        <f aca="false">I241</f>
        <v>39.603931427002</v>
      </c>
      <c r="L241" s="425" t="n">
        <v>1</v>
      </c>
      <c r="M241" s="425"/>
      <c r="N241" s="425" t="n">
        <v>39.603931427002</v>
      </c>
      <c r="O241" s="425" t="n">
        <v>1</v>
      </c>
      <c r="P241" s="425" t="n">
        <f aca="false">N241</f>
        <v>39.603931427002</v>
      </c>
      <c r="Q241" s="425" t="n">
        <v>1</v>
      </c>
    </row>
    <row r="242" customFormat="false" ht="11.25" hidden="false" customHeight="false" outlineLevel="0" collapsed="false">
      <c r="B242" s="133" t="n">
        <f aca="false">EOMONTH(B241,0)+1</f>
        <v>44317</v>
      </c>
      <c r="C242" s="425"/>
      <c r="D242" s="425" t="n">
        <v>39.603931427002</v>
      </c>
      <c r="E242" s="425" t="n">
        <v>1</v>
      </c>
      <c r="F242" s="425" t="n">
        <f aca="false">D242</f>
        <v>39.603931427002</v>
      </c>
      <c r="G242" s="425" t="n">
        <v>1</v>
      </c>
      <c r="H242" s="425"/>
      <c r="I242" s="425" t="n">
        <v>39.603931427002</v>
      </c>
      <c r="J242" s="425" t="n">
        <v>0</v>
      </c>
      <c r="K242" s="425" t="n">
        <f aca="false">I242</f>
        <v>39.603931427002</v>
      </c>
      <c r="L242" s="425" t="n">
        <v>1</v>
      </c>
      <c r="M242" s="425"/>
      <c r="N242" s="425" t="n">
        <v>39.603931427002</v>
      </c>
      <c r="O242" s="425" t="n">
        <v>1</v>
      </c>
      <c r="P242" s="425" t="n">
        <f aca="false">N242</f>
        <v>39.603931427002</v>
      </c>
      <c r="Q242" s="425" t="n">
        <v>1</v>
      </c>
    </row>
    <row r="243" customFormat="false" ht="11.25" hidden="false" customHeight="false" outlineLevel="0" collapsed="false">
      <c r="B243" s="133" t="n">
        <f aca="false">EOMONTH(B242,0)+1</f>
        <v>44348</v>
      </c>
      <c r="C243" s="425"/>
      <c r="D243" s="425" t="n">
        <v>39.603931427002</v>
      </c>
      <c r="E243" s="425" t="n">
        <v>1</v>
      </c>
      <c r="F243" s="425" t="n">
        <f aca="false">D243</f>
        <v>39.603931427002</v>
      </c>
      <c r="G243" s="425" t="n">
        <v>1</v>
      </c>
      <c r="H243" s="425"/>
      <c r="I243" s="425" t="n">
        <v>39.603931427002</v>
      </c>
      <c r="J243" s="425" t="n">
        <v>0</v>
      </c>
      <c r="K243" s="425" t="n">
        <f aca="false">I243</f>
        <v>39.603931427002</v>
      </c>
      <c r="L243" s="425" t="n">
        <v>1</v>
      </c>
      <c r="M243" s="425"/>
      <c r="N243" s="425" t="n">
        <v>39.603931427002</v>
      </c>
      <c r="O243" s="425" t="n">
        <v>1</v>
      </c>
      <c r="P243" s="425" t="n">
        <f aca="false">N243</f>
        <v>39.603931427002</v>
      </c>
      <c r="Q243" s="425" t="n">
        <v>1</v>
      </c>
    </row>
    <row r="244" customFormat="false" ht="11.25" hidden="false" customHeight="false" outlineLevel="0" collapsed="false">
      <c r="B244" s="133" t="n">
        <f aca="false">EOMONTH(B243,0)+1</f>
        <v>44378</v>
      </c>
      <c r="C244" s="425"/>
      <c r="D244" s="425" t="n">
        <v>39.603931427002</v>
      </c>
      <c r="E244" s="425" t="n">
        <v>1</v>
      </c>
      <c r="F244" s="425" t="n">
        <f aca="false">D244</f>
        <v>39.603931427002</v>
      </c>
      <c r="G244" s="425" t="n">
        <v>1</v>
      </c>
      <c r="H244" s="425"/>
      <c r="I244" s="425" t="n">
        <v>39.603931427002</v>
      </c>
      <c r="J244" s="425" t="n">
        <v>0</v>
      </c>
      <c r="K244" s="425" t="n">
        <f aca="false">I244</f>
        <v>39.603931427002</v>
      </c>
      <c r="L244" s="425" t="n">
        <v>1</v>
      </c>
      <c r="M244" s="425"/>
      <c r="N244" s="425" t="n">
        <v>39.603931427002</v>
      </c>
      <c r="O244" s="425" t="n">
        <v>1</v>
      </c>
      <c r="P244" s="425" t="n">
        <f aca="false">N244</f>
        <v>39.603931427002</v>
      </c>
      <c r="Q244" s="425" t="n">
        <v>1</v>
      </c>
    </row>
    <row r="245" customFormat="false" ht="11.25" hidden="false" customHeight="false" outlineLevel="0" collapsed="false">
      <c r="B245" s="133" t="n">
        <f aca="false">EOMONTH(B244,0)+1</f>
        <v>44409</v>
      </c>
      <c r="C245" s="425"/>
      <c r="D245" s="425" t="n">
        <v>39.603931427002</v>
      </c>
      <c r="E245" s="425" t="n">
        <v>1</v>
      </c>
      <c r="F245" s="425" t="n">
        <f aca="false">D245</f>
        <v>39.603931427002</v>
      </c>
      <c r="G245" s="425" t="n">
        <v>1</v>
      </c>
      <c r="H245" s="425"/>
      <c r="I245" s="425" t="n">
        <v>39.603931427002</v>
      </c>
      <c r="J245" s="425" t="n">
        <v>0</v>
      </c>
      <c r="K245" s="425" t="n">
        <f aca="false">I245</f>
        <v>39.603931427002</v>
      </c>
      <c r="L245" s="425" t="n">
        <v>1</v>
      </c>
      <c r="M245" s="425"/>
      <c r="N245" s="425" t="n">
        <v>39.603931427002</v>
      </c>
      <c r="O245" s="425" t="n">
        <v>1</v>
      </c>
      <c r="P245" s="425" t="n">
        <f aca="false">N245</f>
        <v>39.603931427002</v>
      </c>
      <c r="Q245" s="425" t="n">
        <v>1</v>
      </c>
    </row>
    <row r="246" customFormat="false" ht="11.25" hidden="false" customHeight="false" outlineLevel="0" collapsed="false">
      <c r="B246" s="133" t="n">
        <f aca="false">EOMONTH(B245,0)+1</f>
        <v>44440</v>
      </c>
      <c r="C246" s="425"/>
      <c r="D246" s="425" t="n">
        <v>39.603931427002</v>
      </c>
      <c r="E246" s="425" t="n">
        <v>1</v>
      </c>
      <c r="F246" s="425" t="n">
        <f aca="false">D246</f>
        <v>39.603931427002</v>
      </c>
      <c r="G246" s="425" t="n">
        <v>1</v>
      </c>
      <c r="H246" s="425"/>
      <c r="I246" s="425" t="n">
        <v>39.603931427002</v>
      </c>
      <c r="J246" s="425" t="n">
        <v>0</v>
      </c>
      <c r="K246" s="425" t="n">
        <f aca="false">I246</f>
        <v>39.603931427002</v>
      </c>
      <c r="L246" s="425" t="n">
        <v>1</v>
      </c>
      <c r="M246" s="425"/>
      <c r="N246" s="425" t="n">
        <v>39.603931427002</v>
      </c>
      <c r="O246" s="425" t="n">
        <v>1</v>
      </c>
      <c r="P246" s="425" t="n">
        <f aca="false">N246</f>
        <v>39.603931427002</v>
      </c>
      <c r="Q246" s="425" t="n">
        <v>1</v>
      </c>
    </row>
    <row r="247" customFormat="false" ht="11.25" hidden="false" customHeight="false" outlineLevel="0" collapsed="false">
      <c r="B247" s="133" t="n">
        <f aca="false">EOMONTH(B246,0)+1</f>
        <v>44470</v>
      </c>
      <c r="C247" s="425"/>
      <c r="D247" s="425" t="n">
        <v>39.603931427002</v>
      </c>
      <c r="E247" s="425" t="n">
        <v>1</v>
      </c>
      <c r="F247" s="425" t="n">
        <f aca="false">D247</f>
        <v>39.603931427002</v>
      </c>
      <c r="G247" s="425" t="n">
        <v>1</v>
      </c>
      <c r="H247" s="425"/>
      <c r="I247" s="425" t="n">
        <v>39.603931427002</v>
      </c>
      <c r="J247" s="425" t="n">
        <v>0</v>
      </c>
      <c r="K247" s="425" t="n">
        <f aca="false">I247</f>
        <v>39.603931427002</v>
      </c>
      <c r="L247" s="425" t="n">
        <v>1</v>
      </c>
      <c r="M247" s="425"/>
      <c r="N247" s="425" t="n">
        <v>39.603931427002</v>
      </c>
      <c r="O247" s="425" t="n">
        <v>1</v>
      </c>
      <c r="P247" s="425" t="n">
        <f aca="false">N247</f>
        <v>39.603931427002</v>
      </c>
      <c r="Q247" s="425" t="n">
        <v>1</v>
      </c>
    </row>
    <row r="248" customFormat="false" ht="11.25" hidden="false" customHeight="false" outlineLevel="0" collapsed="false">
      <c r="B248" s="133" t="n">
        <f aca="false">EOMONTH(B247,0)+1</f>
        <v>44501</v>
      </c>
      <c r="C248" s="425"/>
      <c r="D248" s="425" t="n">
        <v>39.603931427002</v>
      </c>
      <c r="E248" s="425" t="n">
        <v>1</v>
      </c>
      <c r="F248" s="425" t="n">
        <f aca="false">D248</f>
        <v>39.603931427002</v>
      </c>
      <c r="G248" s="425" t="n">
        <v>1</v>
      </c>
      <c r="H248" s="425"/>
      <c r="I248" s="425" t="n">
        <v>39.603931427002</v>
      </c>
      <c r="J248" s="425" t="n">
        <v>0</v>
      </c>
      <c r="K248" s="425" t="n">
        <f aca="false">I248</f>
        <v>39.603931427002</v>
      </c>
      <c r="L248" s="425" t="n">
        <v>1</v>
      </c>
      <c r="M248" s="425"/>
      <c r="N248" s="425" t="n">
        <v>39.603931427002</v>
      </c>
      <c r="O248" s="425" t="n">
        <v>1</v>
      </c>
      <c r="P248" s="425" t="n">
        <f aca="false">N248</f>
        <v>39.603931427002</v>
      </c>
      <c r="Q248" s="425" t="n">
        <v>1</v>
      </c>
    </row>
    <row r="249" customFormat="false" ht="11.25" hidden="false" customHeight="false" outlineLevel="0" collapsed="false">
      <c r="B249" s="133" t="n">
        <f aca="false">EOMONTH(B248,0)+1</f>
        <v>44531</v>
      </c>
      <c r="C249" s="425"/>
      <c r="D249" s="425" t="n">
        <v>39.603931427002</v>
      </c>
      <c r="E249" s="425" t="n">
        <v>1</v>
      </c>
      <c r="F249" s="425" t="n">
        <f aca="false">D249</f>
        <v>39.603931427002</v>
      </c>
      <c r="G249" s="425" t="n">
        <v>1</v>
      </c>
      <c r="H249" s="425"/>
      <c r="I249" s="425" t="n">
        <v>39.603931427002</v>
      </c>
      <c r="J249" s="425" t="n">
        <v>0</v>
      </c>
      <c r="K249" s="425" t="n">
        <f aca="false">I249</f>
        <v>39.603931427002</v>
      </c>
      <c r="L249" s="425" t="n">
        <v>1</v>
      </c>
      <c r="M249" s="425"/>
      <c r="N249" s="425" t="n">
        <v>39.603931427002</v>
      </c>
      <c r="O249" s="425" t="n">
        <v>1</v>
      </c>
      <c r="P249" s="425" t="n">
        <f aca="false">N249</f>
        <v>39.603931427002</v>
      </c>
      <c r="Q249" s="425" t="n">
        <v>1</v>
      </c>
    </row>
    <row r="250" customFormat="false" ht="11.25" hidden="false" customHeight="false" outlineLevel="0" collapsed="false">
      <c r="B250" s="133" t="n">
        <f aca="false">EOMONTH(B249,0)+1</f>
        <v>44562</v>
      </c>
      <c r="C250" s="425"/>
      <c r="D250" s="425" t="n">
        <v>39.603931427002</v>
      </c>
      <c r="E250" s="425" t="n">
        <v>1</v>
      </c>
      <c r="F250" s="425" t="n">
        <f aca="false">D250</f>
        <v>39.603931427002</v>
      </c>
      <c r="G250" s="425" t="n">
        <v>1</v>
      </c>
      <c r="H250" s="425"/>
      <c r="I250" s="425" t="n">
        <v>39.603931427002</v>
      </c>
      <c r="J250" s="425" t="n">
        <v>0</v>
      </c>
      <c r="K250" s="425" t="n">
        <f aca="false">I250</f>
        <v>39.603931427002</v>
      </c>
      <c r="L250" s="425" t="n">
        <v>1</v>
      </c>
      <c r="M250" s="425"/>
      <c r="N250" s="425" t="n">
        <v>39.603931427002</v>
      </c>
      <c r="O250" s="425" t="n">
        <v>1</v>
      </c>
      <c r="P250" s="425" t="n">
        <f aca="false">N250</f>
        <v>39.603931427002</v>
      </c>
      <c r="Q250" s="425" t="n">
        <v>1</v>
      </c>
    </row>
    <row r="251" customFormat="false" ht="11.25" hidden="false" customHeight="false" outlineLevel="0" collapsed="false">
      <c r="B251" s="133" t="n">
        <f aca="false">EOMONTH(B250,0)+1</f>
        <v>44593</v>
      </c>
      <c r="C251" s="425"/>
      <c r="D251" s="425" t="n">
        <v>39.603931427002</v>
      </c>
      <c r="E251" s="425" t="n">
        <v>1</v>
      </c>
      <c r="F251" s="425" t="n">
        <f aca="false">D251</f>
        <v>39.603931427002</v>
      </c>
      <c r="G251" s="425" t="n">
        <v>1</v>
      </c>
      <c r="H251" s="425"/>
      <c r="I251" s="425" t="n">
        <v>39.603931427002</v>
      </c>
      <c r="J251" s="425" t="n">
        <v>0</v>
      </c>
      <c r="K251" s="425" t="n">
        <f aca="false">I251</f>
        <v>39.603931427002</v>
      </c>
      <c r="L251" s="425" t="n">
        <v>1</v>
      </c>
      <c r="M251" s="425"/>
      <c r="N251" s="425" t="n">
        <v>39.603931427002</v>
      </c>
      <c r="O251" s="425" t="n">
        <v>1</v>
      </c>
      <c r="P251" s="425" t="n">
        <f aca="false">N251</f>
        <v>39.603931427002</v>
      </c>
      <c r="Q251" s="425" t="n">
        <v>1</v>
      </c>
    </row>
    <row r="252" customFormat="false" ht="11.25" hidden="false" customHeight="false" outlineLevel="0" collapsed="false">
      <c r="B252" s="133" t="n">
        <f aca="false">EOMONTH(B251,0)+1</f>
        <v>44621</v>
      </c>
      <c r="C252" s="425"/>
      <c r="D252" s="425" t="n">
        <v>39.603931427002</v>
      </c>
      <c r="E252" s="425" t="n">
        <v>1</v>
      </c>
      <c r="F252" s="425" t="n">
        <f aca="false">D252</f>
        <v>39.603931427002</v>
      </c>
      <c r="G252" s="425" t="n">
        <v>1</v>
      </c>
      <c r="H252" s="425"/>
      <c r="I252" s="425" t="n">
        <v>39.603931427002</v>
      </c>
      <c r="J252" s="425" t="n">
        <v>0</v>
      </c>
      <c r="K252" s="425" t="n">
        <f aca="false">I252</f>
        <v>39.603931427002</v>
      </c>
      <c r="L252" s="425" t="n">
        <v>1</v>
      </c>
      <c r="M252" s="425"/>
      <c r="N252" s="425" t="n">
        <v>39.603931427002</v>
      </c>
      <c r="O252" s="425" t="n">
        <v>1</v>
      </c>
      <c r="P252" s="425" t="n">
        <f aca="false">N252</f>
        <v>39.603931427002</v>
      </c>
      <c r="Q252" s="425" t="n">
        <v>1</v>
      </c>
    </row>
    <row r="253" customFormat="false" ht="11.25" hidden="false" customHeight="false" outlineLevel="0" collapsed="false">
      <c r="B253" s="133" t="n">
        <f aca="false">EOMONTH(B252,0)+1</f>
        <v>44652</v>
      </c>
      <c r="C253" s="425"/>
      <c r="D253" s="425" t="n">
        <v>39.603931427002</v>
      </c>
      <c r="E253" s="425" t="n">
        <v>1</v>
      </c>
      <c r="F253" s="425" t="n">
        <f aca="false">D253</f>
        <v>39.603931427002</v>
      </c>
      <c r="G253" s="425" t="n">
        <v>1</v>
      </c>
      <c r="H253" s="425"/>
      <c r="I253" s="425" t="n">
        <v>39.603931427002</v>
      </c>
      <c r="J253" s="425" t="n">
        <v>0</v>
      </c>
      <c r="K253" s="425" t="n">
        <f aca="false">I253</f>
        <v>39.603931427002</v>
      </c>
      <c r="L253" s="425" t="n">
        <v>1</v>
      </c>
      <c r="M253" s="425"/>
      <c r="N253" s="425" t="n">
        <v>39.603931427002</v>
      </c>
      <c r="O253" s="425" t="n">
        <v>1</v>
      </c>
      <c r="P253" s="425" t="n">
        <f aca="false">N253</f>
        <v>39.603931427002</v>
      </c>
      <c r="Q253" s="425" t="n">
        <v>1</v>
      </c>
    </row>
    <row r="254" customFormat="false" ht="11.25" hidden="false" customHeight="false" outlineLevel="0" collapsed="false">
      <c r="B254" s="133" t="n">
        <f aca="false">EOMONTH(B253,0)+1</f>
        <v>44682</v>
      </c>
      <c r="C254" s="425"/>
      <c r="D254" s="425" t="n">
        <v>39.603931427002</v>
      </c>
      <c r="E254" s="425" t="n">
        <v>1</v>
      </c>
      <c r="F254" s="425" t="n">
        <f aca="false">D254</f>
        <v>39.603931427002</v>
      </c>
      <c r="G254" s="425" t="n">
        <v>1</v>
      </c>
      <c r="H254" s="425"/>
      <c r="I254" s="425" t="n">
        <v>39.603931427002</v>
      </c>
      <c r="J254" s="425" t="n">
        <v>0</v>
      </c>
      <c r="K254" s="425" t="n">
        <f aca="false">I254</f>
        <v>39.603931427002</v>
      </c>
      <c r="L254" s="425" t="n">
        <v>1</v>
      </c>
      <c r="M254" s="425"/>
      <c r="N254" s="425" t="n">
        <v>39.603931427002</v>
      </c>
      <c r="O254" s="425" t="n">
        <v>1</v>
      </c>
      <c r="P254" s="425" t="n">
        <f aca="false">N254</f>
        <v>39.603931427002</v>
      </c>
      <c r="Q254" s="425" t="n">
        <v>1</v>
      </c>
    </row>
    <row r="255" customFormat="false" ht="11.25" hidden="false" customHeight="false" outlineLevel="0" collapsed="false">
      <c r="B255" s="133" t="n">
        <f aca="false">EOMONTH(B254,0)+1</f>
        <v>44713</v>
      </c>
      <c r="C255" s="425"/>
      <c r="D255" s="425" t="n">
        <v>39.603931427002</v>
      </c>
      <c r="E255" s="425" t="n">
        <v>1</v>
      </c>
      <c r="F255" s="425" t="n">
        <f aca="false">D255</f>
        <v>39.603931427002</v>
      </c>
      <c r="G255" s="425" t="n">
        <v>1</v>
      </c>
      <c r="H255" s="425"/>
      <c r="I255" s="425" t="n">
        <v>39.603931427002</v>
      </c>
      <c r="J255" s="425" t="n">
        <v>0</v>
      </c>
      <c r="K255" s="425" t="n">
        <f aca="false">I255</f>
        <v>39.603931427002</v>
      </c>
      <c r="L255" s="425" t="n">
        <v>1</v>
      </c>
      <c r="M255" s="425"/>
      <c r="N255" s="425" t="n">
        <v>39.603931427002</v>
      </c>
      <c r="O255" s="425" t="n">
        <v>1</v>
      </c>
      <c r="P255" s="425" t="n">
        <f aca="false">N255</f>
        <v>39.603931427002</v>
      </c>
      <c r="Q255" s="425" t="n">
        <v>1</v>
      </c>
    </row>
    <row r="256" customFormat="false" ht="11.25" hidden="false" customHeight="false" outlineLevel="0" collapsed="false">
      <c r="B256" s="133" t="n">
        <f aca="false">EOMONTH(B255,0)+1</f>
        <v>44743</v>
      </c>
      <c r="C256" s="425"/>
      <c r="D256" s="425" t="n">
        <v>39.603931427002</v>
      </c>
      <c r="E256" s="425" t="n">
        <v>1</v>
      </c>
      <c r="F256" s="425" t="n">
        <f aca="false">D256</f>
        <v>39.603931427002</v>
      </c>
      <c r="G256" s="425" t="n">
        <v>1</v>
      </c>
      <c r="H256" s="425"/>
      <c r="I256" s="425" t="n">
        <v>39.603931427002</v>
      </c>
      <c r="J256" s="425" t="n">
        <v>0</v>
      </c>
      <c r="K256" s="425" t="n">
        <f aca="false">I256</f>
        <v>39.603931427002</v>
      </c>
      <c r="L256" s="425" t="n">
        <v>1</v>
      </c>
      <c r="M256" s="425"/>
      <c r="N256" s="425" t="n">
        <v>39.603931427002</v>
      </c>
      <c r="O256" s="425" t="n">
        <v>1</v>
      </c>
      <c r="P256" s="425" t="n">
        <f aca="false">N256</f>
        <v>39.603931427002</v>
      </c>
      <c r="Q256" s="425" t="n">
        <v>1</v>
      </c>
    </row>
    <row r="257" customFormat="false" ht="11.25" hidden="false" customHeight="false" outlineLevel="0" collapsed="false">
      <c r="B257" s="133" t="n">
        <f aca="false">EOMONTH(B256,0)+1</f>
        <v>44774</v>
      </c>
      <c r="C257" s="425"/>
      <c r="D257" s="425" t="n">
        <v>39.603931427002</v>
      </c>
      <c r="E257" s="425" t="n">
        <v>1</v>
      </c>
      <c r="F257" s="425" t="n">
        <f aca="false">D257</f>
        <v>39.603931427002</v>
      </c>
      <c r="G257" s="425" t="n">
        <v>1</v>
      </c>
      <c r="H257" s="425"/>
      <c r="I257" s="425" t="n">
        <v>39.603931427002</v>
      </c>
      <c r="J257" s="425" t="n">
        <v>0</v>
      </c>
      <c r="K257" s="425" t="n">
        <f aca="false">I257</f>
        <v>39.603931427002</v>
      </c>
      <c r="L257" s="425" t="n">
        <v>1</v>
      </c>
      <c r="M257" s="425"/>
      <c r="N257" s="425" t="n">
        <v>39.603931427002</v>
      </c>
      <c r="O257" s="425" t="n">
        <v>1</v>
      </c>
      <c r="P257" s="425" t="n">
        <f aca="false">N257</f>
        <v>39.603931427002</v>
      </c>
      <c r="Q257" s="425" t="n">
        <v>1</v>
      </c>
    </row>
    <row r="258" customFormat="false" ht="11.25" hidden="false" customHeight="false" outlineLevel="0" collapsed="false">
      <c r="B258" s="133" t="n">
        <f aca="false">EOMONTH(B257,0)+1</f>
        <v>44805</v>
      </c>
      <c r="C258" s="425"/>
      <c r="D258" s="425" t="n">
        <v>39.603931427002</v>
      </c>
      <c r="E258" s="425" t="n">
        <v>1</v>
      </c>
      <c r="F258" s="425" t="n">
        <f aca="false">D258</f>
        <v>39.603931427002</v>
      </c>
      <c r="G258" s="425" t="n">
        <v>1</v>
      </c>
      <c r="H258" s="425"/>
      <c r="I258" s="425" t="n">
        <v>39.603931427002</v>
      </c>
      <c r="J258" s="425" t="n">
        <v>0</v>
      </c>
      <c r="K258" s="425" t="n">
        <f aca="false">I258</f>
        <v>39.603931427002</v>
      </c>
      <c r="L258" s="425" t="n">
        <v>1</v>
      </c>
      <c r="M258" s="425"/>
      <c r="N258" s="425" t="n">
        <v>39.603931427002</v>
      </c>
      <c r="O258" s="425" t="n">
        <v>1</v>
      </c>
      <c r="P258" s="425" t="n">
        <f aca="false">N258</f>
        <v>39.603931427002</v>
      </c>
      <c r="Q258" s="425" t="n">
        <v>1</v>
      </c>
    </row>
    <row r="259" customFormat="false" ht="11.25" hidden="false" customHeight="false" outlineLevel="0" collapsed="false">
      <c r="B259" s="133" t="n">
        <f aca="false">EOMONTH(B258,0)+1</f>
        <v>44835</v>
      </c>
      <c r="C259" s="425"/>
      <c r="D259" s="425" t="n">
        <v>39.603931427002</v>
      </c>
      <c r="E259" s="425" t="n">
        <v>1</v>
      </c>
      <c r="F259" s="425" t="n">
        <f aca="false">D259</f>
        <v>39.603931427002</v>
      </c>
      <c r="G259" s="425" t="n">
        <v>1</v>
      </c>
      <c r="H259" s="425"/>
      <c r="I259" s="425" t="n">
        <v>39.603931427002</v>
      </c>
      <c r="J259" s="425" t="n">
        <v>0</v>
      </c>
      <c r="K259" s="425" t="n">
        <f aca="false">I259</f>
        <v>39.603931427002</v>
      </c>
      <c r="L259" s="425" t="n">
        <v>1</v>
      </c>
      <c r="M259" s="425"/>
      <c r="N259" s="425" t="n">
        <v>39.603931427002</v>
      </c>
      <c r="O259" s="425" t="n">
        <v>1</v>
      </c>
      <c r="P259" s="425" t="n">
        <f aca="false">N259</f>
        <v>39.603931427002</v>
      </c>
      <c r="Q259" s="425" t="n">
        <v>1</v>
      </c>
    </row>
    <row r="260" customFormat="false" ht="11.25" hidden="false" customHeight="false" outlineLevel="0" collapsed="false">
      <c r="B260" s="133" t="n">
        <f aca="false">EOMONTH(B259,0)+1</f>
        <v>44866</v>
      </c>
      <c r="C260" s="425"/>
      <c r="D260" s="425" t="n">
        <v>39.603931427002</v>
      </c>
      <c r="E260" s="425" t="n">
        <v>1</v>
      </c>
      <c r="F260" s="425" t="n">
        <f aca="false">D260</f>
        <v>39.603931427002</v>
      </c>
      <c r="G260" s="425" t="n">
        <v>1</v>
      </c>
      <c r="H260" s="425"/>
      <c r="I260" s="425" t="n">
        <v>39.603931427002</v>
      </c>
      <c r="J260" s="425" t="n">
        <v>0</v>
      </c>
      <c r="K260" s="425" t="n">
        <f aca="false">I260</f>
        <v>39.603931427002</v>
      </c>
      <c r="L260" s="425" t="n">
        <v>1</v>
      </c>
      <c r="M260" s="425"/>
      <c r="N260" s="425" t="n">
        <v>39.603931427002</v>
      </c>
      <c r="O260" s="425" t="n">
        <v>1</v>
      </c>
      <c r="P260" s="425" t="n">
        <f aca="false">N260</f>
        <v>39.603931427002</v>
      </c>
      <c r="Q260" s="425" t="n">
        <v>1</v>
      </c>
    </row>
    <row r="261" customFormat="false" ht="11.25" hidden="false" customHeight="false" outlineLevel="0" collapsed="false">
      <c r="B261" s="133" t="n">
        <f aca="false">EOMONTH(B260,0)+1</f>
        <v>44896</v>
      </c>
      <c r="C261" s="425"/>
      <c r="D261" s="425" t="n">
        <v>39.603931427002</v>
      </c>
      <c r="E261" s="425" t="n">
        <v>1</v>
      </c>
      <c r="F261" s="425" t="n">
        <f aca="false">D261</f>
        <v>39.603931427002</v>
      </c>
      <c r="G261" s="425" t="n">
        <v>1</v>
      </c>
      <c r="H261" s="425"/>
      <c r="I261" s="425" t="n">
        <v>39.603931427002</v>
      </c>
      <c r="J261" s="425" t="n">
        <v>0</v>
      </c>
      <c r="K261" s="425" t="n">
        <f aca="false">I261</f>
        <v>39.603931427002</v>
      </c>
      <c r="L261" s="425" t="n">
        <v>1</v>
      </c>
      <c r="M261" s="425"/>
      <c r="N261" s="425" t="n">
        <v>39.603931427002</v>
      </c>
      <c r="O261" s="425" t="n">
        <v>1</v>
      </c>
      <c r="P261" s="425" t="n">
        <f aca="false">N261</f>
        <v>39.603931427002</v>
      </c>
      <c r="Q261" s="425" t="n">
        <v>1</v>
      </c>
    </row>
    <row r="262" customFormat="false" ht="11.25" hidden="false" customHeight="false" outlineLevel="0" collapsed="false">
      <c r="B262" s="133" t="n">
        <f aca="false">EOMONTH(B261,0)+1</f>
        <v>44927</v>
      </c>
      <c r="C262" s="425"/>
      <c r="D262" s="425" t="n">
        <v>39.603931427002</v>
      </c>
      <c r="E262" s="425" t="n">
        <v>1</v>
      </c>
      <c r="F262" s="425" t="n">
        <f aca="false">D262</f>
        <v>39.603931427002</v>
      </c>
      <c r="G262" s="425" t="n">
        <v>1</v>
      </c>
      <c r="H262" s="425"/>
      <c r="I262" s="425" t="n">
        <v>39.603931427002</v>
      </c>
      <c r="J262" s="425" t="n">
        <v>0</v>
      </c>
      <c r="K262" s="425" t="n">
        <f aca="false">I262</f>
        <v>39.603931427002</v>
      </c>
      <c r="L262" s="425" t="n">
        <v>1</v>
      </c>
      <c r="M262" s="425"/>
      <c r="N262" s="425" t="n">
        <v>39.603931427002</v>
      </c>
      <c r="O262" s="425" t="n">
        <v>1</v>
      </c>
      <c r="P262" s="425" t="n">
        <f aca="false">N262</f>
        <v>39.603931427002</v>
      </c>
      <c r="Q262" s="425" t="n">
        <v>1</v>
      </c>
    </row>
    <row r="263" customFormat="false" ht="11.25" hidden="false" customHeight="false" outlineLevel="0" collapsed="false">
      <c r="B263" s="133" t="n">
        <f aca="false">EOMONTH(B262,0)+1</f>
        <v>44958</v>
      </c>
      <c r="C263" s="425"/>
      <c r="D263" s="425" t="n">
        <v>39.603931427002</v>
      </c>
      <c r="E263" s="425" t="n">
        <v>1</v>
      </c>
      <c r="F263" s="425" t="n">
        <f aca="false">D263</f>
        <v>39.603931427002</v>
      </c>
      <c r="G263" s="425" t="n">
        <v>1</v>
      </c>
      <c r="H263" s="425"/>
      <c r="I263" s="425" t="n">
        <v>39.603931427002</v>
      </c>
      <c r="J263" s="425" t="n">
        <v>0</v>
      </c>
      <c r="K263" s="425" t="n">
        <f aca="false">I263</f>
        <v>39.603931427002</v>
      </c>
      <c r="L263" s="425" t="n">
        <v>1</v>
      </c>
      <c r="M263" s="425"/>
      <c r="N263" s="425" t="n">
        <v>39.603931427002</v>
      </c>
      <c r="O263" s="425" t="n">
        <v>1</v>
      </c>
      <c r="P263" s="425" t="n">
        <f aca="false">N263</f>
        <v>39.603931427002</v>
      </c>
      <c r="Q263" s="425" t="n">
        <v>1</v>
      </c>
    </row>
    <row r="264" customFormat="false" ht="11.25" hidden="false" customHeight="false" outlineLevel="0" collapsed="false">
      <c r="B264" s="133" t="n">
        <f aca="false">EOMONTH(B263,0)+1</f>
        <v>44986</v>
      </c>
      <c r="C264" s="425"/>
      <c r="D264" s="425" t="n">
        <v>39.603931427002</v>
      </c>
      <c r="E264" s="425" t="n">
        <v>1</v>
      </c>
      <c r="F264" s="425" t="n">
        <f aca="false">D264</f>
        <v>39.603931427002</v>
      </c>
      <c r="G264" s="425" t="n">
        <v>1</v>
      </c>
      <c r="H264" s="425"/>
      <c r="I264" s="425" t="n">
        <v>39.603931427002</v>
      </c>
      <c r="J264" s="425" t="n">
        <v>0</v>
      </c>
      <c r="K264" s="425" t="n">
        <f aca="false">I264</f>
        <v>39.603931427002</v>
      </c>
      <c r="L264" s="425" t="n">
        <v>1</v>
      </c>
      <c r="M264" s="425"/>
      <c r="N264" s="425" t="n">
        <v>39.603931427002</v>
      </c>
      <c r="O264" s="425" t="n">
        <v>1</v>
      </c>
      <c r="P264" s="425" t="n">
        <f aca="false">N264</f>
        <v>39.603931427002</v>
      </c>
      <c r="Q264" s="425" t="n">
        <v>1</v>
      </c>
    </row>
    <row r="265" customFormat="false" ht="11.25" hidden="false" customHeight="false" outlineLevel="0" collapsed="false">
      <c r="B265" s="133" t="n">
        <f aca="false">EOMONTH(B264,0)+1</f>
        <v>45017</v>
      </c>
      <c r="C265" s="425"/>
      <c r="D265" s="425" t="n">
        <v>39.603931427002</v>
      </c>
      <c r="E265" s="425" t="n">
        <v>1</v>
      </c>
      <c r="F265" s="425" t="n">
        <f aca="false">D265</f>
        <v>39.603931427002</v>
      </c>
      <c r="G265" s="425" t="n">
        <v>1</v>
      </c>
      <c r="H265" s="425"/>
      <c r="I265" s="425" t="n">
        <v>39.603931427002</v>
      </c>
      <c r="J265" s="425" t="n">
        <v>0</v>
      </c>
      <c r="K265" s="425" t="n">
        <f aca="false">I265</f>
        <v>39.603931427002</v>
      </c>
      <c r="L265" s="425" t="n">
        <v>1</v>
      </c>
      <c r="M265" s="425"/>
      <c r="N265" s="425" t="n">
        <v>39.603931427002</v>
      </c>
      <c r="O265" s="425" t="n">
        <v>1</v>
      </c>
      <c r="P265" s="425" t="n">
        <f aca="false">N265</f>
        <v>39.603931427002</v>
      </c>
      <c r="Q265" s="425" t="n">
        <v>1</v>
      </c>
    </row>
    <row r="266" customFormat="false" ht="11.25" hidden="false" customHeight="false" outlineLevel="0" collapsed="false">
      <c r="B266" s="133" t="n">
        <f aca="false">EOMONTH(B265,0)+1</f>
        <v>45047</v>
      </c>
      <c r="C266" s="425"/>
      <c r="D266" s="425" t="n">
        <v>39.603931427002</v>
      </c>
      <c r="E266" s="425" t="n">
        <v>1</v>
      </c>
      <c r="F266" s="425" t="n">
        <f aca="false">D266</f>
        <v>39.603931427002</v>
      </c>
      <c r="G266" s="425" t="n">
        <v>1</v>
      </c>
      <c r="H266" s="425"/>
      <c r="I266" s="425" t="n">
        <v>39.603931427002</v>
      </c>
      <c r="J266" s="425" t="n">
        <v>0</v>
      </c>
      <c r="K266" s="425" t="n">
        <f aca="false">I266</f>
        <v>39.603931427002</v>
      </c>
      <c r="L266" s="425" t="n">
        <v>1</v>
      </c>
      <c r="M266" s="425"/>
      <c r="N266" s="425" t="n">
        <v>39.603931427002</v>
      </c>
      <c r="O266" s="425" t="n">
        <v>1</v>
      </c>
      <c r="P266" s="425" t="n">
        <f aca="false">N266</f>
        <v>39.603931427002</v>
      </c>
      <c r="Q266" s="425" t="n">
        <v>1</v>
      </c>
    </row>
    <row r="267" customFormat="false" ht="11.25" hidden="false" customHeight="false" outlineLevel="0" collapsed="false">
      <c r="B267" s="133" t="n">
        <f aca="false">EOMONTH(B266,0)+1</f>
        <v>45078</v>
      </c>
      <c r="C267" s="425"/>
      <c r="D267" s="425" t="n">
        <v>39.603931427002</v>
      </c>
      <c r="E267" s="425" t="n">
        <v>1</v>
      </c>
      <c r="F267" s="425" t="n">
        <f aca="false">D267</f>
        <v>39.603931427002</v>
      </c>
      <c r="G267" s="425" t="n">
        <v>1</v>
      </c>
      <c r="H267" s="425"/>
      <c r="I267" s="425" t="n">
        <v>39.603931427002</v>
      </c>
      <c r="J267" s="425" t="n">
        <v>0</v>
      </c>
      <c r="K267" s="425" t="n">
        <f aca="false">I267</f>
        <v>39.603931427002</v>
      </c>
      <c r="L267" s="425" t="n">
        <v>1</v>
      </c>
      <c r="M267" s="425"/>
      <c r="N267" s="425" t="n">
        <v>39.603931427002</v>
      </c>
      <c r="O267" s="425" t="n">
        <v>1</v>
      </c>
      <c r="P267" s="425" t="n">
        <f aca="false">N267</f>
        <v>39.603931427002</v>
      </c>
      <c r="Q267" s="425" t="n">
        <v>1</v>
      </c>
    </row>
    <row r="268" customFormat="false" ht="11.25" hidden="false" customHeight="false" outlineLevel="0" collapsed="false">
      <c r="B268" s="133" t="n">
        <f aca="false">EOMONTH(B267,0)+1</f>
        <v>45108</v>
      </c>
      <c r="C268" s="425"/>
      <c r="D268" s="425" t="n">
        <v>39.603931427002</v>
      </c>
      <c r="E268" s="425" t="n">
        <v>1</v>
      </c>
      <c r="F268" s="425" t="n">
        <f aca="false">D268</f>
        <v>39.603931427002</v>
      </c>
      <c r="G268" s="425" t="n">
        <v>1</v>
      </c>
      <c r="H268" s="425"/>
      <c r="I268" s="425" t="n">
        <v>39.603931427002</v>
      </c>
      <c r="J268" s="425" t="n">
        <v>0</v>
      </c>
      <c r="K268" s="425" t="n">
        <f aca="false">I268</f>
        <v>39.603931427002</v>
      </c>
      <c r="L268" s="425" t="n">
        <v>1</v>
      </c>
      <c r="M268" s="425"/>
      <c r="N268" s="425" t="n">
        <v>39.603931427002</v>
      </c>
      <c r="O268" s="425" t="n">
        <v>1</v>
      </c>
      <c r="P268" s="425" t="n">
        <f aca="false">N268</f>
        <v>39.603931427002</v>
      </c>
      <c r="Q268" s="425" t="n">
        <v>1</v>
      </c>
    </row>
    <row r="269" customFormat="false" ht="11.25" hidden="false" customHeight="false" outlineLevel="0" collapsed="false">
      <c r="B269" s="133" t="n">
        <f aca="false">EOMONTH(B268,0)+1</f>
        <v>45139</v>
      </c>
      <c r="C269" s="425"/>
      <c r="D269" s="425" t="n">
        <v>39.603931427002</v>
      </c>
      <c r="E269" s="425" t="n">
        <v>1</v>
      </c>
      <c r="F269" s="425" t="n">
        <f aca="false">D269</f>
        <v>39.603931427002</v>
      </c>
      <c r="G269" s="425" t="n">
        <v>1</v>
      </c>
      <c r="H269" s="425"/>
      <c r="I269" s="425" t="n">
        <v>39.603931427002</v>
      </c>
      <c r="J269" s="425" t="n">
        <v>0</v>
      </c>
      <c r="K269" s="425" t="n">
        <f aca="false">I269</f>
        <v>39.603931427002</v>
      </c>
      <c r="L269" s="425" t="n">
        <v>1</v>
      </c>
      <c r="M269" s="425"/>
      <c r="N269" s="425" t="n">
        <v>39.603931427002</v>
      </c>
      <c r="O269" s="425" t="n">
        <v>1</v>
      </c>
      <c r="P269" s="425" t="n">
        <f aca="false">N269</f>
        <v>39.603931427002</v>
      </c>
      <c r="Q269" s="425" t="n">
        <v>1</v>
      </c>
    </row>
    <row r="270" customFormat="false" ht="11.25" hidden="false" customHeight="false" outlineLevel="0" collapsed="false">
      <c r="B270" s="133" t="n">
        <f aca="false">EOMONTH(B269,0)+1</f>
        <v>45170</v>
      </c>
      <c r="C270" s="425"/>
      <c r="D270" s="425" t="n">
        <v>39.603931427002</v>
      </c>
      <c r="E270" s="425" t="n">
        <v>1</v>
      </c>
      <c r="F270" s="425" t="n">
        <f aca="false">D270</f>
        <v>39.603931427002</v>
      </c>
      <c r="G270" s="425" t="n">
        <v>1</v>
      </c>
      <c r="H270" s="425"/>
      <c r="I270" s="425" t="n">
        <v>39.603931427002</v>
      </c>
      <c r="J270" s="425" t="n">
        <v>0</v>
      </c>
      <c r="K270" s="425" t="n">
        <f aca="false">I270</f>
        <v>39.603931427002</v>
      </c>
      <c r="L270" s="425" t="n">
        <v>1</v>
      </c>
      <c r="M270" s="425"/>
      <c r="N270" s="425" t="n">
        <v>39.603931427002</v>
      </c>
      <c r="O270" s="425" t="n">
        <v>1</v>
      </c>
      <c r="P270" s="425" t="n">
        <f aca="false">N270</f>
        <v>39.603931427002</v>
      </c>
      <c r="Q270" s="425" t="n">
        <v>1</v>
      </c>
    </row>
    <row r="271" customFormat="false" ht="11.25" hidden="false" customHeight="false" outlineLevel="0" collapsed="false">
      <c r="B271" s="133" t="n">
        <f aca="false">EOMONTH(B270,0)+1</f>
        <v>45200</v>
      </c>
      <c r="C271" s="425"/>
      <c r="D271" s="425" t="n">
        <v>39.603931427002</v>
      </c>
      <c r="E271" s="425" t="n">
        <v>1</v>
      </c>
      <c r="F271" s="425" t="n">
        <f aca="false">D271</f>
        <v>39.603931427002</v>
      </c>
      <c r="G271" s="425" t="n">
        <v>1</v>
      </c>
      <c r="H271" s="425"/>
      <c r="I271" s="425" t="n">
        <v>39.603931427002</v>
      </c>
      <c r="J271" s="425" t="n">
        <v>0</v>
      </c>
      <c r="K271" s="425" t="n">
        <f aca="false">I271</f>
        <v>39.603931427002</v>
      </c>
      <c r="L271" s="425" t="n">
        <v>1</v>
      </c>
      <c r="M271" s="425"/>
      <c r="N271" s="425" t="n">
        <v>39.603931427002</v>
      </c>
      <c r="O271" s="425" t="n">
        <v>1</v>
      </c>
      <c r="P271" s="425" t="n">
        <f aca="false">N271</f>
        <v>39.603931427002</v>
      </c>
      <c r="Q271" s="425" t="n">
        <v>1</v>
      </c>
    </row>
    <row r="272" customFormat="false" ht="11.25" hidden="false" customHeight="false" outlineLevel="0" collapsed="false">
      <c r="B272" s="133" t="n">
        <f aca="false">EOMONTH(B271,0)+1</f>
        <v>45231</v>
      </c>
      <c r="C272" s="425"/>
      <c r="D272" s="425" t="n">
        <v>39.603931427002</v>
      </c>
      <c r="E272" s="425" t="n">
        <v>1</v>
      </c>
      <c r="F272" s="425" t="n">
        <f aca="false">D272</f>
        <v>39.603931427002</v>
      </c>
      <c r="G272" s="425" t="n">
        <v>1</v>
      </c>
      <c r="H272" s="425"/>
      <c r="I272" s="425" t="n">
        <v>39.603931427002</v>
      </c>
      <c r="J272" s="425" t="n">
        <v>0</v>
      </c>
      <c r="K272" s="425" t="n">
        <f aca="false">I272</f>
        <v>39.603931427002</v>
      </c>
      <c r="L272" s="425" t="n">
        <v>1</v>
      </c>
      <c r="M272" s="425"/>
      <c r="N272" s="425" t="n">
        <v>39.603931427002</v>
      </c>
      <c r="O272" s="425" t="n">
        <v>1</v>
      </c>
      <c r="P272" s="425" t="n">
        <f aca="false">N272</f>
        <v>39.603931427002</v>
      </c>
      <c r="Q272" s="425" t="n">
        <v>1</v>
      </c>
    </row>
    <row r="273" customFormat="false" ht="11.25" hidden="false" customHeight="false" outlineLevel="0" collapsed="false">
      <c r="B273" s="133" t="n">
        <f aca="false">EOMONTH(B272,0)+1</f>
        <v>45261</v>
      </c>
      <c r="C273" s="425"/>
      <c r="D273" s="425" t="n">
        <v>39.603931427002</v>
      </c>
      <c r="E273" s="425" t="n">
        <v>1</v>
      </c>
      <c r="F273" s="425" t="n">
        <f aca="false">D273</f>
        <v>39.603931427002</v>
      </c>
      <c r="G273" s="425" t="n">
        <v>1</v>
      </c>
      <c r="H273" s="425"/>
      <c r="I273" s="425" t="n">
        <v>39.603931427002</v>
      </c>
      <c r="J273" s="425" t="n">
        <v>0</v>
      </c>
      <c r="K273" s="425" t="n">
        <f aca="false">I273</f>
        <v>39.603931427002</v>
      </c>
      <c r="L273" s="425" t="n">
        <v>1</v>
      </c>
      <c r="M273" s="425"/>
      <c r="N273" s="425" t="n">
        <v>39.603931427002</v>
      </c>
      <c r="O273" s="425" t="n">
        <v>1</v>
      </c>
      <c r="P273" s="425" t="n">
        <f aca="false">N273</f>
        <v>39.603931427002</v>
      </c>
      <c r="Q273" s="425" t="n">
        <v>1</v>
      </c>
    </row>
    <row r="274" customFormat="false" ht="11.25" hidden="false" customHeight="false" outlineLevel="0" collapsed="false">
      <c r="B274" s="133" t="n">
        <f aca="false">EOMONTH(B273,0)+1</f>
        <v>45292</v>
      </c>
      <c r="C274" s="425"/>
      <c r="D274" s="425" t="n">
        <v>39.603931427002</v>
      </c>
      <c r="E274" s="425" t="n">
        <v>1</v>
      </c>
      <c r="F274" s="425" t="n">
        <f aca="false">D274</f>
        <v>39.603931427002</v>
      </c>
      <c r="G274" s="425" t="n">
        <v>1</v>
      </c>
      <c r="H274" s="425"/>
      <c r="I274" s="425" t="n">
        <v>39.603931427002</v>
      </c>
      <c r="J274" s="425" t="n">
        <v>0</v>
      </c>
      <c r="K274" s="425" t="n">
        <f aca="false">I274</f>
        <v>39.603931427002</v>
      </c>
      <c r="L274" s="425" t="n">
        <v>1</v>
      </c>
      <c r="M274" s="425"/>
      <c r="N274" s="425" t="n">
        <v>39.603931427002</v>
      </c>
      <c r="O274" s="425" t="n">
        <v>1</v>
      </c>
      <c r="P274" s="425" t="n">
        <f aca="false">N274</f>
        <v>39.603931427002</v>
      </c>
      <c r="Q274" s="425" t="n">
        <v>1</v>
      </c>
    </row>
    <row r="275" customFormat="false" ht="11.25" hidden="false" customHeight="false" outlineLevel="0" collapsed="false">
      <c r="B275" s="133" t="n">
        <f aca="false">EOMONTH(B274,0)+1</f>
        <v>45323</v>
      </c>
      <c r="C275" s="425"/>
      <c r="D275" s="425" t="n">
        <v>39.603931427002</v>
      </c>
      <c r="E275" s="425" t="n">
        <v>1</v>
      </c>
      <c r="F275" s="425" t="n">
        <f aca="false">D275</f>
        <v>39.603931427002</v>
      </c>
      <c r="G275" s="425" t="n">
        <v>1</v>
      </c>
      <c r="H275" s="425"/>
      <c r="I275" s="425" t="n">
        <v>39.603931427002</v>
      </c>
      <c r="J275" s="425" t="n">
        <v>0</v>
      </c>
      <c r="K275" s="425" t="n">
        <f aca="false">I275</f>
        <v>39.603931427002</v>
      </c>
      <c r="L275" s="425" t="n">
        <v>1</v>
      </c>
      <c r="M275" s="425"/>
      <c r="N275" s="425" t="n">
        <v>39.603931427002</v>
      </c>
      <c r="O275" s="425" t="n">
        <v>1</v>
      </c>
      <c r="P275" s="425" t="n">
        <f aca="false">N275</f>
        <v>39.603931427002</v>
      </c>
      <c r="Q275" s="425" t="n">
        <v>1</v>
      </c>
    </row>
    <row r="276" customFormat="false" ht="11.25" hidden="false" customHeight="false" outlineLevel="0" collapsed="false">
      <c r="B276" s="133" t="n">
        <f aca="false">EOMONTH(B275,0)+1</f>
        <v>45352</v>
      </c>
      <c r="C276" s="425"/>
      <c r="D276" s="425" t="n">
        <v>39.603931427002</v>
      </c>
      <c r="E276" s="425" t="n">
        <v>1</v>
      </c>
      <c r="F276" s="425" t="n">
        <f aca="false">D276</f>
        <v>39.603931427002</v>
      </c>
      <c r="G276" s="425" t="n">
        <v>1</v>
      </c>
      <c r="H276" s="425"/>
      <c r="I276" s="425" t="n">
        <v>39.603931427002</v>
      </c>
      <c r="J276" s="425" t="n">
        <v>0</v>
      </c>
      <c r="K276" s="425" t="n">
        <f aca="false">I276</f>
        <v>39.603931427002</v>
      </c>
      <c r="L276" s="425" t="n">
        <v>1</v>
      </c>
      <c r="M276" s="425"/>
      <c r="N276" s="425" t="n">
        <v>39.603931427002</v>
      </c>
      <c r="O276" s="425" t="n">
        <v>1</v>
      </c>
      <c r="P276" s="425" t="n">
        <f aca="false">N276</f>
        <v>39.603931427002</v>
      </c>
      <c r="Q276" s="425" t="n">
        <v>1</v>
      </c>
    </row>
    <row r="277" customFormat="false" ht="11.25" hidden="false" customHeight="false" outlineLevel="0" collapsed="false">
      <c r="B277" s="133" t="n">
        <f aca="false">EOMONTH(B276,0)+1</f>
        <v>45383</v>
      </c>
      <c r="C277" s="425"/>
      <c r="D277" s="425" t="n">
        <v>39.603931427002</v>
      </c>
      <c r="E277" s="425" t="n">
        <v>1</v>
      </c>
      <c r="F277" s="425" t="n">
        <f aca="false">D277</f>
        <v>39.603931427002</v>
      </c>
      <c r="G277" s="425" t="n">
        <v>1</v>
      </c>
      <c r="H277" s="425"/>
      <c r="I277" s="425" t="n">
        <v>39.603931427002</v>
      </c>
      <c r="J277" s="425" t="n">
        <v>0</v>
      </c>
      <c r="K277" s="425" t="n">
        <f aca="false">I277</f>
        <v>39.603931427002</v>
      </c>
      <c r="L277" s="425" t="n">
        <v>1</v>
      </c>
      <c r="M277" s="425"/>
      <c r="N277" s="425" t="n">
        <v>39.603931427002</v>
      </c>
      <c r="O277" s="425" t="n">
        <v>1</v>
      </c>
      <c r="P277" s="425" t="n">
        <f aca="false">N277</f>
        <v>39.603931427002</v>
      </c>
      <c r="Q277" s="425" t="n">
        <v>1</v>
      </c>
    </row>
    <row r="278" customFormat="false" ht="11.25" hidden="false" customHeight="false" outlineLevel="0" collapsed="false">
      <c r="B278" s="133" t="n">
        <f aca="false">EOMONTH(B277,0)+1</f>
        <v>45413</v>
      </c>
      <c r="C278" s="425"/>
      <c r="D278" s="425" t="n">
        <v>39.603931427002</v>
      </c>
      <c r="E278" s="425" t="n">
        <v>1</v>
      </c>
      <c r="F278" s="425" t="n">
        <f aca="false">D278</f>
        <v>39.603931427002</v>
      </c>
      <c r="G278" s="425" t="n">
        <v>1</v>
      </c>
      <c r="H278" s="425"/>
      <c r="I278" s="425" t="n">
        <v>39.603931427002</v>
      </c>
      <c r="J278" s="425" t="n">
        <v>0</v>
      </c>
      <c r="K278" s="425" t="n">
        <f aca="false">I278</f>
        <v>39.603931427002</v>
      </c>
      <c r="L278" s="425" t="n">
        <v>1</v>
      </c>
      <c r="M278" s="425"/>
      <c r="N278" s="425" t="n">
        <v>39.603931427002</v>
      </c>
      <c r="O278" s="425" t="n">
        <v>1</v>
      </c>
      <c r="P278" s="425" t="n">
        <f aca="false">N278</f>
        <v>39.603931427002</v>
      </c>
      <c r="Q278" s="425" t="n">
        <v>1</v>
      </c>
    </row>
    <row r="279" customFormat="false" ht="11.25" hidden="false" customHeight="false" outlineLevel="0" collapsed="false">
      <c r="B279" s="133" t="n">
        <f aca="false">EOMONTH(B278,0)+1</f>
        <v>45444</v>
      </c>
      <c r="C279" s="425"/>
      <c r="D279" s="425" t="n">
        <v>39.603931427002</v>
      </c>
      <c r="E279" s="425" t="n">
        <v>1</v>
      </c>
      <c r="F279" s="425" t="n">
        <f aca="false">D279</f>
        <v>39.603931427002</v>
      </c>
      <c r="G279" s="425" t="n">
        <v>1</v>
      </c>
      <c r="H279" s="425"/>
      <c r="I279" s="425" t="n">
        <v>39.603931427002</v>
      </c>
      <c r="J279" s="425" t="n">
        <v>0</v>
      </c>
      <c r="K279" s="425" t="n">
        <f aca="false">I279</f>
        <v>39.603931427002</v>
      </c>
      <c r="L279" s="425" t="n">
        <v>1</v>
      </c>
      <c r="M279" s="425"/>
      <c r="N279" s="425" t="n">
        <v>39.603931427002</v>
      </c>
      <c r="O279" s="425" t="n">
        <v>1</v>
      </c>
      <c r="P279" s="425" t="n">
        <f aca="false">N279</f>
        <v>39.603931427002</v>
      </c>
      <c r="Q279" s="425" t="n">
        <v>1</v>
      </c>
    </row>
    <row r="280" customFormat="false" ht="11.25" hidden="false" customHeight="false" outlineLevel="0" collapsed="false">
      <c r="B280" s="133" t="n">
        <f aca="false">EOMONTH(B279,0)+1</f>
        <v>45474</v>
      </c>
      <c r="C280" s="425"/>
      <c r="D280" s="425" t="n">
        <v>39.603931427002</v>
      </c>
      <c r="E280" s="425" t="n">
        <v>1</v>
      </c>
      <c r="F280" s="425" t="n">
        <f aca="false">D280</f>
        <v>39.603931427002</v>
      </c>
      <c r="G280" s="425" t="n">
        <v>1</v>
      </c>
      <c r="H280" s="425"/>
      <c r="I280" s="425" t="n">
        <v>39.603931427002</v>
      </c>
      <c r="J280" s="425" t="n">
        <v>0</v>
      </c>
      <c r="K280" s="425" t="n">
        <f aca="false">I280</f>
        <v>39.603931427002</v>
      </c>
      <c r="L280" s="425" t="n">
        <v>1</v>
      </c>
      <c r="M280" s="425"/>
      <c r="N280" s="425" t="n">
        <v>39.603931427002</v>
      </c>
      <c r="O280" s="425" t="n">
        <v>1</v>
      </c>
      <c r="P280" s="425" t="n">
        <f aca="false">N280</f>
        <v>39.603931427002</v>
      </c>
      <c r="Q280" s="425" t="n">
        <v>1</v>
      </c>
    </row>
    <row r="281" customFormat="false" ht="11.25" hidden="false" customHeight="false" outlineLevel="0" collapsed="false">
      <c r="B281" s="133" t="n">
        <f aca="false">EOMONTH(B280,0)+1</f>
        <v>45505</v>
      </c>
      <c r="C281" s="425"/>
      <c r="D281" s="425" t="n">
        <v>39.603931427002</v>
      </c>
      <c r="E281" s="425" t="n">
        <v>1</v>
      </c>
      <c r="F281" s="425" t="n">
        <f aca="false">D281</f>
        <v>39.603931427002</v>
      </c>
      <c r="G281" s="425" t="n">
        <v>1</v>
      </c>
      <c r="H281" s="425"/>
      <c r="I281" s="425" t="n">
        <v>39.603931427002</v>
      </c>
      <c r="J281" s="425" t="n">
        <v>0</v>
      </c>
      <c r="K281" s="425" t="n">
        <f aca="false">I281</f>
        <v>39.603931427002</v>
      </c>
      <c r="L281" s="425" t="n">
        <v>1</v>
      </c>
      <c r="M281" s="425"/>
      <c r="N281" s="425" t="n">
        <v>39.603931427002</v>
      </c>
      <c r="O281" s="425" t="n">
        <v>1</v>
      </c>
      <c r="P281" s="425" t="n">
        <f aca="false">N281</f>
        <v>39.603931427002</v>
      </c>
      <c r="Q281" s="425" t="n">
        <v>1</v>
      </c>
    </row>
    <row r="282" customFormat="false" ht="11.25" hidden="false" customHeight="false" outlineLevel="0" collapsed="false">
      <c r="B282" s="133" t="n">
        <f aca="false">EOMONTH(B281,0)+1</f>
        <v>45536</v>
      </c>
      <c r="C282" s="425"/>
      <c r="D282" s="425" t="n">
        <v>39.603931427002</v>
      </c>
      <c r="E282" s="425" t="n">
        <v>1</v>
      </c>
      <c r="F282" s="425" t="n">
        <f aca="false">D282</f>
        <v>39.603931427002</v>
      </c>
      <c r="G282" s="425" t="n">
        <v>1</v>
      </c>
      <c r="H282" s="425"/>
      <c r="I282" s="425" t="n">
        <v>39.603931427002</v>
      </c>
      <c r="J282" s="425" t="n">
        <v>0</v>
      </c>
      <c r="K282" s="425" t="n">
        <f aca="false">I282</f>
        <v>39.603931427002</v>
      </c>
      <c r="L282" s="425" t="n">
        <v>1</v>
      </c>
      <c r="M282" s="425"/>
      <c r="N282" s="425" t="n">
        <v>39.603931427002</v>
      </c>
      <c r="O282" s="425" t="n">
        <v>1</v>
      </c>
      <c r="P282" s="425" t="n">
        <f aca="false">N282</f>
        <v>39.603931427002</v>
      </c>
      <c r="Q282" s="425" t="n">
        <v>1</v>
      </c>
    </row>
    <row r="283" customFormat="false" ht="11.25" hidden="false" customHeight="false" outlineLevel="0" collapsed="false">
      <c r="B283" s="133" t="n">
        <f aca="false">EOMONTH(B282,0)+1</f>
        <v>45566</v>
      </c>
      <c r="C283" s="425"/>
      <c r="D283" s="425" t="n">
        <v>39.603931427002</v>
      </c>
      <c r="E283" s="425" t="n">
        <v>1</v>
      </c>
      <c r="F283" s="425" t="n">
        <f aca="false">D283</f>
        <v>39.603931427002</v>
      </c>
      <c r="G283" s="425" t="n">
        <v>1</v>
      </c>
      <c r="H283" s="425"/>
      <c r="I283" s="425" t="n">
        <v>39.603931427002</v>
      </c>
      <c r="J283" s="425" t="n">
        <v>0</v>
      </c>
      <c r="K283" s="425" t="n">
        <f aca="false">I283</f>
        <v>39.603931427002</v>
      </c>
      <c r="L283" s="425" t="n">
        <v>1</v>
      </c>
      <c r="M283" s="425"/>
      <c r="N283" s="425" t="n">
        <v>39.603931427002</v>
      </c>
      <c r="O283" s="425" t="n">
        <v>1</v>
      </c>
      <c r="P283" s="425" t="n">
        <f aca="false">N283</f>
        <v>39.603931427002</v>
      </c>
      <c r="Q283" s="425" t="n">
        <v>1</v>
      </c>
    </row>
    <row r="284" customFormat="false" ht="11.25" hidden="false" customHeight="false" outlineLevel="0" collapsed="false">
      <c r="B284" s="133" t="n">
        <f aca="false">EOMONTH(B283,0)+1</f>
        <v>45597</v>
      </c>
      <c r="C284" s="425"/>
      <c r="D284" s="425" t="n">
        <v>39.603931427002</v>
      </c>
      <c r="E284" s="425" t="n">
        <v>1</v>
      </c>
      <c r="F284" s="425" t="n">
        <f aca="false">D284</f>
        <v>39.603931427002</v>
      </c>
      <c r="G284" s="425" t="n">
        <v>1</v>
      </c>
      <c r="H284" s="425"/>
      <c r="I284" s="425" t="n">
        <v>39.603931427002</v>
      </c>
      <c r="J284" s="425" t="n">
        <v>0</v>
      </c>
      <c r="K284" s="425" t="n">
        <f aca="false">I284</f>
        <v>39.603931427002</v>
      </c>
      <c r="L284" s="425" t="n">
        <v>1</v>
      </c>
      <c r="M284" s="425"/>
      <c r="N284" s="425" t="n">
        <v>39.603931427002</v>
      </c>
      <c r="O284" s="425" t="n">
        <v>1</v>
      </c>
      <c r="P284" s="425" t="n">
        <f aca="false">N284</f>
        <v>39.603931427002</v>
      </c>
      <c r="Q284" s="425" t="n">
        <v>1</v>
      </c>
    </row>
    <row r="285" customFormat="false" ht="11.25" hidden="false" customHeight="false" outlineLevel="0" collapsed="false">
      <c r="B285" s="133" t="n">
        <f aca="false">EOMONTH(B284,0)+1</f>
        <v>45627</v>
      </c>
      <c r="C285" s="425"/>
      <c r="D285" s="425" t="n">
        <v>39.603931427002</v>
      </c>
      <c r="E285" s="425" t="n">
        <v>1</v>
      </c>
      <c r="F285" s="425" t="n">
        <f aca="false">D285</f>
        <v>39.603931427002</v>
      </c>
      <c r="G285" s="425" t="n">
        <v>1</v>
      </c>
      <c r="H285" s="425"/>
      <c r="I285" s="425" t="n">
        <v>39.603931427002</v>
      </c>
      <c r="J285" s="425" t="n">
        <v>0</v>
      </c>
      <c r="K285" s="425" t="n">
        <f aca="false">I285</f>
        <v>39.603931427002</v>
      </c>
      <c r="L285" s="425" t="n">
        <v>1</v>
      </c>
      <c r="M285" s="425"/>
      <c r="N285" s="425" t="n">
        <v>39.603931427002</v>
      </c>
      <c r="O285" s="425" t="n">
        <v>1</v>
      </c>
      <c r="P285" s="425" t="n">
        <f aca="false">N285</f>
        <v>39.603931427002</v>
      </c>
      <c r="Q285" s="425" t="n">
        <v>1</v>
      </c>
    </row>
    <row r="286" customFormat="false" ht="11.25" hidden="false" customHeight="false" outlineLevel="0" collapsed="false">
      <c r="B286" s="133" t="n">
        <f aca="false">EOMONTH(B285,0)+1</f>
        <v>45658</v>
      </c>
      <c r="C286" s="425"/>
      <c r="D286" s="425" t="n">
        <v>39.603931427002</v>
      </c>
      <c r="E286" s="425" t="n">
        <v>1</v>
      </c>
      <c r="F286" s="425" t="n">
        <f aca="false">D286</f>
        <v>39.603931427002</v>
      </c>
      <c r="G286" s="425" t="n">
        <v>1</v>
      </c>
      <c r="H286" s="425"/>
      <c r="I286" s="425" t="n">
        <v>39.603931427002</v>
      </c>
      <c r="J286" s="425" t="n">
        <v>0</v>
      </c>
      <c r="K286" s="425" t="n">
        <f aca="false">I286</f>
        <v>39.603931427002</v>
      </c>
      <c r="L286" s="425" t="n">
        <v>1</v>
      </c>
      <c r="M286" s="425"/>
      <c r="N286" s="425" t="n">
        <v>39.603931427002</v>
      </c>
      <c r="O286" s="425" t="n">
        <v>1</v>
      </c>
      <c r="P286" s="425" t="n">
        <f aca="false">N286</f>
        <v>39.603931427002</v>
      </c>
      <c r="Q286" s="425" t="n">
        <v>1</v>
      </c>
    </row>
    <row r="287" customFormat="false" ht="11.25" hidden="false" customHeight="false" outlineLevel="0" collapsed="false">
      <c r="B287" s="133" t="n">
        <f aca="false">EOMONTH(B286,0)+1</f>
        <v>45689</v>
      </c>
      <c r="C287" s="425"/>
      <c r="D287" s="425" t="n">
        <v>39.603931427002</v>
      </c>
      <c r="E287" s="425" t="n">
        <v>1</v>
      </c>
      <c r="F287" s="425" t="n">
        <f aca="false">D287</f>
        <v>39.603931427002</v>
      </c>
      <c r="G287" s="425" t="n">
        <v>1</v>
      </c>
      <c r="H287" s="425"/>
      <c r="I287" s="425" t="n">
        <v>39.603931427002</v>
      </c>
      <c r="J287" s="425" t="n">
        <v>0</v>
      </c>
      <c r="K287" s="425" t="n">
        <f aca="false">I287</f>
        <v>39.603931427002</v>
      </c>
      <c r="L287" s="425" t="n">
        <v>1</v>
      </c>
      <c r="M287" s="425"/>
      <c r="N287" s="425" t="n">
        <v>39.603931427002</v>
      </c>
      <c r="O287" s="425" t="n">
        <v>1</v>
      </c>
      <c r="P287" s="425" t="n">
        <f aca="false">N287</f>
        <v>39.603931427002</v>
      </c>
      <c r="Q287" s="425" t="n">
        <v>1</v>
      </c>
    </row>
    <row r="288" customFormat="false" ht="11.25" hidden="false" customHeight="false" outlineLevel="0" collapsed="false">
      <c r="B288" s="133" t="n">
        <f aca="false">EOMONTH(B287,0)+1</f>
        <v>45717</v>
      </c>
      <c r="C288" s="425"/>
      <c r="D288" s="425" t="n">
        <v>39.603931427002</v>
      </c>
      <c r="E288" s="425" t="n">
        <v>1</v>
      </c>
      <c r="F288" s="425" t="n">
        <f aca="false">D288</f>
        <v>39.603931427002</v>
      </c>
      <c r="G288" s="425" t="n">
        <v>1</v>
      </c>
      <c r="H288" s="425"/>
      <c r="I288" s="425" t="n">
        <v>39.603931427002</v>
      </c>
      <c r="J288" s="425" t="n">
        <v>0</v>
      </c>
      <c r="K288" s="425" t="n">
        <f aca="false">I288</f>
        <v>39.603931427002</v>
      </c>
      <c r="L288" s="425" t="n">
        <v>1</v>
      </c>
      <c r="M288" s="425"/>
      <c r="N288" s="425" t="n">
        <v>39.603931427002</v>
      </c>
      <c r="O288" s="425" t="n">
        <v>1</v>
      </c>
      <c r="P288" s="425" t="n">
        <f aca="false">N288</f>
        <v>39.603931427002</v>
      </c>
      <c r="Q288" s="425" t="n">
        <v>1</v>
      </c>
    </row>
    <row r="289" customFormat="false" ht="11.25" hidden="false" customHeight="false" outlineLevel="0" collapsed="false">
      <c r="B289" s="133" t="n">
        <f aca="false">EOMONTH(B288,0)+1</f>
        <v>45748</v>
      </c>
      <c r="C289" s="425"/>
      <c r="D289" s="425" t="n">
        <v>39.603931427002</v>
      </c>
      <c r="E289" s="425" t="n">
        <v>1</v>
      </c>
      <c r="F289" s="425" t="n">
        <f aca="false">D289</f>
        <v>39.603931427002</v>
      </c>
      <c r="G289" s="425" t="n">
        <v>1</v>
      </c>
      <c r="H289" s="425"/>
      <c r="I289" s="425" t="n">
        <v>39.603931427002</v>
      </c>
      <c r="J289" s="425" t="n">
        <v>0</v>
      </c>
      <c r="K289" s="425" t="n">
        <f aca="false">I289</f>
        <v>39.603931427002</v>
      </c>
      <c r="L289" s="425" t="n">
        <v>1</v>
      </c>
      <c r="M289" s="425"/>
      <c r="N289" s="425" t="n">
        <v>39.603931427002</v>
      </c>
      <c r="O289" s="425" t="n">
        <v>1</v>
      </c>
      <c r="P289" s="425" t="n">
        <f aca="false">N289</f>
        <v>39.603931427002</v>
      </c>
      <c r="Q289" s="425" t="n">
        <v>1</v>
      </c>
    </row>
    <row r="290" customFormat="false" ht="11.25" hidden="false" customHeight="false" outlineLevel="0" collapsed="false">
      <c r="B290" s="133" t="n">
        <f aca="false">EOMONTH(B289,0)+1</f>
        <v>45778</v>
      </c>
      <c r="C290" s="425"/>
      <c r="D290" s="425" t="n">
        <v>39.603931427002</v>
      </c>
      <c r="E290" s="425" t="n">
        <v>1</v>
      </c>
      <c r="F290" s="425" t="n">
        <f aca="false">D290</f>
        <v>39.603931427002</v>
      </c>
      <c r="G290" s="425" t="n">
        <v>1</v>
      </c>
      <c r="H290" s="425"/>
      <c r="I290" s="425" t="n">
        <v>39.603931427002</v>
      </c>
      <c r="J290" s="425" t="n">
        <v>0</v>
      </c>
      <c r="K290" s="425" t="n">
        <f aca="false">I290</f>
        <v>39.603931427002</v>
      </c>
      <c r="L290" s="425" t="n">
        <v>1</v>
      </c>
      <c r="M290" s="425"/>
      <c r="N290" s="425" t="n">
        <v>39.603931427002</v>
      </c>
      <c r="O290" s="425" t="n">
        <v>1</v>
      </c>
      <c r="P290" s="425" t="n">
        <f aca="false">N290</f>
        <v>39.603931427002</v>
      </c>
      <c r="Q290" s="425" t="n">
        <v>1</v>
      </c>
    </row>
    <row r="291" customFormat="false" ht="11.25" hidden="false" customHeight="false" outlineLevel="0" collapsed="false">
      <c r="B291" s="133" t="n">
        <f aca="false">EOMONTH(B290,0)+1</f>
        <v>45809</v>
      </c>
      <c r="C291" s="425"/>
      <c r="D291" s="425" t="n">
        <v>39.603931427002</v>
      </c>
      <c r="E291" s="425" t="n">
        <v>1</v>
      </c>
      <c r="F291" s="425" t="n">
        <f aca="false">D291</f>
        <v>39.603931427002</v>
      </c>
      <c r="G291" s="425" t="n">
        <v>1</v>
      </c>
      <c r="H291" s="425"/>
      <c r="I291" s="425" t="n">
        <v>39.603931427002</v>
      </c>
      <c r="J291" s="425" t="n">
        <v>0</v>
      </c>
      <c r="K291" s="425" t="n">
        <f aca="false">I291</f>
        <v>39.603931427002</v>
      </c>
      <c r="L291" s="425" t="n">
        <v>1</v>
      </c>
      <c r="M291" s="425"/>
      <c r="N291" s="425" t="n">
        <v>39.603931427002</v>
      </c>
      <c r="O291" s="425" t="n">
        <v>1</v>
      </c>
      <c r="P291" s="425" t="n">
        <f aca="false">N291</f>
        <v>39.603931427002</v>
      </c>
      <c r="Q291" s="425" t="n">
        <v>1</v>
      </c>
    </row>
    <row r="292" customFormat="false" ht="11.25" hidden="false" customHeight="false" outlineLevel="0" collapsed="false">
      <c r="B292" s="133" t="n">
        <f aca="false">EOMONTH(B291,0)+1</f>
        <v>45839</v>
      </c>
      <c r="C292" s="425"/>
      <c r="D292" s="425" t="n">
        <v>39.603931427002</v>
      </c>
      <c r="E292" s="425" t="n">
        <v>1</v>
      </c>
      <c r="F292" s="425" t="n">
        <f aca="false">D292</f>
        <v>39.603931427002</v>
      </c>
      <c r="G292" s="425" t="n">
        <v>1</v>
      </c>
      <c r="H292" s="425"/>
      <c r="I292" s="425" t="n">
        <v>39.603931427002</v>
      </c>
      <c r="J292" s="425" t="n">
        <v>0</v>
      </c>
      <c r="K292" s="425" t="n">
        <f aca="false">I292</f>
        <v>39.603931427002</v>
      </c>
      <c r="L292" s="425" t="n">
        <v>1</v>
      </c>
      <c r="M292" s="425"/>
      <c r="N292" s="425" t="n">
        <v>39.603931427002</v>
      </c>
      <c r="O292" s="425" t="n">
        <v>1</v>
      </c>
      <c r="P292" s="425" t="n">
        <f aca="false">N292</f>
        <v>39.603931427002</v>
      </c>
      <c r="Q292" s="425" t="n">
        <v>1</v>
      </c>
    </row>
    <row r="293" customFormat="false" ht="11.25" hidden="false" customHeight="false" outlineLevel="0" collapsed="false">
      <c r="B293" s="133" t="n">
        <f aca="false">EOMONTH(B292,0)+1</f>
        <v>45870</v>
      </c>
      <c r="C293" s="425"/>
      <c r="D293" s="425" t="n">
        <v>39.603931427002</v>
      </c>
      <c r="E293" s="425" t="n">
        <v>1</v>
      </c>
      <c r="F293" s="425" t="n">
        <f aca="false">D293</f>
        <v>39.603931427002</v>
      </c>
      <c r="G293" s="425" t="n">
        <v>1</v>
      </c>
      <c r="H293" s="425"/>
      <c r="I293" s="425" t="n">
        <v>39.603931427002</v>
      </c>
      <c r="J293" s="425" t="n">
        <v>0</v>
      </c>
      <c r="K293" s="425" t="n">
        <f aca="false">I293</f>
        <v>39.603931427002</v>
      </c>
      <c r="L293" s="425" t="n">
        <v>1</v>
      </c>
      <c r="M293" s="425"/>
      <c r="N293" s="425" t="n">
        <v>39.603931427002</v>
      </c>
      <c r="O293" s="425" t="n">
        <v>1</v>
      </c>
      <c r="P293" s="425" t="n">
        <f aca="false">N293</f>
        <v>39.603931427002</v>
      </c>
      <c r="Q293" s="425" t="n">
        <v>1</v>
      </c>
    </row>
    <row r="294" customFormat="false" ht="11.25" hidden="false" customHeight="false" outlineLevel="0" collapsed="false">
      <c r="B294" s="133" t="n">
        <f aca="false">EOMONTH(B293,0)+1</f>
        <v>45901</v>
      </c>
      <c r="C294" s="425"/>
      <c r="D294" s="425" t="n">
        <v>39.603931427002</v>
      </c>
      <c r="E294" s="425" t="n">
        <v>1</v>
      </c>
      <c r="F294" s="425" t="n">
        <f aca="false">D294</f>
        <v>39.603931427002</v>
      </c>
      <c r="G294" s="425" t="n">
        <v>1</v>
      </c>
      <c r="H294" s="425"/>
      <c r="I294" s="425" t="n">
        <v>39.603931427002</v>
      </c>
      <c r="J294" s="425" t="n">
        <v>0</v>
      </c>
      <c r="K294" s="425" t="n">
        <f aca="false">I294</f>
        <v>39.603931427002</v>
      </c>
      <c r="L294" s="425" t="n">
        <v>1</v>
      </c>
      <c r="M294" s="425"/>
      <c r="N294" s="425" t="n">
        <v>39.603931427002</v>
      </c>
      <c r="O294" s="425" t="n">
        <v>1</v>
      </c>
      <c r="P294" s="425" t="n">
        <f aca="false">N294</f>
        <v>39.603931427002</v>
      </c>
      <c r="Q294" s="425" t="n">
        <v>1</v>
      </c>
    </row>
    <row r="295" customFormat="false" ht="11.25" hidden="false" customHeight="false" outlineLevel="0" collapsed="false">
      <c r="B295" s="133" t="n">
        <f aca="false">EOMONTH(B294,0)+1</f>
        <v>45931</v>
      </c>
      <c r="C295" s="425"/>
      <c r="D295" s="425" t="n">
        <v>39.603931427002</v>
      </c>
      <c r="E295" s="425" t="n">
        <v>1</v>
      </c>
      <c r="F295" s="425" t="n">
        <f aca="false">D295</f>
        <v>39.603931427002</v>
      </c>
      <c r="G295" s="425" t="n">
        <v>1</v>
      </c>
      <c r="H295" s="425"/>
      <c r="I295" s="425" t="n">
        <v>39.603931427002</v>
      </c>
      <c r="J295" s="425" t="n">
        <v>0</v>
      </c>
      <c r="K295" s="425" t="n">
        <f aca="false">I295</f>
        <v>39.603931427002</v>
      </c>
      <c r="L295" s="425" t="n">
        <v>1</v>
      </c>
      <c r="M295" s="425"/>
      <c r="N295" s="425" t="n">
        <v>39.603931427002</v>
      </c>
      <c r="O295" s="425" t="n">
        <v>1</v>
      </c>
      <c r="P295" s="425" t="n">
        <f aca="false">N295</f>
        <v>39.603931427002</v>
      </c>
      <c r="Q295" s="425" t="n">
        <v>1</v>
      </c>
    </row>
    <row r="296" customFormat="false" ht="11.25" hidden="false" customHeight="false" outlineLevel="0" collapsed="false">
      <c r="B296" s="133" t="n">
        <f aca="false">EOMONTH(B295,0)+1</f>
        <v>45962</v>
      </c>
      <c r="C296" s="425"/>
      <c r="D296" s="425" t="n">
        <v>39.603931427002</v>
      </c>
      <c r="E296" s="425" t="n">
        <v>1</v>
      </c>
      <c r="F296" s="425" t="n">
        <f aca="false">D296</f>
        <v>39.603931427002</v>
      </c>
      <c r="G296" s="425" t="n">
        <v>1</v>
      </c>
      <c r="H296" s="425"/>
      <c r="I296" s="425" t="n">
        <v>39.603931427002</v>
      </c>
      <c r="J296" s="425" t="n">
        <v>0</v>
      </c>
      <c r="K296" s="425" t="n">
        <f aca="false">I296</f>
        <v>39.603931427002</v>
      </c>
      <c r="L296" s="425" t="n">
        <v>1</v>
      </c>
      <c r="M296" s="425"/>
      <c r="N296" s="425" t="n">
        <v>39.603931427002</v>
      </c>
      <c r="O296" s="425" t="n">
        <v>1</v>
      </c>
      <c r="P296" s="425" t="n">
        <f aca="false">N296</f>
        <v>39.603931427002</v>
      </c>
      <c r="Q296" s="425" t="n">
        <v>1</v>
      </c>
    </row>
    <row r="297" customFormat="false" ht="11.25" hidden="false" customHeight="false" outlineLevel="0" collapsed="false">
      <c r="B297" s="133" t="n">
        <f aca="false">EOMONTH(B296,0)+1</f>
        <v>45992</v>
      </c>
      <c r="C297" s="425"/>
      <c r="D297" s="425" t="n">
        <v>39.603931427002</v>
      </c>
      <c r="E297" s="425" t="n">
        <v>1</v>
      </c>
      <c r="F297" s="425" t="n">
        <f aca="false">D297</f>
        <v>39.603931427002</v>
      </c>
      <c r="G297" s="425" t="n">
        <v>1</v>
      </c>
      <c r="H297" s="425"/>
      <c r="I297" s="425" t="n">
        <v>39.603931427002</v>
      </c>
      <c r="J297" s="425" t="n">
        <v>0</v>
      </c>
      <c r="K297" s="425" t="n">
        <f aca="false">I297</f>
        <v>39.603931427002</v>
      </c>
      <c r="L297" s="425" t="n">
        <v>1</v>
      </c>
      <c r="M297" s="425"/>
      <c r="N297" s="425" t="n">
        <v>39.603931427002</v>
      </c>
      <c r="O297" s="425" t="n">
        <v>1</v>
      </c>
      <c r="P297" s="425" t="n">
        <f aca="false">N297</f>
        <v>39.603931427002</v>
      </c>
      <c r="Q297" s="425" t="n">
        <v>1</v>
      </c>
    </row>
    <row r="298" customFormat="false" ht="11.25" hidden="false" customHeight="false" outlineLevel="0" collapsed="false">
      <c r="B298" s="133" t="n">
        <f aca="false">EOMONTH(B297,0)+1</f>
        <v>46023</v>
      </c>
      <c r="C298" s="425"/>
      <c r="D298" s="425" t="n">
        <v>39.603931427002</v>
      </c>
      <c r="E298" s="425" t="n">
        <v>1</v>
      </c>
      <c r="F298" s="425" t="n">
        <f aca="false">D298</f>
        <v>39.603931427002</v>
      </c>
      <c r="G298" s="425" t="n">
        <v>1</v>
      </c>
      <c r="H298" s="425"/>
      <c r="I298" s="425" t="n">
        <v>39.603931427002</v>
      </c>
      <c r="J298" s="425" t="n">
        <v>0</v>
      </c>
      <c r="K298" s="425" t="n">
        <f aca="false">I298</f>
        <v>39.603931427002</v>
      </c>
      <c r="L298" s="425" t="n">
        <v>1</v>
      </c>
      <c r="M298" s="425"/>
      <c r="N298" s="425" t="n">
        <v>39.603931427002</v>
      </c>
      <c r="O298" s="425" t="n">
        <v>1</v>
      </c>
      <c r="P298" s="425" t="n">
        <f aca="false">N298</f>
        <v>39.603931427002</v>
      </c>
      <c r="Q298" s="425" t="n">
        <v>1</v>
      </c>
    </row>
    <row r="299" customFormat="false" ht="11.25" hidden="false" customHeight="false" outlineLevel="0" collapsed="false">
      <c r="B299" s="133" t="n">
        <f aca="false">EOMONTH(B298,0)+1</f>
        <v>46054</v>
      </c>
      <c r="C299" s="425"/>
      <c r="D299" s="425" t="n">
        <v>39.603931427002</v>
      </c>
      <c r="E299" s="425" t="n">
        <v>1</v>
      </c>
      <c r="F299" s="425" t="n">
        <f aca="false">D299</f>
        <v>39.603931427002</v>
      </c>
      <c r="G299" s="425" t="n">
        <v>1</v>
      </c>
      <c r="H299" s="425"/>
      <c r="I299" s="425" t="n">
        <v>39.603931427002</v>
      </c>
      <c r="J299" s="425" t="n">
        <v>0</v>
      </c>
      <c r="K299" s="425" t="n">
        <f aca="false">I299</f>
        <v>39.603931427002</v>
      </c>
      <c r="L299" s="425" t="n">
        <v>1</v>
      </c>
      <c r="M299" s="425"/>
      <c r="N299" s="425" t="n">
        <v>39.603931427002</v>
      </c>
      <c r="O299" s="425" t="n">
        <v>1</v>
      </c>
      <c r="P299" s="425" t="n">
        <f aca="false">N299</f>
        <v>39.603931427002</v>
      </c>
      <c r="Q299" s="425" t="n">
        <v>1</v>
      </c>
    </row>
    <row r="300" customFormat="false" ht="11.25" hidden="false" customHeight="false" outlineLevel="0" collapsed="false">
      <c r="B300" s="133" t="n">
        <f aca="false">EOMONTH(B299,0)+1</f>
        <v>46082</v>
      </c>
      <c r="C300" s="425"/>
      <c r="D300" s="425" t="n">
        <v>39.603931427002</v>
      </c>
      <c r="E300" s="425" t="n">
        <v>1</v>
      </c>
      <c r="F300" s="425" t="n">
        <f aca="false">D300</f>
        <v>39.603931427002</v>
      </c>
      <c r="G300" s="425" t="n">
        <v>1</v>
      </c>
      <c r="H300" s="425"/>
      <c r="I300" s="425" t="n">
        <v>39.603931427002</v>
      </c>
      <c r="J300" s="425" t="n">
        <v>0</v>
      </c>
      <c r="K300" s="425" t="n">
        <f aca="false">I300</f>
        <v>39.603931427002</v>
      </c>
      <c r="L300" s="425" t="n">
        <v>1</v>
      </c>
      <c r="M300" s="425"/>
      <c r="N300" s="425" t="n">
        <v>39.603931427002</v>
      </c>
      <c r="O300" s="425" t="n">
        <v>1</v>
      </c>
      <c r="P300" s="425" t="n">
        <f aca="false">N300</f>
        <v>39.603931427002</v>
      </c>
      <c r="Q300" s="425" t="n">
        <v>1</v>
      </c>
    </row>
    <row r="301" customFormat="false" ht="11.25" hidden="false" customHeight="false" outlineLevel="0" collapsed="false">
      <c r="B301" s="133" t="n">
        <f aca="false">EOMONTH(B300,0)+1</f>
        <v>46113</v>
      </c>
      <c r="C301" s="425"/>
      <c r="D301" s="425" t="n">
        <v>39.603931427002</v>
      </c>
      <c r="E301" s="425" t="n">
        <v>1</v>
      </c>
      <c r="F301" s="425" t="n">
        <f aca="false">D301</f>
        <v>39.603931427002</v>
      </c>
      <c r="G301" s="425" t="n">
        <v>1</v>
      </c>
      <c r="H301" s="425"/>
      <c r="I301" s="425" t="n">
        <v>39.603931427002</v>
      </c>
      <c r="J301" s="425" t="n">
        <v>0</v>
      </c>
      <c r="K301" s="425" t="n">
        <f aca="false">I301</f>
        <v>39.603931427002</v>
      </c>
      <c r="L301" s="425" t="n">
        <v>1</v>
      </c>
      <c r="M301" s="425"/>
      <c r="N301" s="425" t="n">
        <v>39.603931427002</v>
      </c>
      <c r="O301" s="425" t="n">
        <v>1</v>
      </c>
      <c r="P301" s="425" t="n">
        <f aca="false">N301</f>
        <v>39.603931427002</v>
      </c>
      <c r="Q301" s="425" t="n">
        <v>1</v>
      </c>
    </row>
    <row r="302" customFormat="false" ht="11.25" hidden="false" customHeight="false" outlineLevel="0" collapsed="false">
      <c r="B302" s="133" t="n">
        <f aca="false">EOMONTH(B301,0)+1</f>
        <v>46143</v>
      </c>
      <c r="C302" s="425"/>
      <c r="D302" s="425" t="n">
        <v>39.603931427002</v>
      </c>
      <c r="E302" s="425" t="n">
        <v>1</v>
      </c>
      <c r="F302" s="425" t="n">
        <f aca="false">D302</f>
        <v>39.603931427002</v>
      </c>
      <c r="G302" s="425" t="n">
        <v>1</v>
      </c>
      <c r="H302" s="425"/>
      <c r="I302" s="425" t="n">
        <v>39.603931427002</v>
      </c>
      <c r="J302" s="425" t="n">
        <v>0</v>
      </c>
      <c r="K302" s="425" t="n">
        <f aca="false">I302</f>
        <v>39.603931427002</v>
      </c>
      <c r="L302" s="425" t="n">
        <v>1</v>
      </c>
      <c r="M302" s="425"/>
      <c r="N302" s="425" t="n">
        <v>39.603931427002</v>
      </c>
      <c r="O302" s="425" t="n">
        <v>1</v>
      </c>
      <c r="P302" s="425" t="n">
        <f aca="false">N302</f>
        <v>39.603931427002</v>
      </c>
      <c r="Q302" s="425" t="n">
        <v>1</v>
      </c>
    </row>
    <row r="303" customFormat="false" ht="11.25" hidden="false" customHeight="false" outlineLevel="0" collapsed="false">
      <c r="B303" s="133" t="n">
        <f aca="false">EOMONTH(B302,0)+1</f>
        <v>46174</v>
      </c>
      <c r="C303" s="425"/>
      <c r="D303" s="425" t="n">
        <v>39.603931427002</v>
      </c>
      <c r="E303" s="425" t="n">
        <v>1</v>
      </c>
      <c r="F303" s="425" t="n">
        <f aca="false">D303</f>
        <v>39.603931427002</v>
      </c>
      <c r="G303" s="425" t="n">
        <v>1</v>
      </c>
      <c r="H303" s="425"/>
      <c r="I303" s="425" t="n">
        <v>39.603931427002</v>
      </c>
      <c r="J303" s="425" t="n">
        <v>0</v>
      </c>
      <c r="K303" s="425" t="n">
        <f aca="false">I303</f>
        <v>39.603931427002</v>
      </c>
      <c r="L303" s="425" t="n">
        <v>1</v>
      </c>
      <c r="M303" s="425"/>
      <c r="N303" s="425" t="n">
        <v>39.603931427002</v>
      </c>
      <c r="O303" s="425" t="n">
        <v>1</v>
      </c>
      <c r="P303" s="425" t="n">
        <f aca="false">N303</f>
        <v>39.603931427002</v>
      </c>
      <c r="Q303" s="425" t="n">
        <v>1</v>
      </c>
    </row>
    <row r="304" customFormat="false" ht="11.25" hidden="false" customHeight="false" outlineLevel="0" collapsed="false">
      <c r="B304" s="133" t="n">
        <f aca="false">EOMONTH(B303,0)+1</f>
        <v>46204</v>
      </c>
      <c r="C304" s="425"/>
      <c r="D304" s="425" t="n">
        <v>39.603931427002</v>
      </c>
      <c r="E304" s="425" t="n">
        <v>1</v>
      </c>
      <c r="F304" s="425" t="n">
        <f aca="false">D304</f>
        <v>39.603931427002</v>
      </c>
      <c r="G304" s="425" t="n">
        <v>1</v>
      </c>
      <c r="H304" s="425"/>
      <c r="I304" s="425" t="n">
        <v>39.603931427002</v>
      </c>
      <c r="J304" s="425" t="n">
        <v>0</v>
      </c>
      <c r="K304" s="425" t="n">
        <f aca="false">I304</f>
        <v>39.603931427002</v>
      </c>
      <c r="L304" s="425" t="n">
        <v>1</v>
      </c>
      <c r="M304" s="425"/>
      <c r="N304" s="425" t="n">
        <v>39.603931427002</v>
      </c>
      <c r="O304" s="425" t="n">
        <v>1</v>
      </c>
      <c r="P304" s="425" t="n">
        <f aca="false">N304</f>
        <v>39.603931427002</v>
      </c>
      <c r="Q304" s="425" t="n">
        <v>1</v>
      </c>
    </row>
    <row r="305" customFormat="false" ht="11.25" hidden="false" customHeight="false" outlineLevel="0" collapsed="false">
      <c r="B305" s="133" t="n">
        <f aca="false">EOMONTH(B304,0)+1</f>
        <v>46235</v>
      </c>
      <c r="C305" s="425"/>
      <c r="D305" s="425" t="n">
        <v>39.603931427002</v>
      </c>
      <c r="E305" s="425" t="n">
        <v>1</v>
      </c>
      <c r="F305" s="425" t="n">
        <f aca="false">D305</f>
        <v>39.603931427002</v>
      </c>
      <c r="G305" s="425" t="n">
        <v>1</v>
      </c>
      <c r="H305" s="425"/>
      <c r="I305" s="425" t="n">
        <v>39.603931427002</v>
      </c>
      <c r="J305" s="425" t="n">
        <v>0</v>
      </c>
      <c r="K305" s="425" t="n">
        <f aca="false">I305</f>
        <v>39.603931427002</v>
      </c>
      <c r="L305" s="425" t="n">
        <v>1</v>
      </c>
      <c r="M305" s="425"/>
      <c r="N305" s="425" t="n">
        <v>39.603931427002</v>
      </c>
      <c r="O305" s="425" t="n">
        <v>1</v>
      </c>
      <c r="P305" s="425" t="n">
        <f aca="false">N305</f>
        <v>39.603931427002</v>
      </c>
      <c r="Q305" s="425" t="n">
        <v>1</v>
      </c>
    </row>
    <row r="306" customFormat="false" ht="11.25" hidden="false" customHeight="false" outlineLevel="0" collapsed="false">
      <c r="B306" s="133" t="n">
        <f aca="false">EOMONTH(B305,0)+1</f>
        <v>46266</v>
      </c>
      <c r="C306" s="425"/>
      <c r="D306" s="425" t="n">
        <v>39.603931427002</v>
      </c>
      <c r="E306" s="425" t="n">
        <v>1</v>
      </c>
      <c r="F306" s="425" t="n">
        <f aca="false">D306</f>
        <v>39.603931427002</v>
      </c>
      <c r="G306" s="425" t="n">
        <v>1</v>
      </c>
      <c r="H306" s="425"/>
      <c r="I306" s="425" t="n">
        <v>39.603931427002</v>
      </c>
      <c r="J306" s="425" t="n">
        <v>0</v>
      </c>
      <c r="K306" s="425" t="n">
        <f aca="false">I306</f>
        <v>39.603931427002</v>
      </c>
      <c r="L306" s="425" t="n">
        <v>1</v>
      </c>
      <c r="M306" s="425"/>
      <c r="N306" s="425" t="n">
        <v>39.603931427002</v>
      </c>
      <c r="O306" s="425" t="n">
        <v>1</v>
      </c>
      <c r="P306" s="425" t="n">
        <f aca="false">N306</f>
        <v>39.603931427002</v>
      </c>
      <c r="Q306" s="425" t="n">
        <v>1</v>
      </c>
    </row>
    <row r="307" customFormat="false" ht="11.25" hidden="false" customHeight="false" outlineLevel="0" collapsed="false">
      <c r="B307" s="133" t="n">
        <f aca="false">EOMONTH(B306,0)+1</f>
        <v>46296</v>
      </c>
      <c r="C307" s="425"/>
      <c r="D307" s="425" t="n">
        <v>39.603931427002</v>
      </c>
      <c r="E307" s="425" t="n">
        <v>1</v>
      </c>
      <c r="F307" s="425" t="n">
        <f aca="false">D307</f>
        <v>39.603931427002</v>
      </c>
      <c r="G307" s="425" t="n">
        <v>1</v>
      </c>
      <c r="H307" s="425"/>
      <c r="I307" s="425" t="n">
        <v>39.603931427002</v>
      </c>
      <c r="J307" s="425" t="n">
        <v>0</v>
      </c>
      <c r="K307" s="425" t="n">
        <f aca="false">I307</f>
        <v>39.603931427002</v>
      </c>
      <c r="L307" s="425" t="n">
        <v>1</v>
      </c>
      <c r="M307" s="425"/>
      <c r="N307" s="425" t="n">
        <v>39.603931427002</v>
      </c>
      <c r="O307" s="425" t="n">
        <v>1</v>
      </c>
      <c r="P307" s="425" t="n">
        <f aca="false">N307</f>
        <v>39.603931427002</v>
      </c>
      <c r="Q307" s="425" t="n">
        <v>1</v>
      </c>
    </row>
    <row r="308" customFormat="false" ht="11.25" hidden="false" customHeight="false" outlineLevel="0" collapsed="false">
      <c r="B308" s="133" t="n">
        <f aca="false">EOMONTH(B307,0)+1</f>
        <v>46327</v>
      </c>
      <c r="C308" s="425"/>
      <c r="D308" s="425" t="n">
        <v>39.603931427002</v>
      </c>
      <c r="E308" s="425" t="n">
        <v>1</v>
      </c>
      <c r="F308" s="425" t="n">
        <f aca="false">D308</f>
        <v>39.603931427002</v>
      </c>
      <c r="G308" s="425" t="n">
        <v>1</v>
      </c>
      <c r="H308" s="425"/>
      <c r="I308" s="425" t="n">
        <v>39.603931427002</v>
      </c>
      <c r="J308" s="425" t="n">
        <v>0</v>
      </c>
      <c r="K308" s="425" t="n">
        <f aca="false">I308</f>
        <v>39.603931427002</v>
      </c>
      <c r="L308" s="425" t="n">
        <v>1</v>
      </c>
      <c r="M308" s="425"/>
      <c r="N308" s="425" t="n">
        <v>39.603931427002</v>
      </c>
      <c r="O308" s="425" t="n">
        <v>1</v>
      </c>
      <c r="P308" s="425" t="n">
        <f aca="false">N308</f>
        <v>39.603931427002</v>
      </c>
      <c r="Q308" s="425" t="n">
        <v>1</v>
      </c>
    </row>
    <row r="309" customFormat="false" ht="11.25" hidden="false" customHeight="false" outlineLevel="0" collapsed="false">
      <c r="B309" s="133" t="n">
        <f aca="false">EOMONTH(B308,0)+1</f>
        <v>46357</v>
      </c>
      <c r="C309" s="425"/>
      <c r="D309" s="425" t="n">
        <v>39.603931427002</v>
      </c>
      <c r="E309" s="425" t="n">
        <v>1</v>
      </c>
      <c r="F309" s="425" t="n">
        <f aca="false">D309</f>
        <v>39.603931427002</v>
      </c>
      <c r="G309" s="425" t="n">
        <v>1</v>
      </c>
      <c r="H309" s="425"/>
      <c r="I309" s="425" t="n">
        <v>39.603931427002</v>
      </c>
      <c r="J309" s="425" t="n">
        <v>0</v>
      </c>
      <c r="K309" s="425" t="n">
        <f aca="false">I309</f>
        <v>39.603931427002</v>
      </c>
      <c r="L309" s="425" t="n">
        <v>1</v>
      </c>
      <c r="M309" s="425"/>
      <c r="N309" s="425" t="n">
        <v>39.603931427002</v>
      </c>
      <c r="O309" s="425" t="n">
        <v>1</v>
      </c>
      <c r="P309" s="425" t="n">
        <f aca="false">N309</f>
        <v>39.603931427002</v>
      </c>
      <c r="Q309" s="425" t="n">
        <v>1</v>
      </c>
    </row>
    <row r="310" customFormat="false" ht="11.25" hidden="false" customHeight="false" outlineLevel="0" collapsed="false">
      <c r="B310" s="133" t="n">
        <f aca="false">EOMONTH(B309,0)+1</f>
        <v>46388</v>
      </c>
      <c r="C310" s="425"/>
      <c r="D310" s="425" t="n">
        <v>39.603931427002</v>
      </c>
      <c r="E310" s="425" t="n">
        <v>1</v>
      </c>
      <c r="F310" s="425" t="n">
        <f aca="false">D310</f>
        <v>39.603931427002</v>
      </c>
      <c r="G310" s="425" t="n">
        <v>1</v>
      </c>
      <c r="H310" s="425"/>
      <c r="I310" s="425" t="n">
        <v>39.603931427002</v>
      </c>
      <c r="J310" s="425" t="n">
        <v>0</v>
      </c>
      <c r="K310" s="425" t="n">
        <f aca="false">I310</f>
        <v>39.603931427002</v>
      </c>
      <c r="L310" s="425" t="n">
        <v>1</v>
      </c>
      <c r="M310" s="425"/>
      <c r="N310" s="425" t="n">
        <v>39.603931427002</v>
      </c>
      <c r="O310" s="425" t="n">
        <v>1</v>
      </c>
      <c r="P310" s="425" t="n">
        <f aca="false">N310</f>
        <v>39.603931427002</v>
      </c>
      <c r="Q310" s="425" t="n">
        <v>1</v>
      </c>
    </row>
    <row r="311" customFormat="false" ht="11.25" hidden="false" customHeight="false" outlineLevel="0" collapsed="false">
      <c r="B311" s="133" t="n">
        <f aca="false">EOMONTH(B310,0)+1</f>
        <v>46419</v>
      </c>
      <c r="C311" s="425"/>
      <c r="D311" s="425" t="n">
        <v>39.603931427002</v>
      </c>
      <c r="E311" s="425" t="n">
        <v>1</v>
      </c>
      <c r="F311" s="425" t="n">
        <f aca="false">D311</f>
        <v>39.603931427002</v>
      </c>
      <c r="G311" s="425" t="n">
        <v>1</v>
      </c>
      <c r="H311" s="425"/>
      <c r="I311" s="425" t="n">
        <v>39.603931427002</v>
      </c>
      <c r="J311" s="425" t="n">
        <v>0</v>
      </c>
      <c r="K311" s="425" t="n">
        <f aca="false">I311</f>
        <v>39.603931427002</v>
      </c>
      <c r="L311" s="425" t="n">
        <v>1</v>
      </c>
      <c r="M311" s="425"/>
      <c r="N311" s="425" t="n">
        <v>39.603931427002</v>
      </c>
      <c r="O311" s="425" t="n">
        <v>1</v>
      </c>
      <c r="P311" s="425" t="n">
        <f aca="false">N311</f>
        <v>39.603931427002</v>
      </c>
      <c r="Q311" s="425" t="n">
        <v>1</v>
      </c>
    </row>
    <row r="312" customFormat="false" ht="11.25" hidden="false" customHeight="false" outlineLevel="0" collapsed="false">
      <c r="B312" s="133" t="n">
        <f aca="false">EOMONTH(B311,0)+1</f>
        <v>46447</v>
      </c>
      <c r="C312" s="425"/>
      <c r="D312" s="425" t="n">
        <v>39.603931427002</v>
      </c>
      <c r="E312" s="425" t="n">
        <v>1</v>
      </c>
      <c r="F312" s="425" t="n">
        <f aca="false">D312</f>
        <v>39.603931427002</v>
      </c>
      <c r="G312" s="425" t="n">
        <v>1</v>
      </c>
      <c r="H312" s="425"/>
      <c r="I312" s="425" t="n">
        <v>39.603931427002</v>
      </c>
      <c r="J312" s="425" t="n">
        <v>0</v>
      </c>
      <c r="K312" s="425" t="n">
        <f aca="false">I312</f>
        <v>39.603931427002</v>
      </c>
      <c r="L312" s="425" t="n">
        <v>1</v>
      </c>
      <c r="M312" s="425"/>
      <c r="N312" s="425" t="n">
        <v>39.603931427002</v>
      </c>
      <c r="O312" s="425" t="n">
        <v>1</v>
      </c>
      <c r="P312" s="425" t="n">
        <f aca="false">N312</f>
        <v>39.603931427002</v>
      </c>
      <c r="Q312" s="425" t="n">
        <v>1</v>
      </c>
    </row>
    <row r="313" customFormat="false" ht="11.25" hidden="false" customHeight="false" outlineLevel="0" collapsed="false">
      <c r="B313" s="133" t="n">
        <f aca="false">EOMONTH(B312,0)+1</f>
        <v>46478</v>
      </c>
      <c r="C313" s="425"/>
      <c r="D313" s="425" t="n">
        <v>39.603931427002</v>
      </c>
      <c r="E313" s="425" t="n">
        <v>1</v>
      </c>
      <c r="F313" s="425" t="n">
        <f aca="false">D313</f>
        <v>39.603931427002</v>
      </c>
      <c r="G313" s="425" t="n">
        <v>1</v>
      </c>
      <c r="H313" s="425"/>
      <c r="I313" s="425" t="n">
        <v>39.603931427002</v>
      </c>
      <c r="J313" s="425" t="n">
        <v>0</v>
      </c>
      <c r="K313" s="425" t="n">
        <f aca="false">I313</f>
        <v>39.603931427002</v>
      </c>
      <c r="L313" s="425" t="n">
        <v>1</v>
      </c>
      <c r="M313" s="425"/>
      <c r="N313" s="425" t="n">
        <v>39.603931427002</v>
      </c>
      <c r="O313" s="425" t="n">
        <v>1</v>
      </c>
      <c r="P313" s="425" t="n">
        <f aca="false">N313</f>
        <v>39.603931427002</v>
      </c>
      <c r="Q313" s="425" t="n">
        <v>1</v>
      </c>
    </row>
    <row r="314" customFormat="false" ht="11.25" hidden="false" customHeight="false" outlineLevel="0" collapsed="false">
      <c r="B314" s="133" t="n">
        <f aca="false">EOMONTH(B313,0)+1</f>
        <v>46508</v>
      </c>
      <c r="C314" s="425"/>
      <c r="D314" s="425" t="n">
        <v>39.603931427002</v>
      </c>
      <c r="E314" s="425" t="n">
        <v>1</v>
      </c>
      <c r="F314" s="425" t="n">
        <f aca="false">D314</f>
        <v>39.603931427002</v>
      </c>
      <c r="G314" s="425" t="n">
        <v>1</v>
      </c>
      <c r="H314" s="425"/>
      <c r="I314" s="425" t="n">
        <v>39.603931427002</v>
      </c>
      <c r="J314" s="425" t="n">
        <v>0</v>
      </c>
      <c r="K314" s="425" t="n">
        <f aca="false">I314</f>
        <v>39.603931427002</v>
      </c>
      <c r="L314" s="425" t="n">
        <v>1</v>
      </c>
      <c r="M314" s="425"/>
      <c r="N314" s="425" t="n">
        <v>39.603931427002</v>
      </c>
      <c r="O314" s="425" t="n">
        <v>1</v>
      </c>
      <c r="P314" s="425" t="n">
        <f aca="false">N314</f>
        <v>39.603931427002</v>
      </c>
      <c r="Q314" s="425" t="n">
        <v>1</v>
      </c>
    </row>
    <row r="315" customFormat="false" ht="11.25" hidden="false" customHeight="false" outlineLevel="0" collapsed="false">
      <c r="B315" s="133" t="n">
        <f aca="false">EOMONTH(B314,0)+1</f>
        <v>46539</v>
      </c>
      <c r="C315" s="425"/>
      <c r="D315" s="425" t="n">
        <v>39.603931427002</v>
      </c>
      <c r="E315" s="425" t="n">
        <v>1</v>
      </c>
      <c r="F315" s="425" t="n">
        <f aca="false">D315</f>
        <v>39.603931427002</v>
      </c>
      <c r="G315" s="425" t="n">
        <v>1</v>
      </c>
      <c r="H315" s="425"/>
      <c r="I315" s="425" t="n">
        <v>39.603931427002</v>
      </c>
      <c r="J315" s="425" t="n">
        <v>0</v>
      </c>
      <c r="K315" s="425" t="n">
        <f aca="false">I315</f>
        <v>39.603931427002</v>
      </c>
      <c r="L315" s="425" t="n">
        <v>1</v>
      </c>
      <c r="M315" s="425"/>
      <c r="N315" s="425" t="n">
        <v>39.603931427002</v>
      </c>
      <c r="O315" s="425" t="n">
        <v>1</v>
      </c>
      <c r="P315" s="425" t="n">
        <f aca="false">N315</f>
        <v>39.603931427002</v>
      </c>
      <c r="Q315" s="425" t="n">
        <v>1</v>
      </c>
    </row>
    <row r="316" customFormat="false" ht="11.25" hidden="false" customHeight="false" outlineLevel="0" collapsed="false">
      <c r="B316" s="133" t="n">
        <f aca="false">EOMONTH(B315,0)+1</f>
        <v>46569</v>
      </c>
      <c r="C316" s="425"/>
      <c r="D316" s="425" t="n">
        <v>39.603931427002</v>
      </c>
      <c r="E316" s="425" t="n">
        <v>1</v>
      </c>
      <c r="F316" s="425" t="n">
        <f aca="false">D316</f>
        <v>39.603931427002</v>
      </c>
      <c r="G316" s="425" t="n">
        <v>1</v>
      </c>
      <c r="H316" s="425"/>
      <c r="I316" s="425" t="n">
        <v>39.603931427002</v>
      </c>
      <c r="J316" s="425" t="n">
        <v>0</v>
      </c>
      <c r="K316" s="425" t="n">
        <f aca="false">I316</f>
        <v>39.603931427002</v>
      </c>
      <c r="L316" s="425" t="n">
        <v>1</v>
      </c>
      <c r="M316" s="425"/>
      <c r="N316" s="425" t="n">
        <v>39.603931427002</v>
      </c>
      <c r="O316" s="425" t="n">
        <v>1</v>
      </c>
      <c r="P316" s="425" t="n">
        <f aca="false">N316</f>
        <v>39.603931427002</v>
      </c>
      <c r="Q316" s="425" t="n">
        <v>1</v>
      </c>
    </row>
    <row r="317" customFormat="false" ht="11.25" hidden="false" customHeight="false" outlineLevel="0" collapsed="false">
      <c r="B317" s="133" t="n">
        <f aca="false">EOMONTH(B316,0)+1</f>
        <v>46600</v>
      </c>
      <c r="C317" s="425"/>
      <c r="D317" s="425" t="n">
        <v>39.603931427002</v>
      </c>
      <c r="E317" s="425" t="n">
        <v>1</v>
      </c>
      <c r="F317" s="425" t="n">
        <f aca="false">D317</f>
        <v>39.603931427002</v>
      </c>
      <c r="G317" s="425" t="n">
        <v>1</v>
      </c>
      <c r="H317" s="425"/>
      <c r="I317" s="425" t="n">
        <v>39.603931427002</v>
      </c>
      <c r="J317" s="425" t="n">
        <v>0</v>
      </c>
      <c r="K317" s="425" t="n">
        <f aca="false">I317</f>
        <v>39.603931427002</v>
      </c>
      <c r="L317" s="425" t="n">
        <v>1</v>
      </c>
      <c r="M317" s="425"/>
      <c r="N317" s="425" t="n">
        <v>39.603931427002</v>
      </c>
      <c r="O317" s="425" t="n">
        <v>1</v>
      </c>
      <c r="P317" s="425" t="n">
        <f aca="false">N317</f>
        <v>39.603931427002</v>
      </c>
      <c r="Q317" s="425" t="n">
        <v>1</v>
      </c>
    </row>
    <row r="318" customFormat="false" ht="11.25" hidden="false" customHeight="false" outlineLevel="0" collapsed="false">
      <c r="B318" s="133" t="n">
        <f aca="false">EOMONTH(B317,0)+1</f>
        <v>46631</v>
      </c>
      <c r="C318" s="425"/>
      <c r="D318" s="425" t="n">
        <v>39.603931427002</v>
      </c>
      <c r="E318" s="425" t="n">
        <v>1</v>
      </c>
      <c r="F318" s="425" t="n">
        <f aca="false">D318</f>
        <v>39.603931427002</v>
      </c>
      <c r="G318" s="425" t="n">
        <v>1</v>
      </c>
      <c r="H318" s="425"/>
      <c r="I318" s="425" t="n">
        <v>39.603931427002</v>
      </c>
      <c r="J318" s="425" t="n">
        <v>0</v>
      </c>
      <c r="K318" s="425" t="n">
        <f aca="false">I318</f>
        <v>39.603931427002</v>
      </c>
      <c r="L318" s="425" t="n">
        <v>1</v>
      </c>
      <c r="M318" s="425"/>
      <c r="N318" s="425" t="n">
        <v>39.603931427002</v>
      </c>
      <c r="O318" s="425" t="n">
        <v>1</v>
      </c>
      <c r="P318" s="425" t="n">
        <f aca="false">N318</f>
        <v>39.603931427002</v>
      </c>
      <c r="Q318" s="425" t="n">
        <v>1</v>
      </c>
    </row>
    <row r="319" customFormat="false" ht="11.25" hidden="false" customHeight="false" outlineLevel="0" collapsed="false">
      <c r="B319" s="133" t="n">
        <f aca="false">EOMONTH(B318,0)+1</f>
        <v>46661</v>
      </c>
      <c r="C319" s="425"/>
      <c r="D319" s="425" t="n">
        <v>39.603931427002</v>
      </c>
      <c r="E319" s="425" t="n">
        <v>1</v>
      </c>
      <c r="F319" s="425" t="n">
        <f aca="false">D319</f>
        <v>39.603931427002</v>
      </c>
      <c r="G319" s="425" t="n">
        <v>1</v>
      </c>
      <c r="H319" s="425"/>
      <c r="I319" s="425" t="n">
        <v>39.603931427002</v>
      </c>
      <c r="J319" s="425" t="n">
        <v>0</v>
      </c>
      <c r="K319" s="425" t="n">
        <f aca="false">I319</f>
        <v>39.603931427002</v>
      </c>
      <c r="L319" s="425" t="n">
        <v>1</v>
      </c>
      <c r="M319" s="425"/>
      <c r="N319" s="425" t="n">
        <v>39.603931427002</v>
      </c>
      <c r="O319" s="425" t="n">
        <v>1</v>
      </c>
      <c r="P319" s="425" t="n">
        <f aca="false">N319</f>
        <v>39.603931427002</v>
      </c>
      <c r="Q319" s="425" t="n">
        <v>1</v>
      </c>
    </row>
    <row r="320" customFormat="false" ht="11.25" hidden="false" customHeight="false" outlineLevel="0" collapsed="false">
      <c r="B320" s="133" t="n">
        <f aca="false">EOMONTH(B319,0)+1</f>
        <v>46692</v>
      </c>
      <c r="C320" s="425"/>
      <c r="D320" s="425" t="n">
        <v>39.603931427002</v>
      </c>
      <c r="E320" s="425" t="n">
        <v>1</v>
      </c>
      <c r="F320" s="425" t="n">
        <f aca="false">D320</f>
        <v>39.603931427002</v>
      </c>
      <c r="G320" s="425" t="n">
        <v>1</v>
      </c>
      <c r="H320" s="425"/>
      <c r="I320" s="425" t="n">
        <v>39.603931427002</v>
      </c>
      <c r="J320" s="425" t="n">
        <v>0</v>
      </c>
      <c r="K320" s="425" t="n">
        <f aca="false">I320</f>
        <v>39.603931427002</v>
      </c>
      <c r="L320" s="425" t="n">
        <v>1</v>
      </c>
      <c r="M320" s="425"/>
      <c r="N320" s="425" t="n">
        <v>39.603931427002</v>
      </c>
      <c r="O320" s="425" t="n">
        <v>1</v>
      </c>
      <c r="P320" s="425" t="n">
        <f aca="false">N320</f>
        <v>39.603931427002</v>
      </c>
      <c r="Q320" s="425" t="n">
        <v>1</v>
      </c>
    </row>
    <row r="321" customFormat="false" ht="11.25" hidden="false" customHeight="false" outlineLevel="0" collapsed="false">
      <c r="B321" s="133" t="n">
        <f aca="false">EOMONTH(B320,0)+1</f>
        <v>46722</v>
      </c>
      <c r="C321" s="425"/>
      <c r="D321" s="425" t="n">
        <v>39.603931427002</v>
      </c>
      <c r="E321" s="425" t="n">
        <v>1</v>
      </c>
      <c r="F321" s="425" t="n">
        <f aca="false">D321</f>
        <v>39.603931427002</v>
      </c>
      <c r="G321" s="425" t="n">
        <v>1</v>
      </c>
      <c r="H321" s="425"/>
      <c r="I321" s="425" t="n">
        <v>39.603931427002</v>
      </c>
      <c r="J321" s="425" t="n">
        <v>0</v>
      </c>
      <c r="K321" s="425" t="n">
        <f aca="false">I321</f>
        <v>39.603931427002</v>
      </c>
      <c r="L321" s="425" t="n">
        <v>1</v>
      </c>
      <c r="M321" s="425"/>
      <c r="N321" s="425" t="n">
        <v>39.603931427002</v>
      </c>
      <c r="O321" s="425" t="n">
        <v>1</v>
      </c>
      <c r="P321" s="425" t="n">
        <f aca="false">N321</f>
        <v>39.603931427002</v>
      </c>
      <c r="Q321" s="425" t="n">
        <v>1</v>
      </c>
    </row>
    <row r="322" customFormat="false" ht="11.25" hidden="false" customHeight="false" outlineLevel="0" collapsed="false">
      <c r="B322" s="133" t="n">
        <f aca="false">EOMONTH(B321,0)+1</f>
        <v>46753</v>
      </c>
      <c r="C322" s="425"/>
      <c r="D322" s="425" t="n">
        <v>39.603931427002</v>
      </c>
      <c r="E322" s="425" t="n">
        <v>1</v>
      </c>
      <c r="F322" s="425" t="n">
        <f aca="false">D322</f>
        <v>39.603931427002</v>
      </c>
      <c r="G322" s="425" t="n">
        <v>1</v>
      </c>
      <c r="H322" s="425"/>
      <c r="I322" s="425" t="n">
        <v>39.603931427002</v>
      </c>
      <c r="J322" s="425" t="n">
        <v>0</v>
      </c>
      <c r="K322" s="425" t="n">
        <f aca="false">I322</f>
        <v>39.603931427002</v>
      </c>
      <c r="L322" s="425" t="n">
        <v>1</v>
      </c>
      <c r="M322" s="425"/>
      <c r="N322" s="425" t="n">
        <v>39.603931427002</v>
      </c>
      <c r="O322" s="425" t="n">
        <v>1</v>
      </c>
      <c r="P322" s="425" t="n">
        <f aca="false">N322</f>
        <v>39.603931427002</v>
      </c>
      <c r="Q322" s="425" t="n">
        <v>1</v>
      </c>
    </row>
    <row r="323" customFormat="false" ht="11.25" hidden="false" customHeight="false" outlineLevel="0" collapsed="false">
      <c r="B323" s="133" t="n">
        <f aca="false">EOMONTH(B322,0)+1</f>
        <v>46784</v>
      </c>
      <c r="C323" s="425"/>
      <c r="D323" s="425" t="n">
        <v>39.603931427002</v>
      </c>
      <c r="E323" s="425" t="n">
        <v>1</v>
      </c>
      <c r="F323" s="425" t="n">
        <f aca="false">D323</f>
        <v>39.603931427002</v>
      </c>
      <c r="G323" s="425" t="n">
        <v>1</v>
      </c>
      <c r="H323" s="425"/>
      <c r="I323" s="425" t="n">
        <v>39.603931427002</v>
      </c>
      <c r="J323" s="425" t="n">
        <v>0</v>
      </c>
      <c r="K323" s="425" t="n">
        <f aca="false">I323</f>
        <v>39.603931427002</v>
      </c>
      <c r="L323" s="425" t="n">
        <v>1</v>
      </c>
      <c r="M323" s="425"/>
      <c r="N323" s="425" t="n">
        <v>39.603931427002</v>
      </c>
      <c r="O323" s="425" t="n">
        <v>1</v>
      </c>
      <c r="P323" s="425" t="n">
        <f aca="false">N323</f>
        <v>39.603931427002</v>
      </c>
      <c r="Q323" s="425" t="n">
        <v>1</v>
      </c>
    </row>
    <row r="324" customFormat="false" ht="11.25" hidden="false" customHeight="false" outlineLevel="0" collapsed="false">
      <c r="B324" s="133" t="n">
        <f aca="false">EOMONTH(B323,0)+1</f>
        <v>46813</v>
      </c>
      <c r="C324" s="425"/>
      <c r="D324" s="425" t="n">
        <v>39.603931427002</v>
      </c>
      <c r="E324" s="425" t="n">
        <v>1</v>
      </c>
      <c r="F324" s="425" t="n">
        <f aca="false">D324</f>
        <v>39.603931427002</v>
      </c>
      <c r="G324" s="425" t="n">
        <v>1</v>
      </c>
      <c r="H324" s="425"/>
      <c r="I324" s="425" t="n">
        <v>39.603931427002</v>
      </c>
      <c r="J324" s="425" t="n">
        <v>0</v>
      </c>
      <c r="K324" s="425" t="n">
        <f aca="false">I324</f>
        <v>39.603931427002</v>
      </c>
      <c r="L324" s="425" t="n">
        <v>1</v>
      </c>
      <c r="M324" s="425"/>
      <c r="N324" s="425" t="n">
        <v>39.603931427002</v>
      </c>
      <c r="O324" s="425" t="n">
        <v>1</v>
      </c>
      <c r="P324" s="425" t="n">
        <f aca="false">N324</f>
        <v>39.603931427002</v>
      </c>
      <c r="Q324" s="425" t="n">
        <v>1</v>
      </c>
    </row>
    <row r="325" customFormat="false" ht="11.25" hidden="false" customHeight="false" outlineLevel="0" collapsed="false">
      <c r="B325" s="133" t="n">
        <f aca="false">EOMONTH(B324,0)+1</f>
        <v>46844</v>
      </c>
      <c r="C325" s="425"/>
      <c r="D325" s="425" t="n">
        <v>39.603931427002</v>
      </c>
      <c r="E325" s="425" t="n">
        <v>1</v>
      </c>
      <c r="F325" s="425" t="n">
        <f aca="false">D325</f>
        <v>39.603931427002</v>
      </c>
      <c r="G325" s="425" t="n">
        <v>1</v>
      </c>
      <c r="H325" s="425"/>
      <c r="I325" s="425" t="n">
        <v>39.603931427002</v>
      </c>
      <c r="J325" s="425" t="n">
        <v>0</v>
      </c>
      <c r="K325" s="425" t="n">
        <f aca="false">I325</f>
        <v>39.603931427002</v>
      </c>
      <c r="L325" s="425" t="n">
        <v>1</v>
      </c>
      <c r="M325" s="425"/>
      <c r="N325" s="425" t="n">
        <v>39.603931427002</v>
      </c>
      <c r="O325" s="425" t="n">
        <v>1</v>
      </c>
      <c r="P325" s="425" t="n">
        <f aca="false">N325</f>
        <v>39.603931427002</v>
      </c>
      <c r="Q325" s="425" t="n">
        <v>1</v>
      </c>
    </row>
    <row r="326" customFormat="false" ht="11.25" hidden="false" customHeight="false" outlineLevel="0" collapsed="false">
      <c r="B326" s="133" t="n">
        <f aca="false">EOMONTH(B325,0)+1</f>
        <v>46874</v>
      </c>
      <c r="C326" s="425"/>
      <c r="D326" s="425" t="n">
        <v>39.603931427002</v>
      </c>
      <c r="E326" s="425" t="n">
        <v>1</v>
      </c>
      <c r="F326" s="425" t="n">
        <f aca="false">D326</f>
        <v>39.603931427002</v>
      </c>
      <c r="G326" s="425" t="n">
        <v>1</v>
      </c>
      <c r="H326" s="425"/>
      <c r="I326" s="425" t="n">
        <v>39.603931427002</v>
      </c>
      <c r="J326" s="425" t="n">
        <v>0</v>
      </c>
      <c r="K326" s="425" t="n">
        <f aca="false">I326</f>
        <v>39.603931427002</v>
      </c>
      <c r="L326" s="425" t="n">
        <v>1</v>
      </c>
      <c r="M326" s="425"/>
      <c r="N326" s="425" t="n">
        <v>39.603931427002</v>
      </c>
      <c r="O326" s="425" t="n">
        <v>1</v>
      </c>
      <c r="P326" s="425" t="n">
        <f aca="false">N326</f>
        <v>39.603931427002</v>
      </c>
      <c r="Q326" s="425" t="n">
        <v>1</v>
      </c>
    </row>
    <row r="327" customFormat="false" ht="11.25" hidden="false" customHeight="false" outlineLevel="0" collapsed="false">
      <c r="B327" s="133" t="n">
        <f aca="false">EOMONTH(B326,0)+1</f>
        <v>46905</v>
      </c>
      <c r="C327" s="425"/>
      <c r="D327" s="425" t="n">
        <v>39.603931427002</v>
      </c>
      <c r="E327" s="425" t="n">
        <v>1</v>
      </c>
      <c r="F327" s="425" t="n">
        <f aca="false">D327</f>
        <v>39.603931427002</v>
      </c>
      <c r="G327" s="425" t="n">
        <v>1</v>
      </c>
      <c r="H327" s="425"/>
      <c r="I327" s="425" t="n">
        <v>39.603931427002</v>
      </c>
      <c r="J327" s="425" t="n">
        <v>0</v>
      </c>
      <c r="K327" s="425" t="n">
        <f aca="false">I327</f>
        <v>39.603931427002</v>
      </c>
      <c r="L327" s="425" t="n">
        <v>1</v>
      </c>
      <c r="M327" s="425"/>
      <c r="N327" s="425" t="n">
        <v>39.603931427002</v>
      </c>
      <c r="O327" s="425" t="n">
        <v>1</v>
      </c>
      <c r="P327" s="425" t="n">
        <f aca="false">N327</f>
        <v>39.603931427002</v>
      </c>
      <c r="Q327" s="425" t="n">
        <v>1</v>
      </c>
    </row>
    <row r="328" customFormat="false" ht="11.25" hidden="false" customHeight="false" outlineLevel="0" collapsed="false">
      <c r="B328" s="133" t="n">
        <f aca="false">EOMONTH(B327,0)+1</f>
        <v>46935</v>
      </c>
      <c r="C328" s="425"/>
      <c r="D328" s="425" t="n">
        <v>39.603931427002</v>
      </c>
      <c r="E328" s="425" t="n">
        <v>1</v>
      </c>
      <c r="F328" s="425" t="n">
        <f aca="false">D328</f>
        <v>39.603931427002</v>
      </c>
      <c r="G328" s="425" t="n">
        <v>1</v>
      </c>
      <c r="H328" s="425"/>
      <c r="I328" s="425" t="n">
        <v>39.603931427002</v>
      </c>
      <c r="J328" s="425" t="n">
        <v>0</v>
      </c>
      <c r="K328" s="425" t="n">
        <f aca="false">I328</f>
        <v>39.603931427002</v>
      </c>
      <c r="L328" s="425" t="n">
        <v>1</v>
      </c>
      <c r="M328" s="425"/>
      <c r="N328" s="425" t="n">
        <v>39.603931427002</v>
      </c>
      <c r="O328" s="425" t="n">
        <v>1</v>
      </c>
      <c r="P328" s="425" t="n">
        <f aca="false">N328</f>
        <v>39.603931427002</v>
      </c>
      <c r="Q328" s="425" t="n">
        <v>1</v>
      </c>
    </row>
    <row r="329" customFormat="false" ht="11.25" hidden="false" customHeight="false" outlineLevel="0" collapsed="false">
      <c r="B329" s="133" t="n">
        <f aca="false">EOMONTH(B328,0)+1</f>
        <v>46966</v>
      </c>
      <c r="C329" s="425"/>
      <c r="D329" s="425" t="n">
        <v>39.603931427002</v>
      </c>
      <c r="E329" s="425" t="n">
        <v>1</v>
      </c>
      <c r="F329" s="425" t="n">
        <f aca="false">D329</f>
        <v>39.603931427002</v>
      </c>
      <c r="G329" s="425" t="n">
        <v>1</v>
      </c>
      <c r="H329" s="425"/>
      <c r="I329" s="425" t="n">
        <v>39.603931427002</v>
      </c>
      <c r="J329" s="425" t="n">
        <v>0</v>
      </c>
      <c r="K329" s="425" t="n">
        <f aca="false">I329</f>
        <v>39.603931427002</v>
      </c>
      <c r="L329" s="425" t="n">
        <v>1</v>
      </c>
      <c r="M329" s="425"/>
      <c r="N329" s="425" t="n">
        <v>39.603931427002</v>
      </c>
      <c r="O329" s="425" t="n">
        <v>1</v>
      </c>
      <c r="P329" s="425" t="n">
        <f aca="false">N329</f>
        <v>39.603931427002</v>
      </c>
      <c r="Q329" s="425" t="n">
        <v>1</v>
      </c>
    </row>
    <row r="330" customFormat="false" ht="11.25" hidden="false" customHeight="false" outlineLevel="0" collapsed="false">
      <c r="B330" s="133" t="n">
        <f aca="false">EOMONTH(B329,0)+1</f>
        <v>46997</v>
      </c>
      <c r="C330" s="425"/>
      <c r="D330" s="425" t="n">
        <v>39.603931427002</v>
      </c>
      <c r="E330" s="425" t="n">
        <v>1</v>
      </c>
      <c r="F330" s="425" t="n">
        <f aca="false">D330</f>
        <v>39.603931427002</v>
      </c>
      <c r="G330" s="425" t="n">
        <v>1</v>
      </c>
      <c r="H330" s="425"/>
      <c r="I330" s="425" t="n">
        <v>39.603931427002</v>
      </c>
      <c r="J330" s="425" t="n">
        <v>0</v>
      </c>
      <c r="K330" s="425" t="n">
        <f aca="false">I330</f>
        <v>39.603931427002</v>
      </c>
      <c r="L330" s="425" t="n">
        <v>1</v>
      </c>
      <c r="M330" s="425"/>
      <c r="N330" s="425" t="n">
        <v>39.603931427002</v>
      </c>
      <c r="O330" s="425" t="n">
        <v>1</v>
      </c>
      <c r="P330" s="425" t="n">
        <f aca="false">N330</f>
        <v>39.603931427002</v>
      </c>
      <c r="Q330" s="425" t="n">
        <v>1</v>
      </c>
    </row>
    <row r="331" customFormat="false" ht="11.25" hidden="false" customHeight="false" outlineLevel="0" collapsed="false">
      <c r="B331" s="133" t="n">
        <f aca="false">EOMONTH(B330,0)+1</f>
        <v>47027</v>
      </c>
      <c r="C331" s="425"/>
      <c r="D331" s="425" t="n">
        <v>39.603931427002</v>
      </c>
      <c r="E331" s="425" t="n">
        <v>1</v>
      </c>
      <c r="F331" s="425" t="n">
        <f aca="false">D331</f>
        <v>39.603931427002</v>
      </c>
      <c r="G331" s="425" t="n">
        <v>1</v>
      </c>
      <c r="H331" s="425"/>
      <c r="I331" s="425" t="n">
        <v>39.603931427002</v>
      </c>
      <c r="J331" s="425" t="n">
        <v>0</v>
      </c>
      <c r="K331" s="425" t="n">
        <f aca="false">I331</f>
        <v>39.603931427002</v>
      </c>
      <c r="L331" s="425" t="n">
        <v>1</v>
      </c>
      <c r="M331" s="425"/>
      <c r="N331" s="425" t="n">
        <v>39.603931427002</v>
      </c>
      <c r="O331" s="425" t="n">
        <v>1</v>
      </c>
      <c r="P331" s="425" t="n">
        <f aca="false">N331</f>
        <v>39.603931427002</v>
      </c>
      <c r="Q331" s="425" t="n">
        <v>1</v>
      </c>
    </row>
    <row r="332" customFormat="false" ht="11.25" hidden="false" customHeight="false" outlineLevel="0" collapsed="false">
      <c r="B332" s="133" t="n">
        <f aca="false">EOMONTH(B331,0)+1</f>
        <v>47058</v>
      </c>
      <c r="C332" s="425"/>
      <c r="D332" s="425" t="n">
        <v>39.603931427002</v>
      </c>
      <c r="E332" s="425" t="n">
        <v>1</v>
      </c>
      <c r="F332" s="425" t="n">
        <f aca="false">D332</f>
        <v>39.603931427002</v>
      </c>
      <c r="G332" s="425" t="n">
        <v>1</v>
      </c>
      <c r="H332" s="425"/>
      <c r="I332" s="425" t="n">
        <v>39.603931427002</v>
      </c>
      <c r="J332" s="425" t="n">
        <v>0</v>
      </c>
      <c r="K332" s="425" t="n">
        <f aca="false">I332</f>
        <v>39.603931427002</v>
      </c>
      <c r="L332" s="425" t="n">
        <v>1</v>
      </c>
      <c r="M332" s="425"/>
      <c r="N332" s="425" t="n">
        <v>39.603931427002</v>
      </c>
      <c r="O332" s="425" t="n">
        <v>1</v>
      </c>
      <c r="P332" s="425" t="n">
        <f aca="false">N332</f>
        <v>39.603931427002</v>
      </c>
      <c r="Q332" s="425" t="n">
        <v>1</v>
      </c>
    </row>
    <row r="333" customFormat="false" ht="11.25" hidden="false" customHeight="false" outlineLevel="0" collapsed="false">
      <c r="B333" s="133" t="n">
        <f aca="false">EOMONTH(B332,0)+1</f>
        <v>47088</v>
      </c>
      <c r="C333" s="425"/>
      <c r="D333" s="425" t="n">
        <v>39.603931427002</v>
      </c>
      <c r="E333" s="425" t="n">
        <v>1</v>
      </c>
      <c r="F333" s="425" t="n">
        <f aca="false">D333</f>
        <v>39.603931427002</v>
      </c>
      <c r="G333" s="425" t="n">
        <v>1</v>
      </c>
      <c r="H333" s="425"/>
      <c r="I333" s="425" t="n">
        <v>39.603931427002</v>
      </c>
      <c r="J333" s="425" t="n">
        <v>0</v>
      </c>
      <c r="K333" s="425" t="n">
        <f aca="false">I333</f>
        <v>39.603931427002</v>
      </c>
      <c r="L333" s="425" t="n">
        <v>1</v>
      </c>
      <c r="M333" s="425"/>
      <c r="N333" s="425" t="n">
        <v>39.603931427002</v>
      </c>
      <c r="O333" s="425" t="n">
        <v>1</v>
      </c>
      <c r="P333" s="425" t="n">
        <f aca="false">N333</f>
        <v>39.603931427002</v>
      </c>
      <c r="Q333" s="425" t="n">
        <v>1</v>
      </c>
    </row>
    <row r="334" customFormat="false" ht="11.25" hidden="false" customHeight="false" outlineLevel="0" collapsed="false">
      <c r="B334" s="133" t="n">
        <f aca="false">EOMONTH(B333,0)+1</f>
        <v>47119</v>
      </c>
      <c r="C334" s="425"/>
      <c r="D334" s="425" t="n">
        <v>39.603931427002</v>
      </c>
      <c r="E334" s="425" t="n">
        <v>1</v>
      </c>
      <c r="F334" s="425" t="n">
        <f aca="false">D334</f>
        <v>39.603931427002</v>
      </c>
      <c r="G334" s="425" t="n">
        <v>1</v>
      </c>
      <c r="H334" s="425"/>
      <c r="I334" s="425" t="n">
        <v>39.603931427002</v>
      </c>
      <c r="J334" s="425" t="n">
        <v>0</v>
      </c>
      <c r="K334" s="425" t="n">
        <f aca="false">I334</f>
        <v>39.603931427002</v>
      </c>
      <c r="L334" s="425" t="n">
        <v>1</v>
      </c>
      <c r="M334" s="425"/>
      <c r="N334" s="425" t="n">
        <v>39.603931427002</v>
      </c>
      <c r="O334" s="425" t="n">
        <v>1</v>
      </c>
      <c r="P334" s="425" t="n">
        <f aca="false">N334</f>
        <v>39.603931427002</v>
      </c>
      <c r="Q334" s="425" t="n">
        <v>1</v>
      </c>
    </row>
    <row r="335" customFormat="false" ht="11.25" hidden="false" customHeight="false" outlineLevel="0" collapsed="false">
      <c r="B335" s="133" t="n">
        <f aca="false">EOMONTH(B334,0)+1</f>
        <v>47150</v>
      </c>
      <c r="C335" s="425"/>
      <c r="D335" s="425" t="n">
        <v>39.603931427002</v>
      </c>
      <c r="E335" s="425" t="n">
        <v>1</v>
      </c>
      <c r="F335" s="425" t="n">
        <f aca="false">D335</f>
        <v>39.603931427002</v>
      </c>
      <c r="G335" s="425" t="n">
        <v>1</v>
      </c>
      <c r="H335" s="425"/>
      <c r="I335" s="425" t="n">
        <v>39.603931427002</v>
      </c>
      <c r="J335" s="425" t="n">
        <v>0</v>
      </c>
      <c r="K335" s="425" t="n">
        <f aca="false">I335</f>
        <v>39.603931427002</v>
      </c>
      <c r="L335" s="425" t="n">
        <v>1</v>
      </c>
      <c r="M335" s="425"/>
      <c r="N335" s="425" t="n">
        <v>39.603931427002</v>
      </c>
      <c r="O335" s="425" t="n">
        <v>1</v>
      </c>
      <c r="P335" s="425" t="n">
        <f aca="false">N335</f>
        <v>39.603931427002</v>
      </c>
      <c r="Q335" s="425" t="n">
        <v>1</v>
      </c>
    </row>
    <row r="336" customFormat="false" ht="11.25" hidden="false" customHeight="false" outlineLevel="0" collapsed="false">
      <c r="B336" s="133" t="n">
        <f aca="false">EOMONTH(B335,0)+1</f>
        <v>47178</v>
      </c>
      <c r="C336" s="425"/>
      <c r="D336" s="425" t="n">
        <v>39.603931427002</v>
      </c>
      <c r="E336" s="425" t="n">
        <v>1</v>
      </c>
      <c r="F336" s="425" t="n">
        <f aca="false">D336</f>
        <v>39.603931427002</v>
      </c>
      <c r="G336" s="425" t="n">
        <v>1</v>
      </c>
      <c r="H336" s="425"/>
      <c r="I336" s="425" t="n">
        <v>39.603931427002</v>
      </c>
      <c r="J336" s="425" t="n">
        <v>0</v>
      </c>
      <c r="K336" s="425" t="n">
        <f aca="false">I336</f>
        <v>39.603931427002</v>
      </c>
      <c r="L336" s="425" t="n">
        <v>1</v>
      </c>
      <c r="M336" s="425"/>
      <c r="N336" s="425" t="n">
        <v>39.603931427002</v>
      </c>
      <c r="O336" s="425" t="n">
        <v>1</v>
      </c>
      <c r="P336" s="425" t="n">
        <f aca="false">N336</f>
        <v>39.603931427002</v>
      </c>
      <c r="Q336" s="425" t="n">
        <v>1</v>
      </c>
    </row>
    <row r="337" customFormat="false" ht="11.25" hidden="false" customHeight="false" outlineLevel="0" collapsed="false">
      <c r="B337" s="133" t="n">
        <f aca="false">EOMONTH(B336,0)+1</f>
        <v>47209</v>
      </c>
      <c r="C337" s="425"/>
      <c r="D337" s="425" t="n">
        <v>39.603931427002</v>
      </c>
      <c r="E337" s="425" t="n">
        <v>1</v>
      </c>
      <c r="F337" s="425" t="n">
        <f aca="false">D337</f>
        <v>39.603931427002</v>
      </c>
      <c r="G337" s="425" t="n">
        <v>1</v>
      </c>
      <c r="H337" s="425"/>
      <c r="I337" s="425" t="n">
        <v>39.603931427002</v>
      </c>
      <c r="J337" s="425" t="n">
        <v>0</v>
      </c>
      <c r="K337" s="425" t="n">
        <f aca="false">I337</f>
        <v>39.603931427002</v>
      </c>
      <c r="L337" s="425" t="n">
        <v>1</v>
      </c>
      <c r="M337" s="425"/>
      <c r="N337" s="425" t="n">
        <v>39.603931427002</v>
      </c>
      <c r="O337" s="425" t="n">
        <v>1</v>
      </c>
      <c r="P337" s="425" t="n">
        <f aca="false">N337</f>
        <v>39.603931427002</v>
      </c>
      <c r="Q337" s="425" t="n">
        <v>1</v>
      </c>
    </row>
    <row r="338" customFormat="false" ht="11.25" hidden="false" customHeight="false" outlineLevel="0" collapsed="false">
      <c r="B338" s="133" t="n">
        <f aca="false">EOMONTH(B337,0)+1</f>
        <v>47239</v>
      </c>
      <c r="C338" s="425"/>
      <c r="D338" s="425" t="n">
        <v>39.603931427002</v>
      </c>
      <c r="E338" s="425" t="n">
        <v>1</v>
      </c>
      <c r="F338" s="425" t="n">
        <f aca="false">D338</f>
        <v>39.603931427002</v>
      </c>
      <c r="G338" s="425" t="n">
        <v>1</v>
      </c>
      <c r="H338" s="425"/>
      <c r="I338" s="425" t="n">
        <v>39.603931427002</v>
      </c>
      <c r="J338" s="425" t="n">
        <v>0</v>
      </c>
      <c r="K338" s="425" t="n">
        <f aca="false">I338</f>
        <v>39.603931427002</v>
      </c>
      <c r="L338" s="425" t="n">
        <v>1</v>
      </c>
      <c r="M338" s="425"/>
      <c r="N338" s="425" t="n">
        <v>39.603931427002</v>
      </c>
      <c r="O338" s="425" t="n">
        <v>1</v>
      </c>
      <c r="P338" s="425" t="n">
        <f aca="false">N338</f>
        <v>39.603931427002</v>
      </c>
      <c r="Q338" s="425" t="n">
        <v>1</v>
      </c>
    </row>
    <row r="339" customFormat="false" ht="11.25" hidden="false" customHeight="false" outlineLevel="0" collapsed="false">
      <c r="B339" s="133" t="n">
        <f aca="false">EOMONTH(B338,0)+1</f>
        <v>47270</v>
      </c>
      <c r="C339" s="425"/>
      <c r="D339" s="425" t="n">
        <v>39.603931427002</v>
      </c>
      <c r="E339" s="425" t="n">
        <v>1</v>
      </c>
      <c r="F339" s="425" t="n">
        <f aca="false">D339</f>
        <v>39.603931427002</v>
      </c>
      <c r="G339" s="425" t="n">
        <v>1</v>
      </c>
      <c r="H339" s="425"/>
      <c r="I339" s="425" t="n">
        <v>39.603931427002</v>
      </c>
      <c r="J339" s="425" t="n">
        <v>0</v>
      </c>
      <c r="K339" s="425" t="n">
        <f aca="false">I339</f>
        <v>39.603931427002</v>
      </c>
      <c r="L339" s="425" t="n">
        <v>1</v>
      </c>
      <c r="M339" s="425"/>
      <c r="N339" s="425" t="n">
        <v>39.603931427002</v>
      </c>
      <c r="O339" s="425" t="n">
        <v>1</v>
      </c>
      <c r="P339" s="425" t="n">
        <f aca="false">N339</f>
        <v>39.603931427002</v>
      </c>
      <c r="Q339" s="425" t="n">
        <v>1</v>
      </c>
    </row>
    <row r="340" customFormat="false" ht="11.25" hidden="false" customHeight="false" outlineLevel="0" collapsed="false">
      <c r="B340" s="133" t="n">
        <f aca="false">EOMONTH(B339,0)+1</f>
        <v>47300</v>
      </c>
      <c r="C340" s="425"/>
      <c r="D340" s="425" t="n">
        <v>39.603931427002</v>
      </c>
      <c r="E340" s="425" t="n">
        <v>1</v>
      </c>
      <c r="F340" s="425" t="n">
        <f aca="false">D340</f>
        <v>39.603931427002</v>
      </c>
      <c r="G340" s="425" t="n">
        <v>1</v>
      </c>
      <c r="H340" s="425"/>
      <c r="I340" s="425" t="n">
        <v>39.603931427002</v>
      </c>
      <c r="J340" s="425" t="n">
        <v>0</v>
      </c>
      <c r="K340" s="425" t="n">
        <f aca="false">I340</f>
        <v>39.603931427002</v>
      </c>
      <c r="L340" s="425" t="n">
        <v>1</v>
      </c>
      <c r="M340" s="425"/>
      <c r="N340" s="425" t="n">
        <v>39.603931427002</v>
      </c>
      <c r="O340" s="425" t="n">
        <v>1</v>
      </c>
      <c r="P340" s="425" t="n">
        <f aca="false">N340</f>
        <v>39.603931427002</v>
      </c>
      <c r="Q340" s="425" t="n">
        <v>1</v>
      </c>
    </row>
    <row r="341" customFormat="false" ht="11.25" hidden="false" customHeight="false" outlineLevel="0" collapsed="false">
      <c r="B341" s="133" t="n">
        <f aca="false">EOMONTH(B340,0)+1</f>
        <v>47331</v>
      </c>
      <c r="C341" s="425"/>
      <c r="D341" s="425" t="n">
        <v>39.603931427002</v>
      </c>
      <c r="E341" s="425" t="n">
        <v>1</v>
      </c>
      <c r="F341" s="425" t="n">
        <f aca="false">D341</f>
        <v>39.603931427002</v>
      </c>
      <c r="G341" s="425" t="n">
        <v>1</v>
      </c>
      <c r="H341" s="425"/>
      <c r="I341" s="425" t="n">
        <v>39.603931427002</v>
      </c>
      <c r="J341" s="425" t="n">
        <v>0</v>
      </c>
      <c r="K341" s="425" t="n">
        <f aca="false">I341</f>
        <v>39.603931427002</v>
      </c>
      <c r="L341" s="425" t="n">
        <v>1</v>
      </c>
      <c r="M341" s="425"/>
      <c r="N341" s="425" t="n">
        <v>39.603931427002</v>
      </c>
      <c r="O341" s="425" t="n">
        <v>1</v>
      </c>
      <c r="P341" s="425" t="n">
        <f aca="false">N341</f>
        <v>39.603931427002</v>
      </c>
      <c r="Q341" s="425" t="n">
        <v>1</v>
      </c>
    </row>
    <row r="342" customFormat="false" ht="11.25" hidden="false" customHeight="false" outlineLevel="0" collapsed="false">
      <c r="B342" s="133" t="n">
        <f aca="false">EOMONTH(B341,0)+1</f>
        <v>47362</v>
      </c>
      <c r="C342" s="425"/>
      <c r="D342" s="425" t="n">
        <v>39.603931427002</v>
      </c>
      <c r="E342" s="425" t="n">
        <v>1</v>
      </c>
      <c r="F342" s="425" t="n">
        <f aca="false">D342</f>
        <v>39.603931427002</v>
      </c>
      <c r="G342" s="425" t="n">
        <v>1</v>
      </c>
      <c r="H342" s="425"/>
      <c r="I342" s="425" t="n">
        <v>39.603931427002</v>
      </c>
      <c r="J342" s="425" t="n">
        <v>0</v>
      </c>
      <c r="K342" s="425" t="n">
        <f aca="false">I342</f>
        <v>39.603931427002</v>
      </c>
      <c r="L342" s="425" t="n">
        <v>1</v>
      </c>
      <c r="M342" s="425"/>
      <c r="N342" s="425" t="n">
        <v>39.603931427002</v>
      </c>
      <c r="O342" s="425" t="n">
        <v>1</v>
      </c>
      <c r="P342" s="425" t="n">
        <f aca="false">N342</f>
        <v>39.603931427002</v>
      </c>
      <c r="Q342" s="425" t="n">
        <v>1</v>
      </c>
    </row>
    <row r="343" customFormat="false" ht="11.25" hidden="false" customHeight="false" outlineLevel="0" collapsed="false">
      <c r="B343" s="133" t="n">
        <f aca="false">EOMONTH(B342,0)+1</f>
        <v>47392</v>
      </c>
      <c r="C343" s="425"/>
      <c r="D343" s="425" t="n">
        <v>39.603931427002</v>
      </c>
      <c r="E343" s="425" t="n">
        <v>1</v>
      </c>
      <c r="F343" s="425" t="n">
        <f aca="false">D343</f>
        <v>39.603931427002</v>
      </c>
      <c r="G343" s="425" t="n">
        <v>1</v>
      </c>
      <c r="H343" s="425"/>
      <c r="I343" s="425" t="n">
        <v>39.603931427002</v>
      </c>
      <c r="J343" s="425" t="n">
        <v>0</v>
      </c>
      <c r="K343" s="425" t="n">
        <f aca="false">I343</f>
        <v>39.603931427002</v>
      </c>
      <c r="L343" s="425" t="n">
        <v>1</v>
      </c>
      <c r="M343" s="425"/>
      <c r="N343" s="425" t="n">
        <v>39.603931427002</v>
      </c>
      <c r="O343" s="425" t="n">
        <v>1</v>
      </c>
      <c r="P343" s="425" t="n">
        <f aca="false">N343</f>
        <v>39.603931427002</v>
      </c>
      <c r="Q343" s="425" t="n">
        <v>1</v>
      </c>
    </row>
    <row r="344" customFormat="false" ht="11.25" hidden="false" customHeight="false" outlineLevel="0" collapsed="false">
      <c r="B344" s="133" t="n">
        <f aca="false">EOMONTH(B343,0)+1</f>
        <v>47423</v>
      </c>
      <c r="C344" s="425"/>
      <c r="D344" s="425" t="n">
        <v>39.603931427002</v>
      </c>
      <c r="E344" s="425" t="n">
        <v>1</v>
      </c>
      <c r="F344" s="425" t="n">
        <f aca="false">D344</f>
        <v>39.603931427002</v>
      </c>
      <c r="G344" s="425" t="n">
        <v>1</v>
      </c>
      <c r="H344" s="425"/>
      <c r="I344" s="425" t="n">
        <v>39.603931427002</v>
      </c>
      <c r="J344" s="425" t="n">
        <v>0</v>
      </c>
      <c r="K344" s="425" t="n">
        <f aca="false">I344</f>
        <v>39.603931427002</v>
      </c>
      <c r="L344" s="425" t="n">
        <v>1</v>
      </c>
      <c r="M344" s="425"/>
      <c r="N344" s="425" t="n">
        <v>39.603931427002</v>
      </c>
      <c r="O344" s="425" t="n">
        <v>1</v>
      </c>
      <c r="P344" s="425" t="n">
        <f aca="false">N344</f>
        <v>39.603931427002</v>
      </c>
      <c r="Q344" s="425" t="n">
        <v>1</v>
      </c>
    </row>
    <row r="345" customFormat="false" ht="11.25" hidden="false" customHeight="false" outlineLevel="0" collapsed="false">
      <c r="B345" s="133" t="n">
        <f aca="false">EOMONTH(B344,0)+1</f>
        <v>47453</v>
      </c>
      <c r="C345" s="425"/>
      <c r="D345" s="425" t="n">
        <v>39.603931427002</v>
      </c>
      <c r="E345" s="425" t="n">
        <v>1</v>
      </c>
      <c r="F345" s="425" t="n">
        <f aca="false">D345</f>
        <v>39.603931427002</v>
      </c>
      <c r="G345" s="425" t="n">
        <v>1</v>
      </c>
      <c r="H345" s="425"/>
      <c r="I345" s="425" t="n">
        <v>39.603931427002</v>
      </c>
      <c r="J345" s="425" t="n">
        <v>0</v>
      </c>
      <c r="K345" s="425" t="n">
        <f aca="false">I345</f>
        <v>39.603931427002</v>
      </c>
      <c r="L345" s="425" t="n">
        <v>1</v>
      </c>
      <c r="M345" s="425"/>
      <c r="N345" s="425" t="n">
        <v>39.603931427002</v>
      </c>
      <c r="O345" s="425" t="n">
        <v>1</v>
      </c>
      <c r="P345" s="425" t="n">
        <f aca="false">N345</f>
        <v>39.603931427002</v>
      </c>
      <c r="Q345" s="425" t="n">
        <v>1</v>
      </c>
    </row>
    <row r="346" customFormat="false" ht="11.25" hidden="false" customHeight="false" outlineLevel="0" collapsed="false">
      <c r="B346" s="133" t="n">
        <f aca="false">EOMONTH(B345,0)+1</f>
        <v>47484</v>
      </c>
      <c r="C346" s="425"/>
      <c r="D346" s="425" t="n">
        <v>39.603931427002</v>
      </c>
      <c r="E346" s="425" t="n">
        <v>1</v>
      </c>
      <c r="F346" s="425" t="n">
        <f aca="false">D346</f>
        <v>39.603931427002</v>
      </c>
      <c r="G346" s="425" t="n">
        <v>1</v>
      </c>
      <c r="H346" s="425"/>
      <c r="I346" s="425" t="n">
        <v>39.603931427002</v>
      </c>
      <c r="J346" s="425" t="n">
        <v>0</v>
      </c>
      <c r="K346" s="425" t="n">
        <f aca="false">I346</f>
        <v>39.603931427002</v>
      </c>
      <c r="L346" s="425" t="n">
        <v>1</v>
      </c>
      <c r="M346" s="425"/>
      <c r="N346" s="425" t="n">
        <v>39.603931427002</v>
      </c>
      <c r="O346" s="425" t="n">
        <v>1</v>
      </c>
      <c r="P346" s="425" t="n">
        <f aca="false">N346</f>
        <v>39.603931427002</v>
      </c>
      <c r="Q346" s="425" t="n">
        <v>1</v>
      </c>
    </row>
    <row r="347" customFormat="false" ht="11.25" hidden="false" customHeight="false" outlineLevel="0" collapsed="false">
      <c r="B347" s="133" t="n">
        <f aca="false">EOMONTH(B346,0)+1</f>
        <v>47515</v>
      </c>
      <c r="C347" s="425"/>
      <c r="D347" s="425" t="n">
        <v>39.603931427002</v>
      </c>
      <c r="E347" s="425" t="n">
        <v>1</v>
      </c>
      <c r="F347" s="425" t="n">
        <f aca="false">D347</f>
        <v>39.603931427002</v>
      </c>
      <c r="G347" s="425" t="n">
        <v>1</v>
      </c>
      <c r="H347" s="425"/>
      <c r="I347" s="425" t="n">
        <v>39.603931427002</v>
      </c>
      <c r="J347" s="425" t="n">
        <v>0</v>
      </c>
      <c r="K347" s="425" t="n">
        <f aca="false">I347</f>
        <v>39.603931427002</v>
      </c>
      <c r="L347" s="425" t="n">
        <v>1</v>
      </c>
      <c r="M347" s="425"/>
      <c r="N347" s="425" t="n">
        <v>39.603931427002</v>
      </c>
      <c r="O347" s="425" t="n">
        <v>1</v>
      </c>
      <c r="P347" s="425" t="n">
        <f aca="false">N347</f>
        <v>39.603931427002</v>
      </c>
      <c r="Q347" s="425" t="n">
        <v>1</v>
      </c>
    </row>
    <row r="348" customFormat="false" ht="11.25" hidden="false" customHeight="false" outlineLevel="0" collapsed="false">
      <c r="B348" s="133" t="n">
        <f aca="false">EOMONTH(B347,0)+1</f>
        <v>47543</v>
      </c>
      <c r="C348" s="425"/>
      <c r="D348" s="425" t="n">
        <v>39.603931427002</v>
      </c>
      <c r="E348" s="425" t="n">
        <v>1</v>
      </c>
      <c r="F348" s="425" t="n">
        <f aca="false">D348</f>
        <v>39.603931427002</v>
      </c>
      <c r="G348" s="425" t="n">
        <v>1</v>
      </c>
      <c r="H348" s="425"/>
      <c r="I348" s="425" t="n">
        <v>39.603931427002</v>
      </c>
      <c r="J348" s="425" t="n">
        <v>0</v>
      </c>
      <c r="K348" s="425" t="n">
        <f aca="false">I348</f>
        <v>39.603931427002</v>
      </c>
      <c r="L348" s="425" t="n">
        <v>1</v>
      </c>
      <c r="M348" s="425"/>
      <c r="N348" s="425" t="n">
        <v>39.603931427002</v>
      </c>
      <c r="O348" s="425" t="n">
        <v>1</v>
      </c>
      <c r="P348" s="425" t="n">
        <f aca="false">N348</f>
        <v>39.603931427002</v>
      </c>
      <c r="Q348" s="425" t="n">
        <v>1</v>
      </c>
    </row>
    <row r="349" customFormat="false" ht="11.25" hidden="false" customHeight="false" outlineLevel="0" collapsed="false">
      <c r="B349" s="133" t="n">
        <f aca="false">EOMONTH(B348,0)+1</f>
        <v>47574</v>
      </c>
      <c r="C349" s="425"/>
      <c r="D349" s="425" t="n">
        <v>39.603931427002</v>
      </c>
      <c r="E349" s="425" t="n">
        <v>1</v>
      </c>
      <c r="F349" s="425" t="n">
        <f aca="false">D349</f>
        <v>39.603931427002</v>
      </c>
      <c r="G349" s="425" t="n">
        <v>1</v>
      </c>
      <c r="H349" s="425"/>
      <c r="I349" s="425" t="n">
        <v>39.603931427002</v>
      </c>
      <c r="J349" s="425" t="n">
        <v>0</v>
      </c>
      <c r="K349" s="425" t="n">
        <f aca="false">I349</f>
        <v>39.603931427002</v>
      </c>
      <c r="L349" s="425" t="n">
        <v>1</v>
      </c>
      <c r="M349" s="425"/>
      <c r="N349" s="425" t="n">
        <v>39.603931427002</v>
      </c>
      <c r="O349" s="425" t="n">
        <v>1</v>
      </c>
      <c r="P349" s="425" t="n">
        <f aca="false">N349</f>
        <v>39.603931427002</v>
      </c>
      <c r="Q349" s="425" t="n">
        <v>1</v>
      </c>
    </row>
    <row r="350" customFormat="false" ht="11.25" hidden="false" customHeight="false" outlineLevel="0" collapsed="false">
      <c r="B350" s="133" t="n">
        <f aca="false">EOMONTH(B349,0)+1</f>
        <v>47604</v>
      </c>
      <c r="C350" s="425"/>
      <c r="D350" s="425" t="n">
        <v>39.603931427002</v>
      </c>
      <c r="E350" s="425" t="n">
        <v>1</v>
      </c>
      <c r="F350" s="425" t="n">
        <f aca="false">D350</f>
        <v>39.603931427002</v>
      </c>
      <c r="G350" s="425" t="n">
        <v>1</v>
      </c>
      <c r="H350" s="425"/>
      <c r="I350" s="425" t="n">
        <v>39.603931427002</v>
      </c>
      <c r="J350" s="425" t="n">
        <v>0</v>
      </c>
      <c r="K350" s="425" t="n">
        <f aca="false">I350</f>
        <v>39.603931427002</v>
      </c>
      <c r="L350" s="425" t="n">
        <v>1</v>
      </c>
      <c r="M350" s="425"/>
      <c r="N350" s="425" t="n">
        <v>39.603931427002</v>
      </c>
      <c r="O350" s="425" t="n">
        <v>1</v>
      </c>
      <c r="P350" s="425" t="n">
        <f aca="false">N350</f>
        <v>39.603931427002</v>
      </c>
      <c r="Q350" s="425" t="n">
        <v>1</v>
      </c>
    </row>
    <row r="351" customFormat="false" ht="11.25" hidden="false" customHeight="false" outlineLevel="0" collapsed="false">
      <c r="B351" s="133" t="n">
        <f aca="false">EOMONTH(B350,0)+1</f>
        <v>47635</v>
      </c>
      <c r="C351" s="425"/>
      <c r="D351" s="425" t="n">
        <v>39.603931427002</v>
      </c>
      <c r="E351" s="425" t="n">
        <v>1</v>
      </c>
      <c r="F351" s="425" t="n">
        <f aca="false">D351</f>
        <v>39.603931427002</v>
      </c>
      <c r="G351" s="425" t="n">
        <v>1</v>
      </c>
      <c r="H351" s="425"/>
      <c r="I351" s="425" t="n">
        <v>39.603931427002</v>
      </c>
      <c r="J351" s="425" t="n">
        <v>0</v>
      </c>
      <c r="K351" s="425" t="n">
        <f aca="false">I351</f>
        <v>39.603931427002</v>
      </c>
      <c r="L351" s="425" t="n">
        <v>1</v>
      </c>
      <c r="M351" s="425"/>
      <c r="N351" s="425" t="n">
        <v>39.603931427002</v>
      </c>
      <c r="O351" s="425" t="n">
        <v>1</v>
      </c>
      <c r="P351" s="425" t="n">
        <f aca="false">N351</f>
        <v>39.603931427002</v>
      </c>
      <c r="Q351" s="425" t="n">
        <v>1</v>
      </c>
    </row>
    <row r="352" customFormat="false" ht="11.25" hidden="false" customHeight="false" outlineLevel="0" collapsed="false">
      <c r="B352" s="133" t="n">
        <f aca="false">EOMONTH(B351,0)+1</f>
        <v>47665</v>
      </c>
      <c r="C352" s="425"/>
      <c r="D352" s="425" t="n">
        <v>39.603931427002</v>
      </c>
      <c r="E352" s="425" t="n">
        <v>1</v>
      </c>
      <c r="F352" s="425" t="n">
        <f aca="false">D352</f>
        <v>39.603931427002</v>
      </c>
      <c r="G352" s="425" t="n">
        <v>1</v>
      </c>
      <c r="H352" s="425"/>
      <c r="I352" s="425" t="n">
        <v>39.603931427002</v>
      </c>
      <c r="J352" s="425" t="n">
        <v>0</v>
      </c>
      <c r="K352" s="425" t="n">
        <f aca="false">I352</f>
        <v>39.603931427002</v>
      </c>
      <c r="L352" s="425" t="n">
        <v>1</v>
      </c>
      <c r="M352" s="425"/>
      <c r="N352" s="425" t="n">
        <v>39.603931427002</v>
      </c>
      <c r="O352" s="425" t="n">
        <v>1</v>
      </c>
      <c r="P352" s="425" t="n">
        <f aca="false">N352</f>
        <v>39.603931427002</v>
      </c>
      <c r="Q352" s="425" t="n">
        <v>1</v>
      </c>
    </row>
    <row r="353" customFormat="false" ht="11.25" hidden="false" customHeight="false" outlineLevel="0" collapsed="false">
      <c r="B353" s="133" t="n">
        <f aca="false">EOMONTH(B352,0)+1</f>
        <v>47696</v>
      </c>
      <c r="C353" s="425"/>
      <c r="D353" s="425" t="n">
        <v>39.603931427002</v>
      </c>
      <c r="E353" s="425" t="n">
        <v>1</v>
      </c>
      <c r="F353" s="425" t="n">
        <f aca="false">D353</f>
        <v>39.603931427002</v>
      </c>
      <c r="G353" s="425" t="n">
        <v>1</v>
      </c>
      <c r="H353" s="425"/>
      <c r="I353" s="425" t="n">
        <v>39.603931427002</v>
      </c>
      <c r="J353" s="425" t="n">
        <v>0</v>
      </c>
      <c r="K353" s="425" t="n">
        <f aca="false">I353</f>
        <v>39.603931427002</v>
      </c>
      <c r="L353" s="425" t="n">
        <v>1</v>
      </c>
      <c r="M353" s="425"/>
      <c r="N353" s="425" t="n">
        <v>39.603931427002</v>
      </c>
      <c r="O353" s="425" t="n">
        <v>1</v>
      </c>
      <c r="P353" s="425" t="n">
        <f aca="false">N353</f>
        <v>39.603931427002</v>
      </c>
      <c r="Q353" s="425" t="n">
        <v>1</v>
      </c>
    </row>
    <row r="354" customFormat="false" ht="11.25" hidden="false" customHeight="false" outlineLevel="0" collapsed="false">
      <c r="B354" s="133" t="n">
        <f aca="false">EOMONTH(B353,0)+1</f>
        <v>47727</v>
      </c>
      <c r="C354" s="425"/>
      <c r="D354" s="425" t="n">
        <v>39.603931427002</v>
      </c>
      <c r="E354" s="425" t="n">
        <v>1</v>
      </c>
      <c r="F354" s="425" t="n">
        <f aca="false">D354</f>
        <v>39.603931427002</v>
      </c>
      <c r="G354" s="425" t="n">
        <v>1</v>
      </c>
      <c r="H354" s="425"/>
      <c r="I354" s="425" t="n">
        <v>39.603931427002</v>
      </c>
      <c r="J354" s="425" t="n">
        <v>0</v>
      </c>
      <c r="K354" s="425" t="n">
        <f aca="false">I354</f>
        <v>39.603931427002</v>
      </c>
      <c r="L354" s="425" t="n">
        <v>1</v>
      </c>
      <c r="M354" s="425"/>
      <c r="N354" s="425" t="n">
        <v>39.603931427002</v>
      </c>
      <c r="O354" s="425" t="n">
        <v>1</v>
      </c>
      <c r="P354" s="425" t="n">
        <f aca="false">N354</f>
        <v>39.603931427002</v>
      </c>
      <c r="Q354" s="425" t="n">
        <v>1</v>
      </c>
    </row>
    <row r="355" customFormat="false" ht="11.25" hidden="false" customHeight="false" outlineLevel="0" collapsed="false">
      <c r="B355" s="133" t="n">
        <f aca="false">EOMONTH(B354,0)+1</f>
        <v>47757</v>
      </c>
      <c r="C355" s="425"/>
      <c r="D355" s="425" t="n">
        <v>39.603931427002</v>
      </c>
      <c r="E355" s="425" t="n">
        <v>1</v>
      </c>
      <c r="F355" s="425" t="n">
        <f aca="false">D355</f>
        <v>39.603931427002</v>
      </c>
      <c r="G355" s="425" t="n">
        <v>1</v>
      </c>
      <c r="H355" s="425"/>
      <c r="I355" s="425" t="n">
        <v>39.603931427002</v>
      </c>
      <c r="J355" s="425" t="n">
        <v>0</v>
      </c>
      <c r="K355" s="425" t="n">
        <f aca="false">I355</f>
        <v>39.603931427002</v>
      </c>
      <c r="L355" s="425" t="n">
        <v>1</v>
      </c>
      <c r="M355" s="425"/>
      <c r="N355" s="425" t="n">
        <v>39.603931427002</v>
      </c>
      <c r="O355" s="425" t="n">
        <v>1</v>
      </c>
      <c r="P355" s="425" t="n">
        <f aca="false">N355</f>
        <v>39.603931427002</v>
      </c>
      <c r="Q355" s="425" t="n">
        <v>1</v>
      </c>
    </row>
    <row r="356" customFormat="false" ht="11.25" hidden="false" customHeight="false" outlineLevel="0" collapsed="false">
      <c r="B356" s="133" t="n">
        <f aca="false">EOMONTH(B355,0)+1</f>
        <v>47788</v>
      </c>
      <c r="C356" s="425"/>
      <c r="D356" s="425" t="n">
        <v>39.603931427002</v>
      </c>
      <c r="E356" s="425" t="n">
        <v>1</v>
      </c>
      <c r="F356" s="425" t="n">
        <f aca="false">D356</f>
        <v>39.603931427002</v>
      </c>
      <c r="G356" s="425" t="n">
        <v>1</v>
      </c>
      <c r="H356" s="425"/>
      <c r="I356" s="425" t="n">
        <v>39.603931427002</v>
      </c>
      <c r="J356" s="425" t="n">
        <v>0</v>
      </c>
      <c r="K356" s="425" t="n">
        <f aca="false">I356</f>
        <v>39.603931427002</v>
      </c>
      <c r="L356" s="425" t="n">
        <v>1</v>
      </c>
      <c r="M356" s="425"/>
      <c r="N356" s="425" t="n">
        <v>39.603931427002</v>
      </c>
      <c r="O356" s="425" t="n">
        <v>1</v>
      </c>
      <c r="P356" s="425" t="n">
        <f aca="false">N356</f>
        <v>39.603931427002</v>
      </c>
      <c r="Q356" s="425" t="n">
        <v>1</v>
      </c>
    </row>
    <row r="357" customFormat="false" ht="11.25" hidden="false" customHeight="false" outlineLevel="0" collapsed="false">
      <c r="B357" s="133" t="n">
        <f aca="false">EOMONTH(B356,0)+1</f>
        <v>47818</v>
      </c>
      <c r="C357" s="425"/>
      <c r="D357" s="425" t="n">
        <v>39.603931427002</v>
      </c>
      <c r="E357" s="425" t="n">
        <v>1</v>
      </c>
      <c r="F357" s="425" t="n">
        <f aca="false">D357</f>
        <v>39.603931427002</v>
      </c>
      <c r="G357" s="425" t="n">
        <v>1</v>
      </c>
      <c r="H357" s="425"/>
      <c r="I357" s="425" t="n">
        <v>39.603931427002</v>
      </c>
      <c r="J357" s="425" t="n">
        <v>0</v>
      </c>
      <c r="K357" s="425" t="n">
        <f aca="false">I357</f>
        <v>39.603931427002</v>
      </c>
      <c r="L357" s="425" t="n">
        <v>1</v>
      </c>
      <c r="M357" s="425"/>
      <c r="N357" s="425" t="n">
        <v>39.603931427002</v>
      </c>
      <c r="O357" s="425" t="n">
        <v>1</v>
      </c>
      <c r="P357" s="425" t="n">
        <f aca="false">N357</f>
        <v>39.603931427002</v>
      </c>
      <c r="Q357" s="425" t="n">
        <v>1</v>
      </c>
    </row>
    <row r="358" customFormat="false" ht="11.25" hidden="false" customHeight="false" outlineLevel="0" collapsed="false">
      <c r="B358" s="133" t="n">
        <f aca="false">EOMONTH(B357,0)+1</f>
        <v>47849</v>
      </c>
      <c r="C358" s="425"/>
      <c r="D358" s="425" t="n">
        <v>39.603931427002</v>
      </c>
      <c r="E358" s="425" t="n">
        <v>1</v>
      </c>
      <c r="F358" s="425" t="n">
        <f aca="false">D358</f>
        <v>39.603931427002</v>
      </c>
      <c r="G358" s="425" t="n">
        <v>1</v>
      </c>
      <c r="H358" s="425"/>
      <c r="I358" s="425" t="n">
        <v>39.603931427002</v>
      </c>
      <c r="J358" s="425" t="n">
        <v>0</v>
      </c>
      <c r="K358" s="425" t="n">
        <f aca="false">I358</f>
        <v>39.603931427002</v>
      </c>
      <c r="L358" s="425" t="n">
        <v>1</v>
      </c>
      <c r="M358" s="425"/>
      <c r="N358" s="425" t="n">
        <v>39.603931427002</v>
      </c>
      <c r="O358" s="425" t="n">
        <v>1</v>
      </c>
      <c r="P358" s="425" t="n">
        <f aca="false">N358</f>
        <v>39.603931427002</v>
      </c>
      <c r="Q358" s="425" t="n">
        <v>1</v>
      </c>
    </row>
    <row r="359" customFormat="false" ht="11.25" hidden="false" customHeight="false" outlineLevel="0" collapsed="false">
      <c r="B359" s="133" t="n">
        <f aca="false">EOMONTH(B358,0)+1</f>
        <v>47880</v>
      </c>
      <c r="C359" s="425"/>
      <c r="D359" s="425" t="n">
        <v>39.603931427002</v>
      </c>
      <c r="E359" s="425" t="n">
        <v>1</v>
      </c>
      <c r="F359" s="425" t="n">
        <f aca="false">D359</f>
        <v>39.603931427002</v>
      </c>
      <c r="G359" s="425" t="n">
        <v>1</v>
      </c>
      <c r="H359" s="425"/>
      <c r="I359" s="425" t="n">
        <v>39.603931427002</v>
      </c>
      <c r="J359" s="425" t="n">
        <v>0</v>
      </c>
      <c r="K359" s="425" t="n">
        <f aca="false">I359</f>
        <v>39.603931427002</v>
      </c>
      <c r="L359" s="425" t="n">
        <v>1</v>
      </c>
      <c r="M359" s="425"/>
      <c r="N359" s="425" t="n">
        <v>39.603931427002</v>
      </c>
      <c r="O359" s="425" t="n">
        <v>1</v>
      </c>
      <c r="P359" s="425" t="n">
        <f aca="false">N359</f>
        <v>39.603931427002</v>
      </c>
      <c r="Q359" s="425" t="n">
        <v>1</v>
      </c>
    </row>
    <row r="360" customFormat="false" ht="11.25" hidden="false" customHeight="false" outlineLevel="0" collapsed="false">
      <c r="B360" s="133" t="n">
        <f aca="false">EOMONTH(B359,0)+1</f>
        <v>47908</v>
      </c>
      <c r="C360" s="425"/>
      <c r="D360" s="425" t="n">
        <v>39.603931427002</v>
      </c>
      <c r="E360" s="425" t="n">
        <v>1</v>
      </c>
      <c r="F360" s="425" t="n">
        <f aca="false">D360</f>
        <v>39.603931427002</v>
      </c>
      <c r="G360" s="425" t="n">
        <v>1</v>
      </c>
      <c r="H360" s="425"/>
      <c r="I360" s="425" t="n">
        <v>39.603931427002</v>
      </c>
      <c r="J360" s="425" t="n">
        <v>0</v>
      </c>
      <c r="K360" s="425" t="n">
        <f aca="false">I360</f>
        <v>39.603931427002</v>
      </c>
      <c r="L360" s="425" t="n">
        <v>1</v>
      </c>
      <c r="M360" s="425"/>
      <c r="N360" s="425" t="n">
        <v>39.603931427002</v>
      </c>
      <c r="O360" s="425" t="n">
        <v>1</v>
      </c>
      <c r="P360" s="425" t="n">
        <f aca="false">N360</f>
        <v>39.603931427002</v>
      </c>
      <c r="Q360" s="425" t="n">
        <v>1</v>
      </c>
    </row>
    <row r="361" customFormat="false" ht="11.25" hidden="false" customHeight="false" outlineLevel="0" collapsed="false">
      <c r="B361" s="133" t="n">
        <f aca="false">EOMONTH(B360,0)+1</f>
        <v>47939</v>
      </c>
      <c r="C361" s="425"/>
      <c r="D361" s="425" t="n">
        <v>39.603931427002</v>
      </c>
      <c r="E361" s="425" t="n">
        <v>1</v>
      </c>
      <c r="F361" s="425" t="n">
        <f aca="false">D361</f>
        <v>39.603931427002</v>
      </c>
      <c r="G361" s="425" t="n">
        <v>1</v>
      </c>
      <c r="H361" s="425"/>
      <c r="I361" s="425" t="n">
        <v>39.603931427002</v>
      </c>
      <c r="J361" s="425" t="n">
        <v>0</v>
      </c>
      <c r="K361" s="425" t="n">
        <f aca="false">I361</f>
        <v>39.603931427002</v>
      </c>
      <c r="L361" s="425" t="n">
        <v>1</v>
      </c>
      <c r="M361" s="425"/>
      <c r="N361" s="425" t="n">
        <v>39.603931427002</v>
      </c>
      <c r="O361" s="425" t="n">
        <v>1</v>
      </c>
      <c r="P361" s="425" t="n">
        <f aca="false">N361</f>
        <v>39.603931427002</v>
      </c>
      <c r="Q361" s="425" t="n">
        <v>1</v>
      </c>
    </row>
    <row r="362" customFormat="false" ht="11.25" hidden="false" customHeight="false" outlineLevel="0" collapsed="false">
      <c r="B362" s="133" t="n">
        <f aca="false">EOMONTH(B361,0)+1</f>
        <v>47969</v>
      </c>
      <c r="C362" s="425"/>
      <c r="D362" s="425" t="n">
        <v>39.603931427002</v>
      </c>
      <c r="E362" s="425" t="n">
        <v>1</v>
      </c>
      <c r="F362" s="425" t="n">
        <f aca="false">D362</f>
        <v>39.603931427002</v>
      </c>
      <c r="G362" s="425" t="n">
        <v>1</v>
      </c>
      <c r="H362" s="425"/>
      <c r="I362" s="425" t="n">
        <v>39.603931427002</v>
      </c>
      <c r="J362" s="425" t="n">
        <v>0</v>
      </c>
      <c r="K362" s="425" t="n">
        <f aca="false">I362</f>
        <v>39.603931427002</v>
      </c>
      <c r="L362" s="425" t="n">
        <v>1</v>
      </c>
      <c r="M362" s="425"/>
      <c r="N362" s="425" t="n">
        <v>39.603931427002</v>
      </c>
      <c r="O362" s="425" t="n">
        <v>1</v>
      </c>
      <c r="P362" s="425" t="n">
        <f aca="false">N362</f>
        <v>39.603931427002</v>
      </c>
      <c r="Q362" s="425" t="n">
        <v>1</v>
      </c>
    </row>
    <row r="363" customFormat="false" ht="11.25" hidden="false" customHeight="false" outlineLevel="0" collapsed="false">
      <c r="B363" s="133" t="n">
        <f aca="false">EOMONTH(B362,0)+1</f>
        <v>48000</v>
      </c>
      <c r="C363" s="425"/>
      <c r="D363" s="425" t="n">
        <v>39.603931427002</v>
      </c>
      <c r="E363" s="425" t="n">
        <v>1</v>
      </c>
      <c r="F363" s="425" t="n">
        <f aca="false">D363</f>
        <v>39.603931427002</v>
      </c>
      <c r="G363" s="425" t="n">
        <v>1</v>
      </c>
      <c r="H363" s="425"/>
      <c r="I363" s="425" t="n">
        <v>39.603931427002</v>
      </c>
      <c r="J363" s="425" t="n">
        <v>0</v>
      </c>
      <c r="K363" s="425" t="n">
        <f aca="false">I363</f>
        <v>39.603931427002</v>
      </c>
      <c r="L363" s="425" t="n">
        <v>1</v>
      </c>
      <c r="M363" s="425"/>
      <c r="N363" s="425" t="n">
        <v>39.603931427002</v>
      </c>
      <c r="O363" s="425" t="n">
        <v>1</v>
      </c>
      <c r="P363" s="425" t="n">
        <f aca="false">N363</f>
        <v>39.603931427002</v>
      </c>
      <c r="Q363" s="425" t="n">
        <v>1</v>
      </c>
    </row>
    <row r="364" customFormat="false" ht="11.25" hidden="false" customHeight="false" outlineLevel="0" collapsed="false">
      <c r="B364" s="133" t="n">
        <f aca="false">EOMONTH(B363,0)+1</f>
        <v>48030</v>
      </c>
      <c r="C364" s="425"/>
      <c r="D364" s="425" t="n">
        <v>39.603931427002</v>
      </c>
      <c r="E364" s="425" t="n">
        <v>1</v>
      </c>
      <c r="F364" s="425" t="n">
        <f aca="false">D364</f>
        <v>39.603931427002</v>
      </c>
      <c r="G364" s="425" t="n">
        <v>1</v>
      </c>
      <c r="H364" s="425"/>
      <c r="I364" s="425" t="n">
        <v>39.603931427002</v>
      </c>
      <c r="J364" s="425" t="n">
        <v>0</v>
      </c>
      <c r="K364" s="425" t="n">
        <f aca="false">I364</f>
        <v>39.603931427002</v>
      </c>
      <c r="L364" s="425" t="n">
        <v>1</v>
      </c>
      <c r="M364" s="425"/>
      <c r="N364" s="425" t="n">
        <v>39.603931427002</v>
      </c>
      <c r="O364" s="425" t="n">
        <v>1</v>
      </c>
      <c r="P364" s="425" t="n">
        <f aca="false">N364</f>
        <v>39.603931427002</v>
      </c>
      <c r="Q364" s="425" t="n">
        <v>1</v>
      </c>
    </row>
    <row r="365" customFormat="false" ht="11.25" hidden="false" customHeight="false" outlineLevel="0" collapsed="false">
      <c r="B365" s="133" t="n">
        <f aca="false">EOMONTH(B364,0)+1</f>
        <v>48061</v>
      </c>
      <c r="C365" s="425"/>
      <c r="D365" s="425" t="n">
        <v>39.603931427002</v>
      </c>
      <c r="E365" s="425" t="n">
        <v>1</v>
      </c>
      <c r="F365" s="425" t="n">
        <f aca="false">D365</f>
        <v>39.603931427002</v>
      </c>
      <c r="G365" s="425" t="n">
        <v>1</v>
      </c>
      <c r="H365" s="425"/>
      <c r="I365" s="425" t="n">
        <v>39.603931427002</v>
      </c>
      <c r="J365" s="425" t="n">
        <v>0</v>
      </c>
      <c r="K365" s="425" t="n">
        <f aca="false">I365</f>
        <v>39.603931427002</v>
      </c>
      <c r="L365" s="425" t="n">
        <v>1</v>
      </c>
      <c r="M365" s="425"/>
      <c r="N365" s="425" t="n">
        <v>39.603931427002</v>
      </c>
      <c r="O365" s="425" t="n">
        <v>1</v>
      </c>
      <c r="P365" s="425" t="n">
        <f aca="false">N365</f>
        <v>39.603931427002</v>
      </c>
      <c r="Q365" s="425" t="n">
        <v>1</v>
      </c>
    </row>
    <row r="366" customFormat="false" ht="11.25" hidden="false" customHeight="false" outlineLevel="0" collapsed="false">
      <c r="B366" s="133" t="n">
        <f aca="false">EOMONTH(B365,0)+1</f>
        <v>48092</v>
      </c>
      <c r="C366" s="425"/>
      <c r="D366" s="425" t="n">
        <v>39.603931427002</v>
      </c>
      <c r="E366" s="425" t="n">
        <v>1</v>
      </c>
      <c r="F366" s="425" t="n">
        <f aca="false">D366</f>
        <v>39.603931427002</v>
      </c>
      <c r="G366" s="425" t="n">
        <v>1</v>
      </c>
      <c r="H366" s="425"/>
      <c r="I366" s="425" t="n">
        <v>39.603931427002</v>
      </c>
      <c r="J366" s="425" t="n">
        <v>0</v>
      </c>
      <c r="K366" s="425" t="n">
        <f aca="false">I366</f>
        <v>39.603931427002</v>
      </c>
      <c r="L366" s="425" t="n">
        <v>1</v>
      </c>
      <c r="M366" s="425"/>
      <c r="N366" s="425" t="n">
        <v>39.603931427002</v>
      </c>
      <c r="O366" s="425" t="n">
        <v>1</v>
      </c>
      <c r="P366" s="425" t="n">
        <f aca="false">N366</f>
        <v>39.603931427002</v>
      </c>
      <c r="Q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7" activeCellId="0" sqref="F7:F25"/>
    </sheetView>
  </sheetViews>
  <sheetFormatPr defaultColWidth="9.0546875" defaultRowHeight="12" customHeight="true" zeroHeight="false" outlineLevelRow="0" outlineLevelCol="0"/>
  <cols>
    <col collapsed="false" customWidth="true" hidden="false" outlineLevel="0" max="1" min="1" style="130" width="3.28"/>
    <col collapsed="false" customWidth="true" hidden="false" outlineLevel="0" max="2" min="2" style="131" width="9.14"/>
    <col collapsed="false" customWidth="true" hidden="false" outlineLevel="0" max="3" min="3" style="132" width="9.14"/>
    <col collapsed="false" customWidth="true" hidden="false" outlineLevel="0" max="4" min="4" style="130" width="2.13"/>
    <col collapsed="false" customWidth="true" hidden="false" outlineLevel="0" max="5" min="5" style="130" width="8.56"/>
    <col collapsed="false" customWidth="true" hidden="false" outlineLevel="0" max="6" min="6" style="130" width="10.28"/>
    <col collapsed="false" customWidth="true" hidden="false" outlineLevel="0" max="7" min="7" style="13" width="2.84"/>
    <col collapsed="false" customWidth="true" hidden="false" outlineLevel="0" max="8" min="8" style="13" width="11.85"/>
    <col collapsed="false" customWidth="true" hidden="false" outlineLevel="0" max="15" min="9" style="13" width="9.28"/>
    <col collapsed="false" customWidth="true" hidden="false" outlineLevel="0" max="16" min="16" style="13" width="8.56"/>
    <col collapsed="false" customWidth="true" hidden="false" outlineLevel="0" max="17" min="17" style="13" width="9.28"/>
    <col collapsed="false" customWidth="true" hidden="false" outlineLevel="0" max="18" min="18" style="13" width="9.85"/>
    <col collapsed="false" customWidth="true" hidden="false" outlineLevel="0" max="19" min="19" style="13" width="9.41"/>
    <col collapsed="false" customWidth="true" hidden="false" outlineLevel="0" max="20" min="20" style="13" width="6.99"/>
    <col collapsed="false" customWidth="true" hidden="false" outlineLevel="0" max="38" min="33" style="130" width="9.14"/>
    <col collapsed="false" customWidth="true" hidden="false" outlineLevel="0" max="39" min="39" style="133" width="9.14"/>
    <col collapsed="false" customWidth="true" hidden="false" outlineLevel="0" max="40" min="40" style="134" width="9.14"/>
    <col collapsed="false" customWidth="true" hidden="false" outlineLevel="0" max="41" min="41" style="135" width="9.14"/>
    <col collapsed="false" customWidth="true" hidden="false" outlineLevel="0" max="60" min="42" style="130" width="9.14"/>
  </cols>
  <sheetData>
    <row r="1" customFormat="false" ht="21.75" hidden="false" customHeight="true" outlineLevel="0" collapsed="false">
      <c r="A1" s="136" t="s">
        <v>169</v>
      </c>
      <c r="B1" s="130"/>
      <c r="C1" s="135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M1" s="130"/>
      <c r="AN1" s="130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customFormat="false" ht="10.5" hidden="false" customHeight="true" outlineLevel="0" collapsed="false">
      <c r="A2" s="137" t="s">
        <v>170</v>
      </c>
      <c r="B2" s="136"/>
      <c r="C2" s="135"/>
      <c r="G2" s="130"/>
      <c r="H2" s="136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M2" s="136"/>
      <c r="AN2" s="130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customFormat="false" ht="16.5" hidden="false" customHeight="true" outlineLevel="0" collapsed="false">
      <c r="A3" s="138" t="s">
        <v>171</v>
      </c>
      <c r="B3" s="130"/>
      <c r="C3" s="135"/>
      <c r="E3" s="138" t="s">
        <v>172</v>
      </c>
      <c r="G3" s="130"/>
      <c r="H3" s="138" t="s">
        <v>173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M3" s="130"/>
      <c r="AN3" s="130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customFormat="false" ht="12" hidden="false" customHeight="true" outlineLevel="0" collapsed="false">
      <c r="B4" s="137"/>
      <c r="C4" s="139" t="s">
        <v>174</v>
      </c>
      <c r="E4" s="130" t="s">
        <v>175</v>
      </c>
      <c r="G4" s="130"/>
      <c r="H4" s="139"/>
      <c r="I4" s="130"/>
      <c r="J4" s="130"/>
      <c r="K4" s="130"/>
      <c r="L4" s="130"/>
      <c r="M4" s="130"/>
      <c r="N4" s="130"/>
      <c r="O4" s="130"/>
      <c r="P4" s="130"/>
      <c r="Q4" s="130"/>
      <c r="R4" s="130" t="s">
        <v>176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M4" s="140" t="s">
        <v>177</v>
      </c>
      <c r="AN4" s="130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customFormat="false" ht="13.5" hidden="false" customHeight="true" outlineLevel="0" collapsed="false">
      <c r="B5" s="141"/>
      <c r="C5" s="142" t="s">
        <v>178</v>
      </c>
      <c r="E5" s="143"/>
      <c r="F5" s="144" t="s">
        <v>179</v>
      </c>
      <c r="G5" s="130"/>
      <c r="H5" s="65"/>
      <c r="I5" s="145" t="s">
        <v>180</v>
      </c>
      <c r="J5" s="146" t="s">
        <v>181</v>
      </c>
      <c r="K5" s="146" t="s">
        <v>182</v>
      </c>
      <c r="L5" s="146" t="s">
        <v>183</v>
      </c>
      <c r="M5" s="146" t="s">
        <v>184</v>
      </c>
      <c r="N5" s="146" t="s">
        <v>185</v>
      </c>
      <c r="O5" s="146" t="s">
        <v>186</v>
      </c>
      <c r="P5" s="147" t="s">
        <v>187</v>
      </c>
      <c r="Q5" s="130"/>
      <c r="R5" s="143"/>
      <c r="S5" s="148" t="s">
        <v>188</v>
      </c>
      <c r="T5" s="149" t="n">
        <v>0</v>
      </c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M5" s="141"/>
      <c r="AN5" s="142" t="s">
        <v>178</v>
      </c>
      <c r="AO5" s="150" t="s">
        <v>189</v>
      </c>
      <c r="AP5" s="151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customFormat="false" ht="13.5" hidden="false" customHeight="true" outlineLevel="0" collapsed="false">
      <c r="A6" s="152" t="str">
        <f aca="false">TEXT(B6,"mmm")</f>
        <v>Oct</v>
      </c>
      <c r="B6" s="153" t="n">
        <f aca="false">dealStart</f>
        <v>37165</v>
      </c>
      <c r="C6" s="154" t="n">
        <v>0</v>
      </c>
      <c r="E6" s="155" t="n">
        <v>2001</v>
      </c>
      <c r="F6" s="156" t="n">
        <v>0</v>
      </c>
      <c r="G6" s="156" t="n">
        <v>50</v>
      </c>
      <c r="H6" s="157"/>
      <c r="I6" s="158"/>
      <c r="J6" s="159" t="n">
        <v>0</v>
      </c>
      <c r="K6" s="159" t="n">
        <v>0</v>
      </c>
      <c r="L6" s="159" t="n">
        <v>0</v>
      </c>
      <c r="M6" s="159" t="n">
        <v>0</v>
      </c>
      <c r="N6" s="159" t="n">
        <v>0</v>
      </c>
      <c r="O6" s="159" t="n">
        <v>0</v>
      </c>
      <c r="P6" s="160" t="n">
        <v>0</v>
      </c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M6" s="161" t="n">
        <f aca="false">dealStart</f>
        <v>37165</v>
      </c>
      <c r="AN6" s="162" t="n">
        <f aca="false">VLOOKUP(AM6,$B$6:$C$289,2)</f>
        <v>0</v>
      </c>
      <c r="AO6" s="163" t="n">
        <f aca="false">VLOOKUP(YEAR(AM6),$E$6:$F$25,2)/100</f>
        <v>0</v>
      </c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customFormat="false" ht="14.25" hidden="false" customHeight="true" outlineLevel="0" collapsed="false">
      <c r="A7" s="152" t="str">
        <f aca="false">TEXT(B7,"mmm")</f>
        <v>Nov</v>
      </c>
      <c r="B7" s="153" t="n">
        <f aca="false">EOMONTH(B6,0)+1</f>
        <v>37196</v>
      </c>
      <c r="C7" s="154" t="n">
        <v>0</v>
      </c>
      <c r="E7" s="164" t="n">
        <v>2002</v>
      </c>
      <c r="F7" s="165" t="n">
        <v>0</v>
      </c>
      <c r="G7" s="165" t="n">
        <v>50</v>
      </c>
      <c r="H7" s="130"/>
      <c r="I7" s="166"/>
      <c r="J7" s="166"/>
      <c r="K7" s="166"/>
      <c r="L7" s="166"/>
      <c r="M7" s="166"/>
      <c r="N7" s="166"/>
      <c r="O7" s="135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M7" s="161" t="n">
        <f aca="false">EOMONTH(AM6,0)+1</f>
        <v>37196</v>
      </c>
      <c r="AN7" s="162" t="n">
        <f aca="false">VLOOKUP(AM7,$B$6:$C$289,2)</f>
        <v>0</v>
      </c>
      <c r="AO7" s="163" t="n">
        <f aca="false">VLOOKUP(YEAR(AM7),$E$6:$F$25,2)/100</f>
        <v>0</v>
      </c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customFormat="false" ht="15.75" hidden="false" customHeight="true" outlineLevel="0" collapsed="false">
      <c r="A8" s="152" t="str">
        <f aca="false">TEXT(B8,"mmm")</f>
        <v>Dec</v>
      </c>
      <c r="B8" s="153" t="n">
        <f aca="false">EOMONTH(B7,0)+1</f>
        <v>37226</v>
      </c>
      <c r="C8" s="154" t="n">
        <v>0</v>
      </c>
      <c r="E8" s="164" t="n">
        <v>2003</v>
      </c>
      <c r="F8" s="165" t="n">
        <v>0</v>
      </c>
      <c r="G8" s="165" t="n">
        <v>40</v>
      </c>
      <c r="H8" s="167"/>
      <c r="I8" s="168" t="s">
        <v>190</v>
      </c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M8" s="161" t="n">
        <f aca="false">EOMONTH(AM7,0)+1</f>
        <v>37226</v>
      </c>
      <c r="AN8" s="162" t="n">
        <f aca="false">VLOOKUP(AM8,$B$6:$C$289,2)</f>
        <v>0</v>
      </c>
      <c r="AO8" s="163" t="n">
        <f aca="false">VLOOKUP(YEAR(AM8),$E$6:$F$25,2)/100</f>
        <v>0</v>
      </c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customFormat="false" ht="15" hidden="false" customHeight="true" outlineLevel="0" collapsed="false">
      <c r="A9" s="152" t="str">
        <f aca="false">TEXT(B9,"mmm")</f>
        <v>Jan</v>
      </c>
      <c r="B9" s="153" t="n">
        <f aca="false">EOMONTH(B8,0)+1</f>
        <v>37257</v>
      </c>
      <c r="C9" s="154" t="n">
        <v>0</v>
      </c>
      <c r="E9" s="164" t="n">
        <v>2004</v>
      </c>
      <c r="F9" s="165" t="n">
        <v>0</v>
      </c>
      <c r="G9" s="165" t="n">
        <v>30</v>
      </c>
      <c r="H9" s="169" t="s">
        <v>191</v>
      </c>
      <c r="I9" s="170" t="s">
        <v>192</v>
      </c>
      <c r="J9" s="171" t="s">
        <v>193</v>
      </c>
      <c r="K9" s="171" t="s">
        <v>194</v>
      </c>
      <c r="L9" s="171" t="s">
        <v>195</v>
      </c>
      <c r="M9" s="171" t="s">
        <v>196</v>
      </c>
      <c r="N9" s="171" t="s">
        <v>197</v>
      </c>
      <c r="O9" s="171" t="s">
        <v>198</v>
      </c>
      <c r="P9" s="171" t="s">
        <v>199</v>
      </c>
      <c r="Q9" s="171" t="s">
        <v>200</v>
      </c>
      <c r="R9" s="171" t="s">
        <v>201</v>
      </c>
      <c r="S9" s="171" t="s">
        <v>202</v>
      </c>
      <c r="T9" s="172" t="s">
        <v>203</v>
      </c>
      <c r="U9" s="173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M9" s="161" t="n">
        <f aca="false">EOMONTH(AM8,0)+1</f>
        <v>37257</v>
      </c>
      <c r="AN9" s="162" t="n">
        <f aca="false">VLOOKUP(AM9,$B$6:$C$289,2)</f>
        <v>0</v>
      </c>
      <c r="AO9" s="163" t="n">
        <f aca="false">VLOOKUP(YEAR(AM9),$E$6:$F$25,2)/100</f>
        <v>0</v>
      </c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customFormat="false" ht="13.5" hidden="false" customHeight="true" outlineLevel="0" collapsed="false">
      <c r="A10" s="152" t="str">
        <f aca="false">TEXT(B10,"mmm")</f>
        <v>Feb</v>
      </c>
      <c r="B10" s="153" t="n">
        <f aca="false">EOMONTH(B9,0)+1</f>
        <v>37288</v>
      </c>
      <c r="C10" s="154" t="n">
        <v>0</v>
      </c>
      <c r="E10" s="164" t="n">
        <v>2005</v>
      </c>
      <c r="F10" s="165" t="n">
        <v>0</v>
      </c>
      <c r="G10" s="165" t="n">
        <v>20</v>
      </c>
      <c r="H10" s="174" t="n">
        <v>20</v>
      </c>
      <c r="I10" s="175" t="n">
        <v>0.151964748258335</v>
      </c>
      <c r="J10" s="175" t="n">
        <v>0.00202664493522397</v>
      </c>
      <c r="K10" s="175" t="n">
        <v>-0.0115593763754756</v>
      </c>
      <c r="L10" s="175" t="n">
        <v>-0.494851343364969</v>
      </c>
      <c r="M10" s="175" t="n">
        <v>-0.739572455889829</v>
      </c>
      <c r="N10" s="175" t="n">
        <v>-1.2964346391388</v>
      </c>
      <c r="O10" s="175" t="n">
        <v>-1.62040416407869</v>
      </c>
      <c r="P10" s="175" t="n">
        <v>-0.701630076105069</v>
      </c>
      <c r="Q10" s="175" t="n">
        <v>-1.33657904707409</v>
      </c>
      <c r="R10" s="175" t="n">
        <v>-0.630473480890306</v>
      </c>
      <c r="S10" s="175" t="n">
        <v>0.00719125281607073</v>
      </c>
      <c r="T10" s="175" t="n">
        <v>0.052338993973441</v>
      </c>
      <c r="U10" s="164"/>
      <c r="V10" s="130"/>
      <c r="W10" s="130"/>
      <c r="X10" s="130"/>
      <c r="Y10" s="130"/>
      <c r="Z10" s="176"/>
      <c r="AA10" s="130"/>
      <c r="AB10" s="130"/>
      <c r="AC10" s="130"/>
      <c r="AD10" s="130"/>
      <c r="AE10" s="130"/>
      <c r="AF10" s="130"/>
      <c r="AM10" s="161" t="n">
        <f aca="false">EOMONTH(AM9,0)+1</f>
        <v>37288</v>
      </c>
      <c r="AN10" s="162" t="n">
        <f aca="false">VLOOKUP(AM10,$B$6:$C$289,2)</f>
        <v>0</v>
      </c>
      <c r="AO10" s="163" t="n">
        <f aca="false">VLOOKUP(YEAR(AM10),$E$6:$F$25,2)/100</f>
        <v>0</v>
      </c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customFormat="false" ht="13.5" hidden="false" customHeight="true" outlineLevel="0" collapsed="false">
      <c r="A11" s="152" t="str">
        <f aca="false">TEXT(B11,"mmm")</f>
        <v>Mar</v>
      </c>
      <c r="B11" s="153" t="n">
        <f aca="false">EOMONTH(B10,0)+1</f>
        <v>37316</v>
      </c>
      <c r="C11" s="154" t="n">
        <v>0</v>
      </c>
      <c r="E11" s="164" t="n">
        <v>2006</v>
      </c>
      <c r="F11" s="165" t="n">
        <v>0</v>
      </c>
      <c r="G11" s="165" t="n">
        <v>20</v>
      </c>
      <c r="H11" s="177" t="n">
        <v>30</v>
      </c>
      <c r="I11" s="178" t="n">
        <v>0.100046454346812</v>
      </c>
      <c r="J11" s="179" t="n">
        <v>-0.00394559376277903</v>
      </c>
      <c r="K11" s="179" t="n">
        <v>-0.00815955979445334</v>
      </c>
      <c r="L11" s="179" t="n">
        <v>-0.377468309732588</v>
      </c>
      <c r="M11" s="179" t="n">
        <v>-0.582275429218919</v>
      </c>
      <c r="N11" s="179" t="n">
        <v>-1.06795115067281</v>
      </c>
      <c r="O11" s="179" t="n">
        <v>-1.35501975859786</v>
      </c>
      <c r="P11" s="179" t="n">
        <v>-0.596864327683944</v>
      </c>
      <c r="Q11" s="179" t="n">
        <v>-1.11168467458158</v>
      </c>
      <c r="R11" s="179" t="n">
        <v>-0.515864989692873</v>
      </c>
      <c r="S11" s="179" t="n">
        <v>-0.00916698844943727</v>
      </c>
      <c r="T11" s="180" t="n">
        <v>0.0345883001444065</v>
      </c>
      <c r="U11" s="164"/>
      <c r="V11" s="130"/>
      <c r="W11" s="130"/>
      <c r="X11" s="130"/>
      <c r="Y11" s="130"/>
      <c r="Z11" s="176"/>
      <c r="AA11" s="130"/>
      <c r="AB11" s="130"/>
      <c r="AC11" s="130"/>
      <c r="AD11" s="130"/>
      <c r="AE11" s="130"/>
      <c r="AF11" s="130"/>
      <c r="AM11" s="161" t="n">
        <f aca="false">EOMONTH(AM10,0)+1</f>
        <v>37316</v>
      </c>
      <c r="AN11" s="162" t="n">
        <f aca="false">VLOOKUP(AM11,$B$6:$C$289,2)</f>
        <v>0</v>
      </c>
      <c r="AO11" s="163" t="n">
        <f aca="false">VLOOKUP(YEAR(AM11),$E$6:$F$25,2)/100</f>
        <v>0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customFormat="false" ht="13.5" hidden="false" customHeight="true" outlineLevel="0" collapsed="false">
      <c r="A12" s="152" t="str">
        <f aca="false">TEXT(B12,"mmm")</f>
        <v>Apr</v>
      </c>
      <c r="B12" s="153" t="n">
        <f aca="false">EOMONTH(B11,0)+1</f>
        <v>37347</v>
      </c>
      <c r="C12" s="154" t="n">
        <v>0</v>
      </c>
      <c r="E12" s="164" t="n">
        <v>2007</v>
      </c>
      <c r="F12" s="165" t="n">
        <v>0</v>
      </c>
      <c r="G12" s="165" t="n">
        <v>20</v>
      </c>
      <c r="H12" s="177" t="n">
        <v>40</v>
      </c>
      <c r="I12" s="178" t="n">
        <v>0.0481281604352888</v>
      </c>
      <c r="J12" s="179" t="n">
        <v>-0.00991783246078203</v>
      </c>
      <c r="K12" s="179" t="n">
        <v>-0.00475974321343112</v>
      </c>
      <c r="L12" s="179" t="n">
        <v>-0.260085276100206</v>
      </c>
      <c r="M12" s="179" t="n">
        <v>-0.424978402548008</v>
      </c>
      <c r="N12" s="179" t="n">
        <v>-0.839467662206817</v>
      </c>
      <c r="O12" s="179" t="n">
        <v>-1.08963535311703</v>
      </c>
      <c r="P12" s="179" t="n">
        <v>-0.492098579262818</v>
      </c>
      <c r="Q12" s="179" t="n">
        <v>-0.886790302089066</v>
      </c>
      <c r="R12" s="179" t="n">
        <v>-0.401256498495439</v>
      </c>
      <c r="S12" s="179" t="n">
        <v>-0.0255252297149453</v>
      </c>
      <c r="T12" s="180" t="n">
        <v>0.016837606315372</v>
      </c>
      <c r="U12" s="164"/>
      <c r="V12" s="130"/>
      <c r="W12" s="130"/>
      <c r="X12" s="130"/>
      <c r="Y12" s="130"/>
      <c r="Z12" s="176"/>
      <c r="AA12" s="130"/>
      <c r="AB12" s="130"/>
      <c r="AC12" s="130"/>
      <c r="AD12" s="130"/>
      <c r="AE12" s="130"/>
      <c r="AF12" s="130"/>
      <c r="AM12" s="161" t="n">
        <f aca="false">EOMONTH(AM11,0)+1</f>
        <v>37347</v>
      </c>
      <c r="AN12" s="162" t="n">
        <f aca="false">VLOOKUP(AM12,$B$6:$C$289,2)</f>
        <v>0</v>
      </c>
      <c r="AO12" s="163" t="n">
        <f aca="false">VLOOKUP(YEAR(AM12),$E$6:$F$25,2)/100</f>
        <v>0</v>
      </c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customFormat="false" ht="13.5" hidden="false" customHeight="true" outlineLevel="0" collapsed="false">
      <c r="A13" s="152" t="str">
        <f aca="false">TEXT(B13,"mmm")</f>
        <v>May</v>
      </c>
      <c r="B13" s="153" t="n">
        <f aca="false">EOMONTH(B12,0)+1</f>
        <v>37377</v>
      </c>
      <c r="C13" s="154" t="n">
        <v>0</v>
      </c>
      <c r="E13" s="164" t="n">
        <v>2008</v>
      </c>
      <c r="F13" s="165" t="n">
        <v>0</v>
      </c>
      <c r="G13" s="165" t="n">
        <v>20</v>
      </c>
      <c r="H13" s="177" t="n">
        <v>50</v>
      </c>
      <c r="I13" s="178" t="n">
        <v>-0.00379013347623457</v>
      </c>
      <c r="J13" s="179" t="n">
        <v>-0.015890071158785</v>
      </c>
      <c r="K13" s="179" t="n">
        <v>-0.00135992663240889</v>
      </c>
      <c r="L13" s="179" t="n">
        <v>-0.142702242467825</v>
      </c>
      <c r="M13" s="179" t="n">
        <v>-0.267681375877097</v>
      </c>
      <c r="N13" s="179" t="n">
        <v>-0.610984173740825</v>
      </c>
      <c r="O13" s="179" t="n">
        <v>-0.824250947636198</v>
      </c>
      <c r="P13" s="179" t="n">
        <v>-0.387332830841693</v>
      </c>
      <c r="Q13" s="179" t="n">
        <v>-0.661895929596553</v>
      </c>
      <c r="R13" s="179" t="n">
        <v>-0.286648007298006</v>
      </c>
      <c r="S13" s="179" t="n">
        <v>-0.0418834709804533</v>
      </c>
      <c r="T13" s="180" t="n">
        <v>-0.000913087513662432</v>
      </c>
      <c r="U13" s="164"/>
      <c r="V13" s="130"/>
      <c r="W13" s="130"/>
      <c r="X13" s="130"/>
      <c r="Y13" s="130"/>
      <c r="Z13" s="176"/>
      <c r="AA13" s="130"/>
      <c r="AB13" s="130"/>
      <c r="AC13" s="130"/>
      <c r="AD13" s="130"/>
      <c r="AE13" s="130"/>
      <c r="AF13" s="130"/>
      <c r="AM13" s="161" t="n">
        <f aca="false">EOMONTH(AM12,0)+1</f>
        <v>37377</v>
      </c>
      <c r="AN13" s="162" t="n">
        <f aca="false">VLOOKUP(AM13,$B$6:$C$289,2)</f>
        <v>0</v>
      </c>
      <c r="AO13" s="163" t="n">
        <f aca="false">VLOOKUP(YEAR(AM13),$E$6:$F$25,2)/100</f>
        <v>0</v>
      </c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customFormat="false" ht="13.5" hidden="false" customHeight="true" outlineLevel="0" collapsed="false">
      <c r="A14" s="152" t="str">
        <f aca="false">TEXT(B14,"mmm")</f>
        <v>Jun</v>
      </c>
      <c r="B14" s="153" t="n">
        <f aca="false">EOMONTH(B13,0)+1</f>
        <v>37408</v>
      </c>
      <c r="C14" s="154" t="n">
        <v>0</v>
      </c>
      <c r="E14" s="164" t="n">
        <v>2009</v>
      </c>
      <c r="F14" s="165" t="n">
        <v>0</v>
      </c>
      <c r="G14" s="165" t="n">
        <v>20</v>
      </c>
      <c r="H14" s="177" t="n">
        <v>55</v>
      </c>
      <c r="I14" s="178" t="n">
        <v>-0.0297492804319963</v>
      </c>
      <c r="J14" s="179" t="n">
        <v>-0.0188761905077865</v>
      </c>
      <c r="K14" s="179" t="n">
        <v>0.000339981658102221</v>
      </c>
      <c r="L14" s="179" t="n">
        <v>-0.0840107256516339</v>
      </c>
      <c r="M14" s="179" t="n">
        <v>-0.189032862541642</v>
      </c>
      <c r="N14" s="179" t="n">
        <v>-0.49674242950783</v>
      </c>
      <c r="O14" s="179" t="n">
        <v>-0.691558744895782</v>
      </c>
      <c r="P14" s="179" t="n">
        <v>-0.33494995663113</v>
      </c>
      <c r="Q14" s="179" t="n">
        <v>-0.549448743350296</v>
      </c>
      <c r="R14" s="179" t="n">
        <v>-0.229343761699289</v>
      </c>
      <c r="S14" s="179" t="n">
        <v>-0.0500625916132073</v>
      </c>
      <c r="T14" s="180" t="n">
        <v>-0.00978843442817967</v>
      </c>
      <c r="U14" s="164"/>
      <c r="V14" s="130"/>
      <c r="W14" s="130"/>
      <c r="X14" s="130"/>
      <c r="Y14" s="130"/>
      <c r="Z14" s="176"/>
      <c r="AA14" s="130"/>
      <c r="AB14" s="130"/>
      <c r="AC14" s="130"/>
      <c r="AD14" s="130"/>
      <c r="AE14" s="130"/>
      <c r="AF14" s="130"/>
      <c r="AM14" s="161" t="n">
        <f aca="false">EOMONTH(AM13,0)+1</f>
        <v>37408</v>
      </c>
      <c r="AN14" s="162" t="n">
        <f aca="false">VLOOKUP(AM14,$B$6:$C$289,2)</f>
        <v>0</v>
      </c>
      <c r="AO14" s="163" t="n">
        <f aca="false">VLOOKUP(YEAR(AM14),$E$6:$F$25,2)/100</f>
        <v>0</v>
      </c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customFormat="false" ht="13.5" hidden="false" customHeight="true" outlineLevel="0" collapsed="false">
      <c r="A15" s="152" t="str">
        <f aca="false">TEXT(B15,"mmm")</f>
        <v>Jul</v>
      </c>
      <c r="B15" s="153" t="n">
        <f aca="false">EOMONTH(B14,0)+1</f>
        <v>37438</v>
      </c>
      <c r="C15" s="154" t="n">
        <v>0</v>
      </c>
      <c r="E15" s="164" t="n">
        <v>2010</v>
      </c>
      <c r="F15" s="165" t="n">
        <v>0</v>
      </c>
      <c r="G15" s="165" t="n">
        <v>20</v>
      </c>
      <c r="H15" s="177" t="n">
        <v>60</v>
      </c>
      <c r="I15" s="178" t="n">
        <v>-0.0557084273877579</v>
      </c>
      <c r="J15" s="179" t="n">
        <v>-0.021862309856788</v>
      </c>
      <c r="K15" s="179" t="n">
        <v>0.00203988994861334</v>
      </c>
      <c r="L15" s="179" t="n">
        <v>-0.025319208835443</v>
      </c>
      <c r="M15" s="179" t="n">
        <v>-0.110384349206186</v>
      </c>
      <c r="N15" s="179" t="n">
        <v>-0.382500685274834</v>
      </c>
      <c r="O15" s="179" t="n">
        <v>-0.558866542155366</v>
      </c>
      <c r="P15" s="179" t="n">
        <v>-0.282567082420568</v>
      </c>
      <c r="Q15" s="179" t="n">
        <v>-0.437001557104039</v>
      </c>
      <c r="R15" s="179" t="n">
        <v>-0.172039516100572</v>
      </c>
      <c r="S15" s="179" t="n">
        <v>-0.0582417122459613</v>
      </c>
      <c r="T15" s="180" t="n">
        <v>-0.0186637813426969</v>
      </c>
      <c r="U15" s="164"/>
      <c r="V15" s="130"/>
      <c r="W15" s="130"/>
      <c r="X15" s="130"/>
      <c r="Y15" s="130"/>
      <c r="Z15" s="176"/>
      <c r="AA15" s="130"/>
      <c r="AB15" s="130"/>
      <c r="AC15" s="130"/>
      <c r="AD15" s="130"/>
      <c r="AE15" s="130"/>
      <c r="AF15" s="130"/>
      <c r="AM15" s="161" t="n">
        <f aca="false">EOMONTH(AM14,0)+1</f>
        <v>37438</v>
      </c>
      <c r="AN15" s="162" t="n">
        <f aca="false">VLOOKUP(AM15,$B$6:$C$289,2)</f>
        <v>0</v>
      </c>
      <c r="AO15" s="163" t="n">
        <f aca="false">VLOOKUP(YEAR(AM15),$E$6:$F$25,2)/100</f>
        <v>0</v>
      </c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customFormat="false" ht="13.5" hidden="false" customHeight="true" outlineLevel="0" collapsed="false">
      <c r="A16" s="152" t="str">
        <f aca="false">TEXT(B16,"mmm")</f>
        <v>Aug</v>
      </c>
      <c r="B16" s="153" t="n">
        <f aca="false">EOMONTH(B15,0)+1</f>
        <v>37469</v>
      </c>
      <c r="C16" s="154" t="n">
        <v>0</v>
      </c>
      <c r="E16" s="164" t="n">
        <v>2011</v>
      </c>
      <c r="F16" s="165" t="n">
        <v>0</v>
      </c>
      <c r="G16" s="165" t="n">
        <v>20</v>
      </c>
      <c r="H16" s="177" t="n">
        <v>65</v>
      </c>
      <c r="I16" s="178" t="n">
        <v>-0.0816675743435196</v>
      </c>
      <c r="J16" s="179" t="n">
        <v>-0.0248484292057895</v>
      </c>
      <c r="K16" s="179" t="n">
        <v>0.00373979823912445</v>
      </c>
      <c r="L16" s="179" t="n">
        <v>0.0333723079807477</v>
      </c>
      <c r="M16" s="179" t="n">
        <v>-0.0317358358707306</v>
      </c>
      <c r="N16" s="179" t="n">
        <v>-0.268258941041838</v>
      </c>
      <c r="O16" s="179" t="n">
        <v>-0.426174339414951</v>
      </c>
      <c r="P16" s="179" t="n">
        <v>-0.230184208210005</v>
      </c>
      <c r="Q16" s="179" t="n">
        <v>-0.324554370857782</v>
      </c>
      <c r="R16" s="179" t="n">
        <v>-0.114735270501855</v>
      </c>
      <c r="S16" s="179" t="n">
        <v>-0.0664208328787153</v>
      </c>
      <c r="T16" s="180" t="n">
        <v>-0.0275391282572142</v>
      </c>
      <c r="U16" s="164"/>
      <c r="V16" s="130"/>
      <c r="W16" s="130"/>
      <c r="X16" s="130"/>
      <c r="Y16" s="130"/>
      <c r="Z16" s="176"/>
      <c r="AA16" s="130"/>
      <c r="AB16" s="130"/>
      <c r="AC16" s="130"/>
      <c r="AD16" s="130"/>
      <c r="AE16" s="130"/>
      <c r="AF16" s="130"/>
      <c r="AM16" s="161" t="n">
        <f aca="false">EOMONTH(AM15,0)+1</f>
        <v>37469</v>
      </c>
      <c r="AN16" s="162" t="n">
        <f aca="false">VLOOKUP(AM16,$B$6:$C$289,2)</f>
        <v>0</v>
      </c>
      <c r="AO16" s="163" t="n">
        <f aca="false">VLOOKUP(YEAR(AM16),$E$6:$F$25,2)/100</f>
        <v>0</v>
      </c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customFormat="false" ht="13.5" hidden="false" customHeight="true" outlineLevel="0" collapsed="false">
      <c r="A17" s="152" t="str">
        <f aca="false">TEXT(B17,"mmm")</f>
        <v>Sep</v>
      </c>
      <c r="B17" s="153" t="n">
        <f aca="false">EOMONTH(B16,0)+1</f>
        <v>37500</v>
      </c>
      <c r="C17" s="154" t="n">
        <v>0</v>
      </c>
      <c r="E17" s="164" t="n">
        <v>2012</v>
      </c>
      <c r="F17" s="165" t="n">
        <v>0</v>
      </c>
      <c r="G17" s="165" t="n">
        <v>20</v>
      </c>
      <c r="H17" s="177" t="n">
        <v>70</v>
      </c>
      <c r="I17" s="178" t="n">
        <v>-0.107626721299281</v>
      </c>
      <c r="J17" s="179" t="n">
        <v>-0.027834548554791</v>
      </c>
      <c r="K17" s="179" t="n">
        <v>0.00543970652963556</v>
      </c>
      <c r="L17" s="179" t="n">
        <v>0.0920638247969385</v>
      </c>
      <c r="M17" s="179" t="n">
        <v>0.0469126774647246</v>
      </c>
      <c r="N17" s="179" t="n">
        <v>-0.154017196808843</v>
      </c>
      <c r="O17" s="179" t="n">
        <v>-0.293482136674535</v>
      </c>
      <c r="P17" s="179" t="n">
        <v>-0.177801333999442</v>
      </c>
      <c r="Q17" s="179" t="n">
        <v>-0.212107184611526</v>
      </c>
      <c r="R17" s="179" t="n">
        <v>-0.0574310249031387</v>
      </c>
      <c r="S17" s="179" t="n">
        <v>-0.0745999535114693</v>
      </c>
      <c r="T17" s="180" t="n">
        <v>-0.0364144751717314</v>
      </c>
      <c r="U17" s="164"/>
      <c r="V17" s="130"/>
      <c r="W17" s="130"/>
      <c r="X17" s="130"/>
      <c r="Y17" s="130"/>
      <c r="Z17" s="181"/>
      <c r="AA17" s="130"/>
      <c r="AB17" s="130"/>
      <c r="AC17" s="130"/>
      <c r="AD17" s="130"/>
      <c r="AE17" s="130"/>
      <c r="AF17" s="130"/>
      <c r="AM17" s="161" t="n">
        <f aca="false">EOMONTH(AM16,0)+1</f>
        <v>37500</v>
      </c>
      <c r="AN17" s="162" t="n">
        <f aca="false">VLOOKUP(AM17,$B$6:$C$289,2)</f>
        <v>0</v>
      </c>
      <c r="AO17" s="163" t="n">
        <f aca="false">VLOOKUP(YEAR(AM17),$E$6:$F$25,2)/100</f>
        <v>0</v>
      </c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customFormat="false" ht="13.5" hidden="false" customHeight="true" outlineLevel="0" collapsed="false">
      <c r="B18" s="153" t="n">
        <f aca="false">EOMONTH(B17,0)+1</f>
        <v>37530</v>
      </c>
      <c r="C18" s="154" t="n">
        <v>0</v>
      </c>
      <c r="E18" s="164" t="n">
        <v>2013</v>
      </c>
      <c r="F18" s="165" t="n">
        <v>0</v>
      </c>
      <c r="G18" s="165" t="n">
        <v>20</v>
      </c>
      <c r="H18" s="177" t="n">
        <v>80</v>
      </c>
      <c r="I18" s="178" t="n">
        <v>-0.159545015210805</v>
      </c>
      <c r="J18" s="179" t="n">
        <v>-0.033806787252794</v>
      </c>
      <c r="K18" s="179" t="n">
        <v>0.00883952311065779</v>
      </c>
      <c r="L18" s="179" t="n">
        <v>0.20944685842932</v>
      </c>
      <c r="M18" s="179" t="n">
        <v>0.204209704135636</v>
      </c>
      <c r="N18" s="179" t="n">
        <v>0.0744662916571491</v>
      </c>
      <c r="O18" s="179" t="n">
        <v>-0.0280977311937037</v>
      </c>
      <c r="P18" s="179" t="n">
        <v>-0.0730355855783167</v>
      </c>
      <c r="Q18" s="179" t="n">
        <v>0.0127871878809878</v>
      </c>
      <c r="R18" s="179" t="n">
        <v>0.0571774662942948</v>
      </c>
      <c r="S18" s="179" t="n">
        <v>-0.0909581947769773</v>
      </c>
      <c r="T18" s="180" t="n">
        <v>-0.0541651690007659</v>
      </c>
      <c r="U18" s="164"/>
      <c r="V18" s="130"/>
      <c r="W18" s="130"/>
      <c r="X18" s="130"/>
      <c r="Y18" s="130"/>
      <c r="Z18" s="182"/>
      <c r="AA18" s="130"/>
      <c r="AB18" s="130"/>
      <c r="AC18" s="130"/>
      <c r="AD18" s="130"/>
      <c r="AE18" s="130"/>
      <c r="AF18" s="130"/>
      <c r="AM18" s="161" t="n">
        <f aca="false">EOMONTH(AM17,0)+1</f>
        <v>37530</v>
      </c>
      <c r="AN18" s="162" t="n">
        <f aca="false">VLOOKUP(AM18,$B$6:$C$289,2)</f>
        <v>0</v>
      </c>
      <c r="AO18" s="163" t="n">
        <f aca="false">VLOOKUP(YEAR(AM18),$E$6:$F$25,2)/100</f>
        <v>0</v>
      </c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customFormat="false" ht="13.5" hidden="false" customHeight="true" outlineLevel="0" collapsed="false">
      <c r="B19" s="153" t="n">
        <f aca="false">EOMONTH(B18,0)+1</f>
        <v>37561</v>
      </c>
      <c r="C19" s="154" t="n">
        <v>0</v>
      </c>
      <c r="E19" s="164" t="n">
        <v>2014</v>
      </c>
      <c r="F19" s="165" t="n">
        <v>0</v>
      </c>
      <c r="G19" s="165" t="n">
        <v>20</v>
      </c>
      <c r="H19" s="183" t="n">
        <v>90</v>
      </c>
      <c r="I19" s="179" t="n">
        <v>-0.211463309122328</v>
      </c>
      <c r="J19" s="179" t="n">
        <v>-0.039779025950797</v>
      </c>
      <c r="K19" s="179" t="n">
        <v>0.01223933969168</v>
      </c>
      <c r="L19" s="179" t="n">
        <v>0.326829892061701</v>
      </c>
      <c r="M19" s="179" t="n">
        <v>0.361506730806547</v>
      </c>
      <c r="N19" s="179" t="n">
        <v>0.302949780123141</v>
      </c>
      <c r="O19" s="179" t="n">
        <v>0.237286674287128</v>
      </c>
      <c r="P19" s="179" t="n">
        <v>0.0317301628428088</v>
      </c>
      <c r="Q19" s="179" t="n">
        <v>0.237681560373502</v>
      </c>
      <c r="R19" s="179" t="n">
        <v>0.171785957491728</v>
      </c>
      <c r="S19" s="179" t="n">
        <v>-0.107316436042485</v>
      </c>
      <c r="T19" s="179" t="n">
        <v>-0.0719158628298004</v>
      </c>
      <c r="U19" s="164"/>
      <c r="V19" s="130"/>
      <c r="W19" s="130"/>
      <c r="X19" s="130"/>
      <c r="Y19" s="130"/>
      <c r="Z19" s="184"/>
      <c r="AA19" s="130"/>
      <c r="AB19" s="130"/>
      <c r="AC19" s="130"/>
      <c r="AD19" s="130"/>
      <c r="AE19" s="130"/>
      <c r="AF19" s="130"/>
      <c r="AM19" s="161" t="n">
        <f aca="false">EOMONTH(AM18,0)+1</f>
        <v>37561</v>
      </c>
      <c r="AN19" s="162" t="n">
        <f aca="false">VLOOKUP(AM19,$B$6:$C$289,2)</f>
        <v>0</v>
      </c>
      <c r="AO19" s="163" t="n">
        <f aca="false">VLOOKUP(YEAR(AM19),$E$6:$F$25,2)/100</f>
        <v>0</v>
      </c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customFormat="false" ht="12" hidden="false" customHeight="true" outlineLevel="0" collapsed="false">
      <c r="B20" s="153" t="n">
        <f aca="false">EOMONTH(B19,0)+1</f>
        <v>37591</v>
      </c>
      <c r="C20" s="154" t="n">
        <v>0</v>
      </c>
      <c r="E20" s="164" t="n">
        <v>2015</v>
      </c>
      <c r="F20" s="165" t="n">
        <v>0</v>
      </c>
      <c r="G20" s="165" t="n">
        <v>20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M20" s="161" t="n">
        <f aca="false">EOMONTH(AM19,0)+1</f>
        <v>37591</v>
      </c>
      <c r="AN20" s="162" t="n">
        <f aca="false">VLOOKUP(AM20,$B$6:$C$289,2)</f>
        <v>0</v>
      </c>
      <c r="AO20" s="163" t="n">
        <f aca="false">VLOOKUP(YEAR(AM20),$E$6:$F$25,2)/100</f>
        <v>0</v>
      </c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customFormat="false" ht="12" hidden="false" customHeight="true" outlineLevel="0" collapsed="false">
      <c r="B21" s="153" t="n">
        <f aca="false">EOMONTH(B20,0)+1</f>
        <v>37622</v>
      </c>
      <c r="C21" s="154" t="n">
        <v>0</v>
      </c>
      <c r="E21" s="164" t="n">
        <v>2016</v>
      </c>
      <c r="F21" s="165" t="n">
        <v>0</v>
      </c>
      <c r="G21" s="165" t="n">
        <v>20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M21" s="161" t="n">
        <f aca="false">EOMONTH(AM20,0)+1</f>
        <v>37622</v>
      </c>
      <c r="AN21" s="162" t="n">
        <f aca="false">VLOOKUP(AM21,$B$6:$C$289,2)</f>
        <v>0</v>
      </c>
      <c r="AO21" s="163" t="n">
        <f aca="false">VLOOKUP(YEAR(AM21),$E$6:$F$25,2)/100</f>
        <v>0</v>
      </c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customFormat="false" ht="12" hidden="false" customHeight="true" outlineLevel="0" collapsed="false">
      <c r="B22" s="153" t="n">
        <f aca="false">EOMONTH(B21,0)+1</f>
        <v>37653</v>
      </c>
      <c r="C22" s="154" t="n">
        <v>0</v>
      </c>
      <c r="E22" s="164" t="n">
        <v>2017</v>
      </c>
      <c r="F22" s="165" t="n">
        <v>0</v>
      </c>
      <c r="G22" s="165" t="n">
        <v>20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M22" s="161" t="n">
        <f aca="false">EOMONTH(AM21,0)+1</f>
        <v>37653</v>
      </c>
      <c r="AN22" s="162" t="n">
        <f aca="false">VLOOKUP(AM22,$B$6:$C$289,2)</f>
        <v>0</v>
      </c>
      <c r="AO22" s="163" t="n">
        <f aca="false">VLOOKUP(YEAR(AM22),$E$6:$F$25,2)/100</f>
        <v>0</v>
      </c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customFormat="false" ht="12" hidden="false" customHeight="true" outlineLevel="0" collapsed="false">
      <c r="B23" s="153" t="n">
        <f aca="false">EOMONTH(B22,0)+1</f>
        <v>37681</v>
      </c>
      <c r="C23" s="154" t="n">
        <v>0</v>
      </c>
      <c r="E23" s="164" t="n">
        <v>2018</v>
      </c>
      <c r="F23" s="165" t="n">
        <v>0</v>
      </c>
      <c r="G23" s="165" t="n">
        <v>20</v>
      </c>
      <c r="H23" s="138" t="s">
        <v>204</v>
      </c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M23" s="161" t="n">
        <f aca="false">EOMONTH(AM22,0)+1</f>
        <v>37681</v>
      </c>
      <c r="AN23" s="162" t="n">
        <f aca="false">VLOOKUP(AM23,$B$6:$C$289,2)</f>
        <v>0</v>
      </c>
      <c r="AO23" s="163" t="n">
        <f aca="false">VLOOKUP(YEAR(AM23),$E$6:$F$25,2)/100</f>
        <v>0</v>
      </c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customFormat="false" ht="12" hidden="false" customHeight="true" outlineLevel="0" collapsed="false">
      <c r="B24" s="153" t="n">
        <f aca="false">EOMONTH(B23,0)+1</f>
        <v>37712</v>
      </c>
      <c r="C24" s="154" t="n">
        <v>0</v>
      </c>
      <c r="E24" s="164" t="n">
        <v>2019</v>
      </c>
      <c r="F24" s="165" t="n">
        <v>0</v>
      </c>
      <c r="G24" s="165" t="n">
        <v>20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M24" s="161" t="n">
        <f aca="false">EOMONTH(AM23,0)+1</f>
        <v>37712</v>
      </c>
      <c r="AN24" s="162" t="n">
        <f aca="false">VLOOKUP(AM24,$B$6:$C$289,2)</f>
        <v>0</v>
      </c>
      <c r="AO24" s="163" t="n">
        <f aca="false">VLOOKUP(YEAR(AM24),$E$6:$F$25,2)/100</f>
        <v>0</v>
      </c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customFormat="false" ht="12.75" hidden="false" customHeight="true" outlineLevel="0" collapsed="false">
      <c r="B25" s="153" t="n">
        <f aca="false">EOMONTH(B24,0)+1</f>
        <v>37742</v>
      </c>
      <c r="C25" s="154" t="n">
        <v>0</v>
      </c>
      <c r="E25" s="164" t="n">
        <v>2020</v>
      </c>
      <c r="F25" s="165" t="n">
        <v>0</v>
      </c>
      <c r="G25" s="165" t="n">
        <v>20</v>
      </c>
      <c r="H25" s="185" t="s">
        <v>205</v>
      </c>
      <c r="I25" s="186" t="n">
        <v>1</v>
      </c>
      <c r="J25" s="186" t="n">
        <v>2</v>
      </c>
      <c r="K25" s="186" t="n">
        <v>3</v>
      </c>
      <c r="L25" s="186" t="n">
        <v>4</v>
      </c>
      <c r="M25" s="186" t="n">
        <v>5</v>
      </c>
      <c r="N25" s="186" t="n">
        <v>6</v>
      </c>
      <c r="O25" s="186" t="n">
        <v>7</v>
      </c>
      <c r="P25" s="186" t="n">
        <v>8</v>
      </c>
      <c r="Q25" s="186" t="n">
        <v>9</v>
      </c>
      <c r="R25" s="186" t="n">
        <v>10</v>
      </c>
      <c r="S25" s="186" t="n">
        <v>11</v>
      </c>
      <c r="T25" s="186" t="n">
        <v>12</v>
      </c>
      <c r="U25" s="186" t="n">
        <v>13</v>
      </c>
      <c r="V25" s="186" t="n">
        <v>14</v>
      </c>
      <c r="W25" s="186" t="n">
        <v>15</v>
      </c>
      <c r="X25" s="186" t="n">
        <v>16</v>
      </c>
      <c r="Y25" s="186" t="n">
        <v>17</v>
      </c>
      <c r="Z25" s="186" t="n">
        <v>18</v>
      </c>
      <c r="AA25" s="186" t="n">
        <v>19</v>
      </c>
      <c r="AB25" s="186" t="n">
        <v>20</v>
      </c>
      <c r="AC25" s="186" t="n">
        <v>21</v>
      </c>
      <c r="AD25" s="186" t="n">
        <v>22</v>
      </c>
      <c r="AE25" s="186" t="n">
        <v>23</v>
      </c>
      <c r="AF25" s="186" t="n">
        <v>24</v>
      </c>
      <c r="AG25" s="135"/>
      <c r="AH25" s="135"/>
      <c r="AM25" s="161" t="n">
        <f aca="false">EOMONTH(AM24,0)+1</f>
        <v>37742</v>
      </c>
      <c r="AN25" s="162" t="n">
        <f aca="false">VLOOKUP(AM25,$B$6:$C$289,2)</f>
        <v>0</v>
      </c>
      <c r="AO25" s="163" t="n">
        <f aca="false">VLOOKUP(YEAR(AM25),$E$6:$F$25,2)/100</f>
        <v>0</v>
      </c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customFormat="false" ht="15.75" hidden="false" customHeight="true" outlineLevel="0" collapsed="false">
      <c r="B26" s="153" t="n">
        <f aca="false">EOMONTH(B25,0)+1</f>
        <v>37773</v>
      </c>
      <c r="C26" s="154" t="n">
        <v>0</v>
      </c>
      <c r="E26" s="146"/>
      <c r="F26" s="146"/>
      <c r="G26" s="130"/>
      <c r="H26" s="130" t="s">
        <v>206</v>
      </c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M26" s="161" t="n">
        <f aca="false">EOMONTH(AM25,0)+1</f>
        <v>37773</v>
      </c>
      <c r="AN26" s="162" t="n">
        <f aca="false">VLOOKUP(AM26,$B$6:$C$289,2)</f>
        <v>0</v>
      </c>
      <c r="AO26" s="163" t="n">
        <f aca="false">VLOOKUP(YEAR(AM26),$E$6:$F$25,2)/100</f>
        <v>0</v>
      </c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customFormat="false" ht="12" hidden="false" customHeight="true" outlineLevel="0" collapsed="false">
      <c r="B27" s="153" t="n">
        <f aca="false">EOMONTH(B26,0)+1</f>
        <v>37803</v>
      </c>
      <c r="C27" s="154" t="n">
        <v>0</v>
      </c>
      <c r="G27" s="130"/>
      <c r="H27" s="130" t="n">
        <v>1</v>
      </c>
      <c r="I27" s="187" t="n">
        <v>27.5201834824265</v>
      </c>
      <c r="J27" s="188" t="n">
        <v>26.9684021505356</v>
      </c>
      <c r="K27" s="188" t="n">
        <v>26.1008522548744</v>
      </c>
      <c r="L27" s="188" t="n">
        <v>25.2403748137077</v>
      </c>
      <c r="M27" s="188" t="n">
        <v>25.3715556169862</v>
      </c>
      <c r="N27" s="188" t="n">
        <v>26.0544305617237</v>
      </c>
      <c r="O27" s="188" t="n">
        <v>26.7591654831852</v>
      </c>
      <c r="P27" s="188" t="n">
        <v>26.3522867076437</v>
      </c>
      <c r="Q27" s="188" t="n">
        <v>27.4975709443395</v>
      </c>
      <c r="R27" s="188" t="n">
        <v>28.5888150269484</v>
      </c>
      <c r="S27" s="188" t="n">
        <v>29.402388910195</v>
      </c>
      <c r="T27" s="188" t="n">
        <v>29.1860862134274</v>
      </c>
      <c r="U27" s="188" t="n">
        <v>29.0302600284601</v>
      </c>
      <c r="V27" s="188" t="n">
        <v>28.1311722241646</v>
      </c>
      <c r="W27" s="188" t="n">
        <v>27.4925468334831</v>
      </c>
      <c r="X27" s="188" t="n">
        <v>27.3555973269904</v>
      </c>
      <c r="Y27" s="188" t="n">
        <v>28.3761083543996</v>
      </c>
      <c r="Z27" s="188" t="n">
        <v>31.285800713177</v>
      </c>
      <c r="AA27" s="188" t="n">
        <v>32.9338631461437</v>
      </c>
      <c r="AB27" s="188" t="n">
        <v>32.890588120427</v>
      </c>
      <c r="AC27" s="188" t="n">
        <v>31.60748466792</v>
      </c>
      <c r="AD27" s="188" t="n">
        <v>30.8584248703478</v>
      </c>
      <c r="AE27" s="188" t="n">
        <v>28.9422128691053</v>
      </c>
      <c r="AF27" s="188" t="n">
        <v>26.6591234190665</v>
      </c>
      <c r="AG27" s="13" t="n">
        <f aca="false">SUM(I27:AF27)</f>
        <v>680.605294739678</v>
      </c>
      <c r="AI27" s="135"/>
      <c r="AM27" s="161" t="n">
        <f aca="false">EOMONTH(AM26,0)+1</f>
        <v>37803</v>
      </c>
      <c r="AN27" s="162" t="n">
        <f aca="false">VLOOKUP(AM27,$B$6:$C$289,2)</f>
        <v>0</v>
      </c>
      <c r="AO27" s="163" t="n">
        <f aca="false">VLOOKUP(YEAR(AM27),$E$6:$F$25,2)/100</f>
        <v>0</v>
      </c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customFormat="false" ht="12" hidden="false" customHeight="true" outlineLevel="0" collapsed="false">
      <c r="A28" s="135"/>
      <c r="B28" s="153" t="n">
        <f aca="false">EOMONTH(B27,0)+1</f>
        <v>37834</v>
      </c>
      <c r="C28" s="154" t="n">
        <v>0</v>
      </c>
      <c r="D28" s="135"/>
      <c r="E28" s="135"/>
      <c r="F28" s="135"/>
      <c r="G28" s="135"/>
      <c r="H28" s="130" t="n">
        <v>2</v>
      </c>
      <c r="I28" s="189" t="n">
        <v>27.0193230024419</v>
      </c>
      <c r="J28" s="190" t="n">
        <v>26.0531228401792</v>
      </c>
      <c r="K28" s="190" t="n">
        <v>25.7610630155608</v>
      </c>
      <c r="L28" s="190" t="n">
        <v>25.6605254822359</v>
      </c>
      <c r="M28" s="190" t="n">
        <v>25.6833359456023</v>
      </c>
      <c r="N28" s="190" t="n">
        <v>27.6000947890367</v>
      </c>
      <c r="O28" s="190" t="n">
        <v>31.6244951836943</v>
      </c>
      <c r="P28" s="190" t="n">
        <v>34.4049213286528</v>
      </c>
      <c r="Q28" s="190" t="n">
        <v>35.2727634546593</v>
      </c>
      <c r="R28" s="190" t="n">
        <v>35.5433030055698</v>
      </c>
      <c r="S28" s="190" t="n">
        <v>35.1975919891302</v>
      </c>
      <c r="T28" s="190" t="n">
        <v>34.7740050497974</v>
      </c>
      <c r="U28" s="190" t="n">
        <v>34.1075649947301</v>
      </c>
      <c r="V28" s="190" t="n">
        <v>33.5888265095977</v>
      </c>
      <c r="W28" s="190" t="n">
        <v>33.3478861841088</v>
      </c>
      <c r="X28" s="190" t="n">
        <v>32.9423047444856</v>
      </c>
      <c r="Y28" s="190" t="n">
        <v>32.5750213746867</v>
      </c>
      <c r="Z28" s="190" t="n">
        <v>34.9838198135825</v>
      </c>
      <c r="AA28" s="190" t="n">
        <v>36.4120075342905</v>
      </c>
      <c r="AB28" s="190" t="n">
        <v>36.0328051828462</v>
      </c>
      <c r="AC28" s="190" t="n">
        <v>35.2549115287548</v>
      </c>
      <c r="AD28" s="190" t="n">
        <v>33.5261360909922</v>
      </c>
      <c r="AE28" s="190" t="n">
        <v>31.120288004428</v>
      </c>
      <c r="AF28" s="190" t="n">
        <v>28.756173351896</v>
      </c>
      <c r="AG28" s="13" t="n">
        <f aca="false">SUM(I28:AF28)</f>
        <v>767.24229040096</v>
      </c>
      <c r="AJ28" s="135"/>
      <c r="AK28" s="135"/>
      <c r="AL28" s="135"/>
      <c r="AM28" s="161" t="n">
        <f aca="false">EOMONTH(AM27,0)+1</f>
        <v>37834</v>
      </c>
      <c r="AN28" s="162" t="n">
        <f aca="false">VLOOKUP(AM28,$B$6:$C$289,2)</f>
        <v>0</v>
      </c>
      <c r="AO28" s="163" t="n">
        <f aca="false">VLOOKUP(YEAR(AM28),$E$6:$F$25,2)/100</f>
        <v>0</v>
      </c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customFormat="false" ht="12" hidden="false" customHeight="true" outlineLevel="0" collapsed="false">
      <c r="B29" s="153" t="n">
        <f aca="false">EOMONTH(B28,0)+1</f>
        <v>37865</v>
      </c>
      <c r="C29" s="154" t="n">
        <v>0</v>
      </c>
      <c r="G29" s="130"/>
      <c r="H29" s="130" t="n">
        <v>3</v>
      </c>
      <c r="I29" s="189" t="n">
        <v>28.2595739507773</v>
      </c>
      <c r="J29" s="190" t="n">
        <v>27.1158347719166</v>
      </c>
      <c r="K29" s="190" t="n">
        <v>26.9204234698431</v>
      </c>
      <c r="L29" s="190" t="n">
        <v>26.7296580146391</v>
      </c>
      <c r="M29" s="190" t="n">
        <v>26.7892360787535</v>
      </c>
      <c r="N29" s="190" t="n">
        <v>28.7206931911654</v>
      </c>
      <c r="O29" s="190" t="n">
        <v>32.9611260047765</v>
      </c>
      <c r="P29" s="190" t="n">
        <v>35.4879785133711</v>
      </c>
      <c r="Q29" s="190" t="n">
        <v>36.5328970205973</v>
      </c>
      <c r="R29" s="190" t="n">
        <v>36.5539605637068</v>
      </c>
      <c r="S29" s="190" t="n">
        <v>36.2075600548709</v>
      </c>
      <c r="T29" s="190" t="n">
        <v>35.863788791188</v>
      </c>
      <c r="U29" s="190" t="n">
        <v>34.801806136339</v>
      </c>
      <c r="V29" s="190" t="n">
        <v>34.3696683566512</v>
      </c>
      <c r="W29" s="190" t="n">
        <v>33.8303265044968</v>
      </c>
      <c r="X29" s="190" t="n">
        <v>33.1259731853185</v>
      </c>
      <c r="Y29" s="190" t="n">
        <v>32.8637951452476</v>
      </c>
      <c r="Z29" s="190" t="n">
        <v>35.1267602617888</v>
      </c>
      <c r="AA29" s="190" t="n">
        <v>36.4597660440137</v>
      </c>
      <c r="AB29" s="190" t="n">
        <v>36.1842038624457</v>
      </c>
      <c r="AC29" s="190" t="n">
        <v>35.6814555403439</v>
      </c>
      <c r="AD29" s="190" t="n">
        <v>33.9362439483218</v>
      </c>
      <c r="AE29" s="190" t="n">
        <v>31.9741005668963</v>
      </c>
      <c r="AF29" s="190" t="n">
        <v>29.6696295025863</v>
      </c>
      <c r="AG29" s="13" t="n">
        <f aca="false">SUM(I29:AF29)</f>
        <v>786.166459480055</v>
      </c>
      <c r="AM29" s="161" t="n">
        <f aca="false">EOMONTH(AM28,0)+1</f>
        <v>37865</v>
      </c>
      <c r="AN29" s="162" t="n">
        <f aca="false">VLOOKUP(AM29,$B$6:$C$289,2)</f>
        <v>0</v>
      </c>
      <c r="AO29" s="163" t="n">
        <f aca="false">VLOOKUP(YEAR(AM29),$E$6:$F$25,2)/100</f>
        <v>0</v>
      </c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customFormat="false" ht="12" hidden="false" customHeight="true" outlineLevel="0" collapsed="false">
      <c r="B30" s="153" t="n">
        <f aca="false">EOMONTH(B29,0)+1</f>
        <v>37895</v>
      </c>
      <c r="C30" s="154" t="n">
        <v>0</v>
      </c>
      <c r="G30" s="130"/>
      <c r="H30" s="130" t="n">
        <v>4</v>
      </c>
      <c r="I30" s="189" t="n">
        <v>27.6550125644597</v>
      </c>
      <c r="J30" s="190" t="n">
        <v>26.6156717008263</v>
      </c>
      <c r="K30" s="190" t="n">
        <v>26.3683929508695</v>
      </c>
      <c r="L30" s="190" t="n">
        <v>26.2333951085002</v>
      </c>
      <c r="M30" s="190" t="n">
        <v>26.2134140574875</v>
      </c>
      <c r="N30" s="190" t="n">
        <v>28.1388611479848</v>
      </c>
      <c r="O30" s="190" t="n">
        <v>32.1848938286065</v>
      </c>
      <c r="P30" s="190" t="n">
        <v>34.7822094113029</v>
      </c>
      <c r="Q30" s="190" t="n">
        <v>35.8357471917806</v>
      </c>
      <c r="R30" s="190" t="n">
        <v>36.0745622272181</v>
      </c>
      <c r="S30" s="190" t="n">
        <v>35.861153137366</v>
      </c>
      <c r="T30" s="190" t="n">
        <v>35.1776535308876</v>
      </c>
      <c r="U30" s="190" t="n">
        <v>34.3574069360566</v>
      </c>
      <c r="V30" s="190" t="n">
        <v>33.9893993789118</v>
      </c>
      <c r="W30" s="190" t="n">
        <v>33.8269495015859</v>
      </c>
      <c r="X30" s="190" t="n">
        <v>32.6683079616668</v>
      </c>
      <c r="Y30" s="190" t="n">
        <v>32.3366361387496</v>
      </c>
      <c r="Z30" s="190" t="n">
        <v>34.4103342691069</v>
      </c>
      <c r="AA30" s="190" t="n">
        <v>35.8421119831384</v>
      </c>
      <c r="AB30" s="190" t="n">
        <v>35.4496338827091</v>
      </c>
      <c r="AC30" s="190" t="n">
        <v>34.6601747083171</v>
      </c>
      <c r="AD30" s="190" t="n">
        <v>33.4650530084661</v>
      </c>
      <c r="AE30" s="190" t="n">
        <v>31.6626589096411</v>
      </c>
      <c r="AF30" s="190" t="n">
        <v>29.943354377181</v>
      </c>
      <c r="AG30" s="13" t="n">
        <f aca="false">SUM(I30:AF30)</f>
        <v>773.75298791282</v>
      </c>
      <c r="AM30" s="161" t="n">
        <f aca="false">EOMONTH(AM29,0)+1</f>
        <v>37895</v>
      </c>
      <c r="AN30" s="162" t="n">
        <f aca="false">VLOOKUP(AM30,$B$6:$C$289,2)</f>
        <v>0</v>
      </c>
      <c r="AO30" s="163" t="n">
        <f aca="false">VLOOKUP(YEAR(AM30),$E$6:$F$25,2)/100</f>
        <v>0</v>
      </c>
    </row>
    <row r="31" customFormat="false" ht="12" hidden="false" customHeight="true" outlineLevel="0" collapsed="false">
      <c r="B31" s="153" t="n">
        <f aca="false">EOMONTH(B30,0)+1</f>
        <v>37926</v>
      </c>
      <c r="C31" s="154" t="n">
        <v>0</v>
      </c>
      <c r="G31" s="130"/>
      <c r="H31" s="130" t="n">
        <v>5</v>
      </c>
      <c r="I31" s="189" t="n">
        <v>27.6276575732782</v>
      </c>
      <c r="J31" s="190" t="n">
        <v>26.5384656748955</v>
      </c>
      <c r="K31" s="190" t="n">
        <v>26.0601713991989</v>
      </c>
      <c r="L31" s="190" t="n">
        <v>25.8209865521979</v>
      </c>
      <c r="M31" s="190" t="n">
        <v>25.7384698473116</v>
      </c>
      <c r="N31" s="190" t="n">
        <v>26.7826115270157</v>
      </c>
      <c r="O31" s="190" t="n">
        <v>27.9767598237047</v>
      </c>
      <c r="P31" s="190" t="n">
        <v>28.2146368326357</v>
      </c>
      <c r="Q31" s="190" t="n">
        <v>29.4902595259207</v>
      </c>
      <c r="R31" s="190" t="n">
        <v>30.3840110277123</v>
      </c>
      <c r="S31" s="190" t="n">
        <v>30.6855883005819</v>
      </c>
      <c r="T31" s="190" t="n">
        <v>30.2977531969828</v>
      </c>
      <c r="U31" s="190" t="n">
        <v>29.6266913551602</v>
      </c>
      <c r="V31" s="190" t="n">
        <v>28.7135308122779</v>
      </c>
      <c r="W31" s="190" t="n">
        <v>27.7870708431123</v>
      </c>
      <c r="X31" s="190" t="n">
        <v>27.1503298176711</v>
      </c>
      <c r="Y31" s="190" t="n">
        <v>27.1163560622587</v>
      </c>
      <c r="Z31" s="190" t="n">
        <v>30.7048097046899</v>
      </c>
      <c r="AA31" s="190" t="n">
        <v>32.3363031376583</v>
      </c>
      <c r="AB31" s="190" t="n">
        <v>32.3169577026995</v>
      </c>
      <c r="AC31" s="190" t="n">
        <v>32.1324342346095</v>
      </c>
      <c r="AD31" s="190" t="n">
        <v>31.048845681705</v>
      </c>
      <c r="AE31" s="190" t="n">
        <v>29.7728059978018</v>
      </c>
      <c r="AF31" s="190" t="n">
        <v>28.0052106867517</v>
      </c>
      <c r="AG31" s="13" t="n">
        <f aca="false">SUM(I31:AF31)</f>
        <v>692.328717317832</v>
      </c>
      <c r="AM31" s="161" t="n">
        <f aca="false">EOMONTH(AM30,0)+1</f>
        <v>37926</v>
      </c>
      <c r="AN31" s="162" t="n">
        <f aca="false">VLOOKUP(AM31,$B$6:$C$289,2)</f>
        <v>0</v>
      </c>
      <c r="AO31" s="163" t="n">
        <f aca="false">VLOOKUP(YEAR(AM31),$E$6:$F$25,2)/100</f>
        <v>0</v>
      </c>
    </row>
    <row r="32" customFormat="false" ht="12" hidden="false" customHeight="true" outlineLevel="0" collapsed="false">
      <c r="B32" s="153" t="n">
        <f aca="false">EOMONTH(B31,0)+1</f>
        <v>37956</v>
      </c>
      <c r="C32" s="154" t="n">
        <v>0</v>
      </c>
      <c r="G32" s="130"/>
      <c r="H32" s="130" t="n">
        <v>6</v>
      </c>
      <c r="I32" s="189" t="n">
        <v>24.6874956341406</v>
      </c>
      <c r="J32" s="190" t="n">
        <v>23.8886550226439</v>
      </c>
      <c r="K32" s="190" t="n">
        <v>23.5008346357944</v>
      </c>
      <c r="L32" s="190" t="n">
        <v>23.2455393322488</v>
      </c>
      <c r="M32" s="190" t="n">
        <v>23.2141664775418</v>
      </c>
      <c r="N32" s="190" t="n">
        <v>23.8281170533472</v>
      </c>
      <c r="O32" s="190" t="n">
        <v>24.7785467562579</v>
      </c>
      <c r="P32" s="190" t="n">
        <v>24.7860839162393</v>
      </c>
      <c r="Q32" s="190" t="n">
        <v>25.4325950389229</v>
      </c>
      <c r="R32" s="190" t="n">
        <v>26.2732361266982</v>
      </c>
      <c r="S32" s="190" t="n">
        <v>26.1304397652941</v>
      </c>
      <c r="T32" s="190" t="n">
        <v>25.153880843753</v>
      </c>
      <c r="U32" s="190" t="n">
        <v>25.1380467427199</v>
      </c>
      <c r="V32" s="190" t="n">
        <v>24.7097338126306</v>
      </c>
      <c r="W32" s="190" t="n">
        <v>24.2152345145198</v>
      </c>
      <c r="X32" s="190" t="n">
        <v>23.8661720049576</v>
      </c>
      <c r="Y32" s="190" t="n">
        <v>23.7957628050709</v>
      </c>
      <c r="Z32" s="190" t="n">
        <v>27.631189039412</v>
      </c>
      <c r="AA32" s="190" t="n">
        <v>29.5856032803196</v>
      </c>
      <c r="AB32" s="190" t="n">
        <v>29.9587303427559</v>
      </c>
      <c r="AC32" s="190" t="n">
        <v>29.6587368024001</v>
      </c>
      <c r="AD32" s="190" t="n">
        <v>28.5075739211653</v>
      </c>
      <c r="AE32" s="190" t="n">
        <v>26.9274222922771</v>
      </c>
      <c r="AF32" s="190" t="n">
        <v>24.8584626266377</v>
      </c>
      <c r="AG32" s="13" t="n">
        <f aca="false">SUM(I32:AF32)</f>
        <v>613.772258787749</v>
      </c>
      <c r="AM32" s="161" t="n">
        <f aca="false">EOMONTH(AM31,0)+1</f>
        <v>37956</v>
      </c>
      <c r="AN32" s="162" t="n">
        <f aca="false">VLOOKUP(AM32,$B$6:$C$289,2)</f>
        <v>0</v>
      </c>
      <c r="AO32" s="163" t="n">
        <f aca="false">VLOOKUP(YEAR(AM32),$E$6:$F$25,2)/100</f>
        <v>0</v>
      </c>
    </row>
    <row r="33" customFormat="false" ht="12" hidden="false" customHeight="true" outlineLevel="0" collapsed="false">
      <c r="B33" s="153" t="n">
        <f aca="false">EOMONTH(B32,0)+1</f>
        <v>37987</v>
      </c>
      <c r="C33" s="154" t="n">
        <v>0</v>
      </c>
      <c r="G33" s="130"/>
      <c r="H33" s="130" t="n">
        <v>7</v>
      </c>
      <c r="I33" s="189" t="n">
        <v>23.3532152404672</v>
      </c>
      <c r="J33" s="190" t="n">
        <v>22.6256588513753</v>
      </c>
      <c r="K33" s="190" t="n">
        <v>22.467022793989</v>
      </c>
      <c r="L33" s="190" t="n">
        <v>22.5262525964407</v>
      </c>
      <c r="M33" s="190" t="n">
        <v>22.703212254789</v>
      </c>
      <c r="N33" s="190" t="n">
        <v>24.5761492418225</v>
      </c>
      <c r="O33" s="190" t="n">
        <v>28.8786015565624</v>
      </c>
      <c r="P33" s="190" t="n">
        <v>32.2845688704304</v>
      </c>
      <c r="Q33" s="190" t="n">
        <v>33.6930034636274</v>
      </c>
      <c r="R33" s="190" t="n">
        <v>34.1427511117735</v>
      </c>
      <c r="S33" s="190" t="n">
        <v>34.2290398030973</v>
      </c>
      <c r="T33" s="190" t="n">
        <v>33.8332404733044</v>
      </c>
      <c r="U33" s="190" t="n">
        <v>33.4488334900663</v>
      </c>
      <c r="V33" s="190" t="n">
        <v>33.1411547790138</v>
      </c>
      <c r="W33" s="190" t="n">
        <v>32.6835485775367</v>
      </c>
      <c r="X33" s="190" t="n">
        <v>32.28453713937</v>
      </c>
      <c r="Y33" s="190" t="n">
        <v>31.6271231610701</v>
      </c>
      <c r="Z33" s="190" t="n">
        <v>33.5413585045632</v>
      </c>
      <c r="AA33" s="190" t="n">
        <v>34.6693384355648</v>
      </c>
      <c r="AB33" s="190" t="n">
        <v>34.6051618990552</v>
      </c>
      <c r="AC33" s="190" t="n">
        <v>33.9067642577908</v>
      </c>
      <c r="AD33" s="190" t="n">
        <v>32.0896903690213</v>
      </c>
      <c r="AE33" s="190" t="n">
        <v>29.6761590480714</v>
      </c>
      <c r="AF33" s="190" t="n">
        <v>27.4842495109703</v>
      </c>
      <c r="AG33" s="13" t="n">
        <f aca="false">SUM(I33:AF33)</f>
        <v>724.470635429773</v>
      </c>
      <c r="AM33" s="161" t="n">
        <f aca="false">EOMONTH(AM32,0)+1</f>
        <v>37987</v>
      </c>
      <c r="AN33" s="162" t="n">
        <f aca="false">VLOOKUP(AM33,$B$6:$C$289,2)</f>
        <v>0</v>
      </c>
      <c r="AO33" s="163" t="n">
        <f aca="false">VLOOKUP(YEAR(AM33),$E$6:$F$25,2)/100</f>
        <v>0</v>
      </c>
    </row>
    <row r="34" customFormat="false" ht="12" hidden="false" customHeight="true" outlineLevel="0" collapsed="false">
      <c r="B34" s="153" t="n">
        <f aca="false">EOMONTH(B33,0)+1</f>
        <v>38018</v>
      </c>
      <c r="C34" s="191"/>
      <c r="G34" s="130"/>
      <c r="H34" s="130" t="n">
        <v>8</v>
      </c>
      <c r="I34" s="189" t="n">
        <v>27.8352090750304</v>
      </c>
      <c r="J34" s="190" t="n">
        <v>26.921156074272</v>
      </c>
      <c r="K34" s="190" t="n">
        <v>26.4092784507401</v>
      </c>
      <c r="L34" s="190" t="n">
        <v>26.2989120809932</v>
      </c>
      <c r="M34" s="190" t="n">
        <v>26.8284104810194</v>
      </c>
      <c r="N34" s="190" t="n">
        <v>28.3686880350524</v>
      </c>
      <c r="O34" s="190" t="n">
        <v>32.4778697986518</v>
      </c>
      <c r="P34" s="190" t="n">
        <v>35.0813799356852</v>
      </c>
      <c r="Q34" s="190" t="n">
        <v>36.1804715552343</v>
      </c>
      <c r="R34" s="190" t="n">
        <v>36.696223038447</v>
      </c>
      <c r="S34" s="190" t="n">
        <v>36.8048873815368</v>
      </c>
      <c r="T34" s="190" t="n">
        <v>36.2859785910986</v>
      </c>
      <c r="U34" s="190" t="n">
        <v>35.7301120617285</v>
      </c>
      <c r="V34" s="190" t="n">
        <v>35.1554989653582</v>
      </c>
      <c r="W34" s="190" t="n">
        <v>34.6755318477751</v>
      </c>
      <c r="X34" s="190" t="n">
        <v>34.2871795765513</v>
      </c>
      <c r="Y34" s="190" t="n">
        <v>33.9347301561174</v>
      </c>
      <c r="Z34" s="190" t="n">
        <v>35.7114763591487</v>
      </c>
      <c r="AA34" s="190" t="n">
        <v>36.922410001124</v>
      </c>
      <c r="AB34" s="190" t="n">
        <v>36.3800799460811</v>
      </c>
      <c r="AC34" s="190" t="n">
        <v>35.5807232118559</v>
      </c>
      <c r="AD34" s="190" t="n">
        <v>33.7052027738065</v>
      </c>
      <c r="AE34" s="190" t="n">
        <v>31.5551866755627</v>
      </c>
      <c r="AF34" s="190" t="n">
        <v>29.2759173062415</v>
      </c>
      <c r="AG34" s="13" t="n">
        <f aca="false">SUM(I34:AF34)</f>
        <v>789.102513379112</v>
      </c>
      <c r="AM34" s="161" t="n">
        <f aca="false">EOMONTH(AM33,0)+1</f>
        <v>38018</v>
      </c>
      <c r="AN34" s="162" t="n">
        <f aca="false">VLOOKUP(AM34,$B$6:$C$289,2)</f>
        <v>0</v>
      </c>
      <c r="AO34" s="163" t="n">
        <f aca="false">VLOOKUP(YEAR(AM34),$E$6:$F$25,2)/100</f>
        <v>0</v>
      </c>
    </row>
    <row r="35" customFormat="false" ht="12" hidden="false" customHeight="true" outlineLevel="0" collapsed="false">
      <c r="B35" s="153" t="n">
        <f aca="false">EOMONTH(B34,0)+1</f>
        <v>38047</v>
      </c>
      <c r="C35" s="191"/>
      <c r="G35" s="130"/>
      <c r="H35" s="130" t="n">
        <v>9</v>
      </c>
      <c r="I35" s="189" t="n">
        <v>28.0452567218938</v>
      </c>
      <c r="J35" s="190" t="n">
        <v>27.0868817437037</v>
      </c>
      <c r="K35" s="190" t="n">
        <v>26.8881341868835</v>
      </c>
      <c r="L35" s="190" t="n">
        <v>26.8311040506946</v>
      </c>
      <c r="M35" s="190" t="n">
        <v>27.2962844124817</v>
      </c>
      <c r="N35" s="190" t="n">
        <v>29.0742314397437</v>
      </c>
      <c r="O35" s="190" t="n">
        <v>33.2206385864123</v>
      </c>
      <c r="P35" s="190" t="n">
        <v>35.8124368089558</v>
      </c>
      <c r="Q35" s="190" t="n">
        <v>36.4392878448998</v>
      </c>
      <c r="R35" s="190" t="n">
        <v>37.0154772920079</v>
      </c>
      <c r="S35" s="190" t="n">
        <v>36.8188888094126</v>
      </c>
      <c r="T35" s="190" t="n">
        <v>36.3606208602564</v>
      </c>
      <c r="U35" s="190" t="n">
        <v>35.5945654197823</v>
      </c>
      <c r="V35" s="190" t="n">
        <v>35.0668841834955</v>
      </c>
      <c r="W35" s="190" t="n">
        <v>34.679800833167</v>
      </c>
      <c r="X35" s="190" t="n">
        <v>34.1689668412297</v>
      </c>
      <c r="Y35" s="190" t="n">
        <v>33.6984309497143</v>
      </c>
      <c r="Z35" s="190" t="n">
        <v>35.7951725881345</v>
      </c>
      <c r="AA35" s="190" t="n">
        <v>37.1156498640282</v>
      </c>
      <c r="AB35" s="190" t="n">
        <v>36.66015904689</v>
      </c>
      <c r="AC35" s="190" t="n">
        <v>36.0883138790806</v>
      </c>
      <c r="AD35" s="190" t="n">
        <v>34.17200094995</v>
      </c>
      <c r="AE35" s="190" t="n">
        <v>31.9731599661996</v>
      </c>
      <c r="AF35" s="190" t="n">
        <v>29.7244557287738</v>
      </c>
      <c r="AG35" s="13" t="n">
        <f aca="false">SUM(I35:AF35)</f>
        <v>795.626803007791</v>
      </c>
      <c r="AM35" s="161" t="n">
        <f aca="false">EOMONTH(AM34,0)+1</f>
        <v>38047</v>
      </c>
      <c r="AN35" s="162" t="n">
        <f aca="false">VLOOKUP(AM35,$B$6:$C$289,2)</f>
        <v>0</v>
      </c>
      <c r="AO35" s="163" t="n">
        <f aca="false">VLOOKUP(YEAR(AM35),$E$6:$F$25,2)/100</f>
        <v>0</v>
      </c>
    </row>
    <row r="36" customFormat="false" ht="12" hidden="false" customHeight="true" outlineLevel="0" collapsed="false">
      <c r="B36" s="153" t="n">
        <f aca="false">EOMONTH(B35,0)+1</f>
        <v>38078</v>
      </c>
      <c r="C36" s="191"/>
      <c r="G36" s="130"/>
      <c r="H36" s="130" t="n">
        <v>10</v>
      </c>
      <c r="I36" s="189" t="n">
        <v>27.7549798606577</v>
      </c>
      <c r="J36" s="190" t="n">
        <v>26.7444027352866</v>
      </c>
      <c r="K36" s="190" t="n">
        <v>26.6661375787398</v>
      </c>
      <c r="L36" s="190" t="n">
        <v>26.593430566327</v>
      </c>
      <c r="M36" s="190" t="n">
        <v>27.0615922593195</v>
      </c>
      <c r="N36" s="190" t="n">
        <v>28.9001191372835</v>
      </c>
      <c r="O36" s="190" t="n">
        <v>33.2661991382796</v>
      </c>
      <c r="P36" s="190" t="n">
        <v>35.4518311214261</v>
      </c>
      <c r="Q36" s="190" t="n">
        <v>36.3010903837284</v>
      </c>
      <c r="R36" s="190" t="n">
        <v>36.6003966965522</v>
      </c>
      <c r="S36" s="190" t="n">
        <v>36.1789309263477</v>
      </c>
      <c r="T36" s="190" t="n">
        <v>35.7933302520678</v>
      </c>
      <c r="U36" s="190" t="n">
        <v>34.8791844795965</v>
      </c>
      <c r="V36" s="190" t="n">
        <v>34.7841078101493</v>
      </c>
      <c r="W36" s="190" t="n">
        <v>34.4196470497705</v>
      </c>
      <c r="X36" s="190" t="n">
        <v>33.4937283854949</v>
      </c>
      <c r="Y36" s="190" t="n">
        <v>33.1079513422771</v>
      </c>
      <c r="Z36" s="190" t="n">
        <v>34.9389517178887</v>
      </c>
      <c r="AA36" s="190" t="n">
        <v>36.1476864677315</v>
      </c>
      <c r="AB36" s="190" t="n">
        <v>35.8376789932337</v>
      </c>
      <c r="AC36" s="190" t="n">
        <v>35.4269598442161</v>
      </c>
      <c r="AD36" s="190" t="n">
        <v>33.7006907591474</v>
      </c>
      <c r="AE36" s="190" t="n">
        <v>31.789889645594</v>
      </c>
      <c r="AF36" s="190" t="n">
        <v>29.5853603399279</v>
      </c>
      <c r="AG36" s="13" t="n">
        <f aca="false">SUM(I36:AF36)</f>
        <v>785.424277491044</v>
      </c>
      <c r="AM36" s="161" t="n">
        <f aca="false">EOMONTH(AM35,0)+1</f>
        <v>38078</v>
      </c>
      <c r="AN36" s="162" t="n">
        <f aca="false">VLOOKUP(AM36,$B$6:$C$289,2)</f>
        <v>0</v>
      </c>
      <c r="AO36" s="163" t="n">
        <f aca="false">VLOOKUP(YEAR(AM36),$E$6:$F$25,2)/100</f>
        <v>0</v>
      </c>
    </row>
    <row r="37" customFormat="false" ht="12" hidden="false" customHeight="true" outlineLevel="0" collapsed="false">
      <c r="B37" s="153" t="n">
        <f aca="false">EOMONTH(B36,0)+1</f>
        <v>38108</v>
      </c>
      <c r="C37" s="191"/>
      <c r="G37" s="130"/>
      <c r="H37" s="130" t="n">
        <v>11</v>
      </c>
      <c r="I37" s="189" t="n">
        <v>27.9352626731942</v>
      </c>
      <c r="J37" s="190" t="n">
        <v>26.9366470823231</v>
      </c>
      <c r="K37" s="190" t="n">
        <v>26.7370646309219</v>
      </c>
      <c r="L37" s="190" t="n">
        <v>26.6531420110552</v>
      </c>
      <c r="M37" s="190" t="n">
        <v>27.0782515451043</v>
      </c>
      <c r="N37" s="190" t="n">
        <v>28.8295800137866</v>
      </c>
      <c r="O37" s="190" t="n">
        <v>33.0094003288665</v>
      </c>
      <c r="P37" s="190" t="n">
        <v>35.3552835259831</v>
      </c>
      <c r="Q37" s="190" t="n">
        <v>36.1867995207104</v>
      </c>
      <c r="R37" s="190" t="n">
        <v>36.7814515701818</v>
      </c>
      <c r="S37" s="190" t="n">
        <v>36.6399803951112</v>
      </c>
      <c r="T37" s="190" t="n">
        <v>35.9458979165752</v>
      </c>
      <c r="U37" s="190" t="n">
        <v>35.0816784741058</v>
      </c>
      <c r="V37" s="190" t="n">
        <v>34.7064417904869</v>
      </c>
      <c r="W37" s="190" t="n">
        <v>34.4971027515522</v>
      </c>
      <c r="X37" s="190" t="n">
        <v>33.2959641830207</v>
      </c>
      <c r="Y37" s="190" t="n">
        <v>32.7825414917718</v>
      </c>
      <c r="Z37" s="190" t="n">
        <v>34.4704816258314</v>
      </c>
      <c r="AA37" s="190" t="n">
        <v>35.7503893480093</v>
      </c>
      <c r="AB37" s="190" t="n">
        <v>35.320435895897</v>
      </c>
      <c r="AC37" s="190" t="n">
        <v>34.6736416816539</v>
      </c>
      <c r="AD37" s="190" t="n">
        <v>33.3697696020198</v>
      </c>
      <c r="AE37" s="190" t="n">
        <v>31.744358910986</v>
      </c>
      <c r="AF37" s="190" t="n">
        <v>30.1626544061012</v>
      </c>
      <c r="AG37" s="13" t="n">
        <f aca="false">SUM(I37:AF37)</f>
        <v>783.944221375249</v>
      </c>
      <c r="AM37" s="161" t="n">
        <f aca="false">EOMONTH(AM36,0)+1</f>
        <v>38108</v>
      </c>
      <c r="AN37" s="162" t="n">
        <f aca="false">VLOOKUP(AM37,$B$6:$C$289,2)</f>
        <v>0</v>
      </c>
      <c r="AO37" s="163" t="n">
        <f aca="false">VLOOKUP(YEAR(AM37),$E$6:$F$25,2)/100</f>
        <v>0</v>
      </c>
    </row>
    <row r="38" customFormat="false" ht="12" hidden="false" customHeight="true" outlineLevel="0" collapsed="false">
      <c r="B38" s="153" t="n">
        <f aca="false">EOMONTH(B37,0)+1</f>
        <v>38139</v>
      </c>
      <c r="C38" s="191"/>
      <c r="G38" s="130"/>
      <c r="H38" s="130" t="n">
        <v>12</v>
      </c>
      <c r="I38" s="189" t="n">
        <v>27.3166537523402</v>
      </c>
      <c r="J38" s="190" t="n">
        <v>26.3166847898268</v>
      </c>
      <c r="K38" s="190" t="n">
        <v>25.8784179796022</v>
      </c>
      <c r="L38" s="190" t="n">
        <v>25.7149725395076</v>
      </c>
      <c r="M38" s="190" t="n">
        <v>25.830144344495</v>
      </c>
      <c r="N38" s="190" t="n">
        <v>26.8399486254478</v>
      </c>
      <c r="O38" s="190" t="n">
        <v>28.0946956255249</v>
      </c>
      <c r="P38" s="190" t="n">
        <v>28.0833205392896</v>
      </c>
      <c r="Q38" s="190" t="n">
        <v>29.3126275341026</v>
      </c>
      <c r="R38" s="190" t="n">
        <v>30.3831246334482</v>
      </c>
      <c r="S38" s="190" t="n">
        <v>30.6424602220046</v>
      </c>
      <c r="T38" s="190" t="n">
        <v>30.276734551788</v>
      </c>
      <c r="U38" s="190" t="n">
        <v>29.7664053236084</v>
      </c>
      <c r="V38" s="190" t="n">
        <v>29.0948904206962</v>
      </c>
      <c r="W38" s="190" t="n">
        <v>28.4004801470082</v>
      </c>
      <c r="X38" s="190" t="n">
        <v>27.6577025358555</v>
      </c>
      <c r="Y38" s="190" t="n">
        <v>27.5548778019639</v>
      </c>
      <c r="Z38" s="190" t="n">
        <v>30.6929673442921</v>
      </c>
      <c r="AA38" s="190" t="n">
        <v>32.4146738297221</v>
      </c>
      <c r="AB38" s="190" t="n">
        <v>32.3554536813722</v>
      </c>
      <c r="AC38" s="190" t="n">
        <v>32.1652301850217</v>
      </c>
      <c r="AD38" s="190" t="n">
        <v>31.1273527138826</v>
      </c>
      <c r="AE38" s="190" t="n">
        <v>29.7904954883558</v>
      </c>
      <c r="AF38" s="190" t="n">
        <v>28.0802848378313</v>
      </c>
      <c r="AG38" s="13" t="n">
        <f aca="false">SUM(I38:AF38)</f>
        <v>693.790599446988</v>
      </c>
      <c r="AM38" s="161" t="n">
        <f aca="false">EOMONTH(AM37,0)+1</f>
        <v>38139</v>
      </c>
      <c r="AN38" s="162" t="n">
        <f aca="false">VLOOKUP(AM38,$B$6:$C$289,2)</f>
        <v>0</v>
      </c>
      <c r="AO38" s="163" t="n">
        <f aca="false">VLOOKUP(YEAR(AM38),$E$6:$F$25,2)/100</f>
        <v>0</v>
      </c>
    </row>
    <row r="39" customFormat="false" ht="12" hidden="false" customHeight="true" outlineLevel="0" collapsed="false">
      <c r="B39" s="153" t="n">
        <f aca="false">EOMONTH(B38,0)+1</f>
        <v>38169</v>
      </c>
      <c r="C39" s="191"/>
      <c r="G39" s="130"/>
      <c r="H39" s="130" t="n">
        <v>13</v>
      </c>
      <c r="I39" s="189" t="n">
        <v>26.9896733344368</v>
      </c>
      <c r="J39" s="190" t="n">
        <v>26.0188445512614</v>
      </c>
      <c r="K39" s="190" t="n">
        <v>25.6768751864287</v>
      </c>
      <c r="L39" s="190" t="n">
        <v>25.2654181729238</v>
      </c>
      <c r="M39" s="190" t="n">
        <v>25.3557354711798</v>
      </c>
      <c r="N39" s="190" t="n">
        <v>25.8609144206609</v>
      </c>
      <c r="O39" s="190" t="n">
        <v>26.9117307906373</v>
      </c>
      <c r="P39" s="190" t="n">
        <v>27.1053660996505</v>
      </c>
      <c r="Q39" s="190" t="n">
        <v>27.6596327186938</v>
      </c>
      <c r="R39" s="190" t="n">
        <v>28.5882571916872</v>
      </c>
      <c r="S39" s="190" t="n">
        <v>28.5266333079839</v>
      </c>
      <c r="T39" s="190" t="n">
        <v>27.4269575187637</v>
      </c>
      <c r="U39" s="190" t="n">
        <v>26.9671462969579</v>
      </c>
      <c r="V39" s="190" t="n">
        <v>26.0114183827183</v>
      </c>
      <c r="W39" s="190" t="n">
        <v>25.1204688943696</v>
      </c>
      <c r="X39" s="190" t="n">
        <v>24.6053239261846</v>
      </c>
      <c r="Y39" s="190" t="n">
        <v>24.6454981006691</v>
      </c>
      <c r="Z39" s="190" t="n">
        <v>28.2371500846037</v>
      </c>
      <c r="AA39" s="190" t="n">
        <v>30.4606188319028</v>
      </c>
      <c r="AB39" s="190" t="n">
        <v>31.0219211051674</v>
      </c>
      <c r="AC39" s="190" t="n">
        <v>30.85420489682</v>
      </c>
      <c r="AD39" s="190" t="n">
        <v>29.6617979654653</v>
      </c>
      <c r="AE39" s="190" t="n">
        <v>28.3756885338802</v>
      </c>
      <c r="AF39" s="190" t="n">
        <v>26.3295146269712</v>
      </c>
      <c r="AG39" s="13" t="n">
        <f aca="false">SUM(I39:AF39)</f>
        <v>653.676790410018</v>
      </c>
      <c r="AM39" s="161" t="n">
        <f aca="false">EOMONTH(AM38,0)+1</f>
        <v>38169</v>
      </c>
      <c r="AN39" s="162" t="n">
        <f aca="false">VLOOKUP(AM39,$B$6:$C$289,2)</f>
        <v>0</v>
      </c>
      <c r="AO39" s="163" t="n">
        <f aca="false">VLOOKUP(YEAR(AM39),$E$6:$F$25,2)/100</f>
        <v>0</v>
      </c>
    </row>
    <row r="40" customFormat="false" ht="12" hidden="false" customHeight="true" outlineLevel="0" collapsed="false">
      <c r="B40" s="153" t="n">
        <f aca="false">EOMONTH(B39,0)+1</f>
        <v>38200</v>
      </c>
      <c r="C40" s="191"/>
      <c r="G40" s="130"/>
      <c r="H40" s="130" t="n">
        <v>14</v>
      </c>
      <c r="I40" s="189" t="n">
        <v>23.944303409808</v>
      </c>
      <c r="J40" s="190" t="n">
        <v>23.1305466741021</v>
      </c>
      <c r="K40" s="190" t="n">
        <v>23.1282716545658</v>
      </c>
      <c r="L40" s="190" t="n">
        <v>23.0690560305797</v>
      </c>
      <c r="M40" s="190" t="n">
        <v>23.2138763725378</v>
      </c>
      <c r="N40" s="190" t="n">
        <v>25.0757162843404</v>
      </c>
      <c r="O40" s="190" t="n">
        <v>29.4952432393738</v>
      </c>
      <c r="P40" s="190" t="n">
        <v>32.9379356181206</v>
      </c>
      <c r="Q40" s="190" t="n">
        <v>34.2228298706218</v>
      </c>
      <c r="R40" s="190" t="n">
        <v>34.5630630439064</v>
      </c>
      <c r="S40" s="190" t="n">
        <v>34.3967272833167</v>
      </c>
      <c r="T40" s="190" t="n">
        <v>33.7914724902902</v>
      </c>
      <c r="U40" s="190" t="n">
        <v>33.0711963695729</v>
      </c>
      <c r="V40" s="190" t="n">
        <v>32.572865869001</v>
      </c>
      <c r="W40" s="190" t="n">
        <v>31.9960282608826</v>
      </c>
      <c r="X40" s="190" t="n">
        <v>31.1140048736199</v>
      </c>
      <c r="Y40" s="190" t="n">
        <v>30.7459901572582</v>
      </c>
      <c r="Z40" s="190" t="n">
        <v>32.3328978534068</v>
      </c>
      <c r="AA40" s="190" t="n">
        <v>33.8024433126505</v>
      </c>
      <c r="AB40" s="190" t="n">
        <v>34.0319404244691</v>
      </c>
      <c r="AC40" s="190" t="n">
        <v>33.3997059129057</v>
      </c>
      <c r="AD40" s="190" t="n">
        <v>31.8496855879301</v>
      </c>
      <c r="AE40" s="190" t="n">
        <v>29.6404020727989</v>
      </c>
      <c r="AF40" s="190" t="n">
        <v>27.4285221039803</v>
      </c>
      <c r="AG40" s="13" t="n">
        <f aca="false">SUM(I40:AF40)</f>
        <v>722.954724770039</v>
      </c>
      <c r="AM40" s="161" t="n">
        <f aca="false">EOMONTH(AM39,0)+1</f>
        <v>38200</v>
      </c>
      <c r="AN40" s="162" t="n">
        <f aca="false">VLOOKUP(AM40,$B$6:$C$289,2)</f>
        <v>0</v>
      </c>
      <c r="AO40" s="163" t="n">
        <f aca="false">VLOOKUP(YEAR(AM40),$E$6:$F$25,2)/100</f>
        <v>0</v>
      </c>
    </row>
    <row r="41" customFormat="false" ht="12" hidden="false" customHeight="true" outlineLevel="0" collapsed="false">
      <c r="B41" s="153" t="n">
        <f aca="false">EOMONTH(B40,0)+1</f>
        <v>38231</v>
      </c>
      <c r="C41" s="191"/>
      <c r="G41" s="130"/>
      <c r="H41" s="130" t="n">
        <v>15</v>
      </c>
      <c r="I41" s="189" t="n">
        <v>27.3413074663595</v>
      </c>
      <c r="J41" s="190" t="n">
        <v>26.4616909846754</v>
      </c>
      <c r="K41" s="190" t="n">
        <v>25.9217476085993</v>
      </c>
      <c r="L41" s="190" t="n">
        <v>25.8097052589771</v>
      </c>
      <c r="M41" s="190" t="n">
        <v>26.2230637072937</v>
      </c>
      <c r="N41" s="190" t="n">
        <v>27.8067021454272</v>
      </c>
      <c r="O41" s="190" t="n">
        <v>31.9151392264454</v>
      </c>
      <c r="P41" s="190" t="n">
        <v>34.4243567024104</v>
      </c>
      <c r="Q41" s="190" t="n">
        <v>35.6186211296379</v>
      </c>
      <c r="R41" s="190" t="n">
        <v>36.1214756615424</v>
      </c>
      <c r="S41" s="190" t="n">
        <v>36.0876263700982</v>
      </c>
      <c r="T41" s="190" t="n">
        <v>35.5978531774839</v>
      </c>
      <c r="U41" s="190" t="n">
        <v>35.1737517034204</v>
      </c>
      <c r="V41" s="190" t="n">
        <v>34.7240549157745</v>
      </c>
      <c r="W41" s="190" t="n">
        <v>34.5465123771831</v>
      </c>
      <c r="X41" s="190" t="n">
        <v>34.0749058784022</v>
      </c>
      <c r="Y41" s="190" t="n">
        <v>33.7738227804324</v>
      </c>
      <c r="Z41" s="190" t="n">
        <v>35.091878702791</v>
      </c>
      <c r="AA41" s="190" t="n">
        <v>36.6508836116293</v>
      </c>
      <c r="AB41" s="190" t="n">
        <v>36.1841331745594</v>
      </c>
      <c r="AC41" s="190" t="n">
        <v>35.2399648976864</v>
      </c>
      <c r="AD41" s="190" t="n">
        <v>33.5657203338949</v>
      </c>
      <c r="AE41" s="190" t="n">
        <v>31.2558255748257</v>
      </c>
      <c r="AF41" s="190" t="n">
        <v>28.9547625750928</v>
      </c>
      <c r="AG41" s="13" t="n">
        <f aca="false">SUM(I41:AF41)</f>
        <v>778.565505964643</v>
      </c>
      <c r="AM41" s="161" t="n">
        <f aca="false">EOMONTH(AM40,0)+1</f>
        <v>38231</v>
      </c>
      <c r="AN41" s="162" t="n">
        <f aca="false">VLOOKUP(AM41,$B$6:$C$289,2)</f>
        <v>0</v>
      </c>
      <c r="AO41" s="163" t="n">
        <f aca="false">VLOOKUP(YEAR(AM41),$E$6:$F$25,2)/100</f>
        <v>0</v>
      </c>
    </row>
    <row r="42" customFormat="false" ht="12" hidden="false" customHeight="true" outlineLevel="0" collapsed="false">
      <c r="B42" s="153" t="n">
        <f aca="false">EOMONTH(B41,0)+1</f>
        <v>38261</v>
      </c>
      <c r="C42" s="191"/>
      <c r="G42" s="130"/>
      <c r="H42" s="130" t="n">
        <v>16</v>
      </c>
      <c r="I42" s="189" t="n">
        <v>27.2354926917284</v>
      </c>
      <c r="J42" s="190" t="n">
        <v>26.3420588114602</v>
      </c>
      <c r="K42" s="190" t="n">
        <v>26.0554535897627</v>
      </c>
      <c r="L42" s="190" t="n">
        <v>26.0668491807379</v>
      </c>
      <c r="M42" s="190" t="n">
        <v>26.4755271102988</v>
      </c>
      <c r="N42" s="190" t="n">
        <v>28.2763135585212</v>
      </c>
      <c r="O42" s="190" t="n">
        <v>32.3557127230741</v>
      </c>
      <c r="P42" s="190" t="n">
        <v>34.9306787216778</v>
      </c>
      <c r="Q42" s="190" t="n">
        <v>35.6919663153569</v>
      </c>
      <c r="R42" s="190" t="n">
        <v>36.3281606655044</v>
      </c>
      <c r="S42" s="190" t="n">
        <v>36.198529079221</v>
      </c>
      <c r="T42" s="190" t="n">
        <v>35.8365156690205</v>
      </c>
      <c r="U42" s="190" t="n">
        <v>35.3271784413508</v>
      </c>
      <c r="V42" s="190" t="n">
        <v>35.0206634825329</v>
      </c>
      <c r="W42" s="190" t="n">
        <v>34.7490897438809</v>
      </c>
      <c r="X42" s="190" t="n">
        <v>34.4437158235895</v>
      </c>
      <c r="Y42" s="190" t="n">
        <v>33.8081561311007</v>
      </c>
      <c r="Z42" s="190" t="n">
        <v>35.4277720973248</v>
      </c>
      <c r="AA42" s="190" t="n">
        <v>37.1289834103383</v>
      </c>
      <c r="AB42" s="190" t="n">
        <v>36.6457485097448</v>
      </c>
      <c r="AC42" s="190" t="n">
        <v>35.987988140758</v>
      </c>
      <c r="AD42" s="190" t="n">
        <v>34.0501831413232</v>
      </c>
      <c r="AE42" s="190" t="n">
        <v>31.6967113661697</v>
      </c>
      <c r="AF42" s="190" t="n">
        <v>29.3927528547219</v>
      </c>
      <c r="AG42" s="13" t="n">
        <f aca="false">SUM(I42:AF42)</f>
        <v>785.472201259199</v>
      </c>
      <c r="AM42" s="161" t="n">
        <f aca="false">EOMONTH(AM41,0)+1</f>
        <v>38261</v>
      </c>
      <c r="AN42" s="162" t="n">
        <f aca="false">VLOOKUP(AM42,$B$6:$C$289,2)</f>
        <v>0</v>
      </c>
      <c r="AO42" s="163" t="n">
        <f aca="false">VLOOKUP(YEAR(AM42),$E$6:$F$25,2)/100</f>
        <v>0</v>
      </c>
    </row>
    <row r="43" customFormat="false" ht="12" hidden="false" customHeight="true" outlineLevel="0" collapsed="false">
      <c r="B43" s="153" t="n">
        <f aca="false">EOMONTH(B42,0)+1</f>
        <v>38292</v>
      </c>
      <c r="C43" s="191"/>
      <c r="G43" s="130"/>
      <c r="H43" s="130" t="n">
        <v>17</v>
      </c>
      <c r="I43" s="189" t="n">
        <v>27.860657160342</v>
      </c>
      <c r="J43" s="190" t="n">
        <v>26.8996875240556</v>
      </c>
      <c r="K43" s="190" t="n">
        <v>26.7156315899943</v>
      </c>
      <c r="L43" s="190" t="n">
        <v>26.7354810543786</v>
      </c>
      <c r="M43" s="190" t="n">
        <v>27.2736133389339</v>
      </c>
      <c r="N43" s="190" t="n">
        <v>29.140600521857</v>
      </c>
      <c r="O43" s="190" t="n">
        <v>33.4763915441114</v>
      </c>
      <c r="P43" s="190" t="n">
        <v>35.4142855301438</v>
      </c>
      <c r="Q43" s="190" t="n">
        <v>36.4289844338778</v>
      </c>
      <c r="R43" s="190" t="n">
        <v>36.866839162461</v>
      </c>
      <c r="S43" s="190" t="n">
        <v>36.6654599667109</v>
      </c>
      <c r="T43" s="190" t="n">
        <v>36.4717121768612</v>
      </c>
      <c r="U43" s="190" t="n">
        <v>35.783379017347</v>
      </c>
      <c r="V43" s="190" t="n">
        <v>35.7751051543314</v>
      </c>
      <c r="W43" s="190" t="n">
        <v>35.6179595785324</v>
      </c>
      <c r="X43" s="190" t="n">
        <v>35.0341617036887</v>
      </c>
      <c r="Y43" s="190" t="n">
        <v>34.5113292551361</v>
      </c>
      <c r="Z43" s="190" t="n">
        <v>35.8076396885223</v>
      </c>
      <c r="AA43" s="190" t="n">
        <v>37.3842332958575</v>
      </c>
      <c r="AB43" s="190" t="n">
        <v>36.8827121470201</v>
      </c>
      <c r="AC43" s="190" t="n">
        <v>36.4196119932519</v>
      </c>
      <c r="AD43" s="190" t="n">
        <v>34.5462560322924</v>
      </c>
      <c r="AE43" s="190" t="n">
        <v>32.4373492250543</v>
      </c>
      <c r="AF43" s="190" t="n">
        <v>30.291017100072</v>
      </c>
      <c r="AG43" s="13" t="n">
        <f aca="false">SUM(I43:AF43)</f>
        <v>800.440098194834</v>
      </c>
      <c r="AM43" s="161" t="n">
        <f aca="false">EOMONTH(AM42,0)+1</f>
        <v>38292</v>
      </c>
      <c r="AN43" s="162" t="n">
        <f aca="false">VLOOKUP(AM43,$B$6:$C$289,2)</f>
        <v>0</v>
      </c>
      <c r="AO43" s="163" t="n">
        <f aca="false">VLOOKUP(YEAR(AM43),$E$6:$F$25,2)/100</f>
        <v>0</v>
      </c>
    </row>
    <row r="44" customFormat="false" ht="12" hidden="false" customHeight="true" outlineLevel="0" collapsed="false">
      <c r="B44" s="153" t="n">
        <f aca="false">EOMONTH(B43,0)+1</f>
        <v>38322</v>
      </c>
      <c r="C44" s="191"/>
      <c r="G44" s="130"/>
      <c r="H44" s="130" t="n">
        <v>18</v>
      </c>
      <c r="I44" s="189" t="n">
        <v>28.5523825665016</v>
      </c>
      <c r="J44" s="190" t="n">
        <v>27.5925309108251</v>
      </c>
      <c r="K44" s="190" t="n">
        <v>27.422350995478</v>
      </c>
      <c r="L44" s="190" t="n">
        <v>27.4357830886672</v>
      </c>
      <c r="M44" s="190" t="n">
        <v>28.0251468093715</v>
      </c>
      <c r="N44" s="190" t="n">
        <v>29.8501892983309</v>
      </c>
      <c r="O44" s="190" t="n">
        <v>34.0905884502199</v>
      </c>
      <c r="P44" s="190" t="n">
        <v>36.0343908113168</v>
      </c>
      <c r="Q44" s="190" t="n">
        <v>36.9501393455962</v>
      </c>
      <c r="R44" s="190" t="n">
        <v>37.5739806815365</v>
      </c>
      <c r="S44" s="190" t="n">
        <v>37.5854305161758</v>
      </c>
      <c r="T44" s="190" t="n">
        <v>37.0042236218615</v>
      </c>
      <c r="U44" s="190" t="n">
        <v>36.1967004815802</v>
      </c>
      <c r="V44" s="190" t="n">
        <v>35.8250501177037</v>
      </c>
      <c r="W44" s="190" t="n">
        <v>35.805841254803</v>
      </c>
      <c r="X44" s="190" t="n">
        <v>34.7517250060816</v>
      </c>
      <c r="Y44" s="190" t="n">
        <v>34.3103625429086</v>
      </c>
      <c r="Z44" s="190" t="n">
        <v>35.4719122850364</v>
      </c>
      <c r="AA44" s="190" t="n">
        <v>37.1593063682647</v>
      </c>
      <c r="AB44" s="190" t="n">
        <v>36.5567895606072</v>
      </c>
      <c r="AC44" s="190" t="n">
        <v>35.9639661291234</v>
      </c>
      <c r="AD44" s="190" t="n">
        <v>34.5591089358571</v>
      </c>
      <c r="AE44" s="190" t="n">
        <v>32.8152548223183</v>
      </c>
      <c r="AF44" s="190" t="n">
        <v>31.3668475758011</v>
      </c>
      <c r="AG44" s="13" t="n">
        <f aca="false">SUM(I44:AF44)</f>
        <v>808.900002175966</v>
      </c>
      <c r="AM44" s="161" t="n">
        <f aca="false">EOMONTH(AM43,0)+1</f>
        <v>38322</v>
      </c>
      <c r="AN44" s="162" t="n">
        <f aca="false">VLOOKUP(AM44,$B$6:$C$289,2)</f>
        <v>0</v>
      </c>
      <c r="AO44" s="163" t="n">
        <f aca="false">VLOOKUP(YEAR(AM44),$E$6:$F$25,2)/100</f>
        <v>0</v>
      </c>
    </row>
    <row r="45" customFormat="false" ht="12" hidden="false" customHeight="true" outlineLevel="0" collapsed="false">
      <c r="B45" s="153" t="n">
        <f aca="false">EOMONTH(B44,0)+1</f>
        <v>38353</v>
      </c>
      <c r="C45" s="191"/>
      <c r="G45" s="130"/>
      <c r="H45" s="130" t="n">
        <v>19</v>
      </c>
      <c r="I45" s="189" t="n">
        <v>28.6077946817188</v>
      </c>
      <c r="J45" s="190" t="n">
        <v>27.5866297023626</v>
      </c>
      <c r="K45" s="190" t="n">
        <v>27.2707374307607</v>
      </c>
      <c r="L45" s="190" t="n">
        <v>27.1507247764306</v>
      </c>
      <c r="M45" s="190" t="n">
        <v>27.4620959566381</v>
      </c>
      <c r="N45" s="190" t="n">
        <v>28.5574209687032</v>
      </c>
      <c r="O45" s="190" t="n">
        <v>29.9424881373991</v>
      </c>
      <c r="P45" s="190" t="n">
        <v>29.4957159237823</v>
      </c>
      <c r="Q45" s="190" t="n">
        <v>30.7001374287764</v>
      </c>
      <c r="R45" s="190" t="n">
        <v>31.7490094198736</v>
      </c>
      <c r="S45" s="190" t="n">
        <v>32.0747243259537</v>
      </c>
      <c r="T45" s="190" t="n">
        <v>31.6877427642235</v>
      </c>
      <c r="U45" s="190" t="n">
        <v>31.0226756726764</v>
      </c>
      <c r="V45" s="190" t="n">
        <v>30.2389777504153</v>
      </c>
      <c r="W45" s="190" t="n">
        <v>29.6122787367155</v>
      </c>
      <c r="X45" s="190" t="n">
        <v>28.7792054380857</v>
      </c>
      <c r="Y45" s="190" t="n">
        <v>28.9183041539736</v>
      </c>
      <c r="Z45" s="190" t="n">
        <v>31.5465744176828</v>
      </c>
      <c r="AA45" s="190" t="n">
        <v>33.6750203560041</v>
      </c>
      <c r="AB45" s="190" t="n">
        <v>33.5649445664001</v>
      </c>
      <c r="AC45" s="190" t="n">
        <v>33.5139779181725</v>
      </c>
      <c r="AD45" s="190" t="n">
        <v>32.4354328823647</v>
      </c>
      <c r="AE45" s="190" t="n">
        <v>31.1334657349431</v>
      </c>
      <c r="AF45" s="190" t="n">
        <v>29.5498062043463</v>
      </c>
      <c r="AG45" s="13" t="n">
        <f aca="false">SUM(I45:AF45)</f>
        <v>726.275885348403</v>
      </c>
      <c r="AM45" s="161" t="n">
        <f aca="false">EOMONTH(AM44,0)+1</f>
        <v>38353</v>
      </c>
      <c r="AN45" s="162" t="n">
        <f aca="false">VLOOKUP(AM45,$B$6:$C$289,2)</f>
        <v>0</v>
      </c>
      <c r="AO45" s="163" t="n">
        <f aca="false">VLOOKUP(YEAR(AM45),$E$6:$F$25,2)/100</f>
        <v>0</v>
      </c>
    </row>
    <row r="46" customFormat="false" ht="12" hidden="false" customHeight="true" outlineLevel="0" collapsed="false">
      <c r="B46" s="153" t="n">
        <f aca="false">EOMONTH(B45,0)+1</f>
        <v>38384</v>
      </c>
      <c r="C46" s="191"/>
      <c r="G46" s="130"/>
      <c r="H46" s="130" t="n">
        <v>20</v>
      </c>
      <c r="I46" s="189" t="n">
        <v>26.4359148503407</v>
      </c>
      <c r="J46" s="190" t="n">
        <v>25.716238488742</v>
      </c>
      <c r="K46" s="190" t="n">
        <v>25.3441344105147</v>
      </c>
      <c r="L46" s="190" t="n">
        <v>25.2150009009314</v>
      </c>
      <c r="M46" s="190" t="n">
        <v>25.3054150225291</v>
      </c>
      <c r="N46" s="190" t="n">
        <v>26.1081763793977</v>
      </c>
      <c r="O46" s="190" t="n">
        <v>27.1077504702844</v>
      </c>
      <c r="P46" s="190" t="n">
        <v>26.5326495951979</v>
      </c>
      <c r="Q46" s="190" t="n">
        <v>27.4786390108879</v>
      </c>
      <c r="R46" s="190" t="n">
        <v>28.3913680584839</v>
      </c>
      <c r="S46" s="190" t="n">
        <v>28.4119963109944</v>
      </c>
      <c r="T46" s="190" t="n">
        <v>27.6432714383546</v>
      </c>
      <c r="U46" s="190" t="n">
        <v>27.9263371172998</v>
      </c>
      <c r="V46" s="190" t="n">
        <v>27.7128638083148</v>
      </c>
      <c r="W46" s="190" t="n">
        <v>27.8773428293126</v>
      </c>
      <c r="X46" s="190" t="n">
        <v>27.5576043354095</v>
      </c>
      <c r="Y46" s="190" t="n">
        <v>27.6797726541432</v>
      </c>
      <c r="Z46" s="190" t="n">
        <v>30.4884083909464</v>
      </c>
      <c r="AA46" s="190" t="n">
        <v>33.2791880621099</v>
      </c>
      <c r="AB46" s="190" t="n">
        <v>33.390048564811</v>
      </c>
      <c r="AC46" s="190" t="n">
        <v>32.9785381089115</v>
      </c>
      <c r="AD46" s="190" t="n">
        <v>31.816423922443</v>
      </c>
      <c r="AE46" s="190" t="n">
        <v>29.8039218858853</v>
      </c>
      <c r="AF46" s="190" t="n">
        <v>27.8677142821501</v>
      </c>
      <c r="AG46" s="13" t="n">
        <f aca="false">SUM(I46:AF46)</f>
        <v>678.068718898396</v>
      </c>
      <c r="AM46" s="161" t="n">
        <f aca="false">EOMONTH(AM45,0)+1</f>
        <v>38384</v>
      </c>
      <c r="AN46" s="162" t="n">
        <f aca="false">VLOOKUP(AM46,$B$6:$C$289,2)</f>
        <v>0</v>
      </c>
      <c r="AO46" s="163" t="n">
        <f aca="false">VLOOKUP(YEAR(AM46),$E$6:$F$25,2)/100</f>
        <v>0</v>
      </c>
    </row>
    <row r="47" customFormat="false" ht="12" hidden="false" customHeight="true" outlineLevel="0" collapsed="false">
      <c r="B47" s="153" t="n">
        <f aca="false">EOMONTH(B46,0)+1</f>
        <v>38412</v>
      </c>
      <c r="C47" s="191"/>
      <c r="G47" s="130"/>
      <c r="H47" s="130" t="n">
        <v>21</v>
      </c>
      <c r="I47" s="189" t="n">
        <v>23.8877846835884</v>
      </c>
      <c r="J47" s="190" t="n">
        <v>23.4391896814089</v>
      </c>
      <c r="K47" s="190" t="n">
        <v>23.2880245652182</v>
      </c>
      <c r="L47" s="190" t="n">
        <v>22.9110427460812</v>
      </c>
      <c r="M47" s="190" t="n">
        <v>23.6357582366915</v>
      </c>
      <c r="N47" s="190" t="n">
        <v>24.8534349984635</v>
      </c>
      <c r="O47" s="190" t="n">
        <v>27.5595122704445</v>
      </c>
      <c r="P47" s="190" t="n">
        <v>29.9982209908966</v>
      </c>
      <c r="Q47" s="190" t="n">
        <v>32.3016009985727</v>
      </c>
      <c r="R47" s="190" t="n">
        <v>33.1198344076191</v>
      </c>
      <c r="S47" s="190" t="n">
        <v>33.6832271941107</v>
      </c>
      <c r="T47" s="190" t="n">
        <v>33.4705196277934</v>
      </c>
      <c r="U47" s="190" t="n">
        <v>32.0433898438235</v>
      </c>
      <c r="V47" s="190" t="n">
        <v>31.9163229848363</v>
      </c>
      <c r="W47" s="190" t="n">
        <v>30.0673844462375</v>
      </c>
      <c r="X47" s="190" t="n">
        <v>29.4757757561168</v>
      </c>
      <c r="Y47" s="190" t="n">
        <v>29.3452581967174</v>
      </c>
      <c r="Z47" s="190" t="n">
        <v>30.4605604997259</v>
      </c>
      <c r="AA47" s="190" t="n">
        <v>34.0455527227807</v>
      </c>
      <c r="AB47" s="190" t="n">
        <v>33.6922986059562</v>
      </c>
      <c r="AC47" s="190" t="n">
        <v>32.9469583326901</v>
      </c>
      <c r="AD47" s="190" t="n">
        <v>31.9614181866376</v>
      </c>
      <c r="AE47" s="190" t="n">
        <v>29.7790340301935</v>
      </c>
      <c r="AF47" s="190" t="n">
        <v>27.0169047449226</v>
      </c>
      <c r="AG47" s="13" t="n">
        <f aca="false">SUM(I47:AF47)</f>
        <v>704.899008751527</v>
      </c>
      <c r="AM47" s="161" t="n">
        <f aca="false">EOMONTH(AM46,0)+1</f>
        <v>38412</v>
      </c>
      <c r="AN47" s="162" t="n">
        <f aca="false">VLOOKUP(AM47,$B$6:$C$289,2)</f>
        <v>0</v>
      </c>
      <c r="AO47" s="163" t="n">
        <f aca="false">VLOOKUP(YEAR(AM47),$E$6:$F$25,2)/100</f>
        <v>0</v>
      </c>
    </row>
    <row r="48" customFormat="false" ht="12" hidden="false" customHeight="true" outlineLevel="0" collapsed="false">
      <c r="B48" s="153" t="n">
        <f aca="false">EOMONTH(B47,0)+1</f>
        <v>38443</v>
      </c>
      <c r="C48" s="191"/>
      <c r="G48" s="130"/>
      <c r="H48" s="130" t="n">
        <v>22</v>
      </c>
      <c r="I48" s="189" t="n">
        <v>24.775894012644</v>
      </c>
      <c r="J48" s="190" t="n">
        <v>23.7776494999361</v>
      </c>
      <c r="K48" s="190" t="n">
        <v>23.3974488582052</v>
      </c>
      <c r="L48" s="190" t="n">
        <v>23.2260941273586</v>
      </c>
      <c r="M48" s="190" t="n">
        <v>23.6040054083267</v>
      </c>
      <c r="N48" s="190" t="n">
        <v>24.9320780242102</v>
      </c>
      <c r="O48" s="190" t="n">
        <v>29.026095991778</v>
      </c>
      <c r="P48" s="190" t="n">
        <v>31.502343917066</v>
      </c>
      <c r="Q48" s="190" t="n">
        <v>32.2652889317578</v>
      </c>
      <c r="R48" s="190" t="n">
        <v>32.9456474416217</v>
      </c>
      <c r="S48" s="190" t="n">
        <v>33.0575611855246</v>
      </c>
      <c r="T48" s="190" t="n">
        <v>32.7181465553136</v>
      </c>
      <c r="U48" s="190" t="n">
        <v>32.1922860870618</v>
      </c>
      <c r="V48" s="190" t="n">
        <v>32.1587852025104</v>
      </c>
      <c r="W48" s="190" t="n">
        <v>31.6065720522665</v>
      </c>
      <c r="X48" s="190" t="n">
        <v>30.907746163765</v>
      </c>
      <c r="Y48" s="190" t="n">
        <v>30.6230368511182</v>
      </c>
      <c r="Z48" s="190" t="n">
        <v>31.3767389882787</v>
      </c>
      <c r="AA48" s="190" t="n">
        <v>32.9943789148996</v>
      </c>
      <c r="AB48" s="190" t="n">
        <v>32.4265398850555</v>
      </c>
      <c r="AC48" s="190" t="n">
        <v>31.7560635455543</v>
      </c>
      <c r="AD48" s="190" t="n">
        <v>29.9806949309468</v>
      </c>
      <c r="AE48" s="190" t="n">
        <v>28.0090154900587</v>
      </c>
      <c r="AF48" s="190" t="n">
        <v>25.5647115589904</v>
      </c>
      <c r="AG48" s="13" t="n">
        <f aca="false">SUM(I48:AF48)</f>
        <v>704.824823624248</v>
      </c>
      <c r="AM48" s="161" t="n">
        <f aca="false">EOMONTH(AM47,0)+1</f>
        <v>38443</v>
      </c>
      <c r="AN48" s="162" t="n">
        <f aca="false">VLOOKUP(AM48,$B$6:$C$289,2)</f>
        <v>0</v>
      </c>
      <c r="AO48" s="163" t="n">
        <f aca="false">VLOOKUP(YEAR(AM48),$E$6:$F$25,2)/100</f>
        <v>0</v>
      </c>
    </row>
    <row r="49" customFormat="false" ht="12" hidden="false" customHeight="true" outlineLevel="0" collapsed="false">
      <c r="B49" s="153" t="n">
        <f aca="false">EOMONTH(B48,0)+1</f>
        <v>38473</v>
      </c>
      <c r="C49" s="191"/>
      <c r="G49" s="130"/>
      <c r="H49" s="130" t="n">
        <v>23</v>
      </c>
      <c r="I49" s="189" t="n">
        <v>23.7809145257498</v>
      </c>
      <c r="J49" s="190" t="n">
        <v>22.6817910044158</v>
      </c>
      <c r="K49" s="190" t="n">
        <v>22.4084461651765</v>
      </c>
      <c r="L49" s="190" t="n">
        <v>22.1899930328622</v>
      </c>
      <c r="M49" s="190" t="n">
        <v>22.4745848748443</v>
      </c>
      <c r="N49" s="190" t="n">
        <v>23.7715235008401</v>
      </c>
      <c r="O49" s="190" t="n">
        <v>27.8543126131444</v>
      </c>
      <c r="P49" s="190" t="n">
        <v>30.6360422062848</v>
      </c>
      <c r="Q49" s="190" t="n">
        <v>31.4398554845961</v>
      </c>
      <c r="R49" s="190" t="n">
        <v>32.4700525169327</v>
      </c>
      <c r="S49" s="190" t="n">
        <v>32.6292979167018</v>
      </c>
      <c r="T49" s="190" t="n">
        <v>33.187635075799</v>
      </c>
      <c r="U49" s="190" t="n">
        <v>33.0523508514457</v>
      </c>
      <c r="V49" s="190" t="n">
        <v>33.1506806359519</v>
      </c>
      <c r="W49" s="190" t="n">
        <v>33.0575621317917</v>
      </c>
      <c r="X49" s="190" t="n">
        <v>32.9283891759215</v>
      </c>
      <c r="Y49" s="190" t="n">
        <v>32.3123275164625</v>
      </c>
      <c r="Z49" s="190" t="n">
        <v>33.4293460846695</v>
      </c>
      <c r="AA49" s="190" t="n">
        <v>34.8103719409476</v>
      </c>
      <c r="AB49" s="190" t="n">
        <v>34.2143836165987</v>
      </c>
      <c r="AC49" s="190" t="n">
        <v>33.345360666394</v>
      </c>
      <c r="AD49" s="190" t="n">
        <v>31.449162539607</v>
      </c>
      <c r="AE49" s="190" t="n">
        <v>28.9321094635673</v>
      </c>
      <c r="AF49" s="190" t="n">
        <v>26.4391303289526</v>
      </c>
      <c r="AG49" s="13" t="n">
        <f aca="false">SUM(I49:AF49)</f>
        <v>712.645623869658</v>
      </c>
      <c r="AM49" s="161" t="n">
        <f aca="false">EOMONTH(AM48,0)+1</f>
        <v>38473</v>
      </c>
      <c r="AN49" s="162" t="n">
        <f aca="false">VLOOKUP(AM49,$B$6:$C$289,2)</f>
        <v>0</v>
      </c>
      <c r="AO49" s="163" t="n">
        <f aca="false">VLOOKUP(YEAR(AM49),$E$6:$F$25,2)/100</f>
        <v>0</v>
      </c>
    </row>
    <row r="50" customFormat="false" ht="12" hidden="false" customHeight="true" outlineLevel="0" collapsed="false">
      <c r="B50" s="153" t="n">
        <f aca="false">EOMONTH(B49,0)+1</f>
        <v>38504</v>
      </c>
      <c r="C50" s="191"/>
      <c r="G50" s="130"/>
      <c r="H50" s="130" t="n">
        <v>24</v>
      </c>
      <c r="I50" s="189" t="n">
        <v>24.5973412624734</v>
      </c>
      <c r="J50" s="190" t="n">
        <v>23.3746169254141</v>
      </c>
      <c r="K50" s="190" t="n">
        <v>22.9913853159487</v>
      </c>
      <c r="L50" s="190" t="n">
        <v>22.6585357822706</v>
      </c>
      <c r="M50" s="190" t="n">
        <v>22.8057529871897</v>
      </c>
      <c r="N50" s="190" t="n">
        <v>24.1104749946582</v>
      </c>
      <c r="O50" s="190" t="n">
        <v>28.3374779737841</v>
      </c>
      <c r="P50" s="190" t="n">
        <v>30.7715033214584</v>
      </c>
      <c r="Q50" s="190" t="n">
        <v>31.7724836234833</v>
      </c>
      <c r="R50" s="190" t="n">
        <v>32.757991717711</v>
      </c>
      <c r="S50" s="190" t="n">
        <v>32.7153497873365</v>
      </c>
      <c r="T50" s="190" t="n">
        <v>33.3184308316211</v>
      </c>
      <c r="U50" s="190" t="n">
        <v>32.9900364751755</v>
      </c>
      <c r="V50" s="190" t="n">
        <v>33.3046575252758</v>
      </c>
      <c r="W50" s="190" t="n">
        <v>33.4019391110452</v>
      </c>
      <c r="X50" s="190" t="n">
        <v>32.908896826964</v>
      </c>
      <c r="Y50" s="190" t="n">
        <v>32.2277460297234</v>
      </c>
      <c r="Z50" s="190" t="n">
        <v>32.9243458719204</v>
      </c>
      <c r="AA50" s="190" t="n">
        <v>34.1799877813805</v>
      </c>
      <c r="AB50" s="190" t="n">
        <v>33.7081688460906</v>
      </c>
      <c r="AC50" s="190" t="n">
        <v>32.8446409574691</v>
      </c>
      <c r="AD50" s="190" t="n">
        <v>31.1526858825729</v>
      </c>
      <c r="AE50" s="190" t="n">
        <v>28.8894226628491</v>
      </c>
      <c r="AF50" s="190" t="n">
        <v>26.4357999088506</v>
      </c>
      <c r="AG50" s="13" t="n">
        <f aca="false">SUM(I50:AF50)</f>
        <v>715.179672402666</v>
      </c>
      <c r="AM50" s="161" t="n">
        <f aca="false">EOMONTH(AM49,0)+1</f>
        <v>38504</v>
      </c>
      <c r="AN50" s="162" t="n">
        <f aca="false">VLOOKUP(AM50,$B$6:$C$289,2)</f>
        <v>0</v>
      </c>
      <c r="AO50" s="163" t="n">
        <f aca="false">VLOOKUP(YEAR(AM50),$E$6:$F$25,2)/100</f>
        <v>0</v>
      </c>
    </row>
    <row r="51" customFormat="false" ht="12" hidden="false" customHeight="true" outlineLevel="0" collapsed="false">
      <c r="B51" s="153" t="n">
        <f aca="false">EOMONTH(B50,0)+1</f>
        <v>38534</v>
      </c>
      <c r="C51" s="191"/>
      <c r="G51" s="130"/>
      <c r="H51" s="130" t="n">
        <v>25</v>
      </c>
      <c r="I51" s="189" t="n">
        <v>25.683790377238</v>
      </c>
      <c r="J51" s="190" t="n">
        <v>24.3908343772037</v>
      </c>
      <c r="K51" s="190" t="n">
        <v>23.8664325729629</v>
      </c>
      <c r="L51" s="190" t="n">
        <v>23.4223146360971</v>
      </c>
      <c r="M51" s="190" t="n">
        <v>23.4499758081071</v>
      </c>
      <c r="N51" s="190" t="n">
        <v>24.6476281950331</v>
      </c>
      <c r="O51" s="190" t="n">
        <v>28.701929566879</v>
      </c>
      <c r="P51" s="190" t="n">
        <v>31.4203773177898</v>
      </c>
      <c r="Q51" s="190" t="n">
        <v>32.0144873077742</v>
      </c>
      <c r="R51" s="190" t="n">
        <v>33.2616393046593</v>
      </c>
      <c r="S51" s="190" t="n">
        <v>33.245904679884</v>
      </c>
      <c r="T51" s="190" t="n">
        <v>32.9572870118325</v>
      </c>
      <c r="U51" s="190" t="n">
        <v>32.0304544216141</v>
      </c>
      <c r="V51" s="190" t="n">
        <v>31.5516479289858</v>
      </c>
      <c r="W51" s="190" t="n">
        <v>31.3046033920519</v>
      </c>
      <c r="X51" s="190" t="n">
        <v>30.1737718623758</v>
      </c>
      <c r="Y51" s="190" t="n">
        <v>29.3239295109242</v>
      </c>
      <c r="Z51" s="190" t="n">
        <v>29.8935864439047</v>
      </c>
      <c r="AA51" s="190" t="n">
        <v>31.3619144406992</v>
      </c>
      <c r="AB51" s="190" t="n">
        <v>31.0190225768769</v>
      </c>
      <c r="AC51" s="190" t="n">
        <v>30.1404308884888</v>
      </c>
      <c r="AD51" s="190" t="n">
        <v>28.975683324468</v>
      </c>
      <c r="AE51" s="190" t="n">
        <v>27.5186538005258</v>
      </c>
      <c r="AF51" s="190" t="n">
        <v>25.7215206164409</v>
      </c>
      <c r="AG51" s="13" t="n">
        <f aca="false">SUM(I51:AF51)</f>
        <v>696.077820362817</v>
      </c>
      <c r="AM51" s="161" t="n">
        <f aca="false">EOMONTH(AM50,0)+1</f>
        <v>38534</v>
      </c>
      <c r="AN51" s="162" t="n">
        <f aca="false">VLOOKUP(AM51,$B$6:$C$289,2)</f>
        <v>0</v>
      </c>
      <c r="AO51" s="163" t="n">
        <f aca="false">VLOOKUP(YEAR(AM51),$E$6:$F$25,2)/100</f>
        <v>0</v>
      </c>
    </row>
    <row r="52" customFormat="false" ht="12" hidden="false" customHeight="true" outlineLevel="0" collapsed="false">
      <c r="B52" s="153" t="n">
        <f aca="false">EOMONTH(B51,0)+1</f>
        <v>38565</v>
      </c>
      <c r="C52" s="191"/>
      <c r="G52" s="130"/>
      <c r="H52" s="130" t="n">
        <v>26</v>
      </c>
      <c r="I52" s="189" t="n">
        <v>25.0124398882011</v>
      </c>
      <c r="J52" s="190" t="n">
        <v>24.0282218233172</v>
      </c>
      <c r="K52" s="190" t="n">
        <v>23.1266301740018</v>
      </c>
      <c r="L52" s="190" t="n">
        <v>22.8630599808047</v>
      </c>
      <c r="M52" s="190" t="n">
        <v>22.5726773968672</v>
      </c>
      <c r="N52" s="190" t="n">
        <v>23.433865344962</v>
      </c>
      <c r="O52" s="190" t="n">
        <v>24.5438276545406</v>
      </c>
      <c r="P52" s="190" t="n">
        <v>24.6905045159534</v>
      </c>
      <c r="Q52" s="190" t="n">
        <v>26.2611229664741</v>
      </c>
      <c r="R52" s="190" t="n">
        <v>27.6338788576384</v>
      </c>
      <c r="S52" s="190" t="n">
        <v>27.7546096099693</v>
      </c>
      <c r="T52" s="190" t="n">
        <v>27.6482547513783</v>
      </c>
      <c r="U52" s="190" t="n">
        <v>27.5280161706384</v>
      </c>
      <c r="V52" s="190" t="n">
        <v>26.7960263027931</v>
      </c>
      <c r="W52" s="190" t="n">
        <v>26.5804000395169</v>
      </c>
      <c r="X52" s="190" t="n">
        <v>26.3449059196948</v>
      </c>
      <c r="Y52" s="190" t="n">
        <v>25.7815892071622</v>
      </c>
      <c r="Z52" s="190" t="n">
        <v>27.9860583965566</v>
      </c>
      <c r="AA52" s="190" t="n">
        <v>30.2312894023532</v>
      </c>
      <c r="AB52" s="190" t="n">
        <v>30.3909649075505</v>
      </c>
      <c r="AC52" s="190" t="n">
        <v>29.6717573044265</v>
      </c>
      <c r="AD52" s="190" t="n">
        <v>28.9514772066897</v>
      </c>
      <c r="AE52" s="190" t="n">
        <v>27.2759896877775</v>
      </c>
      <c r="AF52" s="190" t="n">
        <v>25.4501984990547</v>
      </c>
      <c r="AG52" s="13" t="n">
        <f aca="false">SUM(I52:AF52)</f>
        <v>632.557766008322</v>
      </c>
      <c r="AM52" s="161" t="n">
        <f aca="false">EOMONTH(AM51,0)+1</f>
        <v>38565</v>
      </c>
      <c r="AN52" s="162" t="n">
        <f aca="false">VLOOKUP(AM52,$B$6:$C$289,2)</f>
        <v>0</v>
      </c>
      <c r="AO52" s="163" t="n">
        <f aca="false">VLOOKUP(YEAR(AM52),$E$6:$F$25,2)/100</f>
        <v>0</v>
      </c>
    </row>
    <row r="53" customFormat="false" ht="12" hidden="false" customHeight="true" outlineLevel="0" collapsed="false">
      <c r="B53" s="153" t="n">
        <f aca="false">EOMONTH(B52,0)+1</f>
        <v>38596</v>
      </c>
      <c r="C53" s="191"/>
      <c r="G53" s="130"/>
      <c r="H53" s="130" t="n">
        <v>27</v>
      </c>
      <c r="I53" s="189" t="n">
        <v>26.3866424201922</v>
      </c>
      <c r="J53" s="190" t="n">
        <v>25.4958634651011</v>
      </c>
      <c r="K53" s="190" t="n">
        <v>24.8380351654992</v>
      </c>
      <c r="L53" s="190" t="n">
        <v>24.5100719721021</v>
      </c>
      <c r="M53" s="190" t="n">
        <v>24.5154319741217</v>
      </c>
      <c r="N53" s="190" t="n">
        <v>25.014264360058</v>
      </c>
      <c r="O53" s="190" t="n">
        <v>25.9602628148916</v>
      </c>
      <c r="P53" s="190" t="n">
        <v>25.8357875658867</v>
      </c>
      <c r="Q53" s="190" t="n">
        <v>26.7948489746632</v>
      </c>
      <c r="R53" s="190" t="n">
        <v>28.0375063348497</v>
      </c>
      <c r="S53" s="190" t="n">
        <v>28.2046290390559</v>
      </c>
      <c r="T53" s="190" t="n">
        <v>27.4818585772631</v>
      </c>
      <c r="U53" s="190" t="n">
        <v>27.5171693359914</v>
      </c>
      <c r="V53" s="190" t="n">
        <v>26.7064753277126</v>
      </c>
      <c r="W53" s="190" t="n">
        <v>26.3781867175264</v>
      </c>
      <c r="X53" s="190" t="n">
        <v>26.4603282091214</v>
      </c>
      <c r="Y53" s="190" t="n">
        <v>26.1703587374383</v>
      </c>
      <c r="Z53" s="190" t="n">
        <v>28.7482576344437</v>
      </c>
      <c r="AA53" s="190" t="n">
        <v>31.6187117731696</v>
      </c>
      <c r="AB53" s="190" t="n">
        <v>31.9598916981763</v>
      </c>
      <c r="AC53" s="190" t="n">
        <v>31.4830058766213</v>
      </c>
      <c r="AD53" s="190" t="n">
        <v>30.2435972637895</v>
      </c>
      <c r="AE53" s="190" t="n">
        <v>28.5015171962545</v>
      </c>
      <c r="AF53" s="190" t="n">
        <v>26.4902635946388</v>
      </c>
      <c r="AG53" s="13" t="n">
        <f aca="false">SUM(I53:AF53)</f>
        <v>655.352966028568</v>
      </c>
      <c r="AM53" s="161" t="n">
        <f aca="false">EOMONTH(AM52,0)+1</f>
        <v>38596</v>
      </c>
      <c r="AN53" s="162" t="n">
        <f aca="false">VLOOKUP(AM53,$B$6:$C$289,2)</f>
        <v>0</v>
      </c>
      <c r="AO53" s="163" t="n">
        <f aca="false">VLOOKUP(YEAR(AM53),$E$6:$F$25,2)/100</f>
        <v>0</v>
      </c>
    </row>
    <row r="54" customFormat="false" ht="12" hidden="false" customHeight="true" outlineLevel="0" collapsed="false">
      <c r="B54" s="153" t="n">
        <f aca="false">EOMONTH(B53,0)+1</f>
        <v>38626</v>
      </c>
      <c r="C54" s="191"/>
      <c r="G54" s="130"/>
      <c r="H54" s="130" t="n">
        <v>28</v>
      </c>
      <c r="I54" s="189" t="n">
        <v>25.0698803215893</v>
      </c>
      <c r="J54" s="190" t="n">
        <v>24.2694299826511</v>
      </c>
      <c r="K54" s="190" t="n">
        <v>24.2062110261426</v>
      </c>
      <c r="L54" s="190" t="n">
        <v>24.2343319940767</v>
      </c>
      <c r="M54" s="190" t="n">
        <v>24.5162848652475</v>
      </c>
      <c r="N54" s="190" t="n">
        <v>26.4129392523309</v>
      </c>
      <c r="O54" s="190" t="n">
        <v>30.8284546057095</v>
      </c>
      <c r="P54" s="190" t="n">
        <v>33.8628213780248</v>
      </c>
      <c r="Q54" s="190" t="n">
        <v>35.400028322994</v>
      </c>
      <c r="R54" s="190" t="n">
        <v>35.9730852754685</v>
      </c>
      <c r="S54" s="190" t="n">
        <v>36.1356327583307</v>
      </c>
      <c r="T54" s="190" t="n">
        <v>35.7170301701689</v>
      </c>
      <c r="U54" s="190" t="n">
        <v>35.1713219043251</v>
      </c>
      <c r="V54" s="190" t="n">
        <v>34.7589619704101</v>
      </c>
      <c r="W54" s="190" t="n">
        <v>34.3341118736313</v>
      </c>
      <c r="X54" s="190" t="n">
        <v>33.7071193219803</v>
      </c>
      <c r="Y54" s="190" t="n">
        <v>33.263754003498</v>
      </c>
      <c r="Z54" s="190" t="n">
        <v>33.9291248844344</v>
      </c>
      <c r="AA54" s="190" t="n">
        <v>36.1186862423875</v>
      </c>
      <c r="AB54" s="190" t="n">
        <v>36.1142675465523</v>
      </c>
      <c r="AC54" s="190" t="n">
        <v>35.4965293763827</v>
      </c>
      <c r="AD54" s="190" t="n">
        <v>33.7451842684326</v>
      </c>
      <c r="AE54" s="190" t="n">
        <v>31.3648648472474</v>
      </c>
      <c r="AF54" s="190" t="n">
        <v>29.2039795023339</v>
      </c>
      <c r="AG54" s="13" t="n">
        <f aca="false">SUM(I54:AF54)</f>
        <v>763.83403569435</v>
      </c>
      <c r="AM54" s="161" t="n">
        <f aca="false">EOMONTH(AM53,0)+1</f>
        <v>38626</v>
      </c>
      <c r="AN54" s="162" t="n">
        <f aca="false">VLOOKUP(AM54,$B$6:$C$289,2)</f>
        <v>0</v>
      </c>
      <c r="AO54" s="163" t="n">
        <f aca="false">VLOOKUP(YEAR(AM54),$E$6:$F$25,2)/100</f>
        <v>0</v>
      </c>
    </row>
    <row r="55" customFormat="false" ht="12" hidden="false" customHeight="true" outlineLevel="0" collapsed="false">
      <c r="B55" s="153" t="n">
        <f aca="false">EOMONTH(B54,0)+1</f>
        <v>38657</v>
      </c>
      <c r="C55" s="191"/>
      <c r="G55" s="130"/>
      <c r="H55" s="130" t="n">
        <v>29</v>
      </c>
      <c r="I55" s="189" t="n">
        <v>25.3628127547237</v>
      </c>
      <c r="J55" s="190" t="n">
        <v>24.6223064864979</v>
      </c>
      <c r="K55" s="190" t="n">
        <v>24.2178584789846</v>
      </c>
      <c r="L55" s="190" t="n">
        <v>24.2781295819214</v>
      </c>
      <c r="M55" s="190" t="n">
        <v>24.6651662305407</v>
      </c>
      <c r="N55" s="190" t="n">
        <v>26.4227918044075</v>
      </c>
      <c r="O55" s="190" t="n">
        <v>30.5020934961685</v>
      </c>
      <c r="P55" s="190" t="n">
        <v>32.7251473808927</v>
      </c>
      <c r="Q55" s="190" t="n">
        <v>34.1022230756875</v>
      </c>
      <c r="R55" s="190" t="n">
        <v>34.4515237528312</v>
      </c>
      <c r="S55" s="190" t="n">
        <v>34.285845392273</v>
      </c>
      <c r="T55" s="190" t="n">
        <v>33.6459902373066</v>
      </c>
      <c r="U55" s="190" t="n">
        <v>33.4519097301263</v>
      </c>
      <c r="V55" s="190" t="n">
        <v>33.5437814997485</v>
      </c>
      <c r="W55" s="190" t="n">
        <v>33.2610519148957</v>
      </c>
      <c r="X55" s="190" t="n">
        <v>32.7288580945567</v>
      </c>
      <c r="Y55" s="190" t="n">
        <v>32.4349015361457</v>
      </c>
      <c r="Z55" s="190" t="n">
        <v>32.9841052426002</v>
      </c>
      <c r="AA55" s="190" t="n">
        <v>35.3474788135261</v>
      </c>
      <c r="AB55" s="190" t="n">
        <v>35.0493935328308</v>
      </c>
      <c r="AC55" s="190" t="n">
        <v>34.2021722110838</v>
      </c>
      <c r="AD55" s="190" t="n">
        <v>32.63511537156</v>
      </c>
      <c r="AE55" s="190" t="n">
        <v>30.3159392107019</v>
      </c>
      <c r="AF55" s="190" t="n">
        <v>27.8554115562408</v>
      </c>
      <c r="AG55" s="13" t="n">
        <f aca="false">SUM(I55:AF55)</f>
        <v>743.092007386252</v>
      </c>
      <c r="AM55" s="161" t="n">
        <f aca="false">EOMONTH(AM54,0)+1</f>
        <v>38657</v>
      </c>
      <c r="AN55" s="162" t="n">
        <f aca="false">VLOOKUP(AM55,$B$6:$C$289,2)</f>
        <v>0</v>
      </c>
      <c r="AO55" s="163" t="n">
        <f aca="false">VLOOKUP(YEAR(AM55),$E$6:$F$25,2)/100</f>
        <v>0</v>
      </c>
    </row>
    <row r="56" customFormat="false" ht="12" hidden="false" customHeight="true" outlineLevel="0" collapsed="false">
      <c r="B56" s="153" t="n">
        <f aca="false">EOMONTH(B55,0)+1</f>
        <v>38687</v>
      </c>
      <c r="C56" s="191"/>
      <c r="G56" s="130"/>
      <c r="H56" s="130" t="n">
        <v>30</v>
      </c>
      <c r="I56" s="189" t="n">
        <v>24.5736183078304</v>
      </c>
      <c r="J56" s="190" t="n">
        <v>23.6569133343497</v>
      </c>
      <c r="K56" s="190" t="n">
        <v>23.3409735285993</v>
      </c>
      <c r="L56" s="190" t="n">
        <v>23.3651672059215</v>
      </c>
      <c r="M56" s="190" t="n">
        <v>23.666555800315</v>
      </c>
      <c r="N56" s="190" t="n">
        <v>25.3215592486589</v>
      </c>
      <c r="O56" s="190" t="n">
        <v>29.2663834616336</v>
      </c>
      <c r="P56" s="190" t="n">
        <v>31.8701674956939</v>
      </c>
      <c r="Q56" s="190" t="n">
        <v>32.4841406688856</v>
      </c>
      <c r="R56" s="190" t="n">
        <v>33.2834527869538</v>
      </c>
      <c r="S56" s="190" t="n">
        <v>33.2112434577404</v>
      </c>
      <c r="T56" s="190" t="n">
        <v>32.8277184196117</v>
      </c>
      <c r="U56" s="190" t="n">
        <v>32.312642605975</v>
      </c>
      <c r="V56" s="190" t="n">
        <v>32.2785303671527</v>
      </c>
      <c r="W56" s="190" t="n">
        <v>31.6166027405268</v>
      </c>
      <c r="X56" s="190" t="n">
        <v>31.3925333984418</v>
      </c>
      <c r="Y56" s="190" t="n">
        <v>30.5044749990901</v>
      </c>
      <c r="Z56" s="190" t="n">
        <v>31.2343886183662</v>
      </c>
      <c r="AA56" s="190" t="n">
        <v>33.5009251458703</v>
      </c>
      <c r="AB56" s="190" t="n">
        <v>33.0886811878818</v>
      </c>
      <c r="AC56" s="190" t="n">
        <v>32.5822571223882</v>
      </c>
      <c r="AD56" s="190" t="n">
        <v>30.6141735706365</v>
      </c>
      <c r="AE56" s="190" t="n">
        <v>28.5196357333794</v>
      </c>
      <c r="AF56" s="190" t="n">
        <v>26.0498278543322</v>
      </c>
      <c r="AG56" s="13" t="n">
        <f aca="false">SUM(I56:AF56)</f>
        <v>710.562567060235</v>
      </c>
      <c r="AM56" s="161" t="n">
        <f aca="false">EOMONTH(AM55,0)+1</f>
        <v>38687</v>
      </c>
      <c r="AN56" s="162" t="n">
        <f aca="false">VLOOKUP(AM56,$B$6:$C$289,2)</f>
        <v>0</v>
      </c>
      <c r="AO56" s="163" t="n">
        <f aca="false">VLOOKUP(YEAR(AM56),$E$6:$F$25,2)/100</f>
        <v>0</v>
      </c>
    </row>
    <row r="57" customFormat="false" ht="12" hidden="false" customHeight="true" outlineLevel="0" collapsed="false">
      <c r="B57" s="153" t="n">
        <f aca="false">EOMONTH(B56,0)+1</f>
        <v>38718</v>
      </c>
      <c r="C57" s="191"/>
      <c r="G57" s="130"/>
      <c r="H57" s="130" t="n">
        <v>31</v>
      </c>
      <c r="I57" s="189" t="n">
        <v>24.9646815768863</v>
      </c>
      <c r="J57" s="190" t="n">
        <v>23.8355248435571</v>
      </c>
      <c r="K57" s="190" t="n">
        <v>23.447180696494</v>
      </c>
      <c r="L57" s="190" t="n">
        <v>23.28492602047</v>
      </c>
      <c r="M57" s="190" t="n">
        <v>23.4865892703262</v>
      </c>
      <c r="N57" s="190" t="n">
        <v>24.9712634814014</v>
      </c>
      <c r="O57" s="190" t="n">
        <v>29.083697323641</v>
      </c>
      <c r="P57" s="190" t="n">
        <v>31.3173874302947</v>
      </c>
      <c r="Q57" s="190" t="n">
        <v>31.9595726609552</v>
      </c>
      <c r="R57" s="190" t="n">
        <v>32.8534905266719</v>
      </c>
      <c r="S57" s="190" t="n">
        <v>32.7279093458738</v>
      </c>
      <c r="T57" s="190" t="n">
        <v>32.6334215658174</v>
      </c>
      <c r="U57" s="190" t="n">
        <v>31.8563666177753</v>
      </c>
      <c r="V57" s="190" t="n">
        <v>32.0234569530066</v>
      </c>
      <c r="W57" s="190" t="n">
        <v>31.5790353069032</v>
      </c>
      <c r="X57" s="190" t="n">
        <v>30.9677184566795</v>
      </c>
      <c r="Y57" s="190" t="n">
        <v>30.0714420546135</v>
      </c>
      <c r="Z57" s="190" t="n">
        <v>30.2645309134759</v>
      </c>
      <c r="AA57" s="190" t="n">
        <v>32.2384689903172</v>
      </c>
      <c r="AB57" s="190" t="n">
        <v>31.7716847613409</v>
      </c>
      <c r="AC57" s="190" t="n">
        <v>31.3216906955154</v>
      </c>
      <c r="AD57" s="190" t="n">
        <v>29.4920302052288</v>
      </c>
      <c r="AE57" s="190" t="n">
        <v>27.6988578887059</v>
      </c>
      <c r="AF57" s="190" t="n">
        <v>25.3241644110471</v>
      </c>
      <c r="AG57" s="13" t="n">
        <f aca="false">SUM(I57:AF57)</f>
        <v>699.175091996998</v>
      </c>
      <c r="AM57" s="161" t="n">
        <f aca="false">EOMONTH(AM56,0)+1</f>
        <v>38718</v>
      </c>
      <c r="AN57" s="162" t="n">
        <f aca="false">VLOOKUP(AM57,$B$6:$C$289,2)</f>
        <v>0</v>
      </c>
      <c r="AO57" s="163" t="n">
        <f aca="false">VLOOKUP(YEAR(AM57),$E$6:$F$25,2)/100</f>
        <v>0</v>
      </c>
    </row>
    <row r="58" customFormat="false" ht="12" hidden="false" customHeight="true" outlineLevel="0" collapsed="false">
      <c r="B58" s="153" t="n">
        <f aca="false">EOMONTH(B57,0)+1</f>
        <v>38749</v>
      </c>
      <c r="C58" s="191"/>
      <c r="G58" s="130"/>
      <c r="H58" s="130" t="n">
        <v>32</v>
      </c>
      <c r="I58" s="189" t="n">
        <v>26.273456299213</v>
      </c>
      <c r="J58" s="190" t="n">
        <v>25.155108321836</v>
      </c>
      <c r="K58" s="190" t="n">
        <v>24.6625317673303</v>
      </c>
      <c r="L58" s="190" t="n">
        <v>24.3997701007198</v>
      </c>
      <c r="M58" s="190" t="n">
        <v>24.5609063423941</v>
      </c>
      <c r="N58" s="190" t="n">
        <v>26.0534546975685</v>
      </c>
      <c r="O58" s="190" t="n">
        <v>30.0491623455143</v>
      </c>
      <c r="P58" s="190" t="n">
        <v>33.0060646059156</v>
      </c>
      <c r="Q58" s="190" t="n">
        <v>33.9666459342618</v>
      </c>
      <c r="R58" s="190" t="n">
        <v>34.8357268273271</v>
      </c>
      <c r="S58" s="190" t="n">
        <v>34.6457704306488</v>
      </c>
      <c r="T58" s="190" t="n">
        <v>33.9007452027075</v>
      </c>
      <c r="U58" s="190" t="n">
        <v>32.9505770445021</v>
      </c>
      <c r="V58" s="190" t="n">
        <v>32.2749633435056</v>
      </c>
      <c r="W58" s="190" t="n">
        <v>31.5671901786646</v>
      </c>
      <c r="X58" s="190" t="n">
        <v>30.6770201961641</v>
      </c>
      <c r="Y58" s="190" t="n">
        <v>29.6912162770249</v>
      </c>
      <c r="Z58" s="190" t="n">
        <v>30.2913575213009</v>
      </c>
      <c r="AA58" s="190" t="n">
        <v>32.4279775080968</v>
      </c>
      <c r="AB58" s="190" t="n">
        <v>32.5086362863147</v>
      </c>
      <c r="AC58" s="190" t="n">
        <v>31.7133325318613</v>
      </c>
      <c r="AD58" s="190" t="n">
        <v>30.575355393278</v>
      </c>
      <c r="AE58" s="190" t="n">
        <v>29.1902500094326</v>
      </c>
      <c r="AF58" s="190" t="n">
        <v>27.3495050074362</v>
      </c>
      <c r="AG58" s="13" t="n">
        <f aca="false">SUM(I58:AF58)</f>
        <v>722.726724173019</v>
      </c>
      <c r="AM58" s="161" t="n">
        <f aca="false">EOMONTH(AM57,0)+1</f>
        <v>38749</v>
      </c>
      <c r="AN58" s="162" t="n">
        <f aca="false">VLOOKUP(AM58,$B$6:$C$289,2)</f>
        <v>0</v>
      </c>
      <c r="AO58" s="163" t="n">
        <f aca="false">VLOOKUP(YEAR(AM58),$E$6:$F$25,2)/100</f>
        <v>0</v>
      </c>
    </row>
    <row r="59" customFormat="false" ht="12" hidden="false" customHeight="true" outlineLevel="0" collapsed="false">
      <c r="B59" s="153" t="n">
        <f aca="false">EOMONTH(B58,0)+1</f>
        <v>38777</v>
      </c>
      <c r="C59" s="191"/>
      <c r="G59" s="130"/>
      <c r="H59" s="130" t="n">
        <v>33</v>
      </c>
      <c r="I59" s="189" t="n">
        <v>27.9184717613047</v>
      </c>
      <c r="J59" s="190" t="n">
        <v>26.7898918469413</v>
      </c>
      <c r="K59" s="190" t="n">
        <v>25.9967960897712</v>
      </c>
      <c r="L59" s="190" t="n">
        <v>25.6839873000068</v>
      </c>
      <c r="M59" s="190" t="n">
        <v>25.2356667317438</v>
      </c>
      <c r="N59" s="190" t="n">
        <v>26.3367624830331</v>
      </c>
      <c r="O59" s="190" t="n">
        <v>27.3466929590685</v>
      </c>
      <c r="P59" s="190" t="n">
        <v>27.453158364088</v>
      </c>
      <c r="Q59" s="190" t="n">
        <v>29.2292797173936</v>
      </c>
      <c r="R59" s="190" t="n">
        <v>30.2650793137541</v>
      </c>
      <c r="S59" s="190" t="n">
        <v>30.5845125737352</v>
      </c>
      <c r="T59" s="190" t="n">
        <v>30.5419441546045</v>
      </c>
      <c r="U59" s="190" t="n">
        <v>30.1528190276071</v>
      </c>
      <c r="V59" s="190" t="n">
        <v>29.0921128360446</v>
      </c>
      <c r="W59" s="190" t="n">
        <v>28.9673199402841</v>
      </c>
      <c r="X59" s="190" t="n">
        <v>28.6455909912956</v>
      </c>
      <c r="Y59" s="190" t="n">
        <v>28.6284878052972</v>
      </c>
      <c r="Z59" s="190" t="n">
        <v>30.3166135711233</v>
      </c>
      <c r="AA59" s="190" t="n">
        <v>33.5286231620921</v>
      </c>
      <c r="AB59" s="190" t="n">
        <v>33.5388289732881</v>
      </c>
      <c r="AC59" s="190" t="n">
        <v>32.8869812132878</v>
      </c>
      <c r="AD59" s="190" t="n">
        <v>32.1346363433044</v>
      </c>
      <c r="AE59" s="190" t="n">
        <v>30.3215489191756</v>
      </c>
      <c r="AF59" s="190" t="n">
        <v>28.5667547324904</v>
      </c>
      <c r="AG59" s="13" t="n">
        <f aca="false">SUM(I59:AF59)</f>
        <v>700.162560810735</v>
      </c>
      <c r="AM59" s="161" t="n">
        <f aca="false">EOMONTH(AM58,0)+1</f>
        <v>38777</v>
      </c>
      <c r="AN59" s="162" t="n">
        <f aca="false">VLOOKUP(AM59,$B$6:$C$289,2)</f>
        <v>0</v>
      </c>
      <c r="AO59" s="163" t="n">
        <f aca="false">VLOOKUP(YEAR(AM59),$E$6:$F$25,2)/100</f>
        <v>0</v>
      </c>
    </row>
    <row r="60" customFormat="false" ht="12" hidden="false" customHeight="true" outlineLevel="0" collapsed="false">
      <c r="B60" s="153" t="n">
        <f aca="false">EOMONTH(B59,0)+1</f>
        <v>38808</v>
      </c>
      <c r="C60" s="191"/>
      <c r="G60" s="130"/>
      <c r="H60" s="130" t="n">
        <v>34</v>
      </c>
      <c r="I60" s="189" t="n">
        <v>32.0727781860347</v>
      </c>
      <c r="J60" s="190" t="n">
        <v>30.8213848483089</v>
      </c>
      <c r="K60" s="190" t="n">
        <v>30.2022114229072</v>
      </c>
      <c r="L60" s="190" t="n">
        <v>29.5802382749432</v>
      </c>
      <c r="M60" s="190" t="n">
        <v>28.931517772262</v>
      </c>
      <c r="N60" s="190" t="n">
        <v>29.7557089316006</v>
      </c>
      <c r="O60" s="190" t="n">
        <v>30.4864427312349</v>
      </c>
      <c r="P60" s="190" t="n">
        <v>30.756102922664</v>
      </c>
      <c r="Q60" s="190" t="n">
        <v>32.1396689268831</v>
      </c>
      <c r="R60" s="190" t="n">
        <v>32.8657312448352</v>
      </c>
      <c r="S60" s="190" t="n">
        <v>33.2833696514369</v>
      </c>
      <c r="T60" s="190" t="n">
        <v>32.7096148618574</v>
      </c>
      <c r="U60" s="190" t="n">
        <v>32.3025007689181</v>
      </c>
      <c r="V60" s="190" t="n">
        <v>30.8492299833784</v>
      </c>
      <c r="W60" s="190" t="n">
        <v>30.8081390851489</v>
      </c>
      <c r="X60" s="190" t="n">
        <v>30.5311872907617</v>
      </c>
      <c r="Y60" s="190" t="n">
        <v>31.169597152961</v>
      </c>
      <c r="Z60" s="190" t="n">
        <v>33.1492337315504</v>
      </c>
      <c r="AA60" s="190" t="n">
        <v>37.5188032353563</v>
      </c>
      <c r="AB60" s="190" t="n">
        <v>37.7018081204586</v>
      </c>
      <c r="AC60" s="190" t="n">
        <v>37.0680476922877</v>
      </c>
      <c r="AD60" s="190" t="n">
        <v>35.9467974178856</v>
      </c>
      <c r="AE60" s="190" t="n">
        <v>33.8518790856031</v>
      </c>
      <c r="AF60" s="190" t="n">
        <v>31.8047054756693</v>
      </c>
      <c r="AG60" s="13" t="n">
        <f aca="false">SUM(I60:AF60)</f>
        <v>776.306698814947</v>
      </c>
      <c r="AM60" s="161" t="n">
        <f aca="false">EOMONTH(AM59,0)+1</f>
        <v>38808</v>
      </c>
      <c r="AN60" s="162" t="n">
        <f aca="false">VLOOKUP(AM60,$B$6:$C$289,2)</f>
        <v>0</v>
      </c>
      <c r="AO60" s="163" t="n">
        <f aca="false">VLOOKUP(YEAR(AM60),$E$6:$F$25,2)/100</f>
        <v>0</v>
      </c>
    </row>
    <row r="61" customFormat="false" ht="12" hidden="false" customHeight="true" outlineLevel="0" collapsed="false">
      <c r="B61" s="153" t="n">
        <f aca="false">EOMONTH(B60,0)+1</f>
        <v>38838</v>
      </c>
      <c r="C61" s="191"/>
      <c r="G61" s="130"/>
      <c r="H61" s="130" t="n">
        <v>35</v>
      </c>
      <c r="I61" s="189" t="n">
        <v>26.1800544997819</v>
      </c>
      <c r="J61" s="190" t="n">
        <v>25.3503271533354</v>
      </c>
      <c r="K61" s="190" t="n">
        <v>25.4722203242366</v>
      </c>
      <c r="L61" s="190" t="n">
        <v>25.5326866257076</v>
      </c>
      <c r="M61" s="190" t="n">
        <v>25.4617195716735</v>
      </c>
      <c r="N61" s="190" t="n">
        <v>27.7788833292142</v>
      </c>
      <c r="O61" s="190" t="n">
        <v>32.0430548893444</v>
      </c>
      <c r="P61" s="190" t="n">
        <v>34.9828316637042</v>
      </c>
      <c r="Q61" s="190" t="n">
        <v>36.7852741013091</v>
      </c>
      <c r="R61" s="190" t="n">
        <v>36.7307307834621</v>
      </c>
      <c r="S61" s="190" t="n">
        <v>36.7844688239084</v>
      </c>
      <c r="T61" s="190" t="n">
        <v>36.3369724536274</v>
      </c>
      <c r="U61" s="190" t="n">
        <v>35.7316888409742</v>
      </c>
      <c r="V61" s="190" t="n">
        <v>35.3784831520456</v>
      </c>
      <c r="W61" s="190" t="n">
        <v>35.2967455798761</v>
      </c>
      <c r="X61" s="190" t="n">
        <v>34.4198082518027</v>
      </c>
      <c r="Y61" s="190" t="n">
        <v>34.6666327553877</v>
      </c>
      <c r="Z61" s="190" t="n">
        <v>34.7759076965889</v>
      </c>
      <c r="AA61" s="190" t="n">
        <v>38.093575421375</v>
      </c>
      <c r="AB61" s="190" t="n">
        <v>38.0784182367854</v>
      </c>
      <c r="AC61" s="190" t="n">
        <v>37.433201702681</v>
      </c>
      <c r="AD61" s="190" t="n">
        <v>35.9162442415331</v>
      </c>
      <c r="AE61" s="190" t="n">
        <v>33.2410684220205</v>
      </c>
      <c r="AF61" s="190" t="n">
        <v>31.0615192492757</v>
      </c>
      <c r="AG61" s="13" t="n">
        <f aca="false">SUM(I61:AF61)</f>
        <v>793.532517769651</v>
      </c>
      <c r="AM61" s="161" t="n">
        <f aca="false">EOMONTH(AM60,0)+1</f>
        <v>38838</v>
      </c>
      <c r="AN61" s="162" t="n">
        <f aca="false">VLOOKUP(AM61,$B$6:$C$289,2)</f>
        <v>0</v>
      </c>
      <c r="AO61" s="163" t="n">
        <f aca="false">VLOOKUP(YEAR(AM61),$E$6:$F$25,2)/100</f>
        <v>0</v>
      </c>
    </row>
    <row r="62" customFormat="false" ht="12" hidden="false" customHeight="true" outlineLevel="0" collapsed="false">
      <c r="B62" s="153" t="n">
        <f aca="false">EOMONTH(B61,0)+1</f>
        <v>38869</v>
      </c>
      <c r="C62" s="191"/>
      <c r="G62" s="130"/>
      <c r="H62" s="130" t="n">
        <v>36</v>
      </c>
      <c r="I62" s="189" t="n">
        <v>28.0137115643352</v>
      </c>
      <c r="J62" s="190" t="n">
        <v>26.9650664573692</v>
      </c>
      <c r="K62" s="190" t="n">
        <v>26.7921110867505</v>
      </c>
      <c r="L62" s="190" t="n">
        <v>26.6110854216665</v>
      </c>
      <c r="M62" s="190" t="n">
        <v>27.0306024000918</v>
      </c>
      <c r="N62" s="190" t="n">
        <v>28.7167853642526</v>
      </c>
      <c r="O62" s="190" t="n">
        <v>32.7743254766518</v>
      </c>
      <c r="P62" s="190" t="n">
        <v>35.5941701785451</v>
      </c>
      <c r="Q62" s="190" t="n">
        <v>36.6879353679449</v>
      </c>
      <c r="R62" s="190" t="n">
        <v>36.8091742609858</v>
      </c>
      <c r="S62" s="190" t="n">
        <v>36.6835799486015</v>
      </c>
      <c r="T62" s="190" t="n">
        <v>35.6788337477526</v>
      </c>
      <c r="U62" s="190" t="n">
        <v>34.5731230352085</v>
      </c>
      <c r="V62" s="190" t="n">
        <v>33.8904887632547</v>
      </c>
      <c r="W62" s="190" t="n">
        <v>32.6055962851125</v>
      </c>
      <c r="X62" s="190" t="n">
        <v>31.6560993821696</v>
      </c>
      <c r="Y62" s="190" t="n">
        <v>31.7462981357177</v>
      </c>
      <c r="Z62" s="190" t="n">
        <v>32.1299665937042</v>
      </c>
      <c r="AA62" s="190" t="n">
        <v>35.0555102005045</v>
      </c>
      <c r="AB62" s="190" t="n">
        <v>35.1410411121695</v>
      </c>
      <c r="AC62" s="190" t="n">
        <v>34.6974094994645</v>
      </c>
      <c r="AD62" s="190" t="n">
        <v>33.0981803891929</v>
      </c>
      <c r="AE62" s="190" t="n">
        <v>31.4498281831918</v>
      </c>
      <c r="AF62" s="190" t="n">
        <v>28.9257582235912</v>
      </c>
      <c r="AG62" s="13" t="n">
        <f aca="false">SUM(I62:AF62)</f>
        <v>773.326681078229</v>
      </c>
      <c r="AM62" s="161" t="n">
        <f aca="false">EOMONTH(AM61,0)+1</f>
        <v>38869</v>
      </c>
      <c r="AN62" s="162" t="n">
        <f aca="false">VLOOKUP(AM62,$B$6:$C$289,2)</f>
        <v>0</v>
      </c>
      <c r="AO62" s="163" t="n">
        <f aca="false">VLOOKUP(YEAR(AM62),$E$6:$F$25,2)/100</f>
        <v>0</v>
      </c>
    </row>
    <row r="63" customFormat="false" ht="12" hidden="false" customHeight="true" outlineLevel="0" collapsed="false">
      <c r="B63" s="153" t="n">
        <f aca="false">EOMONTH(B62,0)+1</f>
        <v>38899</v>
      </c>
      <c r="C63" s="191"/>
      <c r="G63" s="130"/>
      <c r="H63" s="130" t="n">
        <v>37</v>
      </c>
      <c r="I63" s="189" t="n">
        <v>26.6600211303154</v>
      </c>
      <c r="J63" s="190" t="n">
        <v>25.6113659667374</v>
      </c>
      <c r="K63" s="190" t="n">
        <v>25.4090952293796</v>
      </c>
      <c r="L63" s="190" t="n">
        <v>25.234463025178</v>
      </c>
      <c r="M63" s="190" t="n">
        <v>25.4679479004939</v>
      </c>
      <c r="N63" s="190" t="n">
        <v>27.1894543707359</v>
      </c>
      <c r="O63" s="190" t="n">
        <v>31.1446992621149</v>
      </c>
      <c r="P63" s="190" t="n">
        <v>34.1892040803221</v>
      </c>
      <c r="Q63" s="190" t="n">
        <v>34.9260957614516</v>
      </c>
      <c r="R63" s="190" t="n">
        <v>35.4360369041544</v>
      </c>
      <c r="S63" s="190" t="n">
        <v>34.9931032266489</v>
      </c>
      <c r="T63" s="190" t="n">
        <v>34.2989468576464</v>
      </c>
      <c r="U63" s="190" t="n">
        <v>33.2978559514367</v>
      </c>
      <c r="V63" s="190" t="n">
        <v>32.6165453755298</v>
      </c>
      <c r="W63" s="190" t="n">
        <v>31.7708781550384</v>
      </c>
      <c r="X63" s="190" t="n">
        <v>31.1255978938217</v>
      </c>
      <c r="Y63" s="190" t="n">
        <v>30.6310774858087</v>
      </c>
      <c r="Z63" s="190" t="n">
        <v>31.2029628619692</v>
      </c>
      <c r="AA63" s="190" t="n">
        <v>33.9971107953009</v>
      </c>
      <c r="AB63" s="190" t="n">
        <v>34.1506307658313</v>
      </c>
      <c r="AC63" s="190" t="n">
        <v>33.5882957668533</v>
      </c>
      <c r="AD63" s="190" t="n">
        <v>32.0393152898505</v>
      </c>
      <c r="AE63" s="190" t="n">
        <v>30.1179353976423</v>
      </c>
      <c r="AF63" s="190" t="n">
        <v>27.6296005085527</v>
      </c>
      <c r="AG63" s="13" t="n">
        <f aca="false">SUM(I63:AF63)</f>
        <v>742.728239962814</v>
      </c>
      <c r="AM63" s="161" t="n">
        <f aca="false">EOMONTH(AM62,0)+1</f>
        <v>38899</v>
      </c>
      <c r="AN63" s="162" t="n">
        <f aca="false">VLOOKUP(AM63,$B$6:$C$289,2)</f>
        <v>0</v>
      </c>
      <c r="AO63" s="163" t="n">
        <f aca="false">VLOOKUP(YEAR(AM63),$E$6:$F$25,2)/100</f>
        <v>0</v>
      </c>
    </row>
    <row r="64" customFormat="false" ht="12" hidden="false" customHeight="true" outlineLevel="0" collapsed="false">
      <c r="B64" s="153" t="n">
        <f aca="false">EOMONTH(B63,0)+1</f>
        <v>38930</v>
      </c>
      <c r="C64" s="191"/>
      <c r="G64" s="130"/>
      <c r="H64" s="130" t="n">
        <v>38</v>
      </c>
      <c r="I64" s="189" t="n">
        <v>25.3592752272876</v>
      </c>
      <c r="J64" s="190" t="n">
        <v>24.3151350022759</v>
      </c>
      <c r="K64" s="190" t="n">
        <v>24.0684467075684</v>
      </c>
      <c r="L64" s="190" t="n">
        <v>23.9225728767844</v>
      </c>
      <c r="M64" s="190" t="n">
        <v>24.1144862235755</v>
      </c>
      <c r="N64" s="190" t="n">
        <v>25.8240365341904</v>
      </c>
      <c r="O64" s="190" t="n">
        <v>29.8807295910049</v>
      </c>
      <c r="P64" s="190" t="n">
        <v>32.3803855187821</v>
      </c>
      <c r="Q64" s="190" t="n">
        <v>33.3656359276497</v>
      </c>
      <c r="R64" s="190" t="n">
        <v>33.8453194424705</v>
      </c>
      <c r="S64" s="190" t="n">
        <v>33.2785897538082</v>
      </c>
      <c r="T64" s="190" t="n">
        <v>32.8980255362996</v>
      </c>
      <c r="U64" s="190" t="n">
        <v>32.065738923949</v>
      </c>
      <c r="V64" s="190" t="n">
        <v>32.069566172037</v>
      </c>
      <c r="W64" s="190" t="n">
        <v>31.6580654185539</v>
      </c>
      <c r="X64" s="190" t="n">
        <v>30.8127313173047</v>
      </c>
      <c r="Y64" s="190" t="n">
        <v>30.1852778596678</v>
      </c>
      <c r="Z64" s="190" t="n">
        <v>30.2677992902401</v>
      </c>
      <c r="AA64" s="190" t="n">
        <v>32.8078847397087</v>
      </c>
      <c r="AB64" s="190" t="n">
        <v>32.8445026791364</v>
      </c>
      <c r="AC64" s="190" t="n">
        <v>32.2830019976208</v>
      </c>
      <c r="AD64" s="190" t="n">
        <v>30.8862714672881</v>
      </c>
      <c r="AE64" s="190" t="n">
        <v>29.0209134601436</v>
      </c>
      <c r="AF64" s="190" t="n">
        <v>26.6091228008557</v>
      </c>
      <c r="AG64" s="13" t="n">
        <f aca="false">SUM(I64:AF64)</f>
        <v>714.763514468203</v>
      </c>
      <c r="AM64" s="161" t="n">
        <f aca="false">EOMONTH(AM63,0)+1</f>
        <v>38930</v>
      </c>
      <c r="AN64" s="162" t="n">
        <f aca="false">VLOOKUP(AM64,$B$6:$C$289,2)</f>
        <v>0</v>
      </c>
      <c r="AO64" s="163" t="n">
        <f aca="false">VLOOKUP(YEAR(AM64),$E$6:$F$25,2)/100</f>
        <v>0</v>
      </c>
    </row>
    <row r="65" customFormat="false" ht="12" hidden="false" customHeight="true" outlineLevel="0" collapsed="false">
      <c r="B65" s="153" t="n">
        <f aca="false">EOMONTH(B64,0)+1</f>
        <v>38961</v>
      </c>
      <c r="C65" s="191"/>
      <c r="G65" s="130"/>
      <c r="H65" s="130" t="n">
        <v>39</v>
      </c>
      <c r="I65" s="189" t="n">
        <v>25.9662473755861</v>
      </c>
      <c r="J65" s="190" t="n">
        <v>24.9372424284492</v>
      </c>
      <c r="K65" s="190" t="n">
        <v>24.5021633958764</v>
      </c>
      <c r="L65" s="190" t="n">
        <v>24.3532015068971</v>
      </c>
      <c r="M65" s="190" t="n">
        <v>24.5297062285881</v>
      </c>
      <c r="N65" s="190" t="n">
        <v>26.1505479028165</v>
      </c>
      <c r="O65" s="190" t="n">
        <v>29.981665038952</v>
      </c>
      <c r="P65" s="190" t="n">
        <v>32.8445321636743</v>
      </c>
      <c r="Q65" s="190" t="n">
        <v>33.944266835681</v>
      </c>
      <c r="R65" s="190" t="n">
        <v>34.7480326609053</v>
      </c>
      <c r="S65" s="190" t="n">
        <v>34.5614161671294</v>
      </c>
      <c r="T65" s="190" t="n">
        <v>33.85517445511</v>
      </c>
      <c r="U65" s="190" t="n">
        <v>33.1254391286199</v>
      </c>
      <c r="V65" s="190" t="n">
        <v>32.7777572632387</v>
      </c>
      <c r="W65" s="190" t="n">
        <v>32.3137822559642</v>
      </c>
      <c r="X65" s="190" t="n">
        <v>31.3937755745265</v>
      </c>
      <c r="Y65" s="190" t="n">
        <v>30.4798771576508</v>
      </c>
      <c r="Z65" s="190" t="n">
        <v>30.5656625168337</v>
      </c>
      <c r="AA65" s="190" t="n">
        <v>33.1797926326654</v>
      </c>
      <c r="AB65" s="190" t="n">
        <v>33.1611086060341</v>
      </c>
      <c r="AC65" s="190" t="n">
        <v>32.3507252522245</v>
      </c>
      <c r="AD65" s="190" t="n">
        <v>31.2619027298459</v>
      </c>
      <c r="AE65" s="190" t="n">
        <v>29.6933372921295</v>
      </c>
      <c r="AF65" s="190" t="n">
        <v>27.8432081486957</v>
      </c>
      <c r="AG65" s="13" t="n">
        <f aca="false">SUM(I65:AF65)</f>
        <v>728.520564718094</v>
      </c>
      <c r="AM65" s="161" t="n">
        <f aca="false">EOMONTH(AM64,0)+1</f>
        <v>38961</v>
      </c>
      <c r="AN65" s="162" t="n">
        <f aca="false">VLOOKUP(AM65,$B$6:$C$289,2)</f>
        <v>0</v>
      </c>
      <c r="AO65" s="163" t="n">
        <f aca="false">VLOOKUP(YEAR(AM65),$E$6:$F$25,2)/100</f>
        <v>0</v>
      </c>
    </row>
    <row r="66" customFormat="false" ht="12" hidden="false" customHeight="true" outlineLevel="0" collapsed="false">
      <c r="B66" s="153" t="n">
        <f aca="false">EOMONTH(B65,0)+1</f>
        <v>38991</v>
      </c>
      <c r="C66" s="191"/>
      <c r="G66" s="130"/>
      <c r="H66" s="130" t="n">
        <v>40</v>
      </c>
      <c r="I66" s="189" t="n">
        <v>28.1869990379373</v>
      </c>
      <c r="J66" s="190" t="n">
        <v>27.0135734040271</v>
      </c>
      <c r="K66" s="190" t="n">
        <v>26.3611404453096</v>
      </c>
      <c r="L66" s="190" t="n">
        <v>26.0399487437187</v>
      </c>
      <c r="M66" s="190" t="n">
        <v>26.1456888068836</v>
      </c>
      <c r="N66" s="190" t="n">
        <v>26.9504569004069</v>
      </c>
      <c r="O66" s="190" t="n">
        <v>27.9543235561153</v>
      </c>
      <c r="P66" s="190" t="n">
        <v>28.2855262303836</v>
      </c>
      <c r="Q66" s="190" t="n">
        <v>29.6739130280103</v>
      </c>
      <c r="R66" s="190" t="n">
        <v>31.0896873532439</v>
      </c>
      <c r="S66" s="190" t="n">
        <v>31.5177790998931</v>
      </c>
      <c r="T66" s="190" t="n">
        <v>31.2224973070259</v>
      </c>
      <c r="U66" s="190" t="n">
        <v>30.4743280994845</v>
      </c>
      <c r="V66" s="190" t="n">
        <v>29.2651436811756</v>
      </c>
      <c r="W66" s="190" t="n">
        <v>28.3362617890001</v>
      </c>
      <c r="X66" s="190" t="n">
        <v>27.8597664289279</v>
      </c>
      <c r="Y66" s="190" t="n">
        <v>27.5542515645346</v>
      </c>
      <c r="Z66" s="190" t="n">
        <v>29.0292005830281</v>
      </c>
      <c r="AA66" s="190" t="n">
        <v>32.031207536272</v>
      </c>
      <c r="AB66" s="190" t="n">
        <v>32.2115324682474</v>
      </c>
      <c r="AC66" s="190" t="n">
        <v>31.9647788100615</v>
      </c>
      <c r="AD66" s="190" t="n">
        <v>30.9953647627621</v>
      </c>
      <c r="AE66" s="190" t="n">
        <v>29.8157548671868</v>
      </c>
      <c r="AF66" s="190" t="n">
        <v>28.0682911291445</v>
      </c>
      <c r="AG66" s="13" t="n">
        <f aca="false">SUM(I66:AF66)</f>
        <v>698.04741563278</v>
      </c>
      <c r="AM66" s="161" t="n">
        <f aca="false">EOMONTH(AM65,0)+1</f>
        <v>38991</v>
      </c>
      <c r="AN66" s="162" t="n">
        <f aca="false">VLOOKUP(AM66,$B$6:$C$289,2)</f>
        <v>0</v>
      </c>
      <c r="AO66" s="163" t="n">
        <f aca="false">VLOOKUP(YEAR(AM66),$E$6:$F$25,2)/100</f>
        <v>0</v>
      </c>
    </row>
    <row r="67" customFormat="false" ht="12" hidden="false" customHeight="true" outlineLevel="0" collapsed="false">
      <c r="B67" s="153" t="n">
        <f aca="false">EOMONTH(B66,0)+1</f>
        <v>39022</v>
      </c>
      <c r="C67" s="191"/>
      <c r="G67" s="130"/>
      <c r="H67" s="130" t="n">
        <v>41</v>
      </c>
      <c r="I67" s="189" t="n">
        <v>26.3951811563814</v>
      </c>
      <c r="J67" s="190" t="n">
        <v>25.5458157788165</v>
      </c>
      <c r="K67" s="190" t="n">
        <v>25.0757333496165</v>
      </c>
      <c r="L67" s="190" t="n">
        <v>24.781333158143</v>
      </c>
      <c r="M67" s="190" t="n">
        <v>24.7444831533566</v>
      </c>
      <c r="N67" s="190" t="n">
        <v>25.4019957935777</v>
      </c>
      <c r="O67" s="190" t="n">
        <v>26.1180448698103</v>
      </c>
      <c r="P67" s="190" t="n">
        <v>26.0222560192376</v>
      </c>
      <c r="Q67" s="190" t="n">
        <v>27.0752367346204</v>
      </c>
      <c r="R67" s="190" t="n">
        <v>28.1285695681647</v>
      </c>
      <c r="S67" s="190" t="n">
        <v>28.0405155775121</v>
      </c>
      <c r="T67" s="190" t="n">
        <v>27.1984602989446</v>
      </c>
      <c r="U67" s="190" t="n">
        <v>27.2468306438607</v>
      </c>
      <c r="V67" s="190" t="n">
        <v>26.6899132662295</v>
      </c>
      <c r="W67" s="190" t="n">
        <v>26.6592172696727</v>
      </c>
      <c r="X67" s="190" t="n">
        <v>26.2771248553153</v>
      </c>
      <c r="Y67" s="190" t="n">
        <v>26.3405799328066</v>
      </c>
      <c r="Z67" s="190" t="n">
        <v>27.966573863099</v>
      </c>
      <c r="AA67" s="190" t="n">
        <v>31.7386080156286</v>
      </c>
      <c r="AB67" s="190" t="n">
        <v>32.2018531407005</v>
      </c>
      <c r="AC67" s="190" t="n">
        <v>31.7140161730986</v>
      </c>
      <c r="AD67" s="190" t="n">
        <v>30.83182767115</v>
      </c>
      <c r="AE67" s="190" t="n">
        <v>28.9912710774346</v>
      </c>
      <c r="AF67" s="190" t="n">
        <v>26.9501221550895</v>
      </c>
      <c r="AG67" s="13" t="n">
        <f aca="false">SUM(I67:AF67)</f>
        <v>658.135563522267</v>
      </c>
      <c r="AM67" s="161" t="n">
        <f aca="false">EOMONTH(AM66,0)+1</f>
        <v>39022</v>
      </c>
      <c r="AN67" s="162" t="n">
        <f aca="false">VLOOKUP(AM67,$B$6:$C$289,2)</f>
        <v>0</v>
      </c>
      <c r="AO67" s="163" t="n">
        <f aca="false">VLOOKUP(YEAR(AM67),$E$6:$F$25,2)/100</f>
        <v>0</v>
      </c>
    </row>
    <row r="68" customFormat="false" ht="12" hidden="false" customHeight="true" outlineLevel="0" collapsed="false">
      <c r="B68" s="153" t="n">
        <f aca="false">EOMONTH(B67,0)+1</f>
        <v>39052</v>
      </c>
      <c r="C68" s="191"/>
      <c r="G68" s="130"/>
      <c r="H68" s="130" t="n">
        <v>42</v>
      </c>
      <c r="I68" s="189" t="n">
        <v>24.5755337333896</v>
      </c>
      <c r="J68" s="190" t="n">
        <v>23.7565896607837</v>
      </c>
      <c r="K68" s="190" t="n">
        <v>23.7196778218522</v>
      </c>
      <c r="L68" s="190" t="n">
        <v>23.7421469210036</v>
      </c>
      <c r="M68" s="190" t="n">
        <v>24.001482444138</v>
      </c>
      <c r="N68" s="190" t="n">
        <v>25.8981618217852</v>
      </c>
      <c r="O68" s="190" t="n">
        <v>29.9803110947979</v>
      </c>
      <c r="P68" s="190" t="n">
        <v>33.4328341930865</v>
      </c>
      <c r="Q68" s="190" t="n">
        <v>35.0039835900838</v>
      </c>
      <c r="R68" s="190" t="n">
        <v>35.5334233600325</v>
      </c>
      <c r="S68" s="190" t="n">
        <v>35.6382795126943</v>
      </c>
      <c r="T68" s="190" t="n">
        <v>35.120267285186</v>
      </c>
      <c r="U68" s="190" t="n">
        <v>34.5096652285685</v>
      </c>
      <c r="V68" s="190" t="n">
        <v>34.1112390124815</v>
      </c>
      <c r="W68" s="190" t="n">
        <v>33.4984246467968</v>
      </c>
      <c r="X68" s="190" t="n">
        <v>32.8222417724803</v>
      </c>
      <c r="Y68" s="190" t="n">
        <v>32.3718744183185</v>
      </c>
      <c r="Z68" s="190" t="n">
        <v>32.2231196747775</v>
      </c>
      <c r="AA68" s="190" t="n">
        <v>35.1675382371804</v>
      </c>
      <c r="AB68" s="190" t="n">
        <v>35.3528755178138</v>
      </c>
      <c r="AC68" s="190" t="n">
        <v>34.7831827900126</v>
      </c>
      <c r="AD68" s="190" t="n">
        <v>33.1631483794546</v>
      </c>
      <c r="AE68" s="190" t="n">
        <v>30.8947823781077</v>
      </c>
      <c r="AF68" s="190" t="n">
        <v>28.6376210395614</v>
      </c>
      <c r="AG68" s="13" t="n">
        <f aca="false">SUM(I68:AF68)</f>
        <v>747.938404534387</v>
      </c>
      <c r="AM68" s="161" t="n">
        <f aca="false">EOMONTH(AM67,0)+1</f>
        <v>39052</v>
      </c>
      <c r="AN68" s="162" t="n">
        <f aca="false">VLOOKUP(AM68,$B$6:$C$289,2)</f>
        <v>0</v>
      </c>
      <c r="AO68" s="163" t="n">
        <f aca="false">VLOOKUP(YEAR(AM68),$E$6:$F$25,2)/100</f>
        <v>0</v>
      </c>
    </row>
    <row r="69" customFormat="false" ht="12" hidden="false" customHeight="true" outlineLevel="0" collapsed="false">
      <c r="B69" s="153" t="n">
        <f aca="false">EOMONTH(B68,0)+1</f>
        <v>39083</v>
      </c>
      <c r="C69" s="191"/>
      <c r="G69" s="130"/>
      <c r="H69" s="130" t="n">
        <v>43</v>
      </c>
      <c r="I69" s="189" t="n">
        <v>27.0673104616146</v>
      </c>
      <c r="J69" s="190" t="n">
        <v>26.1204850677192</v>
      </c>
      <c r="K69" s="190" t="n">
        <v>25.6916293663763</v>
      </c>
      <c r="L69" s="190" t="n">
        <v>25.5658364182157</v>
      </c>
      <c r="M69" s="190" t="n">
        <v>26.026661241445</v>
      </c>
      <c r="N69" s="190" t="n">
        <v>27.6025852176498</v>
      </c>
      <c r="O69" s="190" t="n">
        <v>31.4075743107561</v>
      </c>
      <c r="P69" s="190" t="n">
        <v>34.2466422440677</v>
      </c>
      <c r="Q69" s="190" t="n">
        <v>35.5210665916228</v>
      </c>
      <c r="R69" s="190" t="n">
        <v>36.017118942195</v>
      </c>
      <c r="S69" s="190" t="n">
        <v>35.9537211621566</v>
      </c>
      <c r="T69" s="190" t="n">
        <v>35.2264493088631</v>
      </c>
      <c r="U69" s="190" t="n">
        <v>34.5619131922144</v>
      </c>
      <c r="V69" s="190" t="n">
        <v>34.0744874142503</v>
      </c>
      <c r="W69" s="190" t="n">
        <v>33.3505454541267</v>
      </c>
      <c r="X69" s="190" t="n">
        <v>32.7393078377627</v>
      </c>
      <c r="Y69" s="190" t="n">
        <v>32.4632688080226</v>
      </c>
      <c r="Z69" s="190" t="n">
        <v>32.2411639299517</v>
      </c>
      <c r="AA69" s="190" t="n">
        <v>35.2486153827478</v>
      </c>
      <c r="AB69" s="190" t="n">
        <v>35.1567154638638</v>
      </c>
      <c r="AC69" s="190" t="n">
        <v>34.4229819162498</v>
      </c>
      <c r="AD69" s="190" t="n">
        <v>32.8826031599889</v>
      </c>
      <c r="AE69" s="190" t="n">
        <v>30.9027654530722</v>
      </c>
      <c r="AF69" s="190" t="n">
        <v>28.4309095995881</v>
      </c>
      <c r="AG69" s="13" t="n">
        <f aca="false">SUM(I69:AF69)</f>
        <v>762.922357944521</v>
      </c>
      <c r="AM69" s="161" t="n">
        <f aca="false">EOMONTH(AM68,0)+1</f>
        <v>39083</v>
      </c>
      <c r="AN69" s="162" t="n">
        <f aca="false">VLOOKUP(AM69,$B$6:$C$289,2)</f>
        <v>0</v>
      </c>
      <c r="AO69" s="163" t="n">
        <f aca="false">VLOOKUP(YEAR(AM69),$E$6:$F$25,2)/100</f>
        <v>0</v>
      </c>
    </row>
    <row r="70" customFormat="false" ht="12" hidden="false" customHeight="true" outlineLevel="0" collapsed="false">
      <c r="B70" s="153" t="n">
        <f aca="false">EOMONTH(B69,0)+1</f>
        <v>39114</v>
      </c>
      <c r="C70" s="191"/>
      <c r="G70" s="130"/>
      <c r="H70" s="130" t="n">
        <v>44</v>
      </c>
      <c r="I70" s="189" t="n">
        <v>26.0874636574259</v>
      </c>
      <c r="J70" s="190" t="n">
        <v>25.1769953076274</v>
      </c>
      <c r="K70" s="190" t="n">
        <v>24.8526364459809</v>
      </c>
      <c r="L70" s="190" t="n">
        <v>24.8391653031987</v>
      </c>
      <c r="M70" s="190" t="n">
        <v>25.128949151283</v>
      </c>
      <c r="N70" s="190" t="n">
        <v>26.9171685776137</v>
      </c>
      <c r="O70" s="190" t="n">
        <v>30.6089455091542</v>
      </c>
      <c r="P70" s="190" t="n">
        <v>33.5221927685312</v>
      </c>
      <c r="Q70" s="190" t="n">
        <v>34.5089846134103</v>
      </c>
      <c r="R70" s="190" t="n">
        <v>35.1802466502371</v>
      </c>
      <c r="S70" s="190" t="n">
        <v>34.9074905112868</v>
      </c>
      <c r="T70" s="190" t="n">
        <v>34.4603130019397</v>
      </c>
      <c r="U70" s="190" t="n">
        <v>33.942314255737</v>
      </c>
      <c r="V70" s="190" t="n">
        <v>33.6570240048724</v>
      </c>
      <c r="W70" s="190" t="n">
        <v>33.2942636838934</v>
      </c>
      <c r="X70" s="190" t="n">
        <v>32.9700087258867</v>
      </c>
      <c r="Y70" s="190" t="n">
        <v>32.2824155599729</v>
      </c>
      <c r="Z70" s="190" t="n">
        <v>32.2548029226615</v>
      </c>
      <c r="AA70" s="190" t="n">
        <v>35.3929819199513</v>
      </c>
      <c r="AB70" s="190" t="n">
        <v>35.2496117252437</v>
      </c>
      <c r="AC70" s="190" t="n">
        <v>34.5375928919633</v>
      </c>
      <c r="AD70" s="190" t="n">
        <v>32.9176597156885</v>
      </c>
      <c r="AE70" s="190" t="n">
        <v>30.6207114153944</v>
      </c>
      <c r="AF70" s="190" t="n">
        <v>28.1673186041309</v>
      </c>
      <c r="AG70" s="13" t="n">
        <f aca="false">SUM(I70:AF70)</f>
        <v>751.477256923085</v>
      </c>
      <c r="AM70" s="161" t="n">
        <f aca="false">EOMONTH(AM69,0)+1</f>
        <v>39114</v>
      </c>
      <c r="AN70" s="162" t="n">
        <f aca="false">VLOOKUP(AM70,$B$6:$C$289,2)</f>
        <v>0</v>
      </c>
      <c r="AO70" s="163" t="n">
        <f aca="false">VLOOKUP(YEAR(AM70),$E$6:$F$25,2)/100</f>
        <v>0</v>
      </c>
    </row>
    <row r="71" customFormat="false" ht="12" hidden="false" customHeight="true" outlineLevel="0" collapsed="false">
      <c r="B71" s="153" t="n">
        <f aca="false">EOMONTH(B70,0)+1</f>
        <v>39142</v>
      </c>
      <c r="C71" s="191"/>
      <c r="G71" s="130"/>
      <c r="H71" s="130" t="n">
        <v>45</v>
      </c>
      <c r="I71" s="189" t="n">
        <v>25.1252956521937</v>
      </c>
      <c r="J71" s="190" t="n">
        <v>24.1530637167058</v>
      </c>
      <c r="K71" s="190" t="n">
        <v>23.9218014292947</v>
      </c>
      <c r="L71" s="190" t="n">
        <v>23.8998477326046</v>
      </c>
      <c r="M71" s="190" t="n">
        <v>24.1859157804687</v>
      </c>
      <c r="N71" s="190" t="n">
        <v>25.985619948283</v>
      </c>
      <c r="O71" s="190" t="n">
        <v>29.8171883196181</v>
      </c>
      <c r="P71" s="190" t="n">
        <v>32.5129156988202</v>
      </c>
      <c r="Q71" s="190" t="n">
        <v>33.6702568620428</v>
      </c>
      <c r="R71" s="190" t="n">
        <v>34.0929573048613</v>
      </c>
      <c r="S71" s="190" t="n">
        <v>33.6586737281285</v>
      </c>
      <c r="T71" s="190" t="n">
        <v>33.2376262384676</v>
      </c>
      <c r="U71" s="190" t="n">
        <v>32.5603496599469</v>
      </c>
      <c r="V71" s="190" t="n">
        <v>32.7462029011694</v>
      </c>
      <c r="W71" s="190" t="n">
        <v>32.101888969841</v>
      </c>
      <c r="X71" s="190" t="n">
        <v>31.4824534861975</v>
      </c>
      <c r="Y71" s="190" t="n">
        <v>30.7201931363678</v>
      </c>
      <c r="Z71" s="190" t="n">
        <v>30.5612569042852</v>
      </c>
      <c r="AA71" s="190" t="n">
        <v>33.4867671504603</v>
      </c>
      <c r="AB71" s="190" t="n">
        <v>33.530392126111</v>
      </c>
      <c r="AC71" s="190" t="n">
        <v>33.0563470278825</v>
      </c>
      <c r="AD71" s="190" t="n">
        <v>31.5190111027875</v>
      </c>
      <c r="AE71" s="190" t="n">
        <v>29.6500637105067</v>
      </c>
      <c r="AF71" s="190" t="n">
        <v>27.1563198490459</v>
      </c>
      <c r="AG71" s="13" t="n">
        <f aca="false">SUM(I71:AF71)</f>
        <v>722.832408436091</v>
      </c>
      <c r="AM71" s="161" t="n">
        <f aca="false">EOMONTH(AM70,0)+1</f>
        <v>39142</v>
      </c>
      <c r="AN71" s="162" t="n">
        <f aca="false">VLOOKUP(AM71,$B$6:$C$289,2)</f>
        <v>0</v>
      </c>
      <c r="AO71" s="163" t="n">
        <f aca="false">VLOOKUP(YEAR(AM71),$E$6:$F$25,2)/100</f>
        <v>0</v>
      </c>
    </row>
    <row r="72" customFormat="false" ht="12" hidden="false" customHeight="true" outlineLevel="0" collapsed="false">
      <c r="B72" s="153" t="n">
        <f aca="false">EOMONTH(B71,0)+1</f>
        <v>39173</v>
      </c>
      <c r="C72" s="191"/>
      <c r="G72" s="130"/>
      <c r="H72" s="130" t="n">
        <v>46</v>
      </c>
      <c r="I72" s="189" t="n">
        <v>27.8279433352472</v>
      </c>
      <c r="J72" s="190" t="n">
        <v>26.7049238586888</v>
      </c>
      <c r="K72" s="190" t="n">
        <v>26.2735236130398</v>
      </c>
      <c r="L72" s="190" t="n">
        <v>26.088654266353</v>
      </c>
      <c r="M72" s="190" t="n">
        <v>26.4339964113565</v>
      </c>
      <c r="N72" s="190" t="n">
        <v>28.0025057365818</v>
      </c>
      <c r="O72" s="190" t="n">
        <v>31.6581037077071</v>
      </c>
      <c r="P72" s="190" t="n">
        <v>34.6566246778832</v>
      </c>
      <c r="Q72" s="190" t="n">
        <v>35.7632827789651</v>
      </c>
      <c r="R72" s="190" t="n">
        <v>36.7008080899009</v>
      </c>
      <c r="S72" s="190" t="n">
        <v>36.7552347962221</v>
      </c>
      <c r="T72" s="190" t="n">
        <v>36.1031334370544</v>
      </c>
      <c r="U72" s="190" t="n">
        <v>35.1850008543484</v>
      </c>
      <c r="V72" s="190" t="n">
        <v>34.5646615082567</v>
      </c>
      <c r="W72" s="190" t="n">
        <v>33.9846519791955</v>
      </c>
      <c r="X72" s="190" t="n">
        <v>33.113597281445</v>
      </c>
      <c r="Y72" s="190" t="n">
        <v>32.2452858603333</v>
      </c>
      <c r="Z72" s="190" t="n">
        <v>31.9484012496866</v>
      </c>
      <c r="AA72" s="190" t="n">
        <v>34.8668668031333</v>
      </c>
      <c r="AB72" s="190" t="n">
        <v>34.7136421883935</v>
      </c>
      <c r="AC72" s="190" t="n">
        <v>34.0117787822133</v>
      </c>
      <c r="AD72" s="190" t="n">
        <v>32.7735921694262</v>
      </c>
      <c r="AE72" s="190" t="n">
        <v>31.2900643677531</v>
      </c>
      <c r="AF72" s="190" t="n">
        <v>29.5203402321147</v>
      </c>
      <c r="AG72" s="13" t="n">
        <f aca="false">SUM(I72:AF72)</f>
        <v>771.186617985299</v>
      </c>
      <c r="AM72" s="161" t="n">
        <f aca="false">EOMONTH(AM71,0)+1</f>
        <v>39173</v>
      </c>
      <c r="AN72" s="162" t="n">
        <f aca="false">VLOOKUP(AM72,$B$6:$C$289,2)</f>
        <v>0</v>
      </c>
      <c r="AO72" s="163" t="n">
        <f aca="false">VLOOKUP(YEAR(AM72),$E$6:$F$25,2)/100</f>
        <v>0</v>
      </c>
    </row>
    <row r="73" customFormat="false" ht="12" hidden="false" customHeight="true" outlineLevel="0" collapsed="false">
      <c r="B73" s="153" t="n">
        <f aca="false">EOMONTH(B72,0)+1</f>
        <v>39203</v>
      </c>
      <c r="C73" s="191"/>
      <c r="G73" s="130"/>
      <c r="H73" s="130" t="n">
        <v>47</v>
      </c>
      <c r="I73" s="189" t="n">
        <v>28.7089867216995</v>
      </c>
      <c r="J73" s="190" t="n">
        <v>27.5617283858396</v>
      </c>
      <c r="K73" s="190" t="n">
        <v>27.0039556013088</v>
      </c>
      <c r="L73" s="190" t="n">
        <v>26.728399549103</v>
      </c>
      <c r="M73" s="190" t="n">
        <v>26.8867735583652</v>
      </c>
      <c r="N73" s="190" t="n">
        <v>27.8069835817995</v>
      </c>
      <c r="O73" s="190" t="n">
        <v>28.6614202676434</v>
      </c>
      <c r="P73" s="190" t="n">
        <v>28.8580854416818</v>
      </c>
      <c r="Q73" s="190" t="n">
        <v>30.3243340654642</v>
      </c>
      <c r="R73" s="190" t="n">
        <v>31.6601122977574</v>
      </c>
      <c r="S73" s="190" t="n">
        <v>32.0182522760651</v>
      </c>
      <c r="T73" s="190" t="n">
        <v>31.7238384551369</v>
      </c>
      <c r="U73" s="190" t="n">
        <v>30.990146569803</v>
      </c>
      <c r="V73" s="190" t="n">
        <v>29.8635501631145</v>
      </c>
      <c r="W73" s="190" t="n">
        <v>29.2368743851139</v>
      </c>
      <c r="X73" s="190" t="n">
        <v>28.5841615001736</v>
      </c>
      <c r="Y73" s="190" t="n">
        <v>28.5195653596388</v>
      </c>
      <c r="Z73" s="190" t="n">
        <v>29.5180520379635</v>
      </c>
      <c r="AA73" s="190" t="n">
        <v>32.9280542197115</v>
      </c>
      <c r="AB73" s="190" t="n">
        <v>33.0435607867701</v>
      </c>
      <c r="AC73" s="190" t="n">
        <v>32.7934782084541</v>
      </c>
      <c r="AD73" s="190" t="n">
        <v>31.9639330466633</v>
      </c>
      <c r="AE73" s="190" t="n">
        <v>30.6658786542626</v>
      </c>
      <c r="AF73" s="190" t="n">
        <v>28.9864536889326</v>
      </c>
      <c r="AG73" s="13" t="n">
        <f aca="false">SUM(I73:AF73)</f>
        <v>715.036578822466</v>
      </c>
      <c r="AM73" s="161" t="n">
        <f aca="false">EOMONTH(AM72,0)+1</f>
        <v>39203</v>
      </c>
      <c r="AN73" s="162" t="n">
        <f aca="false">VLOOKUP(AM73,$B$6:$C$289,2)</f>
        <v>0</v>
      </c>
      <c r="AO73" s="163" t="n">
        <f aca="false">VLOOKUP(YEAR(AM73),$E$6:$F$25,2)/100</f>
        <v>0</v>
      </c>
    </row>
    <row r="74" customFormat="false" ht="12" hidden="false" customHeight="true" outlineLevel="0" collapsed="false">
      <c r="B74" s="153" t="n">
        <f aca="false">EOMONTH(B73,0)+1</f>
        <v>39234</v>
      </c>
      <c r="C74" s="191"/>
      <c r="G74" s="130"/>
      <c r="H74" s="130" t="n">
        <v>48</v>
      </c>
      <c r="I74" s="189" t="n">
        <v>26.0988311136181</v>
      </c>
      <c r="J74" s="190" t="n">
        <v>25.294482516862</v>
      </c>
      <c r="K74" s="190" t="n">
        <v>24.8912360448412</v>
      </c>
      <c r="L74" s="190" t="n">
        <v>24.661625655779</v>
      </c>
      <c r="M74" s="190" t="n">
        <v>24.6345510441592</v>
      </c>
      <c r="N74" s="190" t="n">
        <v>25.373023159837</v>
      </c>
      <c r="O74" s="190" t="n">
        <v>25.8701451250992</v>
      </c>
      <c r="P74" s="190" t="n">
        <v>25.8598711306345</v>
      </c>
      <c r="Q74" s="190" t="n">
        <v>27.0026119823167</v>
      </c>
      <c r="R74" s="190" t="n">
        <v>27.9860289032041</v>
      </c>
      <c r="S74" s="190" t="n">
        <v>27.8708644725668</v>
      </c>
      <c r="T74" s="190" t="n">
        <v>26.9943389826943</v>
      </c>
      <c r="U74" s="190" t="n">
        <v>27.1280979825728</v>
      </c>
      <c r="V74" s="190" t="n">
        <v>26.7766307608449</v>
      </c>
      <c r="W74" s="190" t="n">
        <v>26.791893452728</v>
      </c>
      <c r="X74" s="190" t="n">
        <v>26.3356118538506</v>
      </c>
      <c r="Y74" s="190" t="n">
        <v>26.4611897739697</v>
      </c>
      <c r="Z74" s="190" t="n">
        <v>27.7034654258346</v>
      </c>
      <c r="AA74" s="190" t="n">
        <v>31.870299929368</v>
      </c>
      <c r="AB74" s="190" t="n">
        <v>32.3212976887982</v>
      </c>
      <c r="AC74" s="190" t="n">
        <v>31.8641200068566</v>
      </c>
      <c r="AD74" s="190" t="n">
        <v>31.0462624224722</v>
      </c>
      <c r="AE74" s="190" t="n">
        <v>29.160409507242</v>
      </c>
      <c r="AF74" s="190" t="n">
        <v>27.0787894708656</v>
      </c>
      <c r="AG74" s="13" t="n">
        <f aca="false">SUM(I74:AF74)</f>
        <v>657.075678407016</v>
      </c>
      <c r="AM74" s="161" t="n">
        <f aca="false">EOMONTH(AM73,0)+1</f>
        <v>39234</v>
      </c>
      <c r="AN74" s="162" t="n">
        <f aca="false">VLOOKUP(AM74,$B$6:$C$289,2)</f>
        <v>0</v>
      </c>
      <c r="AO74" s="163" t="n">
        <f aca="false">VLOOKUP(YEAR(AM74),$E$6:$F$25,2)/100</f>
        <v>0</v>
      </c>
    </row>
    <row r="75" customFormat="false" ht="12" hidden="false" customHeight="true" outlineLevel="0" collapsed="false">
      <c r="B75" s="153" t="n">
        <f aca="false">EOMONTH(B74,0)+1</f>
        <v>39264</v>
      </c>
      <c r="C75" s="191"/>
      <c r="G75" s="130"/>
      <c r="H75" s="130" t="n">
        <v>49</v>
      </c>
      <c r="I75" s="189" t="n">
        <v>24.6775855017739</v>
      </c>
      <c r="J75" s="190" t="n">
        <v>23.8582866157247</v>
      </c>
      <c r="K75" s="190" t="n">
        <v>23.8724574848293</v>
      </c>
      <c r="L75" s="190" t="n">
        <v>23.4566139238079</v>
      </c>
      <c r="M75" s="190" t="n">
        <v>23.9703436095929</v>
      </c>
      <c r="N75" s="190" t="n">
        <v>24.6320219159164</v>
      </c>
      <c r="O75" s="190" t="n">
        <v>28.6969927295558</v>
      </c>
      <c r="P75" s="190" t="n">
        <v>32.208082877924</v>
      </c>
      <c r="Q75" s="190" t="n">
        <v>33.1184588301789</v>
      </c>
      <c r="R75" s="190" t="n">
        <v>33.3023132022294</v>
      </c>
      <c r="S75" s="190" t="n">
        <v>33.6250909235807</v>
      </c>
      <c r="T75" s="190" t="n">
        <v>32.41574477302</v>
      </c>
      <c r="U75" s="190" t="n">
        <v>31.7300568437027</v>
      </c>
      <c r="V75" s="190" t="n">
        <v>31.161640970005</v>
      </c>
      <c r="W75" s="190" t="n">
        <v>30.7180252674115</v>
      </c>
      <c r="X75" s="190" t="n">
        <v>30.5480766607691</v>
      </c>
      <c r="Y75" s="190" t="n">
        <v>29.1684317346045</v>
      </c>
      <c r="Z75" s="190" t="n">
        <v>29.1639747555368</v>
      </c>
      <c r="AA75" s="190" t="n">
        <v>33.2553352488256</v>
      </c>
      <c r="AB75" s="190" t="n">
        <v>32.4589938804805</v>
      </c>
      <c r="AC75" s="190" t="n">
        <v>32.2424386603143</v>
      </c>
      <c r="AD75" s="190" t="n">
        <v>30.2398640639714</v>
      </c>
      <c r="AE75" s="190" t="n">
        <v>28.6807560310553</v>
      </c>
      <c r="AF75" s="190" t="n">
        <v>26.0227500126789</v>
      </c>
      <c r="AG75" s="13" t="n">
        <f aca="false">SUM(I75:AF75)</f>
        <v>703.22433651749</v>
      </c>
      <c r="AM75" s="161" t="n">
        <f aca="false">EOMONTH(AM74,0)+1</f>
        <v>39264</v>
      </c>
      <c r="AN75" s="162" t="n">
        <f aca="false">VLOOKUP(AM75,$B$6:$C$289,2)</f>
        <v>0</v>
      </c>
      <c r="AO75" s="163" t="n">
        <f aca="false">VLOOKUP(YEAR(AM75),$E$6:$F$25,2)/100</f>
        <v>0</v>
      </c>
    </row>
    <row r="76" customFormat="false" ht="12" hidden="false" customHeight="true" outlineLevel="0" collapsed="false">
      <c r="B76" s="153" t="n">
        <f aca="false">EOMONTH(B75,0)+1</f>
        <v>39295</v>
      </c>
      <c r="C76" s="191"/>
      <c r="G76" s="130"/>
      <c r="H76" s="130" t="n">
        <v>50</v>
      </c>
      <c r="I76" s="189" t="n">
        <v>27.1380556686265</v>
      </c>
      <c r="J76" s="190" t="n">
        <v>26.1931363169689</v>
      </c>
      <c r="K76" s="190" t="n">
        <v>25.5712290609634</v>
      </c>
      <c r="L76" s="190" t="n">
        <v>25.4585384952976</v>
      </c>
      <c r="M76" s="190" t="n">
        <v>25.9014076567012</v>
      </c>
      <c r="N76" s="190" t="n">
        <v>27.4278667135911</v>
      </c>
      <c r="O76" s="190" t="n">
        <v>30.941046377407</v>
      </c>
      <c r="P76" s="190" t="n">
        <v>33.9798209330875</v>
      </c>
      <c r="Q76" s="190" t="n">
        <v>35.4265141419511</v>
      </c>
      <c r="R76" s="190" t="n">
        <v>36.1064610389154</v>
      </c>
      <c r="S76" s="190" t="n">
        <v>36.2312102990821</v>
      </c>
      <c r="T76" s="190" t="n">
        <v>35.7116667522793</v>
      </c>
      <c r="U76" s="190" t="n">
        <v>35.2339122882596</v>
      </c>
      <c r="V76" s="190" t="n">
        <v>34.701451566059</v>
      </c>
      <c r="W76" s="190" t="n">
        <v>34.1747697984439</v>
      </c>
      <c r="X76" s="190" t="n">
        <v>33.9253153479738</v>
      </c>
      <c r="Y76" s="190" t="n">
        <v>33.4390787250386</v>
      </c>
      <c r="Z76" s="190" t="n">
        <v>32.7660331390365</v>
      </c>
      <c r="AA76" s="190" t="n">
        <v>36.0479633180888</v>
      </c>
      <c r="AB76" s="190" t="n">
        <v>35.7989118549487</v>
      </c>
      <c r="AC76" s="190" t="n">
        <v>34.9249383466554</v>
      </c>
      <c r="AD76" s="190" t="n">
        <v>33.3160572290462</v>
      </c>
      <c r="AE76" s="190" t="n">
        <v>31.1542869277662</v>
      </c>
      <c r="AF76" s="190" t="n">
        <v>28.7046449353802</v>
      </c>
      <c r="AG76" s="13" t="n">
        <f aca="false">SUM(I76:AF76)</f>
        <v>770.274316931568</v>
      </c>
      <c r="AM76" s="161" t="n">
        <f aca="false">EOMONTH(AM75,0)+1</f>
        <v>39295</v>
      </c>
      <c r="AN76" s="162" t="n">
        <f aca="false">VLOOKUP(AM76,$B$6:$C$289,2)</f>
        <v>0</v>
      </c>
      <c r="AO76" s="163" t="n">
        <f aca="false">VLOOKUP(YEAR(AM76),$E$6:$F$25,2)/100</f>
        <v>0</v>
      </c>
    </row>
    <row r="77" customFormat="false" ht="12" hidden="false" customHeight="true" outlineLevel="0" collapsed="false">
      <c r="B77" s="153" t="n">
        <f aca="false">EOMONTH(B76,0)+1</f>
        <v>39326</v>
      </c>
      <c r="C77" s="191"/>
      <c r="G77" s="130"/>
      <c r="H77" s="130" t="n">
        <v>51</v>
      </c>
      <c r="I77" s="189" t="n">
        <v>27.6357796258248</v>
      </c>
      <c r="J77" s="190" t="n">
        <v>26.6325650681468</v>
      </c>
      <c r="K77" s="190" t="n">
        <v>26.301209595254</v>
      </c>
      <c r="L77" s="190" t="n">
        <v>26.2281826135622</v>
      </c>
      <c r="M77" s="190" t="n">
        <v>26.6138063063894</v>
      </c>
      <c r="N77" s="190" t="n">
        <v>28.3504676478379</v>
      </c>
      <c r="O77" s="190" t="n">
        <v>31.8590617755105</v>
      </c>
      <c r="P77" s="190" t="n">
        <v>34.9510796741386</v>
      </c>
      <c r="Q77" s="190" t="n">
        <v>35.9527880747288</v>
      </c>
      <c r="R77" s="190" t="n">
        <v>36.7399169654828</v>
      </c>
      <c r="S77" s="190" t="n">
        <v>36.6148957767361</v>
      </c>
      <c r="T77" s="190" t="n">
        <v>36.1966524520432</v>
      </c>
      <c r="U77" s="190" t="n">
        <v>35.507770680665</v>
      </c>
      <c r="V77" s="190" t="n">
        <v>34.9808557900066</v>
      </c>
      <c r="W77" s="190" t="n">
        <v>34.555364317998</v>
      </c>
      <c r="X77" s="190" t="n">
        <v>34.2110306021943</v>
      </c>
      <c r="Y77" s="190" t="n">
        <v>33.5810987420098</v>
      </c>
      <c r="Z77" s="190" t="n">
        <v>33.1641439325381</v>
      </c>
      <c r="AA77" s="190" t="n">
        <v>36.6067528275564</v>
      </c>
      <c r="AB77" s="190" t="n">
        <v>36.4000169456833</v>
      </c>
      <c r="AC77" s="190" t="n">
        <v>35.7411391513221</v>
      </c>
      <c r="AD77" s="190" t="n">
        <v>34.0677277720001</v>
      </c>
      <c r="AE77" s="190" t="n">
        <v>31.8391849123068</v>
      </c>
      <c r="AF77" s="190" t="n">
        <v>29.4315642418839</v>
      </c>
      <c r="AG77" s="13" t="n">
        <f aca="false">SUM(I77:AF77)</f>
        <v>784.16305549182</v>
      </c>
      <c r="AM77" s="161" t="n">
        <f aca="false">EOMONTH(AM76,0)+1</f>
        <v>39326</v>
      </c>
      <c r="AN77" s="162" t="n">
        <f aca="false">VLOOKUP(AM77,$B$6:$C$289,2)</f>
        <v>0</v>
      </c>
      <c r="AO77" s="163" t="n">
        <f aca="false">VLOOKUP(YEAR(AM77),$E$6:$F$25,2)/100</f>
        <v>0</v>
      </c>
    </row>
    <row r="78" customFormat="false" ht="12" hidden="false" customHeight="true" outlineLevel="0" collapsed="false">
      <c r="B78" s="153" t="n">
        <f aca="false">EOMONTH(B77,0)+1</f>
        <v>39356</v>
      </c>
      <c r="C78" s="191"/>
      <c r="G78" s="130"/>
      <c r="H78" s="130" t="n">
        <v>52</v>
      </c>
      <c r="I78" s="189" t="n">
        <v>25.6251540834915</v>
      </c>
      <c r="J78" s="190" t="n">
        <v>24.726067400182</v>
      </c>
      <c r="K78" s="190" t="n">
        <v>24.5099429019326</v>
      </c>
      <c r="L78" s="190" t="n">
        <v>24.569728981967</v>
      </c>
      <c r="M78" s="190" t="n">
        <v>24.8593564476586</v>
      </c>
      <c r="N78" s="190" t="n">
        <v>26.7915687433044</v>
      </c>
      <c r="O78" s="190" t="n">
        <v>30.4052935802631</v>
      </c>
      <c r="P78" s="190" t="n">
        <v>32.9839014304426</v>
      </c>
      <c r="Q78" s="190" t="n">
        <v>34.37788789681</v>
      </c>
      <c r="R78" s="190" t="n">
        <v>34.7903607407873</v>
      </c>
      <c r="S78" s="190" t="n">
        <v>34.3660187239475</v>
      </c>
      <c r="T78" s="190" t="n">
        <v>34.0649042230851</v>
      </c>
      <c r="U78" s="190" t="n">
        <v>33.6330319578832</v>
      </c>
      <c r="V78" s="190" t="n">
        <v>34.0587843985595</v>
      </c>
      <c r="W78" s="190" t="n">
        <v>33.9132014882586</v>
      </c>
      <c r="X78" s="190" t="n">
        <v>33.2413951299447</v>
      </c>
      <c r="Y78" s="190" t="n">
        <v>32.6147378595356</v>
      </c>
      <c r="Z78" s="190" t="n">
        <v>31.8800774065587</v>
      </c>
      <c r="AA78" s="190" t="n">
        <v>35.3017364822836</v>
      </c>
      <c r="AB78" s="190" t="n">
        <v>35.1653692693927</v>
      </c>
      <c r="AC78" s="190" t="n">
        <v>34.5716487383688</v>
      </c>
      <c r="AD78" s="190" t="n">
        <v>33.1441735378138</v>
      </c>
      <c r="AE78" s="190" t="n">
        <v>30.9584077630751</v>
      </c>
      <c r="AF78" s="190" t="n">
        <v>28.5132708354813</v>
      </c>
      <c r="AG78" s="13" t="n">
        <f aca="false">SUM(I78:AF78)</f>
        <v>749.066020021027</v>
      </c>
      <c r="AM78" s="161" t="n">
        <f aca="false">EOMONTH(AM77,0)+1</f>
        <v>39356</v>
      </c>
      <c r="AN78" s="162" t="n">
        <f aca="false">VLOOKUP(AM78,$B$6:$C$289,2)</f>
        <v>0</v>
      </c>
      <c r="AO78" s="163" t="n">
        <f aca="false">VLOOKUP(YEAR(AM78),$E$6:$F$25,2)/100</f>
        <v>0</v>
      </c>
    </row>
    <row r="79" customFormat="false" ht="12" hidden="false" customHeight="true" outlineLevel="0" collapsed="false">
      <c r="B79" s="153" t="n">
        <f aca="false">EOMONTH(B78,0)+1</f>
        <v>39387</v>
      </c>
      <c r="C79" s="191"/>
      <c r="G79" s="130"/>
      <c r="H79" s="130" t="n">
        <v>53</v>
      </c>
      <c r="I79" s="189" t="n">
        <v>25.9397070711323</v>
      </c>
      <c r="J79" s="190" t="n">
        <v>24.8646015213216</v>
      </c>
      <c r="K79" s="190" t="n">
        <v>24.5851164343697</v>
      </c>
      <c r="L79" s="190" t="n">
        <v>24.4706267647493</v>
      </c>
      <c r="M79" s="190" t="n">
        <v>24.7805987818007</v>
      </c>
      <c r="N79" s="190" t="n">
        <v>26.4064408707468</v>
      </c>
      <c r="O79" s="190" t="n">
        <v>29.7970430468945</v>
      </c>
      <c r="P79" s="190" t="n">
        <v>33.173659295434</v>
      </c>
      <c r="Q79" s="190" t="n">
        <v>34.226032287258</v>
      </c>
      <c r="R79" s="190" t="n">
        <v>34.9597639829987</v>
      </c>
      <c r="S79" s="190" t="n">
        <v>34.8609569444279</v>
      </c>
      <c r="T79" s="190" t="n">
        <v>33.9456637300371</v>
      </c>
      <c r="U79" s="190" t="n">
        <v>32.9946072700393</v>
      </c>
      <c r="V79" s="190" t="n">
        <v>32.6871274070097</v>
      </c>
      <c r="W79" s="190" t="n">
        <v>31.6189079845448</v>
      </c>
      <c r="X79" s="190" t="n">
        <v>30.5949186030589</v>
      </c>
      <c r="Y79" s="190" t="n">
        <v>29.7014765730933</v>
      </c>
      <c r="Z79" s="190" t="n">
        <v>29.127615625953</v>
      </c>
      <c r="AA79" s="190" t="n">
        <v>32.4669032926877</v>
      </c>
      <c r="AB79" s="190" t="n">
        <v>32.5725349429576</v>
      </c>
      <c r="AC79" s="190" t="n">
        <v>32.0650428184122</v>
      </c>
      <c r="AD79" s="190" t="n">
        <v>30.9133482275539</v>
      </c>
      <c r="AE79" s="190" t="n">
        <v>29.6881261440941</v>
      </c>
      <c r="AF79" s="190" t="n">
        <v>27.7138952687613</v>
      </c>
      <c r="AG79" s="13" t="n">
        <f aca="false">SUM(I79:AF79)</f>
        <v>724.154714889336</v>
      </c>
      <c r="AM79" s="161" t="n">
        <f aca="false">EOMONTH(AM78,0)+1</f>
        <v>39387</v>
      </c>
      <c r="AN79" s="162" t="n">
        <f aca="false">VLOOKUP(AM79,$B$6:$C$289,2)</f>
        <v>0</v>
      </c>
      <c r="AO79" s="163" t="n">
        <f aca="false">VLOOKUP(YEAR(AM79),$E$6:$F$25,2)/100</f>
        <v>0</v>
      </c>
    </row>
    <row r="80" customFormat="false" ht="12" hidden="false" customHeight="true" outlineLevel="0" collapsed="false">
      <c r="B80" s="153" t="n">
        <f aca="false">EOMONTH(B79,0)+1</f>
        <v>39417</v>
      </c>
      <c r="C80" s="191"/>
      <c r="G80" s="130"/>
      <c r="H80" s="130" t="n">
        <v>54</v>
      </c>
      <c r="I80" s="189" t="n">
        <v>27.3080524325714</v>
      </c>
      <c r="J80" s="190" t="n">
        <v>26.0728451663483</v>
      </c>
      <c r="K80" s="190" t="n">
        <v>25.4605586675327</v>
      </c>
      <c r="L80" s="190" t="n">
        <v>25.0658960724459</v>
      </c>
      <c r="M80" s="190" t="n">
        <v>25.0848275971992</v>
      </c>
      <c r="N80" s="190" t="n">
        <v>25.8279232678646</v>
      </c>
      <c r="O80" s="190" t="n">
        <v>26.3602072116087</v>
      </c>
      <c r="P80" s="190" t="n">
        <v>27.4446505804641</v>
      </c>
      <c r="Q80" s="190" t="n">
        <v>28.839802761404</v>
      </c>
      <c r="R80" s="190" t="n">
        <v>30.1837347050441</v>
      </c>
      <c r="S80" s="190" t="n">
        <v>30.4575095398877</v>
      </c>
      <c r="T80" s="190" t="n">
        <v>29.9494501732708</v>
      </c>
      <c r="U80" s="190" t="n">
        <v>29.0012912222305</v>
      </c>
      <c r="V80" s="190" t="n">
        <v>27.7204492619301</v>
      </c>
      <c r="W80" s="190" t="n">
        <v>26.3514477603902</v>
      </c>
      <c r="X80" s="190" t="n">
        <v>25.7205583319639</v>
      </c>
      <c r="Y80" s="190" t="n">
        <v>25.3798828863768</v>
      </c>
      <c r="Z80" s="190" t="n">
        <v>26.2743607984652</v>
      </c>
      <c r="AA80" s="190" t="n">
        <v>29.9047325460432</v>
      </c>
      <c r="AB80" s="190" t="n">
        <v>30.4118585864677</v>
      </c>
      <c r="AC80" s="190" t="n">
        <v>30.2424928955859</v>
      </c>
      <c r="AD80" s="190" t="n">
        <v>29.4838465040812</v>
      </c>
      <c r="AE80" s="190" t="n">
        <v>28.5810469165625</v>
      </c>
      <c r="AF80" s="190" t="n">
        <v>26.6560148623456</v>
      </c>
      <c r="AG80" s="13" t="n">
        <f aca="false">SUM(I80:AF80)</f>
        <v>663.783440748084</v>
      </c>
      <c r="AM80" s="161" t="n">
        <f aca="false">EOMONTH(AM79,0)+1</f>
        <v>39417</v>
      </c>
      <c r="AN80" s="162" t="n">
        <f aca="false">VLOOKUP(AM80,$B$6:$C$289,2)</f>
        <v>0</v>
      </c>
      <c r="AO80" s="163" t="n">
        <f aca="false">VLOOKUP(YEAR(AM80),$E$6:$F$25,2)/100</f>
        <v>0</v>
      </c>
    </row>
    <row r="81" customFormat="false" ht="12" hidden="false" customHeight="true" outlineLevel="0" collapsed="false">
      <c r="B81" s="153" t="n">
        <f aca="false">EOMONTH(B80,0)+1</f>
        <v>39448</v>
      </c>
      <c r="C81" s="191"/>
      <c r="G81" s="130"/>
      <c r="H81" s="130" t="n">
        <v>55</v>
      </c>
      <c r="I81" s="189" t="n">
        <v>25.7167341759342</v>
      </c>
      <c r="J81" s="190" t="n">
        <v>24.7135840355198</v>
      </c>
      <c r="K81" s="190" t="n">
        <v>24.2170593527035</v>
      </c>
      <c r="L81" s="190" t="n">
        <v>23.7381691962457</v>
      </c>
      <c r="M81" s="190" t="n">
        <v>23.5904345730701</v>
      </c>
      <c r="N81" s="190" t="n">
        <v>24.0675966468037</v>
      </c>
      <c r="O81" s="190" t="n">
        <v>24.3455700389702</v>
      </c>
      <c r="P81" s="190" t="n">
        <v>25.0942987623397</v>
      </c>
      <c r="Q81" s="190" t="n">
        <v>26.0200132192211</v>
      </c>
      <c r="R81" s="190" t="n">
        <v>27.0806800985062</v>
      </c>
      <c r="S81" s="190" t="n">
        <v>26.8086135427022</v>
      </c>
      <c r="T81" s="190" t="n">
        <v>25.7684783983634</v>
      </c>
      <c r="U81" s="190" t="n">
        <v>25.4045048962967</v>
      </c>
      <c r="V81" s="190" t="n">
        <v>24.4464020683965</v>
      </c>
      <c r="W81" s="190" t="n">
        <v>23.9319548286101</v>
      </c>
      <c r="X81" s="190" t="n">
        <v>23.405387991886</v>
      </c>
      <c r="Y81" s="190" t="n">
        <v>23.4292162776336</v>
      </c>
      <c r="Z81" s="190" t="n">
        <v>24.4487648552828</v>
      </c>
      <c r="AA81" s="190" t="n">
        <v>28.7418728992947</v>
      </c>
      <c r="AB81" s="190" t="n">
        <v>29.6057964082568</v>
      </c>
      <c r="AC81" s="190" t="n">
        <v>29.1721348415237</v>
      </c>
      <c r="AD81" s="190" t="n">
        <v>28.553518330116</v>
      </c>
      <c r="AE81" s="190" t="n">
        <v>27.1066661748149</v>
      </c>
      <c r="AF81" s="190" t="n">
        <v>24.9402418351484</v>
      </c>
      <c r="AG81" s="13" t="n">
        <f aca="false">SUM(I81:AF81)</f>
        <v>614.34769344764</v>
      </c>
      <c r="AM81" s="161" t="n">
        <f aca="false">EOMONTH(AM80,0)+1</f>
        <v>39448</v>
      </c>
      <c r="AN81" s="162" t="n">
        <f aca="false">VLOOKUP(AM81,$B$6:$C$289,2)</f>
        <v>0</v>
      </c>
      <c r="AO81" s="163" t="n">
        <f aca="false">VLOOKUP(YEAR(AM81),$E$6:$F$25,2)/100</f>
        <v>0</v>
      </c>
    </row>
    <row r="82" customFormat="false" ht="12" hidden="false" customHeight="true" outlineLevel="0" collapsed="false">
      <c r="B82" s="153" t="n">
        <f aca="false">EOMONTH(B81,0)+1</f>
        <v>39479</v>
      </c>
      <c r="C82" s="191"/>
      <c r="G82" s="130"/>
      <c r="H82" s="130" t="n">
        <v>56</v>
      </c>
      <c r="I82" s="189" t="n">
        <v>24.5216319105699</v>
      </c>
      <c r="J82" s="190" t="n">
        <v>23.6845071769451</v>
      </c>
      <c r="K82" s="190" t="n">
        <v>23.4431247577675</v>
      </c>
      <c r="L82" s="190" t="n">
        <v>23.404812005912</v>
      </c>
      <c r="M82" s="190" t="n">
        <v>23.5132155432107</v>
      </c>
      <c r="N82" s="190" t="n">
        <v>25.3698576213486</v>
      </c>
      <c r="O82" s="190" t="n">
        <v>28.9412004901676</v>
      </c>
      <c r="P82" s="190" t="n">
        <v>32.7862229253019</v>
      </c>
      <c r="Q82" s="190" t="n">
        <v>34.6162153348991</v>
      </c>
      <c r="R82" s="190" t="n">
        <v>35.2911053163439</v>
      </c>
      <c r="S82" s="190" t="n">
        <v>35.3536638702085</v>
      </c>
      <c r="T82" s="190" t="n">
        <v>35.0298049715119</v>
      </c>
      <c r="U82" s="190" t="n">
        <v>34.577402421519</v>
      </c>
      <c r="V82" s="190" t="n">
        <v>34.0743654597964</v>
      </c>
      <c r="W82" s="190" t="n">
        <v>33.9658482376521</v>
      </c>
      <c r="X82" s="190" t="n">
        <v>33.4324621222261</v>
      </c>
      <c r="Y82" s="190" t="n">
        <v>32.9227993720554</v>
      </c>
      <c r="Z82" s="190" t="n">
        <v>31.8830768307946</v>
      </c>
      <c r="AA82" s="190" t="n">
        <v>35.4479491971889</v>
      </c>
      <c r="AB82" s="190" t="n">
        <v>35.5928656447836</v>
      </c>
      <c r="AC82" s="190" t="n">
        <v>34.7251511009706</v>
      </c>
      <c r="AD82" s="190" t="n">
        <v>33.3716723678563</v>
      </c>
      <c r="AE82" s="190" t="n">
        <v>30.8249873547821</v>
      </c>
      <c r="AF82" s="190" t="n">
        <v>28.5884112821537</v>
      </c>
      <c r="AG82" s="13" t="n">
        <f aca="false">SUM(I82:AF82)</f>
        <v>745.362353315966</v>
      </c>
      <c r="AM82" s="161" t="n">
        <f aca="false">EOMONTH(AM81,0)+1</f>
        <v>39479</v>
      </c>
      <c r="AN82" s="162" t="n">
        <f aca="false">VLOOKUP(AM82,$B$6:$C$289,2)</f>
        <v>0</v>
      </c>
      <c r="AO82" s="163" t="n">
        <f aca="false">VLOOKUP(YEAR(AM82),$E$6:$F$25,2)/100</f>
        <v>0</v>
      </c>
    </row>
    <row r="83" customFormat="false" ht="12" hidden="false" customHeight="true" outlineLevel="0" collapsed="false">
      <c r="B83" s="153" t="n">
        <f aca="false">EOMONTH(B82,0)+1</f>
        <v>39508</v>
      </c>
      <c r="C83" s="191"/>
      <c r="G83" s="130"/>
      <c r="H83" s="130" t="n">
        <v>57</v>
      </c>
      <c r="I83" s="189" t="n">
        <v>27.1888968794558</v>
      </c>
      <c r="J83" s="190" t="n">
        <v>26.3138942234396</v>
      </c>
      <c r="K83" s="190" t="n">
        <v>25.7687011491881</v>
      </c>
      <c r="L83" s="190" t="n">
        <v>25.740049646105</v>
      </c>
      <c r="M83" s="190" t="n">
        <v>26.1909292629913</v>
      </c>
      <c r="N83" s="190" t="n">
        <v>27.8473428095903</v>
      </c>
      <c r="O83" s="190" t="n">
        <v>31.1223746906772</v>
      </c>
      <c r="P83" s="190" t="n">
        <v>34.1031612273287</v>
      </c>
      <c r="Q83" s="190" t="n">
        <v>35.7142384034202</v>
      </c>
      <c r="R83" s="190" t="n">
        <v>36.3223144569134</v>
      </c>
      <c r="S83" s="190" t="n">
        <v>36.4036436158276</v>
      </c>
      <c r="T83" s="190" t="n">
        <v>35.918016842784</v>
      </c>
      <c r="U83" s="190" t="n">
        <v>35.6069552542399</v>
      </c>
      <c r="V83" s="190" t="n">
        <v>35.3436076486399</v>
      </c>
      <c r="W83" s="190" t="n">
        <v>35.1480506526862</v>
      </c>
      <c r="X83" s="190" t="n">
        <v>34.764556024568</v>
      </c>
      <c r="Y83" s="190" t="n">
        <v>34.4375870236626</v>
      </c>
      <c r="Z83" s="190" t="n">
        <v>33.295255702216</v>
      </c>
      <c r="AA83" s="190" t="n">
        <v>37.0195325060246</v>
      </c>
      <c r="AB83" s="190" t="n">
        <v>36.6501760664837</v>
      </c>
      <c r="AC83" s="190" t="n">
        <v>35.7391972218467</v>
      </c>
      <c r="AD83" s="190" t="n">
        <v>34.2539043069329</v>
      </c>
      <c r="AE83" s="190" t="n">
        <v>31.8946896415931</v>
      </c>
      <c r="AF83" s="190" t="n">
        <v>29.461061537927</v>
      </c>
      <c r="AG83" s="13" t="n">
        <f aca="false">SUM(I83:AF83)</f>
        <v>782.248136794542</v>
      </c>
      <c r="AM83" s="161" t="n">
        <f aca="false">EOMONTH(AM82,0)+1</f>
        <v>39508</v>
      </c>
      <c r="AN83" s="162" t="n">
        <f aca="false">VLOOKUP(AM83,$B$6:$C$289,2)</f>
        <v>0</v>
      </c>
      <c r="AO83" s="163" t="n">
        <f aca="false">VLOOKUP(YEAR(AM83),$E$6:$F$25,2)/100</f>
        <v>0</v>
      </c>
    </row>
    <row r="84" customFormat="false" ht="12" hidden="false" customHeight="true" outlineLevel="0" collapsed="false">
      <c r="B84" s="153" t="n">
        <f aca="false">EOMONTH(B83,0)+1</f>
        <v>39539</v>
      </c>
      <c r="C84" s="191"/>
      <c r="G84" s="130"/>
      <c r="H84" s="130" t="n">
        <v>58</v>
      </c>
      <c r="I84" s="189" t="n">
        <v>24.9467998215445</v>
      </c>
      <c r="J84" s="190" t="n">
        <v>24.074662424929</v>
      </c>
      <c r="K84" s="190" t="n">
        <v>23.8400317222705</v>
      </c>
      <c r="L84" s="190" t="n">
        <v>23.9223431990061</v>
      </c>
      <c r="M84" s="190" t="n">
        <v>24.2459689039891</v>
      </c>
      <c r="N84" s="190" t="n">
        <v>26.0864977984499</v>
      </c>
      <c r="O84" s="190" t="n">
        <v>29.2817084512662</v>
      </c>
      <c r="P84" s="190" t="n">
        <v>32.609568835244</v>
      </c>
      <c r="Q84" s="190" t="n">
        <v>33.6493216870736</v>
      </c>
      <c r="R84" s="190" t="n">
        <v>34.2402413223529</v>
      </c>
      <c r="S84" s="190" t="n">
        <v>33.9961639124983</v>
      </c>
      <c r="T84" s="190" t="n">
        <v>33.4386396366678</v>
      </c>
      <c r="U84" s="190" t="n">
        <v>32.9607388097989</v>
      </c>
      <c r="V84" s="190" t="n">
        <v>32.9568347780025</v>
      </c>
      <c r="W84" s="190" t="n">
        <v>32.2978306497396</v>
      </c>
      <c r="X84" s="190" t="n">
        <v>31.9727029345559</v>
      </c>
      <c r="Y84" s="190" t="n">
        <v>31.237578650059</v>
      </c>
      <c r="Z84" s="190" t="n">
        <v>30.5230801500653</v>
      </c>
      <c r="AA84" s="190" t="n">
        <v>34.3542984426297</v>
      </c>
      <c r="AB84" s="190" t="n">
        <v>34.2553916008771</v>
      </c>
      <c r="AC84" s="190" t="n">
        <v>33.707925292028</v>
      </c>
      <c r="AD84" s="190" t="n">
        <v>32.0983956583702</v>
      </c>
      <c r="AE84" s="190" t="n">
        <v>29.9325061227094</v>
      </c>
      <c r="AF84" s="190" t="n">
        <v>27.3465557994759</v>
      </c>
      <c r="AG84" s="13" t="n">
        <f aca="false">SUM(I84:AF84)</f>
        <v>727.975786603603</v>
      </c>
      <c r="AM84" s="161" t="n">
        <f aca="false">EOMONTH(AM83,0)+1</f>
        <v>39539</v>
      </c>
      <c r="AN84" s="162" t="n">
        <f aca="false">VLOOKUP(AM84,$B$6:$C$289,2)</f>
        <v>0</v>
      </c>
      <c r="AO84" s="163" t="n">
        <f aca="false">VLOOKUP(YEAR(AM84),$E$6:$F$25,2)/100</f>
        <v>0</v>
      </c>
    </row>
    <row r="85" customFormat="false" ht="12" hidden="false" customHeight="true" outlineLevel="0" collapsed="false">
      <c r="B85" s="153" t="n">
        <f aca="false">EOMONTH(B84,0)+1</f>
        <v>39569</v>
      </c>
      <c r="C85" s="191"/>
      <c r="G85" s="130"/>
      <c r="H85" s="130" t="n">
        <v>59</v>
      </c>
      <c r="I85" s="189" t="n">
        <v>25.532850490069</v>
      </c>
      <c r="J85" s="190" t="n">
        <v>24.4098893086411</v>
      </c>
      <c r="K85" s="190" t="n">
        <v>24.1332561180481</v>
      </c>
      <c r="L85" s="190" t="n">
        <v>24.0056370032537</v>
      </c>
      <c r="M85" s="190" t="n">
        <v>24.3251691443303</v>
      </c>
      <c r="N85" s="190" t="n">
        <v>25.9534061850322</v>
      </c>
      <c r="O85" s="190" t="n">
        <v>29.2851744624659</v>
      </c>
      <c r="P85" s="190" t="n">
        <v>32.557225880017</v>
      </c>
      <c r="Q85" s="190" t="n">
        <v>33.6053138020567</v>
      </c>
      <c r="R85" s="190" t="n">
        <v>34.2184661759972</v>
      </c>
      <c r="S85" s="190" t="n">
        <v>33.9439794957346</v>
      </c>
      <c r="T85" s="190" t="n">
        <v>33.5310308206605</v>
      </c>
      <c r="U85" s="190" t="n">
        <v>32.5732936287066</v>
      </c>
      <c r="V85" s="190" t="n">
        <v>32.4985949242118</v>
      </c>
      <c r="W85" s="190" t="n">
        <v>31.5539493953626</v>
      </c>
      <c r="X85" s="190" t="n">
        <v>30.9423191461594</v>
      </c>
      <c r="Y85" s="190" t="n">
        <v>30.1195059941366</v>
      </c>
      <c r="Z85" s="190" t="n">
        <v>29.1112538384971</v>
      </c>
      <c r="AA85" s="190" t="n">
        <v>32.6238496450374</v>
      </c>
      <c r="AB85" s="190" t="n">
        <v>32.6593876730221</v>
      </c>
      <c r="AC85" s="190" t="n">
        <v>32.3061796867854</v>
      </c>
      <c r="AD85" s="190" t="n">
        <v>30.7534839957757</v>
      </c>
      <c r="AE85" s="190" t="n">
        <v>29.1418259506227</v>
      </c>
      <c r="AF85" s="190" t="n">
        <v>26.618101498472</v>
      </c>
      <c r="AG85" s="13" t="n">
        <f aca="false">SUM(I85:AF85)</f>
        <v>716.403144263096</v>
      </c>
      <c r="AM85" s="161" t="n">
        <f aca="false">EOMONTH(AM84,0)+1</f>
        <v>39569</v>
      </c>
      <c r="AN85" s="162" t="n">
        <f aca="false">VLOOKUP(AM85,$B$6:$C$289,2)</f>
        <v>0</v>
      </c>
      <c r="AO85" s="163" t="n">
        <f aca="false">VLOOKUP(YEAR(AM85),$E$6:$F$25,2)/100</f>
        <v>0</v>
      </c>
    </row>
    <row r="86" customFormat="false" ht="12" hidden="false" customHeight="true" outlineLevel="0" collapsed="false">
      <c r="B86" s="153" t="n">
        <f aca="false">EOMONTH(B85,0)+1</f>
        <v>39600</v>
      </c>
      <c r="C86" s="191"/>
      <c r="G86" s="130"/>
      <c r="H86" s="130" t="n">
        <v>60</v>
      </c>
      <c r="I86" s="189" t="n">
        <v>24.3486537944895</v>
      </c>
      <c r="J86" s="190" t="n">
        <v>23.4744374074902</v>
      </c>
      <c r="K86" s="190" t="n">
        <v>23.0346567787983</v>
      </c>
      <c r="L86" s="190" t="n">
        <v>22.8958144219377</v>
      </c>
      <c r="M86" s="190" t="n">
        <v>23.1920120857562</v>
      </c>
      <c r="N86" s="190" t="n">
        <v>24.6051193408959</v>
      </c>
      <c r="O86" s="190" t="n">
        <v>28.0855244116981</v>
      </c>
      <c r="P86" s="190" t="n">
        <v>30.5907474529698</v>
      </c>
      <c r="Q86" s="190" t="n">
        <v>31.5512981157491</v>
      </c>
      <c r="R86" s="190" t="n">
        <v>32.2570463859699</v>
      </c>
      <c r="S86" s="190" t="n">
        <v>32.1621492496402</v>
      </c>
      <c r="T86" s="190" t="n">
        <v>31.50969242156</v>
      </c>
      <c r="U86" s="190" t="n">
        <v>30.8621911725979</v>
      </c>
      <c r="V86" s="190" t="n">
        <v>30.7263122203693</v>
      </c>
      <c r="W86" s="190" t="n">
        <v>30.2046274946964</v>
      </c>
      <c r="X86" s="190" t="n">
        <v>29.1825995013882</v>
      </c>
      <c r="Y86" s="190" t="n">
        <v>28.5593602971917</v>
      </c>
      <c r="Z86" s="190" t="n">
        <v>27.4654836860627</v>
      </c>
      <c r="AA86" s="190" t="n">
        <v>30.1281954247551</v>
      </c>
      <c r="AB86" s="190" t="n">
        <v>30.704869736523</v>
      </c>
      <c r="AC86" s="190" t="n">
        <v>29.7618191287325</v>
      </c>
      <c r="AD86" s="190" t="n">
        <v>28.5613986894565</v>
      </c>
      <c r="AE86" s="190" t="n">
        <v>27.1165917092425</v>
      </c>
      <c r="AF86" s="190" t="n">
        <v>25.5137784458505</v>
      </c>
      <c r="AG86" s="13" t="n">
        <f aca="false">SUM(I86:AF86)</f>
        <v>676.494379373821</v>
      </c>
      <c r="AM86" s="161" t="n">
        <f aca="false">EOMONTH(AM85,0)+1</f>
        <v>39600</v>
      </c>
      <c r="AN86" s="162" t="n">
        <f aca="false">VLOOKUP(AM86,$B$6:$C$289,2)</f>
        <v>0</v>
      </c>
      <c r="AO86" s="163" t="n">
        <f aca="false">VLOOKUP(YEAR(AM86),$E$6:$F$25,2)/100</f>
        <v>0</v>
      </c>
    </row>
    <row r="87" customFormat="false" ht="12" hidden="false" customHeight="true" outlineLevel="0" collapsed="false">
      <c r="B87" s="153" t="n">
        <f aca="false">EOMONTH(B86,0)+1</f>
        <v>39630</v>
      </c>
      <c r="C87" s="191"/>
      <c r="G87" s="130"/>
      <c r="H87" s="130" t="n">
        <v>61</v>
      </c>
      <c r="I87" s="189" t="n">
        <v>25.0937661100222</v>
      </c>
      <c r="J87" s="190" t="n">
        <v>24.080751578424</v>
      </c>
      <c r="K87" s="190" t="n">
        <v>23.3907620063919</v>
      </c>
      <c r="L87" s="190" t="n">
        <v>23.0588835167422</v>
      </c>
      <c r="M87" s="190" t="n">
        <v>23.1577544857067</v>
      </c>
      <c r="N87" s="190" t="n">
        <v>23.704976330532</v>
      </c>
      <c r="O87" s="190" t="n">
        <v>24.3230354644379</v>
      </c>
      <c r="P87" s="190" t="n">
        <v>24.3729645403157</v>
      </c>
      <c r="Q87" s="190" t="n">
        <v>25.5199003591331</v>
      </c>
      <c r="R87" s="190" t="n">
        <v>26.8320503362497</v>
      </c>
      <c r="S87" s="190" t="n">
        <v>27.2332552189392</v>
      </c>
      <c r="T87" s="190" t="n">
        <v>26.9748391742854</v>
      </c>
      <c r="U87" s="190" t="n">
        <v>26.3327681923022</v>
      </c>
      <c r="V87" s="190" t="n">
        <v>25.4383280421118</v>
      </c>
      <c r="W87" s="190" t="n">
        <v>24.4432315797424</v>
      </c>
      <c r="X87" s="190" t="n">
        <v>23.8410221097909</v>
      </c>
      <c r="Y87" s="190" t="n">
        <v>23.7573206275606</v>
      </c>
      <c r="Z87" s="190" t="n">
        <v>24.0049028630675</v>
      </c>
      <c r="AA87" s="190" t="n">
        <v>26.9991932531669</v>
      </c>
      <c r="AB87" s="190" t="n">
        <v>27.8537911472591</v>
      </c>
      <c r="AC87" s="190" t="n">
        <v>27.4401765971867</v>
      </c>
      <c r="AD87" s="190" t="n">
        <v>26.4614069510727</v>
      </c>
      <c r="AE87" s="190" t="n">
        <v>25.4521622657917</v>
      </c>
      <c r="AF87" s="190" t="n">
        <v>23.8917861643991</v>
      </c>
      <c r="AG87" s="13" t="n">
        <f aca="false">SUM(I87:AF87)</f>
        <v>603.659028914631</v>
      </c>
      <c r="AM87" s="161" t="n">
        <f aca="false">EOMONTH(AM86,0)+1</f>
        <v>39630</v>
      </c>
      <c r="AN87" s="162" t="n">
        <f aca="false">VLOOKUP(AM87,$B$6:$C$289,2)</f>
        <v>0</v>
      </c>
      <c r="AO87" s="163" t="n">
        <f aca="false">VLOOKUP(YEAR(AM87),$E$6:$F$25,2)/100</f>
        <v>0</v>
      </c>
    </row>
    <row r="88" customFormat="false" ht="12" hidden="false" customHeight="true" outlineLevel="0" collapsed="false">
      <c r="B88" s="153" t="n">
        <f aca="false">EOMONTH(B87,0)+1</f>
        <v>39661</v>
      </c>
      <c r="C88" s="191"/>
      <c r="G88" s="130"/>
      <c r="H88" s="130" t="n">
        <v>62</v>
      </c>
      <c r="I88" s="189" t="n">
        <v>23.6845364229584</v>
      </c>
      <c r="J88" s="190" t="n">
        <v>22.9365805194571</v>
      </c>
      <c r="K88" s="190" t="n">
        <v>22.2183200268384</v>
      </c>
      <c r="L88" s="190" t="n">
        <v>21.8561744826424</v>
      </c>
      <c r="M88" s="190" t="n">
        <v>21.7395831159477</v>
      </c>
      <c r="N88" s="190" t="n">
        <v>22.0034005029125</v>
      </c>
      <c r="O88" s="190" t="n">
        <v>22.2312215191006</v>
      </c>
      <c r="P88" s="190" t="n">
        <v>21.880738716263</v>
      </c>
      <c r="Q88" s="190" t="n">
        <v>22.6981513948899</v>
      </c>
      <c r="R88" s="190" t="n">
        <v>23.9664280875218</v>
      </c>
      <c r="S88" s="190" t="n">
        <v>24.0952918984287</v>
      </c>
      <c r="T88" s="190" t="n">
        <v>23.5443486625708</v>
      </c>
      <c r="U88" s="190" t="n">
        <v>23.8376200650473</v>
      </c>
      <c r="V88" s="190" t="n">
        <v>23.5778273331707</v>
      </c>
      <c r="W88" s="190" t="n">
        <v>23.7079630733776</v>
      </c>
      <c r="X88" s="190" t="n">
        <v>23.4289329907629</v>
      </c>
      <c r="Y88" s="190" t="n">
        <v>23.5079592349862</v>
      </c>
      <c r="Z88" s="190" t="n">
        <v>23.7107811340967</v>
      </c>
      <c r="AA88" s="190" t="n">
        <v>27.3717271298993</v>
      </c>
      <c r="AB88" s="190" t="n">
        <v>28.2485750524834</v>
      </c>
      <c r="AC88" s="190" t="n">
        <v>27.4572289812125</v>
      </c>
      <c r="AD88" s="190" t="n">
        <v>26.424793916153</v>
      </c>
      <c r="AE88" s="190" t="n">
        <v>24.6129960738522</v>
      </c>
      <c r="AF88" s="190" t="n">
        <v>22.7770948844156</v>
      </c>
      <c r="AG88" s="13" t="n">
        <f aca="false">SUM(I88:AF88)</f>
        <v>571.518275218989</v>
      </c>
      <c r="AM88" s="161" t="n">
        <f aca="false">EOMONTH(AM87,0)+1</f>
        <v>39661</v>
      </c>
      <c r="AN88" s="162" t="n">
        <f aca="false">VLOOKUP(AM88,$B$6:$C$289,2)</f>
        <v>0</v>
      </c>
      <c r="AO88" s="163" t="n">
        <f aca="false">VLOOKUP(YEAR(AM88),$E$6:$F$25,2)/100</f>
        <v>0</v>
      </c>
    </row>
    <row r="89" customFormat="false" ht="12" hidden="false" customHeight="true" outlineLevel="0" collapsed="false">
      <c r="B89" s="153" t="n">
        <f aca="false">EOMONTH(B88,0)+1</f>
        <v>39692</v>
      </c>
      <c r="C89" s="191"/>
      <c r="G89" s="130"/>
      <c r="H89" s="130" t="n">
        <v>63</v>
      </c>
      <c r="I89" s="189" t="n">
        <v>22.2387165284068</v>
      </c>
      <c r="J89" s="190" t="n">
        <v>21.5867715462708</v>
      </c>
      <c r="K89" s="190" t="n">
        <v>21.1548599721142</v>
      </c>
      <c r="L89" s="190" t="n">
        <v>21.159982562165</v>
      </c>
      <c r="M89" s="190" t="n">
        <v>21.2442764526974</v>
      </c>
      <c r="N89" s="190" t="n">
        <v>22.8060993564473</v>
      </c>
      <c r="O89" s="190" t="n">
        <v>26.2795636780534</v>
      </c>
      <c r="P89" s="190" t="n">
        <v>29.4745381931867</v>
      </c>
      <c r="Q89" s="190" t="n">
        <v>31.1050113275952</v>
      </c>
      <c r="R89" s="190" t="n">
        <v>31.9882971334337</v>
      </c>
      <c r="S89" s="190" t="n">
        <v>32.4397757468509</v>
      </c>
      <c r="T89" s="190" t="n">
        <v>32.3821531067981</v>
      </c>
      <c r="U89" s="190" t="n">
        <v>32.4228545747563</v>
      </c>
      <c r="V89" s="190" t="n">
        <v>32.6091678189586</v>
      </c>
      <c r="W89" s="190" t="n">
        <v>32.5058579167331</v>
      </c>
      <c r="X89" s="190" t="n">
        <v>32.1114273119167</v>
      </c>
      <c r="Y89" s="190" t="n">
        <v>31.5195692033054</v>
      </c>
      <c r="Z89" s="190" t="n">
        <v>29.8729239354884</v>
      </c>
      <c r="AA89" s="190" t="n">
        <v>32.7680602188001</v>
      </c>
      <c r="AB89" s="190" t="n">
        <v>33.1936189010969</v>
      </c>
      <c r="AC89" s="190" t="n">
        <v>32.1040679766961</v>
      </c>
      <c r="AD89" s="190" t="n">
        <v>30.2762139485619</v>
      </c>
      <c r="AE89" s="190" t="n">
        <v>27.6941489115494</v>
      </c>
      <c r="AF89" s="190" t="n">
        <v>25.5730254367557</v>
      </c>
      <c r="AG89" s="13" t="n">
        <f aca="false">SUM(I89:AF89)</f>
        <v>686.510981758638</v>
      </c>
      <c r="AM89" s="161" t="n">
        <f aca="false">EOMONTH(AM88,0)+1</f>
        <v>39692</v>
      </c>
      <c r="AN89" s="162" t="n">
        <f aca="false">VLOOKUP(AM89,$B$6:$C$289,2)</f>
        <v>0</v>
      </c>
      <c r="AO89" s="163" t="n">
        <f aca="false">VLOOKUP(YEAR(AM89),$E$6:$F$25,2)/100</f>
        <v>0</v>
      </c>
    </row>
    <row r="90" customFormat="false" ht="12" hidden="false" customHeight="true" outlineLevel="0" collapsed="false">
      <c r="B90" s="153" t="n">
        <f aca="false">EOMONTH(B89,0)+1</f>
        <v>39722</v>
      </c>
      <c r="C90" s="191"/>
      <c r="G90" s="130"/>
      <c r="H90" s="130" t="n">
        <v>64</v>
      </c>
      <c r="I90" s="189" t="n">
        <v>25.0566064530429</v>
      </c>
      <c r="J90" s="190" t="n">
        <v>24.2968089846212</v>
      </c>
      <c r="K90" s="190" t="n">
        <v>23.590723959192</v>
      </c>
      <c r="L90" s="190" t="n">
        <v>23.4737868813188</v>
      </c>
      <c r="M90" s="190" t="n">
        <v>23.8636451097335</v>
      </c>
      <c r="N90" s="190" t="n">
        <v>25.2200345302265</v>
      </c>
      <c r="O90" s="190" t="n">
        <v>28.4602283773181</v>
      </c>
      <c r="P90" s="190" t="n">
        <v>31.5062153043216</v>
      </c>
      <c r="Q90" s="190" t="n">
        <v>33.0173294109123</v>
      </c>
      <c r="R90" s="190" t="n">
        <v>33.4634558916954</v>
      </c>
      <c r="S90" s="190" t="n">
        <v>33.6294536372627</v>
      </c>
      <c r="T90" s="190" t="n">
        <v>33.0411708404305</v>
      </c>
      <c r="U90" s="190" t="n">
        <v>32.7653022590497</v>
      </c>
      <c r="V90" s="190" t="n">
        <v>32.4612512675983</v>
      </c>
      <c r="W90" s="190" t="n">
        <v>31.4989588735509</v>
      </c>
      <c r="X90" s="190" t="n">
        <v>31.3251578227106</v>
      </c>
      <c r="Y90" s="190" t="n">
        <v>30.9125693460736</v>
      </c>
      <c r="Z90" s="190" t="n">
        <v>29.7951775514325</v>
      </c>
      <c r="AA90" s="190" t="n">
        <v>32.8035236223879</v>
      </c>
      <c r="AB90" s="190" t="n">
        <v>33.4545482044642</v>
      </c>
      <c r="AC90" s="190" t="n">
        <v>32.3791514984091</v>
      </c>
      <c r="AD90" s="190" t="n">
        <v>30.6184404362607</v>
      </c>
      <c r="AE90" s="190" t="n">
        <v>28.5954000936798</v>
      </c>
      <c r="AF90" s="190" t="n">
        <v>26.1888495294208</v>
      </c>
      <c r="AG90" s="13" t="n">
        <f aca="false">SUM(I90:AF90)</f>
        <v>711.417789885114</v>
      </c>
      <c r="AM90" s="161" t="n">
        <f aca="false">EOMONTH(AM89,0)+1</f>
        <v>39722</v>
      </c>
      <c r="AN90" s="162" t="n">
        <f aca="false">VLOOKUP(AM90,$B$6:$C$289,2)</f>
        <v>0</v>
      </c>
      <c r="AO90" s="163" t="n">
        <f aca="false">VLOOKUP(YEAR(AM90),$E$6:$F$25,2)/100</f>
        <v>0</v>
      </c>
    </row>
    <row r="91" customFormat="false" ht="12" hidden="false" customHeight="true" outlineLevel="0" collapsed="false">
      <c r="B91" s="153" t="n">
        <f aca="false">EOMONTH(B90,0)+1</f>
        <v>39753</v>
      </c>
      <c r="C91" s="191"/>
      <c r="G91" s="130"/>
      <c r="H91" s="130" t="n">
        <v>65</v>
      </c>
      <c r="I91" s="189" t="n">
        <v>23.668706054036</v>
      </c>
      <c r="J91" s="190" t="n">
        <v>22.9650914461377</v>
      </c>
      <c r="K91" s="190" t="n">
        <v>22.4923423462113</v>
      </c>
      <c r="L91" s="190" t="n">
        <v>22.5288491024873</v>
      </c>
      <c r="M91" s="190" t="n">
        <v>22.8667426025875</v>
      </c>
      <c r="N91" s="190" t="n">
        <v>24.4269510583122</v>
      </c>
      <c r="O91" s="190" t="n">
        <v>27.6306841152562</v>
      </c>
      <c r="P91" s="190" t="n">
        <v>30.4081823082615</v>
      </c>
      <c r="Q91" s="190" t="n">
        <v>31.4183571649526</v>
      </c>
      <c r="R91" s="190" t="n">
        <v>32.058409550831</v>
      </c>
      <c r="S91" s="190" t="n">
        <v>31.9644820730527</v>
      </c>
      <c r="T91" s="190" t="n">
        <v>31.6533079584651</v>
      </c>
      <c r="U91" s="190" t="n">
        <v>31.4557503190296</v>
      </c>
      <c r="V91" s="190" t="n">
        <v>31.4945541736906</v>
      </c>
      <c r="W91" s="190" t="n">
        <v>31.0381420184901</v>
      </c>
      <c r="X91" s="190" t="n">
        <v>30.9270536651523</v>
      </c>
      <c r="Y91" s="190" t="n">
        <v>30.2527331204704</v>
      </c>
      <c r="Z91" s="190" t="n">
        <v>29.2419325860991</v>
      </c>
      <c r="AA91" s="190" t="n">
        <v>32.1763984901397</v>
      </c>
      <c r="AB91" s="190" t="n">
        <v>32.683883689129</v>
      </c>
      <c r="AC91" s="190" t="n">
        <v>31.7650108770287</v>
      </c>
      <c r="AD91" s="190" t="n">
        <v>29.9549554433152</v>
      </c>
      <c r="AE91" s="190" t="n">
        <v>27.6734602885386</v>
      </c>
      <c r="AF91" s="190" t="n">
        <v>25.385503088631</v>
      </c>
      <c r="AG91" s="13" t="n">
        <f aca="false">SUM(I91:AF91)</f>
        <v>688.131483540305</v>
      </c>
      <c r="AM91" s="161" t="n">
        <f aca="false">EOMONTH(AM90,0)+1</f>
        <v>39753</v>
      </c>
      <c r="AN91" s="162" t="n">
        <f aca="false">VLOOKUP(AM91,$B$6:$C$289,2)</f>
        <v>0</v>
      </c>
      <c r="AO91" s="163" t="n">
        <f aca="false">VLOOKUP(YEAR(AM91),$E$6:$F$25,2)/100</f>
        <v>0</v>
      </c>
    </row>
    <row r="92" customFormat="false" ht="12" hidden="false" customHeight="true" outlineLevel="0" collapsed="false">
      <c r="B92" s="153" t="n">
        <f aca="false">EOMONTH(B91,0)+1</f>
        <v>39783</v>
      </c>
      <c r="C92" s="191"/>
      <c r="G92" s="130"/>
      <c r="H92" s="130" t="n">
        <v>66</v>
      </c>
      <c r="I92" s="189" t="n">
        <v>24.5812402898859</v>
      </c>
      <c r="J92" s="190" t="n">
        <v>23.6143567312182</v>
      </c>
      <c r="K92" s="190" t="n">
        <v>23.2722816117693</v>
      </c>
      <c r="L92" s="190" t="n">
        <v>23.1237593033851</v>
      </c>
      <c r="M92" s="190" t="n">
        <v>23.5593054298122</v>
      </c>
      <c r="N92" s="190" t="n">
        <v>24.9558152129956</v>
      </c>
      <c r="O92" s="190" t="n">
        <v>28.3995203851371</v>
      </c>
      <c r="P92" s="190" t="n">
        <v>30.9118231884034</v>
      </c>
      <c r="Q92" s="190" t="n">
        <v>31.775946375537</v>
      </c>
      <c r="R92" s="190" t="n">
        <v>32.344462814606</v>
      </c>
      <c r="S92" s="190" t="n">
        <v>32.1954425167457</v>
      </c>
      <c r="T92" s="190" t="n">
        <v>31.9199356012599</v>
      </c>
      <c r="U92" s="190" t="n">
        <v>31.0822465709056</v>
      </c>
      <c r="V92" s="190" t="n">
        <v>31.1068162821993</v>
      </c>
      <c r="W92" s="190" t="n">
        <v>30.2475959632245</v>
      </c>
      <c r="X92" s="190" t="n">
        <v>29.6030523322317</v>
      </c>
      <c r="Y92" s="190" t="n">
        <v>29.0432026144243</v>
      </c>
      <c r="Z92" s="190" t="n">
        <v>27.7813205059027</v>
      </c>
      <c r="AA92" s="190" t="n">
        <v>30.3809922196151</v>
      </c>
      <c r="AB92" s="190" t="n">
        <v>31.00453858213</v>
      </c>
      <c r="AC92" s="190" t="n">
        <v>30.4624564879525</v>
      </c>
      <c r="AD92" s="190" t="n">
        <v>28.6823400235696</v>
      </c>
      <c r="AE92" s="190" t="n">
        <v>27.0968890398004</v>
      </c>
      <c r="AF92" s="190" t="n">
        <v>24.9022361903213</v>
      </c>
      <c r="AG92" s="13" t="n">
        <f aca="false">SUM(I92:AF92)</f>
        <v>682.047576273032</v>
      </c>
      <c r="AM92" s="161" t="n">
        <f aca="false">EOMONTH(AM91,0)+1</f>
        <v>39783</v>
      </c>
      <c r="AN92" s="162" t="n">
        <f aca="false">VLOOKUP(AM92,$B$6:$C$289,2)</f>
        <v>0</v>
      </c>
      <c r="AO92" s="163" t="n">
        <f aca="false">VLOOKUP(YEAR(AM92),$E$6:$F$25,2)/100</f>
        <v>0</v>
      </c>
    </row>
    <row r="93" customFormat="false" ht="12" hidden="false" customHeight="true" outlineLevel="0" collapsed="false">
      <c r="B93" s="153" t="n">
        <f aca="false">EOMONTH(B92,0)+1</f>
        <v>39814</v>
      </c>
      <c r="C93" s="191"/>
      <c r="G93" s="130"/>
      <c r="H93" s="130" t="n">
        <v>67</v>
      </c>
      <c r="I93" s="189" t="n">
        <v>23.9021079731656</v>
      </c>
      <c r="J93" s="190" t="n">
        <v>22.9488917351833</v>
      </c>
      <c r="K93" s="190" t="n">
        <v>22.5485931892764</v>
      </c>
      <c r="L93" s="190" t="n">
        <v>22.3644795050979</v>
      </c>
      <c r="M93" s="190" t="n">
        <v>22.6650368876095</v>
      </c>
      <c r="N93" s="190" t="n">
        <v>23.8996539435476</v>
      </c>
      <c r="O93" s="190" t="n">
        <v>27.0513792486015</v>
      </c>
      <c r="P93" s="190" t="n">
        <v>29.5965829396804</v>
      </c>
      <c r="Q93" s="190" t="n">
        <v>31.0007551468389</v>
      </c>
      <c r="R93" s="190" t="n">
        <v>32.0899351012928</v>
      </c>
      <c r="S93" s="190" t="n">
        <v>32.4913526673221</v>
      </c>
      <c r="T93" s="190" t="n">
        <v>32.8152957552641</v>
      </c>
      <c r="U93" s="190" t="n">
        <v>32.9419742389504</v>
      </c>
      <c r="V93" s="190" t="n">
        <v>33.6002899911742</v>
      </c>
      <c r="W93" s="190" t="n">
        <v>33.8697363707251</v>
      </c>
      <c r="X93" s="190" t="n">
        <v>32.9655355935002</v>
      </c>
      <c r="Y93" s="190" t="n">
        <v>32.5348191916382</v>
      </c>
      <c r="Z93" s="190" t="n">
        <v>30.9929587764108</v>
      </c>
      <c r="AA93" s="190" t="n">
        <v>33.304123049078</v>
      </c>
      <c r="AB93" s="190" t="n">
        <v>33.4437330949924</v>
      </c>
      <c r="AC93" s="190" t="n">
        <v>32.2425626982543</v>
      </c>
      <c r="AD93" s="190" t="n">
        <v>30.9559658148937</v>
      </c>
      <c r="AE93" s="190" t="n">
        <v>28.8627882117087</v>
      </c>
      <c r="AF93" s="190" t="n">
        <v>27.1306712067538</v>
      </c>
      <c r="AG93" s="13" t="n">
        <f aca="false">SUM(I93:AF93)</f>
        <v>706.21922233096</v>
      </c>
      <c r="AM93" s="161" t="n">
        <f aca="false">EOMONTH(AM92,0)+1</f>
        <v>39814</v>
      </c>
      <c r="AN93" s="162" t="n">
        <f aca="false">VLOOKUP(AM93,$B$6:$C$289,2)</f>
        <v>0</v>
      </c>
      <c r="AO93" s="163" t="n">
        <f aca="false">VLOOKUP(YEAR(AM93),$E$6:$F$25,2)/100</f>
        <v>0</v>
      </c>
    </row>
    <row r="94" customFormat="false" ht="12" hidden="false" customHeight="true" outlineLevel="0" collapsed="false">
      <c r="B94" s="153" t="n">
        <f aca="false">EOMONTH(B93,0)+1</f>
        <v>39845</v>
      </c>
      <c r="C94" s="191"/>
      <c r="G94" s="130"/>
      <c r="H94" s="130" t="n">
        <v>68</v>
      </c>
      <c r="I94" s="189" t="n">
        <v>24.7584485921061</v>
      </c>
      <c r="J94" s="190" t="n">
        <v>23.8635437188996</v>
      </c>
      <c r="K94" s="190" t="n">
        <v>22.8104418145641</v>
      </c>
      <c r="L94" s="190" t="n">
        <v>22.5758364588278</v>
      </c>
      <c r="M94" s="190" t="n">
        <v>22.4363587904738</v>
      </c>
      <c r="N94" s="190" t="n">
        <v>23.0495579458117</v>
      </c>
      <c r="O94" s="190" t="n">
        <v>23.1254384744253</v>
      </c>
      <c r="P94" s="190" t="n">
        <v>23.4010988309561</v>
      </c>
      <c r="Q94" s="190" t="n">
        <v>25.1069284835622</v>
      </c>
      <c r="R94" s="190" t="n">
        <v>26.7404019526125</v>
      </c>
      <c r="S94" s="190" t="n">
        <v>27.3869420083218</v>
      </c>
      <c r="T94" s="190" t="n">
        <v>27.5036638532775</v>
      </c>
      <c r="U94" s="190" t="n">
        <v>27.6707020539151</v>
      </c>
      <c r="V94" s="190" t="n">
        <v>27.3395984495793</v>
      </c>
      <c r="W94" s="190" t="n">
        <v>27.0456722019818</v>
      </c>
      <c r="X94" s="190" t="n">
        <v>26.9261619711805</v>
      </c>
      <c r="Y94" s="190" t="n">
        <v>26.4417589282111</v>
      </c>
      <c r="Z94" s="190" t="n">
        <v>26.3662126206329</v>
      </c>
      <c r="AA94" s="190" t="n">
        <v>29.2636574123442</v>
      </c>
      <c r="AB94" s="190" t="n">
        <v>29.924325925022</v>
      </c>
      <c r="AC94" s="190" t="n">
        <v>29.127013271145</v>
      </c>
      <c r="AD94" s="190" t="n">
        <v>28.1036502078856</v>
      </c>
      <c r="AE94" s="190" t="n">
        <v>26.4494538907741</v>
      </c>
      <c r="AF94" s="190" t="n">
        <v>24.7346432579727</v>
      </c>
      <c r="AG94" s="13" t="n">
        <f aca="false">SUM(I94:AF94)</f>
        <v>622.151511114483</v>
      </c>
      <c r="AM94" s="161" t="n">
        <f aca="false">EOMONTH(AM93,0)+1</f>
        <v>39845</v>
      </c>
      <c r="AN94" s="162" t="n">
        <f aca="false">VLOOKUP(AM94,$B$6:$C$289,2)</f>
        <v>0</v>
      </c>
      <c r="AO94" s="163" t="n">
        <f aca="false">VLOOKUP(YEAR(AM94),$E$6:$F$25,2)/100</f>
        <v>0</v>
      </c>
    </row>
    <row r="95" customFormat="false" ht="12" hidden="false" customHeight="true" outlineLevel="0" collapsed="false">
      <c r="B95" s="153" t="n">
        <f aca="false">EOMONTH(B94,0)+1</f>
        <v>39873</v>
      </c>
      <c r="C95" s="191"/>
      <c r="G95" s="130"/>
      <c r="H95" s="130" t="n">
        <v>69</v>
      </c>
      <c r="I95" s="189" t="n">
        <v>24.98510156548</v>
      </c>
      <c r="J95" s="190" t="n">
        <v>24.2622512455184</v>
      </c>
      <c r="K95" s="190" t="n">
        <v>23.4927966810327</v>
      </c>
      <c r="L95" s="190" t="n">
        <v>23.1883364972965</v>
      </c>
      <c r="M95" s="190" t="n">
        <v>23.281761085967</v>
      </c>
      <c r="N95" s="190" t="n">
        <v>23.58646616343</v>
      </c>
      <c r="O95" s="190" t="n">
        <v>23.5169765333898</v>
      </c>
      <c r="P95" s="190" t="n">
        <v>23.9423808989095</v>
      </c>
      <c r="Q95" s="190" t="n">
        <v>25.1828283037575</v>
      </c>
      <c r="R95" s="190" t="n">
        <v>26.3484328718673</v>
      </c>
      <c r="S95" s="190" t="n">
        <v>26.6868970911307</v>
      </c>
      <c r="T95" s="190" t="n">
        <v>25.9927897510798</v>
      </c>
      <c r="U95" s="190" t="n">
        <v>26.2507946861055</v>
      </c>
      <c r="V95" s="190" t="n">
        <v>25.6207572847985</v>
      </c>
      <c r="W95" s="190" t="n">
        <v>25.0187695342234</v>
      </c>
      <c r="X95" s="190" t="n">
        <v>25.2352156410065</v>
      </c>
      <c r="Y95" s="190" t="n">
        <v>25.0133594434345</v>
      </c>
      <c r="Z95" s="190" t="n">
        <v>25.7273646857831</v>
      </c>
      <c r="AA95" s="190" t="n">
        <v>29.197848233498</v>
      </c>
      <c r="AB95" s="190" t="n">
        <v>30.5115120565876</v>
      </c>
      <c r="AC95" s="190" t="n">
        <v>29.8874888437785</v>
      </c>
      <c r="AD95" s="190" t="n">
        <v>28.6304802718088</v>
      </c>
      <c r="AE95" s="190" t="n">
        <v>26.9520639870204</v>
      </c>
      <c r="AF95" s="190" t="n">
        <v>25.0197406347983</v>
      </c>
      <c r="AG95" s="13" t="n">
        <f aca="false">SUM(I95:AF95)</f>
        <v>617.532413991702</v>
      </c>
      <c r="AM95" s="161" t="n">
        <f aca="false">EOMONTH(AM94,0)+1</f>
        <v>39873</v>
      </c>
      <c r="AN95" s="162" t="n">
        <f aca="false">VLOOKUP(AM95,$B$6:$C$289,2)</f>
        <v>0</v>
      </c>
      <c r="AO95" s="163" t="n">
        <f aca="false">VLOOKUP(YEAR(AM95),$E$6:$F$25,2)/100</f>
        <v>0</v>
      </c>
    </row>
    <row r="96" customFormat="false" ht="12" hidden="false" customHeight="true" outlineLevel="0" collapsed="false">
      <c r="B96" s="153" t="n">
        <f aca="false">EOMONTH(B95,0)+1</f>
        <v>39904</v>
      </c>
      <c r="C96" s="191"/>
      <c r="G96" s="130"/>
      <c r="H96" s="130" t="n">
        <v>70</v>
      </c>
      <c r="I96" s="189" t="n">
        <v>21.5061596673245</v>
      </c>
      <c r="J96" s="190" t="n">
        <v>21.0266600747552</v>
      </c>
      <c r="K96" s="190" t="n">
        <v>20.8502434462902</v>
      </c>
      <c r="L96" s="190" t="n">
        <v>21.0360209284627</v>
      </c>
      <c r="M96" s="190" t="n">
        <v>21.3062062447804</v>
      </c>
      <c r="N96" s="190" t="n">
        <v>23.152401683127</v>
      </c>
      <c r="O96" s="190" t="n">
        <v>26.4936304272186</v>
      </c>
      <c r="P96" s="190" t="n">
        <v>29.8911036241499</v>
      </c>
      <c r="Q96" s="190" t="n">
        <v>31.8078292904223</v>
      </c>
      <c r="R96" s="190" t="n">
        <v>32.129189852528</v>
      </c>
      <c r="S96" s="190" t="n">
        <v>32.2567516307078</v>
      </c>
      <c r="T96" s="190" t="n">
        <v>31.8701148509609</v>
      </c>
      <c r="U96" s="190" t="n">
        <v>31.8540562471556</v>
      </c>
      <c r="V96" s="190" t="n">
        <v>31.9985181807452</v>
      </c>
      <c r="W96" s="190" t="n">
        <v>31.5999197561134</v>
      </c>
      <c r="X96" s="190" t="n">
        <v>31.2015752389641</v>
      </c>
      <c r="Y96" s="190" t="n">
        <v>30.8097203063453</v>
      </c>
      <c r="Z96" s="190" t="n">
        <v>29.6161195893125</v>
      </c>
      <c r="AA96" s="190" t="n">
        <v>32.4046097040266</v>
      </c>
      <c r="AB96" s="190" t="n">
        <v>33.4006937700064</v>
      </c>
      <c r="AC96" s="190" t="n">
        <v>32.5291411501623</v>
      </c>
      <c r="AD96" s="190" t="n">
        <v>30.9180353264055</v>
      </c>
      <c r="AE96" s="190" t="n">
        <v>28.401251458348</v>
      </c>
      <c r="AF96" s="190" t="n">
        <v>26.2899510634738</v>
      </c>
      <c r="AG96" s="13" t="n">
        <f aca="false">SUM(I96:AF96)</f>
        <v>684.349903511786</v>
      </c>
      <c r="AM96" s="161" t="n">
        <f aca="false">EOMONTH(AM95,0)+1</f>
        <v>39904</v>
      </c>
      <c r="AN96" s="162" t="n">
        <f aca="false">VLOOKUP(AM96,$B$6:$C$289,2)</f>
        <v>0</v>
      </c>
      <c r="AO96" s="163" t="n">
        <f aca="false">VLOOKUP(YEAR(AM96),$E$6:$F$25,2)/100</f>
        <v>0</v>
      </c>
    </row>
    <row r="97" customFormat="false" ht="12" hidden="false" customHeight="true" outlineLevel="0" collapsed="false">
      <c r="B97" s="153" t="n">
        <f aca="false">EOMONTH(B96,0)+1</f>
        <v>39934</v>
      </c>
      <c r="C97" s="191"/>
      <c r="G97" s="130"/>
      <c r="H97" s="130" t="n">
        <v>71</v>
      </c>
      <c r="I97" s="189" t="n">
        <v>24.0607477663385</v>
      </c>
      <c r="J97" s="190" t="n">
        <v>23.4062829292115</v>
      </c>
      <c r="K97" s="190" t="n">
        <v>22.8535249357769</v>
      </c>
      <c r="L97" s="190" t="n">
        <v>22.8772378395591</v>
      </c>
      <c r="M97" s="190" t="n">
        <v>23.3968214869565</v>
      </c>
      <c r="N97" s="190" t="n">
        <v>24.8651382902297</v>
      </c>
      <c r="O97" s="190" t="n">
        <v>27.8747946223333</v>
      </c>
      <c r="P97" s="190" t="n">
        <v>30.8517950097268</v>
      </c>
      <c r="Q97" s="190" t="n">
        <v>32.3843761012082</v>
      </c>
      <c r="R97" s="190" t="n">
        <v>32.7173056230355</v>
      </c>
      <c r="S97" s="190" t="n">
        <v>32.7894160574977</v>
      </c>
      <c r="T97" s="190" t="n">
        <v>32.1128356589658</v>
      </c>
      <c r="U97" s="190" t="n">
        <v>31.9313601928971</v>
      </c>
      <c r="V97" s="190" t="n">
        <v>31.9573711534586</v>
      </c>
      <c r="W97" s="190" t="n">
        <v>31.0437120186483</v>
      </c>
      <c r="X97" s="190" t="n">
        <v>30.7496982868067</v>
      </c>
      <c r="Y97" s="190" t="n">
        <v>30.4300880537233</v>
      </c>
      <c r="Z97" s="190" t="n">
        <v>29.3178673963726</v>
      </c>
      <c r="AA97" s="190" t="n">
        <v>32.0099525579334</v>
      </c>
      <c r="AB97" s="190" t="n">
        <v>32.8063985110597</v>
      </c>
      <c r="AC97" s="190" t="n">
        <v>31.9302204897028</v>
      </c>
      <c r="AD97" s="190" t="n">
        <v>30.2464347584496</v>
      </c>
      <c r="AE97" s="190" t="n">
        <v>28.2299593332018</v>
      </c>
      <c r="AF97" s="190" t="n">
        <v>25.8253444207913</v>
      </c>
      <c r="AG97" s="13" t="n">
        <f aca="false">SUM(I97:AF97)</f>
        <v>696.668683493885</v>
      </c>
      <c r="AM97" s="161" t="n">
        <f aca="false">EOMONTH(AM96,0)+1</f>
        <v>39934</v>
      </c>
      <c r="AN97" s="162" t="n">
        <f aca="false">VLOOKUP(AM97,$B$6:$C$289,2)</f>
        <v>0</v>
      </c>
      <c r="AO97" s="163" t="n">
        <f aca="false">VLOOKUP(YEAR(AM97),$E$6:$F$25,2)/100</f>
        <v>0</v>
      </c>
    </row>
    <row r="98" customFormat="false" ht="12" hidden="false" customHeight="true" outlineLevel="0" collapsed="false">
      <c r="B98" s="153" t="n">
        <f aca="false">EOMONTH(B97,0)+1</f>
        <v>39965</v>
      </c>
      <c r="C98" s="191"/>
      <c r="G98" s="130"/>
      <c r="H98" s="130" t="n">
        <v>72</v>
      </c>
      <c r="I98" s="189" t="n">
        <v>23.4465210855665</v>
      </c>
      <c r="J98" s="190" t="n">
        <v>22.7647012599455</v>
      </c>
      <c r="K98" s="190" t="n">
        <v>22.1645288644994</v>
      </c>
      <c r="L98" s="190" t="n">
        <v>22.262361491712</v>
      </c>
      <c r="M98" s="190" t="n">
        <v>22.5311726791243</v>
      </c>
      <c r="N98" s="190" t="n">
        <v>24.0689977794532</v>
      </c>
      <c r="O98" s="190" t="n">
        <v>26.8496954197646</v>
      </c>
      <c r="P98" s="190" t="n">
        <v>29.6844860297716</v>
      </c>
      <c r="Q98" s="190" t="n">
        <v>30.8217491429183</v>
      </c>
      <c r="R98" s="190" t="n">
        <v>31.7296012021657</v>
      </c>
      <c r="S98" s="190" t="n">
        <v>31.9049843324345</v>
      </c>
      <c r="T98" s="190" t="n">
        <v>31.8540637666749</v>
      </c>
      <c r="U98" s="190" t="n">
        <v>32.0070610665089</v>
      </c>
      <c r="V98" s="190" t="n">
        <v>32.4590458147125</v>
      </c>
      <c r="W98" s="190" t="n">
        <v>32.3575504850653</v>
      </c>
      <c r="X98" s="190" t="n">
        <v>32.3944344481131</v>
      </c>
      <c r="Y98" s="190" t="n">
        <v>31.5650973844318</v>
      </c>
      <c r="Z98" s="190" t="n">
        <v>30.3026869012245</v>
      </c>
      <c r="AA98" s="190" t="n">
        <v>32.9176914638939</v>
      </c>
      <c r="AB98" s="190" t="n">
        <v>33.1935641839529</v>
      </c>
      <c r="AC98" s="190" t="n">
        <v>32.2616280572082</v>
      </c>
      <c r="AD98" s="190" t="n">
        <v>30.3294720601307</v>
      </c>
      <c r="AE98" s="190" t="n">
        <v>27.7939711500351</v>
      </c>
      <c r="AF98" s="190" t="n">
        <v>25.4622831419911</v>
      </c>
      <c r="AG98" s="13" t="n">
        <f aca="false">SUM(I98:AF98)</f>
        <v>693.127349211299</v>
      </c>
      <c r="AM98" s="161" t="n">
        <f aca="false">EOMONTH(AM97,0)+1</f>
        <v>39965</v>
      </c>
      <c r="AN98" s="162" t="n">
        <f aca="false">VLOOKUP(AM98,$B$6:$C$289,2)</f>
        <v>0</v>
      </c>
      <c r="AO98" s="163" t="n">
        <f aca="false">VLOOKUP(YEAR(AM98),$E$6:$F$25,2)/100</f>
        <v>0</v>
      </c>
    </row>
    <row r="99" customFormat="false" ht="12" hidden="false" customHeight="true" outlineLevel="0" collapsed="false">
      <c r="B99" s="153" t="n">
        <f aca="false">EOMONTH(B98,0)+1</f>
        <v>39995</v>
      </c>
      <c r="C99" s="191"/>
      <c r="G99" s="130"/>
      <c r="H99" s="130" t="n">
        <v>73</v>
      </c>
      <c r="I99" s="189" t="n">
        <v>24.1716310639308</v>
      </c>
      <c r="J99" s="190" t="n">
        <v>23.2591848950491</v>
      </c>
      <c r="K99" s="190" t="n">
        <v>22.7336039189136</v>
      </c>
      <c r="L99" s="190" t="n">
        <v>22.6929044288568</v>
      </c>
      <c r="M99" s="190" t="n">
        <v>23.0525063479502</v>
      </c>
      <c r="N99" s="190" t="n">
        <v>24.40760579862</v>
      </c>
      <c r="O99" s="190" t="n">
        <v>27.3348381599045</v>
      </c>
      <c r="P99" s="190" t="n">
        <v>29.9266689875459</v>
      </c>
      <c r="Q99" s="190" t="n">
        <v>31.3625378909742</v>
      </c>
      <c r="R99" s="190" t="n">
        <v>32.3942407643614</v>
      </c>
      <c r="S99" s="190" t="n">
        <v>32.8537444315024</v>
      </c>
      <c r="T99" s="190" t="n">
        <v>33.371255628841</v>
      </c>
      <c r="U99" s="190" t="n">
        <v>33.5541441313743</v>
      </c>
      <c r="V99" s="190" t="n">
        <v>34.5620296675363</v>
      </c>
      <c r="W99" s="190" t="n">
        <v>34.4331989788381</v>
      </c>
      <c r="X99" s="190" t="n">
        <v>34.2430274825065</v>
      </c>
      <c r="Y99" s="190" t="n">
        <v>33.4503294082738</v>
      </c>
      <c r="Z99" s="190" t="n">
        <v>31.9167242709997</v>
      </c>
      <c r="AA99" s="190" t="n">
        <v>34.0049713519318</v>
      </c>
      <c r="AB99" s="190" t="n">
        <v>34.1866964186268</v>
      </c>
      <c r="AC99" s="190" t="n">
        <v>33.4018495070064</v>
      </c>
      <c r="AD99" s="190" t="n">
        <v>31.3321903102215</v>
      </c>
      <c r="AE99" s="190" t="n">
        <v>29.0098943237716</v>
      </c>
      <c r="AF99" s="190" t="n">
        <v>26.6155237355556</v>
      </c>
      <c r="AG99" s="13" t="n">
        <f aca="false">SUM(I99:AF99)</f>
        <v>718.271301903092</v>
      </c>
      <c r="AM99" s="161" t="n">
        <f aca="false">EOMONTH(AM98,0)+1</f>
        <v>39995</v>
      </c>
      <c r="AN99" s="162" t="n">
        <f aca="false">VLOOKUP(AM99,$B$6:$C$289,2)</f>
        <v>0</v>
      </c>
      <c r="AO99" s="163" t="n">
        <f aca="false">VLOOKUP(YEAR(AM99),$E$6:$F$25,2)/100</f>
        <v>0</v>
      </c>
    </row>
    <row r="100" customFormat="false" ht="12" hidden="false" customHeight="true" outlineLevel="0" collapsed="false">
      <c r="B100" s="153" t="n">
        <f aca="false">EOMONTH(B99,0)+1</f>
        <v>40026</v>
      </c>
      <c r="C100" s="191"/>
      <c r="G100" s="130"/>
      <c r="H100" s="130" t="n">
        <v>74</v>
      </c>
      <c r="I100" s="189" t="n">
        <v>24.4255259318773</v>
      </c>
      <c r="J100" s="190" t="n">
        <v>23.5669428190278</v>
      </c>
      <c r="K100" s="190" t="n">
        <v>22.8784157269465</v>
      </c>
      <c r="L100" s="190" t="n">
        <v>22.7857257652455</v>
      </c>
      <c r="M100" s="190" t="n">
        <v>23.0283151536608</v>
      </c>
      <c r="N100" s="190" t="n">
        <v>24.4187975151523</v>
      </c>
      <c r="O100" s="190" t="n">
        <v>27.1601024007472</v>
      </c>
      <c r="P100" s="190" t="n">
        <v>30.4284127541727</v>
      </c>
      <c r="Q100" s="190" t="n">
        <v>31.8155465372552</v>
      </c>
      <c r="R100" s="190" t="n">
        <v>32.7505484769184</v>
      </c>
      <c r="S100" s="190" t="n">
        <v>32.9541142976089</v>
      </c>
      <c r="T100" s="190" t="n">
        <v>32.4409390473228</v>
      </c>
      <c r="U100" s="190" t="n">
        <v>32.1392854107235</v>
      </c>
      <c r="V100" s="190" t="n">
        <v>32.1429594889519</v>
      </c>
      <c r="W100" s="190" t="n">
        <v>31.5261996597402</v>
      </c>
      <c r="X100" s="190" t="n">
        <v>30.9971825254141</v>
      </c>
      <c r="Y100" s="190" t="n">
        <v>29.9586847146983</v>
      </c>
      <c r="Z100" s="190" t="n">
        <v>28.7928638126553</v>
      </c>
      <c r="AA100" s="190" t="n">
        <v>31.0404899159206</v>
      </c>
      <c r="AB100" s="190" t="n">
        <v>31.8511355241425</v>
      </c>
      <c r="AC100" s="190" t="n">
        <v>30.9099639518766</v>
      </c>
      <c r="AD100" s="190" t="n">
        <v>29.5752743815346</v>
      </c>
      <c r="AE100" s="190" t="n">
        <v>27.9664805283363</v>
      </c>
      <c r="AF100" s="190" t="n">
        <v>26.180410627977</v>
      </c>
      <c r="AG100" s="13" t="n">
        <f aca="false">SUM(I100:AF100)</f>
        <v>691.734316967906</v>
      </c>
      <c r="AM100" s="161" t="n">
        <f aca="false">EOMONTH(AM99,0)+1</f>
        <v>40026</v>
      </c>
      <c r="AN100" s="162" t="n">
        <f aca="false">VLOOKUP(AM100,$B$6:$C$289,2)</f>
        <v>0</v>
      </c>
      <c r="AO100" s="163" t="n">
        <f aca="false">VLOOKUP(YEAR(AM100),$E$6:$F$25,2)/100</f>
        <v>0</v>
      </c>
    </row>
    <row r="101" customFormat="false" ht="12" hidden="false" customHeight="true" outlineLevel="0" collapsed="false">
      <c r="B101" s="153" t="n">
        <f aca="false">EOMONTH(B100,0)+1</f>
        <v>40057</v>
      </c>
      <c r="C101" s="191"/>
      <c r="G101" s="130"/>
      <c r="H101" s="130" t="n">
        <v>75</v>
      </c>
      <c r="I101" s="189" t="n">
        <v>24.0431224676944</v>
      </c>
      <c r="J101" s="190" t="n">
        <v>23.2380223227459</v>
      </c>
      <c r="K101" s="190" t="n">
        <v>22.3640000885697</v>
      </c>
      <c r="L101" s="190" t="n">
        <v>22.2641058049187</v>
      </c>
      <c r="M101" s="190" t="n">
        <v>22.2862086127407</v>
      </c>
      <c r="N101" s="190" t="n">
        <v>23.0280911533711</v>
      </c>
      <c r="O101" s="190" t="n">
        <v>22.8934008768223</v>
      </c>
      <c r="P101" s="190" t="n">
        <v>23.3359581632562</v>
      </c>
      <c r="Q101" s="190" t="n">
        <v>25.1281877307945</v>
      </c>
      <c r="R101" s="190" t="n">
        <v>26.4827488971289</v>
      </c>
      <c r="S101" s="190" t="n">
        <v>27.0591732826209</v>
      </c>
      <c r="T101" s="190" t="n">
        <v>27.0144397076939</v>
      </c>
      <c r="U101" s="190" t="n">
        <v>27.1207032899121</v>
      </c>
      <c r="V101" s="190" t="n">
        <v>26.8447273716221</v>
      </c>
      <c r="W101" s="190" t="n">
        <v>26.2637637520028</v>
      </c>
      <c r="X101" s="190" t="n">
        <v>26.1683943403402</v>
      </c>
      <c r="Y101" s="190" t="n">
        <v>25.7667749821244</v>
      </c>
      <c r="Z101" s="190" t="n">
        <v>25.9172663312743</v>
      </c>
      <c r="AA101" s="190" t="n">
        <v>28.5999157041152</v>
      </c>
      <c r="AB101" s="190" t="n">
        <v>29.5402207941675</v>
      </c>
      <c r="AC101" s="190" t="n">
        <v>29.0170125270494</v>
      </c>
      <c r="AD101" s="190" t="n">
        <v>28.0173201640359</v>
      </c>
      <c r="AE101" s="190" t="n">
        <v>26.4802306854683</v>
      </c>
      <c r="AF101" s="190" t="n">
        <v>24.7756832693331</v>
      </c>
      <c r="AG101" s="13" t="n">
        <f aca="false">SUM(I101:AF101)</f>
        <v>613.649472319802</v>
      </c>
      <c r="AM101" s="161" t="n">
        <f aca="false">EOMONTH(AM100,0)+1</f>
        <v>40057</v>
      </c>
      <c r="AN101" s="162" t="n">
        <f aca="false">VLOOKUP(AM101,$B$6:$C$289,2)</f>
        <v>0</v>
      </c>
      <c r="AO101" s="163" t="n">
        <f aca="false">VLOOKUP(YEAR(AM101),$E$6:$F$25,2)/100</f>
        <v>0</v>
      </c>
    </row>
    <row r="102" customFormat="false" ht="12" hidden="false" customHeight="true" outlineLevel="0" collapsed="false">
      <c r="B102" s="153" t="n">
        <f aca="false">EOMONTH(B101,0)+1</f>
        <v>40087</v>
      </c>
      <c r="C102" s="191"/>
      <c r="G102" s="130"/>
      <c r="H102" s="130" t="n">
        <v>76</v>
      </c>
      <c r="I102" s="189" t="n">
        <v>23.3019979748219</v>
      </c>
      <c r="J102" s="190" t="n">
        <v>22.6268903457235</v>
      </c>
      <c r="K102" s="190" t="n">
        <v>21.8928468806509</v>
      </c>
      <c r="L102" s="190" t="n">
        <v>21.6847701856983</v>
      </c>
      <c r="M102" s="190" t="n">
        <v>21.7006776039941</v>
      </c>
      <c r="N102" s="190" t="n">
        <v>22.0393511875872</v>
      </c>
      <c r="O102" s="190" t="n">
        <v>21.6255468872075</v>
      </c>
      <c r="P102" s="190" t="n">
        <v>21.8896267697606</v>
      </c>
      <c r="Q102" s="190" t="n">
        <v>23.0179285964405</v>
      </c>
      <c r="R102" s="190" t="n">
        <v>24.2588184970667</v>
      </c>
      <c r="S102" s="190" t="n">
        <v>24.6292011834625</v>
      </c>
      <c r="T102" s="190" t="n">
        <v>24.0437348823383</v>
      </c>
      <c r="U102" s="190" t="n">
        <v>24.517783555447</v>
      </c>
      <c r="V102" s="190" t="n">
        <v>24.4414307820911</v>
      </c>
      <c r="W102" s="190" t="n">
        <v>24.158941423734</v>
      </c>
      <c r="X102" s="190" t="n">
        <v>24.2657377101428</v>
      </c>
      <c r="Y102" s="190" t="n">
        <v>24.0886581015631</v>
      </c>
      <c r="Z102" s="190" t="n">
        <v>24.4855095523731</v>
      </c>
      <c r="AA102" s="190" t="n">
        <v>27.6321656496357</v>
      </c>
      <c r="AB102" s="190" t="n">
        <v>28.8323757215472</v>
      </c>
      <c r="AC102" s="190" t="n">
        <v>28.3292072168777</v>
      </c>
      <c r="AD102" s="190" t="n">
        <v>27.1068320902237</v>
      </c>
      <c r="AE102" s="190" t="n">
        <v>25.331364238761</v>
      </c>
      <c r="AF102" s="190" t="n">
        <v>23.3633981905466</v>
      </c>
      <c r="AG102" s="13" t="n">
        <f aca="false">SUM(I102:AF102)</f>
        <v>579.264795227695</v>
      </c>
      <c r="AM102" s="161" t="n">
        <f aca="false">EOMONTH(AM101,0)+1</f>
        <v>40087</v>
      </c>
      <c r="AN102" s="162" t="n">
        <f aca="false">VLOOKUP(AM102,$B$6:$C$289,2)</f>
        <v>0</v>
      </c>
      <c r="AO102" s="163" t="n">
        <f aca="false">VLOOKUP(YEAR(AM102),$E$6:$F$25,2)/100</f>
        <v>0</v>
      </c>
    </row>
    <row r="103" customFormat="false" ht="12" hidden="false" customHeight="true" outlineLevel="0" collapsed="false">
      <c r="B103" s="153" t="n">
        <f aca="false">EOMONTH(B102,0)+1</f>
        <v>40118</v>
      </c>
      <c r="C103" s="191"/>
      <c r="G103" s="130"/>
      <c r="H103" s="130" t="n">
        <v>77</v>
      </c>
      <c r="I103" s="189" t="n">
        <v>22.1773611686595</v>
      </c>
      <c r="J103" s="190" t="n">
        <v>21.5207376834762</v>
      </c>
      <c r="K103" s="190" t="n">
        <v>21.1977292130217</v>
      </c>
      <c r="L103" s="190" t="n">
        <v>21.2377864116794</v>
      </c>
      <c r="M103" s="190" t="n">
        <v>21.4862648420315</v>
      </c>
      <c r="N103" s="190" t="n">
        <v>23.094569425386</v>
      </c>
      <c r="O103" s="190" t="n">
        <v>26.0499589550813</v>
      </c>
      <c r="P103" s="190" t="n">
        <v>30.0080134547457</v>
      </c>
      <c r="Q103" s="190" t="n">
        <v>31.811495048243</v>
      </c>
      <c r="R103" s="190" t="n">
        <v>32.4604433874998</v>
      </c>
      <c r="S103" s="190" t="n">
        <v>32.8533658674774</v>
      </c>
      <c r="T103" s="190" t="n">
        <v>32.5345160286789</v>
      </c>
      <c r="U103" s="190" t="n">
        <v>32.310181168825</v>
      </c>
      <c r="V103" s="190" t="n">
        <v>32.199504887561</v>
      </c>
      <c r="W103" s="190" t="n">
        <v>31.4555789648104</v>
      </c>
      <c r="X103" s="190" t="n">
        <v>31.1676910123859</v>
      </c>
      <c r="Y103" s="190" t="n">
        <v>30.5621661035121</v>
      </c>
      <c r="Z103" s="190" t="n">
        <v>29.3476187509156</v>
      </c>
      <c r="AA103" s="190" t="n">
        <v>31.5914715402423</v>
      </c>
      <c r="AB103" s="190" t="n">
        <v>32.7309142210002</v>
      </c>
      <c r="AC103" s="190" t="n">
        <v>32.0166990934694</v>
      </c>
      <c r="AD103" s="190" t="n">
        <v>30.2560064269191</v>
      </c>
      <c r="AE103" s="190" t="n">
        <v>27.9775153512573</v>
      </c>
      <c r="AF103" s="190" t="n">
        <v>25.790051075608</v>
      </c>
      <c r="AG103" s="13" t="n">
        <f aca="false">SUM(I103:AF103)</f>
        <v>683.837640082487</v>
      </c>
      <c r="AM103" s="161" t="n">
        <f aca="false">EOMONTH(AM102,0)+1</f>
        <v>40118</v>
      </c>
      <c r="AN103" s="162" t="n">
        <f aca="false">VLOOKUP(AM103,$B$6:$C$289,2)</f>
        <v>0</v>
      </c>
      <c r="AO103" s="163" t="n">
        <f aca="false">VLOOKUP(YEAR(AM103),$E$6:$F$25,2)/100</f>
        <v>0</v>
      </c>
    </row>
    <row r="104" customFormat="false" ht="12" hidden="false" customHeight="true" outlineLevel="0" collapsed="false">
      <c r="B104" s="153" t="n">
        <f aca="false">EOMONTH(B103,0)+1</f>
        <v>40148</v>
      </c>
      <c r="C104" s="191"/>
      <c r="G104" s="130"/>
      <c r="H104" s="130" t="n">
        <v>78</v>
      </c>
      <c r="I104" s="189" t="n">
        <v>24.6853140929134</v>
      </c>
      <c r="J104" s="190" t="n">
        <v>23.8933361461421</v>
      </c>
      <c r="K104" s="190" t="n">
        <v>23.2780471196494</v>
      </c>
      <c r="L104" s="190" t="n">
        <v>23.1459188417382</v>
      </c>
      <c r="M104" s="190" t="n">
        <v>23.6024517180501</v>
      </c>
      <c r="N104" s="190" t="n">
        <v>24.9296773984297</v>
      </c>
      <c r="O104" s="190" t="n">
        <v>27.6773571603681</v>
      </c>
      <c r="P104" s="190" t="n">
        <v>31.0351092945793</v>
      </c>
      <c r="Q104" s="190" t="n">
        <v>32.4996122620611</v>
      </c>
      <c r="R104" s="190" t="n">
        <v>32.9706334125548</v>
      </c>
      <c r="S104" s="190" t="n">
        <v>33.020206000432</v>
      </c>
      <c r="T104" s="190" t="n">
        <v>32.3468177304124</v>
      </c>
      <c r="U104" s="190" t="n">
        <v>31.9174348216957</v>
      </c>
      <c r="V104" s="190" t="n">
        <v>31.6298102277675</v>
      </c>
      <c r="W104" s="190" t="n">
        <v>30.6825099089196</v>
      </c>
      <c r="X104" s="190" t="n">
        <v>30.262430485466</v>
      </c>
      <c r="Y104" s="190" t="n">
        <v>29.9807111174023</v>
      </c>
      <c r="Z104" s="190" t="n">
        <v>28.8409500821633</v>
      </c>
      <c r="AA104" s="190" t="n">
        <v>31.0597444529214</v>
      </c>
      <c r="AB104" s="190" t="n">
        <v>32.1395444749888</v>
      </c>
      <c r="AC104" s="190" t="n">
        <v>31.3220625850395</v>
      </c>
      <c r="AD104" s="190" t="n">
        <v>29.7771016220416</v>
      </c>
      <c r="AE104" s="190" t="n">
        <v>27.8901469456941</v>
      </c>
      <c r="AF104" s="190" t="n">
        <v>25.4843563916523</v>
      </c>
      <c r="AG104" s="13" t="n">
        <f aca="false">SUM(I104:AF104)</f>
        <v>694.071284293083</v>
      </c>
      <c r="AM104" s="161" t="n">
        <f aca="false">EOMONTH(AM103,0)+1</f>
        <v>40148</v>
      </c>
      <c r="AN104" s="162" t="n">
        <f aca="false">VLOOKUP(AM104,$B$6:$C$289,2)</f>
        <v>0</v>
      </c>
      <c r="AO104" s="163" t="n">
        <f aca="false">VLOOKUP(YEAR(AM104),$E$6:$F$25,2)/100</f>
        <v>0</v>
      </c>
    </row>
    <row r="105" customFormat="false" ht="12" hidden="false" customHeight="true" outlineLevel="0" collapsed="false">
      <c r="B105" s="153" t="n">
        <f aca="false">EOMONTH(B104,0)+1</f>
        <v>40179</v>
      </c>
      <c r="C105" s="191"/>
      <c r="G105" s="130"/>
      <c r="H105" s="130" t="n">
        <v>79</v>
      </c>
      <c r="I105" s="189" t="n">
        <v>24.0427512256734</v>
      </c>
      <c r="J105" s="190" t="n">
        <v>23.2373370815385</v>
      </c>
      <c r="K105" s="190" t="n">
        <v>22.6887044456791</v>
      </c>
      <c r="L105" s="190" t="n">
        <v>22.6376731746106</v>
      </c>
      <c r="M105" s="190" t="n">
        <v>22.8968084659388</v>
      </c>
      <c r="N105" s="190" t="n">
        <v>24.3539312736988</v>
      </c>
      <c r="O105" s="190" t="n">
        <v>26.9557937796335</v>
      </c>
      <c r="P105" s="190" t="n">
        <v>30.1390255605159</v>
      </c>
      <c r="Q105" s="190" t="n">
        <v>31.1813442582433</v>
      </c>
      <c r="R105" s="190" t="n">
        <v>32.0452085188131</v>
      </c>
      <c r="S105" s="190" t="n">
        <v>32.0369121507419</v>
      </c>
      <c r="T105" s="190" t="n">
        <v>31.8490297247673</v>
      </c>
      <c r="U105" s="190" t="n">
        <v>31.6056516194872</v>
      </c>
      <c r="V105" s="190" t="n">
        <v>31.6338675863048</v>
      </c>
      <c r="W105" s="190" t="n">
        <v>31.3952824109281</v>
      </c>
      <c r="X105" s="190" t="n">
        <v>31.1717507936758</v>
      </c>
      <c r="Y105" s="190" t="n">
        <v>30.5307826617447</v>
      </c>
      <c r="Z105" s="190" t="n">
        <v>29.3455636731815</v>
      </c>
      <c r="AA105" s="190" t="n">
        <v>31.5930048300433</v>
      </c>
      <c r="AB105" s="190" t="n">
        <v>32.2742218015301</v>
      </c>
      <c r="AC105" s="190" t="n">
        <v>31.4543313541865</v>
      </c>
      <c r="AD105" s="190" t="n">
        <v>29.766294647586</v>
      </c>
      <c r="AE105" s="190" t="n">
        <v>27.4571116159571</v>
      </c>
      <c r="AF105" s="190" t="n">
        <v>25.1550704651077</v>
      </c>
      <c r="AG105" s="13" t="n">
        <f aca="false">SUM(I105:AF105)</f>
        <v>687.447453119587</v>
      </c>
      <c r="AM105" s="161" t="n">
        <f aca="false">EOMONTH(AM104,0)+1</f>
        <v>40179</v>
      </c>
      <c r="AN105" s="162" t="n">
        <f aca="false">VLOOKUP(AM105,$B$6:$C$289,2)</f>
        <v>0</v>
      </c>
      <c r="AO105" s="163" t="n">
        <f aca="false">VLOOKUP(YEAR(AM105),$E$6:$F$25,2)/100</f>
        <v>0</v>
      </c>
    </row>
    <row r="106" customFormat="false" ht="12" hidden="false" customHeight="true" outlineLevel="0" collapsed="false">
      <c r="B106" s="153" t="n">
        <f aca="false">EOMONTH(B105,0)+1</f>
        <v>40210</v>
      </c>
      <c r="C106" s="191"/>
      <c r="G106" s="130"/>
      <c r="H106" s="130" t="n">
        <v>80</v>
      </c>
      <c r="I106" s="189" t="n">
        <v>26.9156626686587</v>
      </c>
      <c r="J106" s="190" t="n">
        <v>25.9437603468159</v>
      </c>
      <c r="K106" s="190" t="n">
        <v>25.4199281809161</v>
      </c>
      <c r="L106" s="190" t="n">
        <v>25.2335810802673</v>
      </c>
      <c r="M106" s="190" t="n">
        <v>25.6549870163313</v>
      </c>
      <c r="N106" s="190" t="n">
        <v>27.0810680035453</v>
      </c>
      <c r="O106" s="190" t="n">
        <v>29.8511873581885</v>
      </c>
      <c r="P106" s="190" t="n">
        <v>33.1951518040428</v>
      </c>
      <c r="Q106" s="190" t="n">
        <v>34.737336194574</v>
      </c>
      <c r="R106" s="190" t="n">
        <v>35.4329334789392</v>
      </c>
      <c r="S106" s="190" t="n">
        <v>35.447541364156</v>
      </c>
      <c r="T106" s="190" t="n">
        <v>35.2997131560967</v>
      </c>
      <c r="U106" s="190" t="n">
        <v>34.6794662714473</v>
      </c>
      <c r="V106" s="190" t="n">
        <v>34.4937767663142</v>
      </c>
      <c r="W106" s="190" t="n">
        <v>33.8118304733273</v>
      </c>
      <c r="X106" s="190" t="n">
        <v>33.4013900280601</v>
      </c>
      <c r="Y106" s="190" t="n">
        <v>32.6969690012028</v>
      </c>
      <c r="Z106" s="190" t="n">
        <v>31.6876301821377</v>
      </c>
      <c r="AA106" s="190" t="n">
        <v>33.7201286460382</v>
      </c>
      <c r="AB106" s="190" t="n">
        <v>34.7050778375931</v>
      </c>
      <c r="AC106" s="190" t="n">
        <v>34.0574711111463</v>
      </c>
      <c r="AD106" s="190" t="n">
        <v>32.3610133695745</v>
      </c>
      <c r="AE106" s="190" t="n">
        <v>30.4488460190834</v>
      </c>
      <c r="AF106" s="190" t="n">
        <v>28.1966444127997</v>
      </c>
      <c r="AG106" s="13" t="n">
        <f aca="false">SUM(I106:AF106)</f>
        <v>754.473094771256</v>
      </c>
      <c r="AM106" s="161" t="n">
        <f aca="false">EOMONTH(AM105,0)+1</f>
        <v>40210</v>
      </c>
      <c r="AN106" s="162" t="n">
        <f aca="false">VLOOKUP(AM106,$B$6:$C$289,2)</f>
        <v>0</v>
      </c>
      <c r="AO106" s="163" t="n">
        <f aca="false">VLOOKUP(YEAR(AM106),$E$6:$F$25,2)/100</f>
        <v>0</v>
      </c>
    </row>
    <row r="107" customFormat="false" ht="12" hidden="false" customHeight="true" outlineLevel="0" collapsed="false">
      <c r="B107" s="153" t="n">
        <f aca="false">EOMONTH(B106,0)+1</f>
        <v>40238</v>
      </c>
      <c r="C107" s="191"/>
      <c r="G107" s="130"/>
      <c r="H107" s="130" t="n">
        <v>81</v>
      </c>
      <c r="I107" s="189" t="n">
        <v>25.2239117573821</v>
      </c>
      <c r="J107" s="190" t="n">
        <v>24.4364233650036</v>
      </c>
      <c r="K107" s="190" t="n">
        <v>24.0404323744436</v>
      </c>
      <c r="L107" s="190" t="n">
        <v>24.0176065016377</v>
      </c>
      <c r="M107" s="190" t="n">
        <v>24.3898535435771</v>
      </c>
      <c r="N107" s="190" t="n">
        <v>26.0003594641689</v>
      </c>
      <c r="O107" s="190" t="n">
        <v>28.6454831228164</v>
      </c>
      <c r="P107" s="190" t="n">
        <v>31.719696870637</v>
      </c>
      <c r="Q107" s="190" t="n">
        <v>33.2380494024219</v>
      </c>
      <c r="R107" s="190" t="n">
        <v>33.8279201067579</v>
      </c>
      <c r="S107" s="190" t="n">
        <v>33.7412119367148</v>
      </c>
      <c r="T107" s="190" t="n">
        <v>33.0992475306884</v>
      </c>
      <c r="U107" s="190" t="n">
        <v>32.6648686045489</v>
      </c>
      <c r="V107" s="190" t="n">
        <v>32.6674659928462</v>
      </c>
      <c r="W107" s="190" t="n">
        <v>32.4048023732212</v>
      </c>
      <c r="X107" s="190" t="n">
        <v>31.4129408468729</v>
      </c>
      <c r="Y107" s="190" t="n">
        <v>30.9051608987736</v>
      </c>
      <c r="Z107" s="190" t="n">
        <v>29.7759731361761</v>
      </c>
      <c r="AA107" s="190" t="n">
        <v>31.9158135738395</v>
      </c>
      <c r="AB107" s="190" t="n">
        <v>32.9344178918816</v>
      </c>
      <c r="AC107" s="190" t="n">
        <v>32.1275812596272</v>
      </c>
      <c r="AD107" s="190" t="n">
        <v>31.1311423708268</v>
      </c>
      <c r="AE107" s="190" t="n">
        <v>29.4141813926534</v>
      </c>
      <c r="AF107" s="190" t="n">
        <v>27.7875731950562</v>
      </c>
      <c r="AG107" s="13" t="n">
        <f aca="false">SUM(I107:AF107)</f>
        <v>717.522117512573</v>
      </c>
      <c r="AM107" s="161" t="n">
        <f aca="false">EOMONTH(AM106,0)+1</f>
        <v>40238</v>
      </c>
      <c r="AN107" s="162" t="n">
        <f aca="false">VLOOKUP(AM107,$B$6:$C$289,2)</f>
        <v>0</v>
      </c>
      <c r="AO107" s="163" t="n">
        <f aca="false">VLOOKUP(YEAR(AM107),$E$6:$F$25,2)/100</f>
        <v>0</v>
      </c>
    </row>
    <row r="108" customFormat="false" ht="12" hidden="false" customHeight="true" outlineLevel="0" collapsed="false">
      <c r="B108" s="153" t="n">
        <f aca="false">EOMONTH(B107,0)+1</f>
        <v>40269</v>
      </c>
      <c r="C108" s="191"/>
      <c r="G108" s="130"/>
      <c r="H108" s="130" t="n">
        <v>82</v>
      </c>
      <c r="I108" s="189" t="n">
        <v>23.6733171691981</v>
      </c>
      <c r="J108" s="190" t="n">
        <v>22.9622912266863</v>
      </c>
      <c r="K108" s="190" t="n">
        <v>22.3009279406446</v>
      </c>
      <c r="L108" s="190" t="n">
        <v>22.322167942572</v>
      </c>
      <c r="M108" s="190" t="n">
        <v>22.4580784951988</v>
      </c>
      <c r="N108" s="190" t="n">
        <v>23.385961841882</v>
      </c>
      <c r="O108" s="190" t="n">
        <v>23.0659341836109</v>
      </c>
      <c r="P108" s="190" t="n">
        <v>23.5421589172639</v>
      </c>
      <c r="Q108" s="190" t="n">
        <v>25.4515932594478</v>
      </c>
      <c r="R108" s="190" t="n">
        <v>26.5016621219722</v>
      </c>
      <c r="S108" s="190" t="n">
        <v>26.9043800192003</v>
      </c>
      <c r="T108" s="190" t="n">
        <v>26.6894728781416</v>
      </c>
      <c r="U108" s="190" t="n">
        <v>26.7677359079742</v>
      </c>
      <c r="V108" s="190" t="n">
        <v>26.625017602618</v>
      </c>
      <c r="W108" s="190" t="n">
        <v>26.0051013441551</v>
      </c>
      <c r="X108" s="190" t="n">
        <v>25.7415111104977</v>
      </c>
      <c r="Y108" s="190" t="n">
        <v>25.5731499275183</v>
      </c>
      <c r="Z108" s="190" t="n">
        <v>25.868951980187</v>
      </c>
      <c r="AA108" s="190" t="n">
        <v>28.315895268459</v>
      </c>
      <c r="AB108" s="190" t="n">
        <v>29.5810227011666</v>
      </c>
      <c r="AC108" s="190" t="n">
        <v>29.2777417537772</v>
      </c>
      <c r="AD108" s="190" t="n">
        <v>28.4348992147104</v>
      </c>
      <c r="AE108" s="190" t="n">
        <v>26.9151668253544</v>
      </c>
      <c r="AF108" s="190" t="n">
        <v>25.2270810105712</v>
      </c>
      <c r="AG108" s="13" t="n">
        <f aca="false">SUM(I108:AF108)</f>
        <v>613.591220642808</v>
      </c>
      <c r="AM108" s="161" t="n">
        <f aca="false">EOMONTH(AM107,0)+1</f>
        <v>40269</v>
      </c>
      <c r="AN108" s="162" t="n">
        <f aca="false">VLOOKUP(AM108,$B$6:$C$289,2)</f>
        <v>0</v>
      </c>
      <c r="AO108" s="163" t="n">
        <f aca="false">VLOOKUP(YEAR(AM108),$E$6:$F$25,2)/100</f>
        <v>0</v>
      </c>
    </row>
    <row r="109" customFormat="false" ht="12" hidden="false" customHeight="true" outlineLevel="0" collapsed="false">
      <c r="B109" s="153" t="n">
        <f aca="false">EOMONTH(B108,0)+1</f>
        <v>40299</v>
      </c>
      <c r="C109" s="191"/>
      <c r="G109" s="130"/>
      <c r="H109" s="130" t="n">
        <v>83</v>
      </c>
      <c r="I109" s="189" t="n">
        <v>22.6534097281569</v>
      </c>
      <c r="J109" s="190" t="n">
        <v>21.8928780118468</v>
      </c>
      <c r="K109" s="190" t="n">
        <v>21.4097861498832</v>
      </c>
      <c r="L109" s="190" t="n">
        <v>21.1830631826271</v>
      </c>
      <c r="M109" s="190" t="n">
        <v>21.4092844301839</v>
      </c>
      <c r="N109" s="190" t="n">
        <v>21.5405977506028</v>
      </c>
      <c r="O109" s="190" t="n">
        <v>20.9409528605874</v>
      </c>
      <c r="P109" s="190" t="n">
        <v>21.4288608182022</v>
      </c>
      <c r="Q109" s="190" t="n">
        <v>22.7387320277037</v>
      </c>
      <c r="R109" s="190" t="n">
        <v>24.0429342675318</v>
      </c>
      <c r="S109" s="190" t="n">
        <v>24.7470782439914</v>
      </c>
      <c r="T109" s="190" t="n">
        <v>24.7349107057117</v>
      </c>
      <c r="U109" s="190" t="n">
        <v>25.4493081034748</v>
      </c>
      <c r="V109" s="190" t="n">
        <v>25.7447429000759</v>
      </c>
      <c r="W109" s="190" t="n">
        <v>25.5088194631696</v>
      </c>
      <c r="X109" s="190" t="n">
        <v>25.632382974275</v>
      </c>
      <c r="Y109" s="190" t="n">
        <v>25.7378568492434</v>
      </c>
      <c r="Z109" s="190" t="n">
        <v>26.1984688447255</v>
      </c>
      <c r="AA109" s="190" t="n">
        <v>28.7604872006763</v>
      </c>
      <c r="AB109" s="190" t="n">
        <v>29.8996417442783</v>
      </c>
      <c r="AC109" s="190" t="n">
        <v>29.5378526040194</v>
      </c>
      <c r="AD109" s="190" t="n">
        <v>28.21255535941</v>
      </c>
      <c r="AE109" s="190" t="n">
        <v>26.2943426811096</v>
      </c>
      <c r="AF109" s="190" t="n">
        <v>24.2700068126925</v>
      </c>
      <c r="AG109" s="13" t="n">
        <f aca="false">SUM(I109:AF109)</f>
        <v>589.968953714179</v>
      </c>
      <c r="AM109" s="161" t="n">
        <f aca="false">EOMONTH(AM108,0)+1</f>
        <v>40299</v>
      </c>
      <c r="AN109" s="162" t="n">
        <f aca="false">VLOOKUP(AM109,$B$6:$C$289,2)</f>
        <v>0</v>
      </c>
      <c r="AO109" s="163" t="n">
        <f aca="false">VLOOKUP(YEAR(AM109),$E$6:$F$25,2)/100</f>
        <v>0</v>
      </c>
    </row>
    <row r="110" customFormat="false" ht="12" hidden="false" customHeight="true" outlineLevel="0" collapsed="false">
      <c r="B110" s="153" t="n">
        <f aca="false">EOMONTH(B109,0)+1</f>
        <v>40330</v>
      </c>
      <c r="C110" s="191"/>
      <c r="G110" s="130"/>
      <c r="H110" s="130" t="n">
        <v>84</v>
      </c>
      <c r="I110" s="189" t="n">
        <v>22.2690584175511</v>
      </c>
      <c r="J110" s="190" t="n">
        <v>21.6455005930033</v>
      </c>
      <c r="K110" s="190" t="n">
        <v>21.0786223747503</v>
      </c>
      <c r="L110" s="190" t="n">
        <v>21.1203340235371</v>
      </c>
      <c r="M110" s="190" t="n">
        <v>21.1478964805711</v>
      </c>
      <c r="N110" s="190" t="n">
        <v>22.6547915634934</v>
      </c>
      <c r="O110" s="190" t="n">
        <v>25.2334474917729</v>
      </c>
      <c r="P110" s="190" t="n">
        <v>29.4086473171144</v>
      </c>
      <c r="Q110" s="190" t="n">
        <v>31.5269140003881</v>
      </c>
      <c r="R110" s="190" t="n">
        <v>32.4556143284516</v>
      </c>
      <c r="S110" s="190" t="n">
        <v>32.9638994015691</v>
      </c>
      <c r="T110" s="190" t="n">
        <v>32.9389505762721</v>
      </c>
      <c r="U110" s="190" t="n">
        <v>33.2059138906902</v>
      </c>
      <c r="V110" s="190" t="n">
        <v>33.4534083409113</v>
      </c>
      <c r="W110" s="190" t="n">
        <v>33.3906078288979</v>
      </c>
      <c r="X110" s="190" t="n">
        <v>33.2411029024678</v>
      </c>
      <c r="Y110" s="190" t="n">
        <v>32.4784008858387</v>
      </c>
      <c r="Z110" s="190" t="n">
        <v>31.015037118869</v>
      </c>
      <c r="AA110" s="190" t="n">
        <v>32.9652926116982</v>
      </c>
      <c r="AB110" s="190" t="n">
        <v>33.9947941576728</v>
      </c>
      <c r="AC110" s="190" t="n">
        <v>33.0035423397711</v>
      </c>
      <c r="AD110" s="190" t="n">
        <v>31.3305685375106</v>
      </c>
      <c r="AE110" s="190" t="n">
        <v>28.5804666432012</v>
      </c>
      <c r="AF110" s="190" t="n">
        <v>26.3158159574383</v>
      </c>
      <c r="AG110" s="13" t="n">
        <f aca="false">SUM(I110:AF110)</f>
        <v>697.418627783442</v>
      </c>
      <c r="AM110" s="161" t="n">
        <f aca="false">EOMONTH(AM109,0)+1</f>
        <v>40330</v>
      </c>
      <c r="AN110" s="162" t="n">
        <f aca="false">VLOOKUP(AM110,$B$6:$C$289,2)</f>
        <v>0</v>
      </c>
      <c r="AO110" s="163" t="n">
        <f aca="false">VLOOKUP(YEAR(AM110),$E$6:$F$25,2)/100</f>
        <v>0</v>
      </c>
    </row>
    <row r="111" customFormat="false" ht="12" hidden="false" customHeight="true" outlineLevel="0" collapsed="false">
      <c r="B111" s="153" t="n">
        <f aca="false">EOMONTH(B110,0)+1</f>
        <v>40360</v>
      </c>
      <c r="C111" s="191"/>
      <c r="G111" s="130"/>
      <c r="H111" s="130" t="n">
        <v>85</v>
      </c>
      <c r="I111" s="189" t="n">
        <v>28.5349990549226</v>
      </c>
      <c r="J111" s="190" t="n">
        <v>27.6629573326026</v>
      </c>
      <c r="K111" s="190" t="n">
        <v>26.7429716586962</v>
      </c>
      <c r="L111" s="190" t="n">
        <v>26.5240528699385</v>
      </c>
      <c r="M111" s="190" t="n">
        <v>26.9273419207122</v>
      </c>
      <c r="N111" s="190" t="n">
        <v>27.9312884964929</v>
      </c>
      <c r="O111" s="190" t="n">
        <v>30.2380188810976</v>
      </c>
      <c r="P111" s="190" t="n">
        <v>34.3359932216207</v>
      </c>
      <c r="Q111" s="190" t="n">
        <v>36.37100799974</v>
      </c>
      <c r="R111" s="190" t="n">
        <v>37.4473728866768</v>
      </c>
      <c r="S111" s="190" t="n">
        <v>38.1780994079772</v>
      </c>
      <c r="T111" s="190" t="n">
        <v>37.9735756098966</v>
      </c>
      <c r="U111" s="190" t="n">
        <v>37.9890136237916</v>
      </c>
      <c r="V111" s="190" t="n">
        <v>37.7906653048187</v>
      </c>
      <c r="W111" s="190" t="n">
        <v>37.1747941615216</v>
      </c>
      <c r="X111" s="190" t="n">
        <v>36.9983187023153</v>
      </c>
      <c r="Y111" s="190" t="n">
        <v>36.3563385233381</v>
      </c>
      <c r="Z111" s="190" t="n">
        <v>35.1771753327445</v>
      </c>
      <c r="AA111" s="190" t="n">
        <v>37.1791109634425</v>
      </c>
      <c r="AB111" s="190" t="n">
        <v>37.8225572976968</v>
      </c>
      <c r="AC111" s="190" t="n">
        <v>36.783098315684</v>
      </c>
      <c r="AD111" s="190" t="n">
        <v>34.8991345710033</v>
      </c>
      <c r="AE111" s="190" t="n">
        <v>32.5208126386801</v>
      </c>
      <c r="AF111" s="190" t="n">
        <v>30.0402625888689</v>
      </c>
      <c r="AG111" s="13" t="n">
        <f aca="false">SUM(I111:AF111)</f>
        <v>809.598961364279</v>
      </c>
      <c r="AM111" s="161" t="n">
        <f aca="false">EOMONTH(AM110,0)+1</f>
        <v>40360</v>
      </c>
      <c r="AN111" s="162" t="n">
        <f aca="false">VLOOKUP(AM111,$B$6:$C$289,2)</f>
        <v>0</v>
      </c>
      <c r="AO111" s="163" t="n">
        <f aca="false">VLOOKUP(YEAR(AM111),$E$6:$F$25,2)/100</f>
        <v>0</v>
      </c>
    </row>
    <row r="112" customFormat="false" ht="12" hidden="false" customHeight="true" outlineLevel="0" collapsed="false">
      <c r="B112" s="153" t="n">
        <f aca="false">EOMONTH(B111,0)+1</f>
        <v>40391</v>
      </c>
      <c r="C112" s="191"/>
      <c r="G112" s="130"/>
      <c r="H112" s="130" t="n">
        <v>86</v>
      </c>
      <c r="I112" s="189" t="n">
        <v>23.8447928157391</v>
      </c>
      <c r="J112" s="190" t="n">
        <v>23.2249735720792</v>
      </c>
      <c r="K112" s="190" t="n">
        <v>22.8213799996985</v>
      </c>
      <c r="L112" s="190" t="n">
        <v>22.9988278827512</v>
      </c>
      <c r="M112" s="190" t="n">
        <v>23.4501656216173</v>
      </c>
      <c r="N112" s="190" t="n">
        <v>24.9129379699727</v>
      </c>
      <c r="O112" s="190" t="n">
        <v>27.4245063142863</v>
      </c>
      <c r="P112" s="190" t="n">
        <v>30.9669075142772</v>
      </c>
      <c r="Q112" s="190" t="n">
        <v>32.360468553689</v>
      </c>
      <c r="R112" s="190" t="n">
        <v>32.8592254243105</v>
      </c>
      <c r="S112" s="190" t="n">
        <v>32.7943801043751</v>
      </c>
      <c r="T112" s="190" t="n">
        <v>32.4373223923921</v>
      </c>
      <c r="U112" s="190" t="n">
        <v>32.3850728300401</v>
      </c>
      <c r="V112" s="190" t="n">
        <v>32.5784165142422</v>
      </c>
      <c r="W112" s="190" t="n">
        <v>32.1506038830324</v>
      </c>
      <c r="X112" s="190" t="n">
        <v>32.1340501890216</v>
      </c>
      <c r="Y112" s="190" t="n">
        <v>31.5207699791048</v>
      </c>
      <c r="Z112" s="190" t="n">
        <v>30.6980442595817</v>
      </c>
      <c r="AA112" s="190" t="n">
        <v>32.7775002620602</v>
      </c>
      <c r="AB112" s="190" t="n">
        <v>33.8222255583644</v>
      </c>
      <c r="AC112" s="190" t="n">
        <v>33.186243615258</v>
      </c>
      <c r="AD112" s="190" t="n">
        <v>31.5046996656353</v>
      </c>
      <c r="AE112" s="190" t="n">
        <v>29.1004035887173</v>
      </c>
      <c r="AF112" s="190" t="n">
        <v>26.7656911552114</v>
      </c>
      <c r="AG112" s="13" t="n">
        <f aca="false">SUM(I112:AF112)</f>
        <v>708.719609665458</v>
      </c>
      <c r="AM112" s="161" t="n">
        <f aca="false">EOMONTH(AM111,0)+1</f>
        <v>40391</v>
      </c>
      <c r="AN112" s="162" t="n">
        <f aca="false">VLOOKUP(AM112,$B$6:$C$289,2)</f>
        <v>0</v>
      </c>
      <c r="AO112" s="163" t="n">
        <f aca="false">VLOOKUP(YEAR(AM112),$E$6:$F$25,2)/100</f>
        <v>0</v>
      </c>
    </row>
    <row r="113" customFormat="false" ht="12" hidden="false" customHeight="true" outlineLevel="0" collapsed="false">
      <c r="B113" s="153" t="n">
        <f aca="false">EOMONTH(B112,0)+1</f>
        <v>40422</v>
      </c>
      <c r="C113" s="191"/>
      <c r="G113" s="130"/>
      <c r="H113" s="130" t="n">
        <v>87</v>
      </c>
      <c r="I113" s="189" t="n">
        <v>24.1715248340757</v>
      </c>
      <c r="J113" s="190" t="n">
        <v>23.363156905977</v>
      </c>
      <c r="K113" s="190" t="n">
        <v>23.0850340625663</v>
      </c>
      <c r="L113" s="190" t="n">
        <v>23.1330446575701</v>
      </c>
      <c r="M113" s="190" t="n">
        <v>23.665565895292</v>
      </c>
      <c r="N113" s="190" t="n">
        <v>24.9953774580069</v>
      </c>
      <c r="O113" s="190" t="n">
        <v>27.7676515872555</v>
      </c>
      <c r="P113" s="190" t="n">
        <v>31.2530090905073</v>
      </c>
      <c r="Q113" s="190" t="n">
        <v>32.6596808737513</v>
      </c>
      <c r="R113" s="190" t="n">
        <v>32.9331417495706</v>
      </c>
      <c r="S113" s="190" t="n">
        <v>32.7091552376588</v>
      </c>
      <c r="T113" s="190" t="n">
        <v>32.2726361149287</v>
      </c>
      <c r="U113" s="190" t="n">
        <v>31.6857630755609</v>
      </c>
      <c r="V113" s="190" t="n">
        <v>31.9065170021419</v>
      </c>
      <c r="W113" s="190" t="n">
        <v>30.9037345968314</v>
      </c>
      <c r="X113" s="190" t="n">
        <v>30.486514442533</v>
      </c>
      <c r="Y113" s="190" t="n">
        <v>29.8911441162223</v>
      </c>
      <c r="Z113" s="190" t="n">
        <v>29.0269242700555</v>
      </c>
      <c r="AA113" s="190" t="n">
        <v>30.8254140463698</v>
      </c>
      <c r="AB113" s="190" t="n">
        <v>32.203429122483</v>
      </c>
      <c r="AC113" s="190" t="n">
        <v>31.9093733296105</v>
      </c>
      <c r="AD113" s="190" t="n">
        <v>30.2987033245101</v>
      </c>
      <c r="AE113" s="190" t="n">
        <v>28.5780762664036</v>
      </c>
      <c r="AF113" s="190" t="n">
        <v>26.247882739479</v>
      </c>
      <c r="AG113" s="13" t="n">
        <f aca="false">SUM(I113:AF113)</f>
        <v>695.972454799361</v>
      </c>
      <c r="AM113" s="161" t="n">
        <f aca="false">EOMONTH(AM112,0)+1</f>
        <v>40422</v>
      </c>
      <c r="AN113" s="162" t="n">
        <f aca="false">VLOOKUP(AM113,$B$6:$C$289,2)</f>
        <v>0</v>
      </c>
      <c r="AO113" s="163" t="n">
        <f aca="false">VLOOKUP(YEAR(AM113),$E$6:$F$25,2)/100</f>
        <v>0</v>
      </c>
    </row>
    <row r="114" customFormat="false" ht="12" hidden="false" customHeight="true" outlineLevel="0" collapsed="false">
      <c r="B114" s="153" t="n">
        <f aca="false">EOMONTH(B113,0)+1</f>
        <v>40452</v>
      </c>
      <c r="C114" s="191"/>
      <c r="G114" s="130"/>
      <c r="H114" s="130" t="n">
        <v>88</v>
      </c>
      <c r="I114" s="189" t="n">
        <v>23.9024885934087</v>
      </c>
      <c r="J114" s="190" t="n">
        <v>22.8275442560771</v>
      </c>
      <c r="K114" s="190" t="n">
        <v>22.3860556602365</v>
      </c>
      <c r="L114" s="190" t="n">
        <v>22.5210200478902</v>
      </c>
      <c r="M114" s="190" t="n">
        <v>22.6724940416919</v>
      </c>
      <c r="N114" s="190" t="n">
        <v>23.960695042722</v>
      </c>
      <c r="O114" s="190" t="n">
        <v>24.7527819889207</v>
      </c>
      <c r="P114" s="190" t="n">
        <v>27.065193487846</v>
      </c>
      <c r="Q114" s="190" t="n">
        <v>28.39907985507</v>
      </c>
      <c r="R114" s="190" t="n">
        <v>29.6972155588064</v>
      </c>
      <c r="S114" s="190" t="n">
        <v>29.5299916818901</v>
      </c>
      <c r="T114" s="190" t="n">
        <v>28.7325717105209</v>
      </c>
      <c r="U114" s="190" t="n">
        <v>28.305647883895</v>
      </c>
      <c r="V114" s="190" t="n">
        <v>27.8600322505298</v>
      </c>
      <c r="W114" s="190" t="n">
        <v>27.2882146949317</v>
      </c>
      <c r="X114" s="190" t="n">
        <v>27.4430882253196</v>
      </c>
      <c r="Y114" s="190" t="n">
        <v>26.8978478824172</v>
      </c>
      <c r="Z114" s="190" t="n">
        <v>26.426945122316</v>
      </c>
      <c r="AA114" s="190" t="n">
        <v>28.4060028423895</v>
      </c>
      <c r="AB114" s="190" t="n">
        <v>29.3640624607494</v>
      </c>
      <c r="AC114" s="190" t="n">
        <v>29.2384564515162</v>
      </c>
      <c r="AD114" s="190" t="n">
        <v>28.3097101906286</v>
      </c>
      <c r="AE114" s="190" t="n">
        <v>26.0512677614779</v>
      </c>
      <c r="AF114" s="190" t="n">
        <v>24.5970152767278</v>
      </c>
      <c r="AG114" s="13" t="n">
        <f aca="false">SUM(I114:AF114)</f>
        <v>636.635422967979</v>
      </c>
      <c r="AM114" s="161" t="n">
        <f aca="false">EOMONTH(AM113,0)+1</f>
        <v>40452</v>
      </c>
      <c r="AN114" s="162" t="n">
        <f aca="false">VLOOKUP(AM114,$B$6:$C$289,2)</f>
        <v>0</v>
      </c>
      <c r="AO114" s="163" t="n">
        <f aca="false">VLOOKUP(YEAR(AM114),$E$6:$F$25,2)/100</f>
        <v>0</v>
      </c>
    </row>
    <row r="115" customFormat="false" ht="12" hidden="false" customHeight="true" outlineLevel="0" collapsed="false">
      <c r="B115" s="153" t="n">
        <f aca="false">EOMONTH(B114,0)+1</f>
        <v>40483</v>
      </c>
      <c r="C115" s="191"/>
      <c r="G115" s="130"/>
      <c r="H115" s="130" t="n">
        <v>89</v>
      </c>
      <c r="I115" s="189" t="n">
        <v>29.5009185298587</v>
      </c>
      <c r="J115" s="190" t="n">
        <v>28.4831772872176</v>
      </c>
      <c r="K115" s="190" t="n">
        <v>27.6003859810182</v>
      </c>
      <c r="L115" s="190" t="n">
        <v>27.3122715592685</v>
      </c>
      <c r="M115" s="190" t="n">
        <v>27.4768303141197</v>
      </c>
      <c r="N115" s="190" t="n">
        <v>27.5823392544945</v>
      </c>
      <c r="O115" s="190" t="n">
        <v>27.1213451275628</v>
      </c>
      <c r="P115" s="190" t="n">
        <v>28.7494490085061</v>
      </c>
      <c r="Q115" s="190" t="n">
        <v>30.8608210916419</v>
      </c>
      <c r="R115" s="190" t="n">
        <v>32.5915231495169</v>
      </c>
      <c r="S115" s="190" t="n">
        <v>33.6581339290318</v>
      </c>
      <c r="T115" s="190" t="n">
        <v>33.7395032279174</v>
      </c>
      <c r="U115" s="190" t="n">
        <v>33.6460695398354</v>
      </c>
      <c r="V115" s="190" t="n">
        <v>32.9917065051082</v>
      </c>
      <c r="W115" s="190" t="n">
        <v>32.2764539676247</v>
      </c>
      <c r="X115" s="190" t="n">
        <v>31.9120724854244</v>
      </c>
      <c r="Y115" s="190" t="n">
        <v>31.5857251981524</v>
      </c>
      <c r="Z115" s="190" t="n">
        <v>31.9090081786225</v>
      </c>
      <c r="AA115" s="190" t="n">
        <v>34.0330534790992</v>
      </c>
      <c r="AB115" s="190" t="n">
        <v>35.0491335621487</v>
      </c>
      <c r="AC115" s="190" t="n">
        <v>34.7010928284145</v>
      </c>
      <c r="AD115" s="190" t="n">
        <v>33.5437865876781</v>
      </c>
      <c r="AE115" s="190" t="n">
        <v>31.9607877423895</v>
      </c>
      <c r="AF115" s="190" t="n">
        <v>30.2387414168438</v>
      </c>
      <c r="AG115" s="13" t="n">
        <f aca="false">SUM(I115:AF115)</f>
        <v>748.524329951496</v>
      </c>
      <c r="AM115" s="161" t="n">
        <f aca="false">EOMONTH(AM114,0)+1</f>
        <v>40483</v>
      </c>
      <c r="AN115" s="162" t="n">
        <f aca="false">VLOOKUP(AM115,$B$6:$C$289,2)</f>
        <v>0</v>
      </c>
      <c r="AO115" s="163" t="n">
        <f aca="false">VLOOKUP(YEAR(AM115),$E$6:$F$25,2)/100</f>
        <v>0</v>
      </c>
    </row>
    <row r="116" customFormat="false" ht="12" hidden="false" customHeight="true" outlineLevel="0" collapsed="false">
      <c r="B116" s="153" t="n">
        <f aca="false">EOMONTH(B115,0)+1</f>
        <v>40513</v>
      </c>
      <c r="C116" s="191"/>
      <c r="G116" s="130"/>
      <c r="H116" s="130" t="n">
        <v>90</v>
      </c>
      <c r="I116" s="189" t="n">
        <v>22.5180383223301</v>
      </c>
      <c r="J116" s="190" t="n">
        <v>22.0272633583527</v>
      </c>
      <c r="K116" s="190" t="n">
        <v>21.6865277076388</v>
      </c>
      <c r="L116" s="190" t="n">
        <v>21.534329972748</v>
      </c>
      <c r="M116" s="190" t="n">
        <v>21.9946720961082</v>
      </c>
      <c r="N116" s="190" t="n">
        <v>21.8456363591987</v>
      </c>
      <c r="O116" s="190" t="n">
        <v>21.7029954885227</v>
      </c>
      <c r="P116" s="190" t="n">
        <v>22.6246343083941</v>
      </c>
      <c r="Q116" s="190" t="n">
        <v>24.5776802302913</v>
      </c>
      <c r="R116" s="190" t="n">
        <v>24.7921813717305</v>
      </c>
      <c r="S116" s="190" t="n">
        <v>24.3594259942802</v>
      </c>
      <c r="T116" s="190" t="n">
        <v>22.745425489396</v>
      </c>
      <c r="U116" s="190" t="n">
        <v>22.2219153013253</v>
      </c>
      <c r="V116" s="190" t="n">
        <v>21.6015864549973</v>
      </c>
      <c r="W116" s="190" t="n">
        <v>20.4880441325493</v>
      </c>
      <c r="X116" s="190" t="n">
        <v>20.0563228831167</v>
      </c>
      <c r="Y116" s="190" t="n">
        <v>20.439427341528</v>
      </c>
      <c r="Z116" s="190" t="n">
        <v>21.2016082246266</v>
      </c>
      <c r="AA116" s="190" t="n">
        <v>24.1615780473598</v>
      </c>
      <c r="AB116" s="190" t="n">
        <v>26.4598295782145</v>
      </c>
      <c r="AC116" s="190" t="n">
        <v>27.0894990541541</v>
      </c>
      <c r="AD116" s="190" t="n">
        <v>26.0612545698642</v>
      </c>
      <c r="AE116" s="190" t="n">
        <v>25.3685964758597</v>
      </c>
      <c r="AF116" s="190" t="n">
        <v>23.0394346366641</v>
      </c>
      <c r="AG116" s="13" t="n">
        <f aca="false">SUM(I116:AF116)</f>
        <v>550.597907399251</v>
      </c>
      <c r="AM116" s="161" t="n">
        <f aca="false">EOMONTH(AM115,0)+1</f>
        <v>40513</v>
      </c>
      <c r="AN116" s="162" t="n">
        <f aca="false">VLOOKUP(AM116,$B$6:$C$289,2)</f>
        <v>0</v>
      </c>
      <c r="AO116" s="163" t="n">
        <f aca="false">VLOOKUP(YEAR(AM116),$E$6:$F$25,2)/100</f>
        <v>0</v>
      </c>
    </row>
    <row r="117" customFormat="false" ht="12" hidden="false" customHeight="true" outlineLevel="0" collapsed="false">
      <c r="B117" s="153" t="n">
        <f aca="false">EOMONTH(B116,0)+1</f>
        <v>40544</v>
      </c>
      <c r="C117" s="191"/>
      <c r="G117" s="130"/>
      <c r="H117" s="130" t="n">
        <v>91</v>
      </c>
      <c r="I117" s="189" t="n">
        <v>20.5580973227905</v>
      </c>
      <c r="J117" s="190" t="n">
        <v>20.1502120957345</v>
      </c>
      <c r="K117" s="190" t="n">
        <v>19.882756310475</v>
      </c>
      <c r="L117" s="190" t="n">
        <v>20.1171458801298</v>
      </c>
      <c r="M117" s="190" t="n">
        <v>20.5179010030683</v>
      </c>
      <c r="N117" s="190" t="n">
        <v>20.7258534973194</v>
      </c>
      <c r="O117" s="190" t="n">
        <v>22.0764840103382</v>
      </c>
      <c r="P117" s="190" t="n">
        <v>27.0838926443376</v>
      </c>
      <c r="Q117" s="190" t="n">
        <v>29.5912757920583</v>
      </c>
      <c r="R117" s="190" t="n">
        <v>30.6932009608643</v>
      </c>
      <c r="S117" s="190" t="n">
        <v>32.8950283511897</v>
      </c>
      <c r="T117" s="190" t="n">
        <v>33.5634837767684</v>
      </c>
      <c r="U117" s="190" t="n">
        <v>33.2530794174215</v>
      </c>
      <c r="V117" s="190" t="n">
        <v>34.176365916621</v>
      </c>
      <c r="W117" s="190" t="n">
        <v>33.6269211919621</v>
      </c>
      <c r="X117" s="190" t="n">
        <v>33.5595525749652</v>
      </c>
      <c r="Y117" s="190" t="n">
        <v>32.3946330255436</v>
      </c>
      <c r="Z117" s="190" t="n">
        <v>31.0914832851462</v>
      </c>
      <c r="AA117" s="190" t="n">
        <v>33.1888931678891</v>
      </c>
      <c r="AB117" s="190" t="n">
        <v>32.6994140994407</v>
      </c>
      <c r="AC117" s="190" t="n">
        <v>32.4644838138976</v>
      </c>
      <c r="AD117" s="190" t="n">
        <v>31.3193653751928</v>
      </c>
      <c r="AE117" s="190" t="n">
        <v>28.7636467876394</v>
      </c>
      <c r="AF117" s="190" t="n">
        <v>26.322947720381</v>
      </c>
      <c r="AG117" s="13" t="n">
        <f aca="false">SUM(I117:AF117)</f>
        <v>680.716118021174</v>
      </c>
      <c r="AM117" s="161" t="n">
        <f aca="false">EOMONTH(AM116,0)+1</f>
        <v>40544</v>
      </c>
      <c r="AN117" s="162" t="n">
        <f aca="false">VLOOKUP(AM117,$B$6:$C$289,2)</f>
        <v>0</v>
      </c>
      <c r="AO117" s="163" t="n">
        <f aca="false">VLOOKUP(YEAR(AM117),$E$6:$F$25,2)/100</f>
        <v>0</v>
      </c>
    </row>
    <row r="118" customFormat="false" ht="12" hidden="false" customHeight="true" outlineLevel="0" collapsed="false">
      <c r="B118" s="153" t="n">
        <f aca="false">EOMONTH(B117,0)+1</f>
        <v>40575</v>
      </c>
      <c r="C118" s="191"/>
      <c r="G118" s="130"/>
      <c r="H118" s="130" t="n">
        <v>92</v>
      </c>
      <c r="I118" s="189" t="n">
        <v>25.5282463238784</v>
      </c>
      <c r="J118" s="190" t="n">
        <v>24.4489098148557</v>
      </c>
      <c r="K118" s="190" t="n">
        <v>23.7067509408507</v>
      </c>
      <c r="L118" s="190" t="n">
        <v>23.4566101083476</v>
      </c>
      <c r="M118" s="190" t="n">
        <v>23.9111721106885</v>
      </c>
      <c r="N118" s="190" t="n">
        <v>24.1096615544412</v>
      </c>
      <c r="O118" s="190" t="n">
        <v>26.557730475677</v>
      </c>
      <c r="P118" s="190" t="n">
        <v>30.902403511876</v>
      </c>
      <c r="Q118" s="190" t="n">
        <v>32.52534184254</v>
      </c>
      <c r="R118" s="190" t="n">
        <v>33.8379869468714</v>
      </c>
      <c r="S118" s="190" t="n">
        <v>34.740105648345</v>
      </c>
      <c r="T118" s="190" t="n">
        <v>35.2670351410468</v>
      </c>
      <c r="U118" s="190" t="n">
        <v>35.4860278563907</v>
      </c>
      <c r="V118" s="190" t="n">
        <v>36.147979650278</v>
      </c>
      <c r="W118" s="190" t="n">
        <v>35.6920083499423</v>
      </c>
      <c r="X118" s="190" t="n">
        <v>35.5970979454328</v>
      </c>
      <c r="Y118" s="190" t="n">
        <v>35.283695475462</v>
      </c>
      <c r="Z118" s="190" t="n">
        <v>33.8544370932436</v>
      </c>
      <c r="AA118" s="190" t="n">
        <v>35.0937147937148</v>
      </c>
      <c r="AB118" s="190" t="n">
        <v>35.6622637700606</v>
      </c>
      <c r="AC118" s="190" t="n">
        <v>34.6983941481283</v>
      </c>
      <c r="AD118" s="190" t="n">
        <v>32.8392000112597</v>
      </c>
      <c r="AE118" s="190" t="n">
        <v>30.4775565401079</v>
      </c>
      <c r="AF118" s="190" t="n">
        <v>27.802712807841</v>
      </c>
      <c r="AG118" s="13" t="n">
        <f aca="false">SUM(I118:AF118)</f>
        <v>747.62704286128</v>
      </c>
      <c r="AM118" s="161" t="n">
        <f aca="false">EOMONTH(AM117,0)+1</f>
        <v>40575</v>
      </c>
      <c r="AN118" s="162" t="n">
        <f aca="false">VLOOKUP(AM118,$B$6:$C$289,2)</f>
        <v>0</v>
      </c>
      <c r="AO118" s="163" t="n">
        <f aca="false">VLOOKUP(YEAR(AM118),$E$6:$F$25,2)/100</f>
        <v>0</v>
      </c>
    </row>
    <row r="119" customFormat="false" ht="12" hidden="false" customHeight="true" outlineLevel="0" collapsed="false">
      <c r="B119" s="153" t="n">
        <f aca="false">EOMONTH(B118,0)+1</f>
        <v>40603</v>
      </c>
      <c r="C119" s="191"/>
      <c r="G119" s="130"/>
      <c r="H119" s="130" t="n">
        <v>93</v>
      </c>
      <c r="I119" s="189" t="n">
        <v>26.2051184498946</v>
      </c>
      <c r="J119" s="190" t="n">
        <v>24.9924522836385</v>
      </c>
      <c r="K119" s="190" t="n">
        <v>24.2482219117994</v>
      </c>
      <c r="L119" s="190" t="n">
        <v>23.933271930557</v>
      </c>
      <c r="M119" s="190" t="n">
        <v>24.1488679440473</v>
      </c>
      <c r="N119" s="190" t="n">
        <v>24.3376140128014</v>
      </c>
      <c r="O119" s="190" t="n">
        <v>26.6947368454486</v>
      </c>
      <c r="P119" s="190" t="n">
        <v>31.3431061205977</v>
      </c>
      <c r="Q119" s="190" t="n">
        <v>32.7932856055188</v>
      </c>
      <c r="R119" s="190" t="n">
        <v>34.5815880007515</v>
      </c>
      <c r="S119" s="190" t="n">
        <v>35.429630792359</v>
      </c>
      <c r="T119" s="190" t="n">
        <v>36.5579239097707</v>
      </c>
      <c r="U119" s="190" t="n">
        <v>36.9814265539627</v>
      </c>
      <c r="V119" s="190" t="n">
        <v>37.7991709312398</v>
      </c>
      <c r="W119" s="190" t="n">
        <v>37.9121771376927</v>
      </c>
      <c r="X119" s="190" t="n">
        <v>38.0896632654122</v>
      </c>
      <c r="Y119" s="190" t="n">
        <v>37.4179185454674</v>
      </c>
      <c r="Z119" s="190" t="n">
        <v>36.2051852925352</v>
      </c>
      <c r="AA119" s="190" t="n">
        <v>37.3266153344843</v>
      </c>
      <c r="AB119" s="190" t="n">
        <v>37.8042150822323</v>
      </c>
      <c r="AC119" s="190" t="n">
        <v>36.6443464613779</v>
      </c>
      <c r="AD119" s="190" t="n">
        <v>34.7211826858471</v>
      </c>
      <c r="AE119" s="190" t="n">
        <v>31.8946545342986</v>
      </c>
      <c r="AF119" s="190" t="n">
        <v>29.1608258866549</v>
      </c>
      <c r="AG119" s="13" t="n">
        <f aca="false">SUM(I119:AF119)</f>
        <v>777.22319951839</v>
      </c>
      <c r="AM119" s="161" t="n">
        <f aca="false">EOMONTH(AM118,0)+1</f>
        <v>40603</v>
      </c>
      <c r="AN119" s="162" t="n">
        <f aca="false">VLOOKUP(AM119,$B$6:$C$289,2)</f>
        <v>0</v>
      </c>
      <c r="AO119" s="163" t="n">
        <f aca="false">VLOOKUP(YEAR(AM119),$E$6:$F$25,2)/100</f>
        <v>0</v>
      </c>
    </row>
    <row r="120" customFormat="false" ht="12" hidden="false" customHeight="true" outlineLevel="0" collapsed="false">
      <c r="B120" s="153" t="n">
        <f aca="false">EOMONTH(B119,0)+1</f>
        <v>40634</v>
      </c>
      <c r="C120" s="191"/>
      <c r="G120" s="130"/>
      <c r="H120" s="130" t="n">
        <v>94</v>
      </c>
      <c r="I120" s="189" t="n">
        <v>27.066591683488</v>
      </c>
      <c r="J120" s="190" t="n">
        <v>25.7193232144908</v>
      </c>
      <c r="K120" s="190" t="n">
        <v>24.984749331368</v>
      </c>
      <c r="L120" s="190" t="n">
        <v>24.5772701128697</v>
      </c>
      <c r="M120" s="190" t="n">
        <v>24.76631438142</v>
      </c>
      <c r="N120" s="190" t="n">
        <v>24.909188579765</v>
      </c>
      <c r="O120" s="190" t="n">
        <v>27.4533501608324</v>
      </c>
      <c r="P120" s="190" t="n">
        <v>31.7992498157643</v>
      </c>
      <c r="Q120" s="190" t="n">
        <v>33.4857317778</v>
      </c>
      <c r="R120" s="190" t="n">
        <v>35.1851326103449</v>
      </c>
      <c r="S120" s="190" t="n">
        <v>35.9258099239681</v>
      </c>
      <c r="T120" s="190" t="n">
        <v>37.1725304717103</v>
      </c>
      <c r="U120" s="190" t="n">
        <v>37.436276501294</v>
      </c>
      <c r="V120" s="190" t="n">
        <v>38.5815616204492</v>
      </c>
      <c r="W120" s="190" t="n">
        <v>38.743066691112</v>
      </c>
      <c r="X120" s="190" t="n">
        <v>38.5479815028644</v>
      </c>
      <c r="Y120" s="190" t="n">
        <v>37.9039030461686</v>
      </c>
      <c r="Z120" s="190" t="n">
        <v>36.4233619435871</v>
      </c>
      <c r="AA120" s="190" t="n">
        <v>37.3235157018703</v>
      </c>
      <c r="AB120" s="190" t="n">
        <v>37.904046040992</v>
      </c>
      <c r="AC120" s="190" t="n">
        <v>36.8389798308941</v>
      </c>
      <c r="AD120" s="190" t="n">
        <v>35.0308456374461</v>
      </c>
      <c r="AE120" s="190" t="n">
        <v>32.4847005357677</v>
      </c>
      <c r="AF120" s="190" t="n">
        <v>29.7550510991872</v>
      </c>
      <c r="AG120" s="13" t="n">
        <f aca="false">SUM(I120:AF120)</f>
        <v>790.018532215454</v>
      </c>
      <c r="AM120" s="161" t="n">
        <f aca="false">EOMONTH(AM119,0)+1</f>
        <v>40634</v>
      </c>
      <c r="AN120" s="162" t="n">
        <f aca="false">VLOOKUP(AM120,$B$6:$C$289,2)</f>
        <v>0</v>
      </c>
      <c r="AO120" s="163" t="n">
        <f aca="false">VLOOKUP(YEAR(AM120),$E$6:$F$25,2)/100</f>
        <v>0</v>
      </c>
    </row>
    <row r="121" customFormat="false" ht="12" hidden="false" customHeight="true" outlineLevel="0" collapsed="false">
      <c r="B121" s="153" t="n">
        <f aca="false">EOMONTH(B120,0)+1</f>
        <v>40664</v>
      </c>
      <c r="C121" s="191"/>
      <c r="G121" s="130"/>
      <c r="H121" s="130" t="n">
        <v>95</v>
      </c>
      <c r="I121" s="189" t="n">
        <v>26.2603669872128</v>
      </c>
      <c r="J121" s="190" t="n">
        <v>25.0615090868271</v>
      </c>
      <c r="K121" s="190" t="n">
        <v>24.23168675389</v>
      </c>
      <c r="L121" s="190" t="n">
        <v>23.8380108324754</v>
      </c>
      <c r="M121" s="190" t="n">
        <v>23.9190039828529</v>
      </c>
      <c r="N121" s="190" t="n">
        <v>24.0539930643732</v>
      </c>
      <c r="O121" s="190" t="n">
        <v>26.4688862632833</v>
      </c>
      <c r="P121" s="190" t="n">
        <v>30.9741046831973</v>
      </c>
      <c r="Q121" s="190" t="n">
        <v>32.1086239591753</v>
      </c>
      <c r="R121" s="190" t="n">
        <v>33.6501472518703</v>
      </c>
      <c r="S121" s="190" t="n">
        <v>34.1013233572421</v>
      </c>
      <c r="T121" s="190" t="n">
        <v>33.9795851978236</v>
      </c>
      <c r="U121" s="190" t="n">
        <v>33.5129961301847</v>
      </c>
      <c r="V121" s="190" t="n">
        <v>33.4796691904714</v>
      </c>
      <c r="W121" s="190" t="n">
        <v>33.2884505826476</v>
      </c>
      <c r="X121" s="190" t="n">
        <v>32.4158413319628</v>
      </c>
      <c r="Y121" s="190" t="n">
        <v>31.5605176341587</v>
      </c>
      <c r="Z121" s="190" t="n">
        <v>29.9957945527381</v>
      </c>
      <c r="AA121" s="190" t="n">
        <v>31.06766577098</v>
      </c>
      <c r="AB121" s="190" t="n">
        <v>32.0505266777162</v>
      </c>
      <c r="AC121" s="190" t="n">
        <v>31.1778599828631</v>
      </c>
      <c r="AD121" s="190" t="n">
        <v>30.0310824027746</v>
      </c>
      <c r="AE121" s="190" t="n">
        <v>28.4034608970397</v>
      </c>
      <c r="AF121" s="190" t="n">
        <v>26.5356045612372</v>
      </c>
      <c r="AG121" s="13" t="n">
        <f aca="false">SUM(I121:AF121)</f>
        <v>712.166711134997</v>
      </c>
      <c r="AM121" s="161" t="n">
        <f aca="false">EOMONTH(AM120,0)+1</f>
        <v>40664</v>
      </c>
      <c r="AN121" s="162" t="n">
        <f aca="false">VLOOKUP(AM121,$B$6:$C$289,2)</f>
        <v>0</v>
      </c>
      <c r="AO121" s="163" t="n">
        <f aca="false">VLOOKUP(YEAR(AM121),$E$6:$F$25,2)/100</f>
        <v>0</v>
      </c>
    </row>
    <row r="122" customFormat="false" ht="12" hidden="false" customHeight="true" outlineLevel="0" collapsed="false">
      <c r="B122" s="153" t="n">
        <f aca="false">EOMONTH(B121,0)+1</f>
        <v>40695</v>
      </c>
      <c r="C122" s="191"/>
      <c r="G122" s="130"/>
      <c r="H122" s="130" t="n">
        <v>96</v>
      </c>
      <c r="I122" s="189" t="n">
        <v>25.6572430180705</v>
      </c>
      <c r="J122" s="190" t="n">
        <v>24.5380996437169</v>
      </c>
      <c r="K122" s="190" t="n">
        <v>23.5672777933129</v>
      </c>
      <c r="L122" s="190" t="n">
        <v>23.1590993490261</v>
      </c>
      <c r="M122" s="190" t="n">
        <v>23.0828510119631</v>
      </c>
      <c r="N122" s="190" t="n">
        <v>22.5488552683702</v>
      </c>
      <c r="O122" s="190" t="n">
        <v>22.1918758903117</v>
      </c>
      <c r="P122" s="190" t="n">
        <v>24.1215519031534</v>
      </c>
      <c r="Q122" s="190" t="n">
        <v>25.5551198738537</v>
      </c>
      <c r="R122" s="190" t="n">
        <v>27.2681119332247</v>
      </c>
      <c r="S122" s="190" t="n">
        <v>27.8936450838639</v>
      </c>
      <c r="T122" s="190" t="n">
        <v>27.866395448395</v>
      </c>
      <c r="U122" s="190" t="n">
        <v>27.4525034018006</v>
      </c>
      <c r="V122" s="190" t="n">
        <v>26.6510078426604</v>
      </c>
      <c r="W122" s="190" t="n">
        <v>26.0073100053286</v>
      </c>
      <c r="X122" s="190" t="n">
        <v>25.5709190301221</v>
      </c>
      <c r="Y122" s="190" t="n">
        <v>25.2993541054819</v>
      </c>
      <c r="Z122" s="190" t="n">
        <v>25.313753159029</v>
      </c>
      <c r="AA122" s="190" t="n">
        <v>26.8015966983927</v>
      </c>
      <c r="AB122" s="190" t="n">
        <v>28.3148186253842</v>
      </c>
      <c r="AC122" s="190" t="n">
        <v>28.0424088338427</v>
      </c>
      <c r="AD122" s="190" t="n">
        <v>27.2961079967283</v>
      </c>
      <c r="AE122" s="190" t="n">
        <v>26.0549969883004</v>
      </c>
      <c r="AF122" s="190" t="n">
        <v>24.3211848992717</v>
      </c>
      <c r="AG122" s="13" t="n">
        <f aca="false">SUM(I122:AF122)</f>
        <v>614.576087803604</v>
      </c>
      <c r="AM122" s="161" t="n">
        <f aca="false">EOMONTH(AM121,0)+1</f>
        <v>40695</v>
      </c>
      <c r="AN122" s="162" t="n">
        <f aca="false">VLOOKUP(AM122,$B$6:$C$289,2)</f>
        <v>0</v>
      </c>
      <c r="AO122" s="163" t="n">
        <f aca="false">VLOOKUP(YEAR(AM122),$E$6:$F$25,2)/100</f>
        <v>0</v>
      </c>
    </row>
    <row r="123" customFormat="false" ht="12" hidden="false" customHeight="true" outlineLevel="0" collapsed="false">
      <c r="B123" s="153" t="n">
        <f aca="false">EOMONTH(B122,0)+1</f>
        <v>40725</v>
      </c>
      <c r="C123" s="191"/>
      <c r="G123" s="130"/>
      <c r="H123" s="130" t="n">
        <v>97</v>
      </c>
      <c r="I123" s="189" t="n">
        <v>24.5017662871931</v>
      </c>
      <c r="J123" s="190" t="n">
        <v>23.3229394831072</v>
      </c>
      <c r="K123" s="190" t="n">
        <v>22.5206195746339</v>
      </c>
      <c r="L123" s="190" t="n">
        <v>22.0554296039572</v>
      </c>
      <c r="M123" s="190" t="n">
        <v>21.6173382965753</v>
      </c>
      <c r="N123" s="190" t="n">
        <v>21.7169481016684</v>
      </c>
      <c r="O123" s="190" t="n">
        <v>21.9226409731023</v>
      </c>
      <c r="P123" s="190" t="n">
        <v>21.1523668318707</v>
      </c>
      <c r="Q123" s="190" t="n">
        <v>22.3579639012551</v>
      </c>
      <c r="R123" s="190" t="n">
        <v>24.0706419294333</v>
      </c>
      <c r="S123" s="190" t="n">
        <v>24.7526255147045</v>
      </c>
      <c r="T123" s="190" t="n">
        <v>24.8019315321906</v>
      </c>
      <c r="U123" s="190" t="n">
        <v>25.9738631815694</v>
      </c>
      <c r="V123" s="190" t="n">
        <v>26.6242794868755</v>
      </c>
      <c r="W123" s="190" t="n">
        <v>27.948224914047</v>
      </c>
      <c r="X123" s="190" t="n">
        <v>28.5172232528752</v>
      </c>
      <c r="Y123" s="190" t="n">
        <v>28.9163842228488</v>
      </c>
      <c r="Z123" s="190" t="n">
        <v>28.7241989650087</v>
      </c>
      <c r="AA123" s="190" t="n">
        <v>28.4137162813218</v>
      </c>
      <c r="AB123" s="190" t="n">
        <v>29.5521758812794</v>
      </c>
      <c r="AC123" s="190" t="n">
        <v>30.6514252700098</v>
      </c>
      <c r="AD123" s="190" t="n">
        <v>29.5530250211707</v>
      </c>
      <c r="AE123" s="190" t="n">
        <v>27.3271604946126</v>
      </c>
      <c r="AF123" s="190" t="n">
        <v>24.7442158204053</v>
      </c>
      <c r="AG123" s="13" t="n">
        <f aca="false">SUM(I123:AF123)</f>
        <v>611.739104821716</v>
      </c>
      <c r="AM123" s="161" t="n">
        <f aca="false">EOMONTH(AM122,0)+1</f>
        <v>40725</v>
      </c>
      <c r="AN123" s="162" t="n">
        <f aca="false">VLOOKUP(AM123,$B$6:$C$289,2)</f>
        <v>0</v>
      </c>
      <c r="AO123" s="163" t="n">
        <f aca="false">VLOOKUP(YEAR(AM123),$E$6:$F$25,2)/100</f>
        <v>0</v>
      </c>
    </row>
    <row r="124" customFormat="false" ht="12" hidden="false" customHeight="true" outlineLevel="0" collapsed="false">
      <c r="B124" s="153" t="n">
        <f aca="false">EOMONTH(B123,0)+1</f>
        <v>40756</v>
      </c>
      <c r="C124" s="191"/>
      <c r="G124" s="130"/>
      <c r="H124" s="130" t="n">
        <v>98</v>
      </c>
      <c r="I124" s="189" t="n">
        <v>24.4897969905919</v>
      </c>
      <c r="J124" s="190" t="n">
        <v>23.1493176723319</v>
      </c>
      <c r="K124" s="190" t="n">
        <v>22.8601361924223</v>
      </c>
      <c r="L124" s="190" t="n">
        <v>22.5565388322186</v>
      </c>
      <c r="M124" s="190" t="n">
        <v>22.5505864148025</v>
      </c>
      <c r="N124" s="190" t="n">
        <v>23.6704699255773</v>
      </c>
      <c r="O124" s="190" t="n">
        <v>27.1965414467413</v>
      </c>
      <c r="P124" s="190" t="n">
        <v>30.3431775264765</v>
      </c>
      <c r="Q124" s="190" t="n">
        <v>32.5833783376675</v>
      </c>
      <c r="R124" s="190" t="n">
        <v>34.1332388586777</v>
      </c>
      <c r="S124" s="190" t="n">
        <v>35.6129909066311</v>
      </c>
      <c r="T124" s="190" t="n">
        <v>36.7314593196053</v>
      </c>
      <c r="U124" s="190" t="n">
        <v>37.7509478453589</v>
      </c>
      <c r="V124" s="190" t="n">
        <v>38.9563373625611</v>
      </c>
      <c r="W124" s="190" t="n">
        <v>39.6968495923972</v>
      </c>
      <c r="X124" s="190" t="n">
        <v>40.1107312287399</v>
      </c>
      <c r="Y124" s="190" t="n">
        <v>40.1153358134406</v>
      </c>
      <c r="Z124" s="190" t="n">
        <v>38.3782874351976</v>
      </c>
      <c r="AA124" s="190" t="n">
        <v>36.8376776269156</v>
      </c>
      <c r="AB124" s="190" t="n">
        <v>37.5117143038214</v>
      </c>
      <c r="AC124" s="190" t="n">
        <v>38.3551806954784</v>
      </c>
      <c r="AD124" s="190" t="n">
        <v>36.2003865325208</v>
      </c>
      <c r="AE124" s="190" t="n">
        <v>33.2194144094459</v>
      </c>
      <c r="AF124" s="190" t="n">
        <v>30.1410196423529</v>
      </c>
      <c r="AG124" s="13" t="n">
        <f aca="false">SUM(I124:AF124)</f>
        <v>783.151514911974</v>
      </c>
      <c r="AM124" s="161" t="n">
        <f aca="false">EOMONTH(AM123,0)+1</f>
        <v>40756</v>
      </c>
      <c r="AN124" s="162" t="n">
        <f aca="false">VLOOKUP(AM124,$B$6:$C$289,2)</f>
        <v>0</v>
      </c>
      <c r="AO124" s="163" t="n">
        <f aca="false">VLOOKUP(YEAR(AM124),$E$6:$F$25,2)/100</f>
        <v>0</v>
      </c>
    </row>
    <row r="125" customFormat="false" ht="12" hidden="false" customHeight="true" outlineLevel="0" collapsed="false">
      <c r="B125" s="153" t="n">
        <f aca="false">EOMONTH(B124,0)+1</f>
        <v>40787</v>
      </c>
      <c r="C125" s="191"/>
      <c r="G125" s="130"/>
      <c r="H125" s="130" t="n">
        <v>99</v>
      </c>
      <c r="I125" s="189" t="n">
        <v>27.9156732292841</v>
      </c>
      <c r="J125" s="190" t="n">
        <v>26.3706086729094</v>
      </c>
      <c r="K125" s="190" t="n">
        <v>25.5461419843227</v>
      </c>
      <c r="L125" s="190" t="n">
        <v>24.9807537389388</v>
      </c>
      <c r="M125" s="190" t="n">
        <v>25.0116405259197</v>
      </c>
      <c r="N125" s="190" t="n">
        <v>25.7874575451579</v>
      </c>
      <c r="O125" s="190" t="n">
        <v>28.9908669892576</v>
      </c>
      <c r="P125" s="190" t="n">
        <v>31.6012526591201</v>
      </c>
      <c r="Q125" s="190" t="n">
        <v>33.4570845143719</v>
      </c>
      <c r="R125" s="190" t="n">
        <v>35.1109644807792</v>
      </c>
      <c r="S125" s="190" t="n">
        <v>36.313599681465</v>
      </c>
      <c r="T125" s="190" t="n">
        <v>37.0613837584542</v>
      </c>
      <c r="U125" s="190" t="n">
        <v>37.8870945439243</v>
      </c>
      <c r="V125" s="190" t="n">
        <v>38.824042467943</v>
      </c>
      <c r="W125" s="190" t="n">
        <v>39.5207800918949</v>
      </c>
      <c r="X125" s="190" t="n">
        <v>39.8420366651332</v>
      </c>
      <c r="Y125" s="190" t="n">
        <v>39.9737397437924</v>
      </c>
      <c r="Z125" s="190" t="n">
        <v>38.111450993582</v>
      </c>
      <c r="AA125" s="190" t="n">
        <v>36.6009296408123</v>
      </c>
      <c r="AB125" s="190" t="n">
        <v>37.0495703700702</v>
      </c>
      <c r="AC125" s="190" t="n">
        <v>37.6711640066108</v>
      </c>
      <c r="AD125" s="190" t="n">
        <v>35.6978033516575</v>
      </c>
      <c r="AE125" s="190" t="n">
        <v>33.070771058591</v>
      </c>
      <c r="AF125" s="190" t="n">
        <v>29.729336608138</v>
      </c>
      <c r="AG125" s="13" t="n">
        <f aca="false">SUM(I125:AF125)</f>
        <v>802.12614732213</v>
      </c>
      <c r="AM125" s="161" t="n">
        <f aca="false">EOMONTH(AM124,0)+1</f>
        <v>40787</v>
      </c>
      <c r="AN125" s="162" t="n">
        <f aca="false">VLOOKUP(AM125,$B$6:$C$289,2)</f>
        <v>0</v>
      </c>
      <c r="AO125" s="163" t="n">
        <f aca="false">VLOOKUP(YEAR(AM125),$E$6:$F$25,2)/100</f>
        <v>0</v>
      </c>
    </row>
    <row r="126" customFormat="false" ht="12" hidden="false" customHeight="true" outlineLevel="0" collapsed="false">
      <c r="B126" s="153" t="n">
        <f aca="false">EOMONTH(B125,0)+1</f>
        <v>40817</v>
      </c>
      <c r="C126" s="191"/>
      <c r="G126" s="130"/>
      <c r="H126" s="130" t="n">
        <v>100</v>
      </c>
      <c r="I126" s="189" t="n">
        <v>26.9974328536019</v>
      </c>
      <c r="J126" s="190" t="n">
        <v>25.459741127035</v>
      </c>
      <c r="K126" s="190" t="n">
        <v>24.7563564763501</v>
      </c>
      <c r="L126" s="190" t="n">
        <v>24.2609464610783</v>
      </c>
      <c r="M126" s="190" t="n">
        <v>24.1569962071587</v>
      </c>
      <c r="N126" s="190" t="n">
        <v>25.1076631451911</v>
      </c>
      <c r="O126" s="190" t="n">
        <v>28.2706528313444</v>
      </c>
      <c r="P126" s="190" t="n">
        <v>30.978327487268</v>
      </c>
      <c r="Q126" s="190" t="n">
        <v>32.3163040296361</v>
      </c>
      <c r="R126" s="190" t="n">
        <v>34.0464784174101</v>
      </c>
      <c r="S126" s="190" t="n">
        <v>34.884848033167</v>
      </c>
      <c r="T126" s="190" t="n">
        <v>35.7065542690842</v>
      </c>
      <c r="U126" s="190" t="n">
        <v>36.2877851157407</v>
      </c>
      <c r="V126" s="190" t="n">
        <v>36.9906725274434</v>
      </c>
      <c r="W126" s="190" t="n">
        <v>37.8648169927759</v>
      </c>
      <c r="X126" s="190" t="n">
        <v>38.3947066076415</v>
      </c>
      <c r="Y126" s="190" t="n">
        <v>38.1493795002793</v>
      </c>
      <c r="Z126" s="190" t="n">
        <v>36.5872028868883</v>
      </c>
      <c r="AA126" s="190" t="n">
        <v>35.1854955566429</v>
      </c>
      <c r="AB126" s="190" t="n">
        <v>35.648706981862</v>
      </c>
      <c r="AC126" s="190" t="n">
        <v>36.4496486581724</v>
      </c>
      <c r="AD126" s="190" t="n">
        <v>34.4795195879592</v>
      </c>
      <c r="AE126" s="190" t="n">
        <v>31.7800722779734</v>
      </c>
      <c r="AF126" s="190" t="n">
        <v>28.5979742846454</v>
      </c>
      <c r="AG126" s="13" t="n">
        <f aca="false">SUM(I126:AF126)</f>
        <v>773.358282316349</v>
      </c>
      <c r="AM126" s="161" t="n">
        <f aca="false">EOMONTH(AM125,0)+1</f>
        <v>40817</v>
      </c>
      <c r="AN126" s="162" t="n">
        <f aca="false">VLOOKUP(AM126,$B$6:$C$289,2)</f>
        <v>0</v>
      </c>
      <c r="AO126" s="163" t="n">
        <f aca="false">VLOOKUP(YEAR(AM126),$E$6:$F$25,2)/100</f>
        <v>0</v>
      </c>
    </row>
    <row r="127" customFormat="false" ht="12" hidden="false" customHeight="true" outlineLevel="0" collapsed="false">
      <c r="B127" s="153" t="n">
        <f aca="false">EOMONTH(B126,0)+1</f>
        <v>40848</v>
      </c>
      <c r="C127" s="191"/>
      <c r="G127" s="130"/>
      <c r="H127" s="130" t="n">
        <v>101</v>
      </c>
      <c r="I127" s="189" t="n">
        <v>26.647127894179</v>
      </c>
      <c r="J127" s="190" t="n">
        <v>25.1480044011326</v>
      </c>
      <c r="K127" s="190" t="n">
        <v>24.3934279876977</v>
      </c>
      <c r="L127" s="190" t="n">
        <v>23.9650847147263</v>
      </c>
      <c r="M127" s="190" t="n">
        <v>23.7673994632461</v>
      </c>
      <c r="N127" s="190" t="n">
        <v>24.9129143850434</v>
      </c>
      <c r="O127" s="190" t="n">
        <v>28.2150424242221</v>
      </c>
      <c r="P127" s="190" t="n">
        <v>30.3684562583255</v>
      </c>
      <c r="Q127" s="190" t="n">
        <v>31.5286442406258</v>
      </c>
      <c r="R127" s="190" t="n">
        <v>32.8714721263213</v>
      </c>
      <c r="S127" s="190" t="n">
        <v>33.1761645852969</v>
      </c>
      <c r="T127" s="190" t="n">
        <v>33.4362577212229</v>
      </c>
      <c r="U127" s="190" t="n">
        <v>33.3962604279078</v>
      </c>
      <c r="V127" s="190" t="n">
        <v>34.0739291201906</v>
      </c>
      <c r="W127" s="190" t="n">
        <v>34.8293235925463</v>
      </c>
      <c r="X127" s="190" t="n">
        <v>34.9099877239505</v>
      </c>
      <c r="Y127" s="190" t="n">
        <v>34.5165889646986</v>
      </c>
      <c r="Z127" s="190" t="n">
        <v>32.6084041883006</v>
      </c>
      <c r="AA127" s="190" t="n">
        <v>31.3354107272829</v>
      </c>
      <c r="AB127" s="190" t="n">
        <v>31.9553194892694</v>
      </c>
      <c r="AC127" s="190" t="n">
        <v>33.1190397738351</v>
      </c>
      <c r="AD127" s="190" t="n">
        <v>31.4236722541951</v>
      </c>
      <c r="AE127" s="190" t="n">
        <v>29.3399626278656</v>
      </c>
      <c r="AF127" s="190" t="n">
        <v>26.3985170943237</v>
      </c>
      <c r="AG127" s="13" t="n">
        <f aca="false">SUM(I127:AF127)</f>
        <v>726.336412186406</v>
      </c>
      <c r="AM127" s="161" t="n">
        <f aca="false">EOMONTH(AM126,0)+1</f>
        <v>40848</v>
      </c>
      <c r="AN127" s="162" t="n">
        <f aca="false">VLOOKUP(AM127,$B$6:$C$289,2)</f>
        <v>0</v>
      </c>
      <c r="AO127" s="163" t="n">
        <f aca="false">VLOOKUP(YEAR(AM127),$E$6:$F$25,2)/100</f>
        <v>0</v>
      </c>
    </row>
    <row r="128" customFormat="false" ht="12" hidden="false" customHeight="true" outlineLevel="0" collapsed="false">
      <c r="B128" s="153" t="n">
        <f aca="false">EOMONTH(B127,0)+1</f>
        <v>40878</v>
      </c>
      <c r="C128" s="191"/>
      <c r="G128" s="130"/>
      <c r="H128" s="130" t="n">
        <v>102</v>
      </c>
      <c r="I128" s="189" t="n">
        <v>26.1006568943802</v>
      </c>
      <c r="J128" s="190" t="n">
        <v>24.6291810766329</v>
      </c>
      <c r="K128" s="190" t="n">
        <v>23.9766252142656</v>
      </c>
      <c r="L128" s="190" t="n">
        <v>23.5869345000572</v>
      </c>
      <c r="M128" s="190" t="n">
        <v>23.4805454741317</v>
      </c>
      <c r="N128" s="190" t="n">
        <v>24.5571769366364</v>
      </c>
      <c r="O128" s="190" t="n">
        <v>27.6877601502556</v>
      </c>
      <c r="P128" s="190" t="n">
        <v>30.0376255178415</v>
      </c>
      <c r="Q128" s="190" t="n">
        <v>31.1094297049711</v>
      </c>
      <c r="R128" s="190" t="n">
        <v>32.5553308737136</v>
      </c>
      <c r="S128" s="190" t="n">
        <v>33.1092593997618</v>
      </c>
      <c r="T128" s="190" t="n">
        <v>32.9912907344153</v>
      </c>
      <c r="U128" s="190" t="n">
        <v>32.8851987148727</v>
      </c>
      <c r="V128" s="190" t="n">
        <v>33.3765111143089</v>
      </c>
      <c r="W128" s="190" t="n">
        <v>33.9676177661304</v>
      </c>
      <c r="X128" s="190" t="n">
        <v>33.6427906449677</v>
      </c>
      <c r="Y128" s="190" t="n">
        <v>33.2720048351054</v>
      </c>
      <c r="Z128" s="190" t="n">
        <v>31.4326165838441</v>
      </c>
      <c r="AA128" s="190" t="n">
        <v>30.177193447264</v>
      </c>
      <c r="AB128" s="190" t="n">
        <v>30.7330217316842</v>
      </c>
      <c r="AC128" s="190" t="n">
        <v>31.8762978789226</v>
      </c>
      <c r="AD128" s="190" t="n">
        <v>30.5791566263817</v>
      </c>
      <c r="AE128" s="190" t="n">
        <v>28.9610620527176</v>
      </c>
      <c r="AF128" s="190" t="n">
        <v>26.6308910997918</v>
      </c>
      <c r="AG128" s="13" t="n">
        <f aca="false">SUM(I128:AF128)</f>
        <v>711.356178973054</v>
      </c>
      <c r="AM128" s="161" t="n">
        <f aca="false">EOMONTH(AM127,0)+1</f>
        <v>40878</v>
      </c>
      <c r="AN128" s="162" t="n">
        <f aca="false">VLOOKUP(AM128,$B$6:$C$289,2)</f>
        <v>0</v>
      </c>
      <c r="AO128" s="163" t="n">
        <f aca="false">VLOOKUP(YEAR(AM128),$E$6:$F$25,2)/100</f>
        <v>0</v>
      </c>
    </row>
    <row r="129" customFormat="false" ht="12" hidden="false" customHeight="true" outlineLevel="0" collapsed="false">
      <c r="B129" s="153" t="n">
        <f aca="false">EOMONTH(B128,0)+1</f>
        <v>40909</v>
      </c>
      <c r="C129" s="191"/>
      <c r="G129" s="130"/>
      <c r="H129" s="130" t="n">
        <v>103</v>
      </c>
      <c r="I129" s="189" t="n">
        <v>25.9475848839071</v>
      </c>
      <c r="J129" s="190" t="n">
        <v>24.4242078015937</v>
      </c>
      <c r="K129" s="190" t="n">
        <v>23.6370999615654</v>
      </c>
      <c r="L129" s="190" t="n">
        <v>23.1435355134649</v>
      </c>
      <c r="M129" s="190" t="n">
        <v>22.9275418198841</v>
      </c>
      <c r="N129" s="190" t="n">
        <v>23.1986237460747</v>
      </c>
      <c r="O129" s="190" t="n">
        <v>23.4991341779887</v>
      </c>
      <c r="P129" s="190" t="n">
        <v>23.373881183261</v>
      </c>
      <c r="Q129" s="190" t="n">
        <v>25.0266274757938</v>
      </c>
      <c r="R129" s="190" t="n">
        <v>26.9592288816794</v>
      </c>
      <c r="S129" s="190" t="n">
        <v>28.1009358752515</v>
      </c>
      <c r="T129" s="190" t="n">
        <v>28.7312241295703</v>
      </c>
      <c r="U129" s="190" t="n">
        <v>29.0980372828025</v>
      </c>
      <c r="V129" s="190" t="n">
        <v>29.2333398644208</v>
      </c>
      <c r="W129" s="190" t="n">
        <v>29.5624256729661</v>
      </c>
      <c r="X129" s="190" t="n">
        <v>29.8557701010118</v>
      </c>
      <c r="Y129" s="190" t="n">
        <v>30.1277931527998</v>
      </c>
      <c r="Z129" s="190" t="n">
        <v>29.856617348455</v>
      </c>
      <c r="AA129" s="190" t="n">
        <v>28.8113459856388</v>
      </c>
      <c r="AB129" s="190" t="n">
        <v>29.5669677557996</v>
      </c>
      <c r="AC129" s="190" t="n">
        <v>31.1530389659951</v>
      </c>
      <c r="AD129" s="190" t="n">
        <v>30.0596419078212</v>
      </c>
      <c r="AE129" s="190" t="n">
        <v>28.5316839654913</v>
      </c>
      <c r="AF129" s="190" t="n">
        <v>26.1702699914922</v>
      </c>
      <c r="AG129" s="13" t="n">
        <f aca="false">SUM(I129:AF129)</f>
        <v>650.996557444729</v>
      </c>
      <c r="AM129" s="161" t="n">
        <f aca="false">EOMONTH(AM128,0)+1</f>
        <v>40909</v>
      </c>
      <c r="AN129" s="162" t="n">
        <f aca="false">VLOOKUP(AM129,$B$6:$C$289,2)</f>
        <v>0</v>
      </c>
      <c r="AO129" s="163" t="n">
        <f aca="false">VLOOKUP(YEAR(AM129),$E$6:$F$25,2)/100</f>
        <v>0</v>
      </c>
    </row>
    <row r="130" customFormat="false" ht="12" hidden="false" customHeight="true" outlineLevel="0" collapsed="false">
      <c r="B130" s="153" t="n">
        <f aca="false">EOMONTH(B129,0)+1</f>
        <v>40940</v>
      </c>
      <c r="C130" s="191"/>
      <c r="G130" s="130"/>
      <c r="H130" s="130" t="n">
        <v>104</v>
      </c>
      <c r="I130" s="189" t="n">
        <v>25.1403666596992</v>
      </c>
      <c r="J130" s="190" t="n">
        <v>23.7540310087989</v>
      </c>
      <c r="K130" s="190" t="n">
        <v>23.1062790497797</v>
      </c>
      <c r="L130" s="190" t="n">
        <v>22.4566999550324</v>
      </c>
      <c r="M130" s="190" t="n">
        <v>22.1917956731283</v>
      </c>
      <c r="N130" s="190" t="n">
        <v>22.0627366274603</v>
      </c>
      <c r="O130" s="190" t="n">
        <v>22.1151955135333</v>
      </c>
      <c r="P130" s="190" t="n">
        <v>21.9599159199929</v>
      </c>
      <c r="Q130" s="190" t="n">
        <v>23.3006320223601</v>
      </c>
      <c r="R130" s="190" t="n">
        <v>25.0706360253797</v>
      </c>
      <c r="S130" s="190" t="n">
        <v>25.9488215654185</v>
      </c>
      <c r="T130" s="190" t="n">
        <v>26.2746671255168</v>
      </c>
      <c r="U130" s="190" t="n">
        <v>27.2814650455357</v>
      </c>
      <c r="V130" s="190" t="n">
        <v>27.6830151728754</v>
      </c>
      <c r="W130" s="190" t="n">
        <v>28.5648190875164</v>
      </c>
      <c r="X130" s="190" t="n">
        <v>29.135481259699</v>
      </c>
      <c r="Y130" s="190" t="n">
        <v>29.7243940123908</v>
      </c>
      <c r="Z130" s="190" t="n">
        <v>29.8432486528054</v>
      </c>
      <c r="AA130" s="190" t="n">
        <v>29.2526880907191</v>
      </c>
      <c r="AB130" s="190" t="n">
        <v>30.3217826246621</v>
      </c>
      <c r="AC130" s="190" t="n">
        <v>31.704741283287</v>
      </c>
      <c r="AD130" s="190" t="n">
        <v>30.537757279019</v>
      </c>
      <c r="AE130" s="190" t="n">
        <v>28.4893929287792</v>
      </c>
      <c r="AF130" s="190" t="n">
        <v>25.7911134675828</v>
      </c>
      <c r="AG130" s="13" t="n">
        <f aca="false">SUM(I130:AF130)</f>
        <v>631.711676050972</v>
      </c>
      <c r="AM130" s="161" t="n">
        <f aca="false">EOMONTH(AM129,0)+1</f>
        <v>40940</v>
      </c>
      <c r="AN130" s="162" t="n">
        <f aca="false">VLOOKUP(AM130,$B$6:$C$289,2)</f>
        <v>0</v>
      </c>
      <c r="AO130" s="163" t="n">
        <f aca="false">VLOOKUP(YEAR(AM130),$E$6:$F$25,2)/100</f>
        <v>0</v>
      </c>
    </row>
    <row r="131" customFormat="false" ht="12" hidden="false" customHeight="true" outlineLevel="0" collapsed="false">
      <c r="B131" s="153" t="n">
        <f aca="false">EOMONTH(B130,0)+1</f>
        <v>40969</v>
      </c>
      <c r="C131" s="191"/>
      <c r="G131" s="130"/>
      <c r="H131" s="130" t="n">
        <v>105</v>
      </c>
      <c r="I131" s="189" t="n">
        <v>25.1910746702723</v>
      </c>
      <c r="J131" s="190" t="n">
        <v>23.7766160206531</v>
      </c>
      <c r="K131" s="190" t="n">
        <v>23.3850747172135</v>
      </c>
      <c r="L131" s="190" t="n">
        <v>22.9490570187114</v>
      </c>
      <c r="M131" s="190" t="n">
        <v>22.7687791980426</v>
      </c>
      <c r="N131" s="190" t="n">
        <v>23.8752958449638</v>
      </c>
      <c r="O131" s="190" t="n">
        <v>27.1668731481236</v>
      </c>
      <c r="P131" s="190" t="n">
        <v>30.5000058645649</v>
      </c>
      <c r="Q131" s="190" t="n">
        <v>32.8064234980355</v>
      </c>
      <c r="R131" s="190" t="n">
        <v>34.435461998943</v>
      </c>
      <c r="S131" s="190" t="n">
        <v>35.7101863432067</v>
      </c>
      <c r="T131" s="190" t="n">
        <v>36.8067787437799</v>
      </c>
      <c r="U131" s="190" t="n">
        <v>37.7488376216291</v>
      </c>
      <c r="V131" s="190" t="n">
        <v>38.7698474354804</v>
      </c>
      <c r="W131" s="190" t="n">
        <v>39.8928524038005</v>
      </c>
      <c r="X131" s="190" t="n">
        <v>40.0847669206711</v>
      </c>
      <c r="Y131" s="190" t="n">
        <v>40.2167009940379</v>
      </c>
      <c r="Z131" s="190" t="n">
        <v>38.3589965578068</v>
      </c>
      <c r="AA131" s="190" t="n">
        <v>36.843046322792</v>
      </c>
      <c r="AB131" s="190" t="n">
        <v>37.3155708221787</v>
      </c>
      <c r="AC131" s="190" t="n">
        <v>38.2020694128237</v>
      </c>
      <c r="AD131" s="190" t="n">
        <v>36.3330010996034</v>
      </c>
      <c r="AE131" s="190" t="n">
        <v>33.2530867087285</v>
      </c>
      <c r="AF131" s="190" t="n">
        <v>30.1724965267052</v>
      </c>
      <c r="AG131" s="13" t="n">
        <f aca="false">SUM(I131:AF131)</f>
        <v>786.562899892768</v>
      </c>
      <c r="AM131" s="161" t="n">
        <f aca="false">EOMONTH(AM130,0)+1</f>
        <v>40969</v>
      </c>
      <c r="AN131" s="162" t="n">
        <f aca="false">VLOOKUP(AM131,$B$6:$C$289,2)</f>
        <v>0</v>
      </c>
      <c r="AO131" s="163" t="n">
        <f aca="false">VLOOKUP(YEAR(AM131),$E$6:$F$25,2)/100</f>
        <v>0</v>
      </c>
    </row>
    <row r="132" customFormat="false" ht="12" hidden="false" customHeight="true" outlineLevel="0" collapsed="false">
      <c r="B132" s="153" t="n">
        <f aca="false">EOMONTH(B131,0)+1</f>
        <v>41000</v>
      </c>
      <c r="C132" s="191"/>
      <c r="G132" s="130"/>
      <c r="H132" s="130" t="n">
        <v>106</v>
      </c>
      <c r="I132" s="189" t="n">
        <v>29.3747707258716</v>
      </c>
      <c r="J132" s="190" t="n">
        <v>27.7836556409499</v>
      </c>
      <c r="K132" s="190" t="n">
        <v>26.8106413707278</v>
      </c>
      <c r="L132" s="190" t="n">
        <v>26.1951852615494</v>
      </c>
      <c r="M132" s="190" t="n">
        <v>26.0787321683259</v>
      </c>
      <c r="N132" s="190" t="n">
        <v>26.8566580651686</v>
      </c>
      <c r="O132" s="190" t="n">
        <v>29.6321589915705</v>
      </c>
      <c r="P132" s="190" t="n">
        <v>32.4676859349035</v>
      </c>
      <c r="Q132" s="190" t="n">
        <v>34.8578602039115</v>
      </c>
      <c r="R132" s="190" t="n">
        <v>36.8808162942311</v>
      </c>
      <c r="S132" s="190" t="n">
        <v>38.3877399614582</v>
      </c>
      <c r="T132" s="190" t="n">
        <v>39.584180307602</v>
      </c>
      <c r="U132" s="190" t="n">
        <v>41.0461852142898</v>
      </c>
      <c r="V132" s="190" t="n">
        <v>42.5417133898381</v>
      </c>
      <c r="W132" s="190" t="n">
        <v>43.8520961890838</v>
      </c>
      <c r="X132" s="190" t="n">
        <v>44.2071202503067</v>
      </c>
      <c r="Y132" s="190" t="n">
        <v>44.3256628632809</v>
      </c>
      <c r="Z132" s="190" t="n">
        <v>42.2959555915588</v>
      </c>
      <c r="AA132" s="190" t="n">
        <v>40.7570360641721</v>
      </c>
      <c r="AB132" s="190" t="n">
        <v>40.657759999208</v>
      </c>
      <c r="AC132" s="190" t="n">
        <v>41.1280910829077</v>
      </c>
      <c r="AD132" s="190" t="n">
        <v>39.0906762066101</v>
      </c>
      <c r="AE132" s="190" t="n">
        <v>35.9186585761822</v>
      </c>
      <c r="AF132" s="190" t="n">
        <v>32.3490173230494</v>
      </c>
      <c r="AG132" s="13" t="n">
        <f aca="false">SUM(I132:AF132)</f>
        <v>863.080057676758</v>
      </c>
      <c r="AM132" s="161" t="n">
        <f aca="false">EOMONTH(AM131,0)+1</f>
        <v>41000</v>
      </c>
      <c r="AN132" s="162" t="n">
        <f aca="false">VLOOKUP(AM132,$B$6:$C$289,2)</f>
        <v>0</v>
      </c>
      <c r="AO132" s="163" t="n">
        <f aca="false">VLOOKUP(YEAR(AM132),$E$6:$F$25,2)/100</f>
        <v>0</v>
      </c>
    </row>
    <row r="133" customFormat="false" ht="12" hidden="false" customHeight="true" outlineLevel="0" collapsed="false">
      <c r="B133" s="153" t="n">
        <f aca="false">EOMONTH(B132,0)+1</f>
        <v>41030</v>
      </c>
      <c r="C133" s="191"/>
      <c r="G133" s="130"/>
      <c r="H133" s="130" t="n">
        <v>107</v>
      </c>
      <c r="I133" s="189" t="n">
        <v>27.8207693675957</v>
      </c>
      <c r="J133" s="190" t="n">
        <v>26.1752735437773</v>
      </c>
      <c r="K133" s="190" t="n">
        <v>25.4691000958365</v>
      </c>
      <c r="L133" s="190" t="n">
        <v>24.9133582438315</v>
      </c>
      <c r="M133" s="190" t="n">
        <v>24.8960335175811</v>
      </c>
      <c r="N133" s="190" t="n">
        <v>25.7332389220306</v>
      </c>
      <c r="O133" s="190" t="n">
        <v>28.5846497992387</v>
      </c>
      <c r="P133" s="190" t="n">
        <v>31.7743666663788</v>
      </c>
      <c r="Q133" s="190" t="n">
        <v>33.2873495720862</v>
      </c>
      <c r="R133" s="190" t="n">
        <v>35.1967570026471</v>
      </c>
      <c r="S133" s="190" t="n">
        <v>36.3410577018358</v>
      </c>
      <c r="T133" s="190" t="n">
        <v>37.3361169683555</v>
      </c>
      <c r="U133" s="190" t="n">
        <v>37.97683679161</v>
      </c>
      <c r="V133" s="190" t="n">
        <v>38.7134513517692</v>
      </c>
      <c r="W133" s="190" t="n">
        <v>39.2830290931746</v>
      </c>
      <c r="X133" s="190" t="n">
        <v>39.9480758656778</v>
      </c>
      <c r="Y133" s="190" t="n">
        <v>39.6306104542899</v>
      </c>
      <c r="Z133" s="190" t="n">
        <v>38.2102321892443</v>
      </c>
      <c r="AA133" s="190" t="n">
        <v>36.7002543418553</v>
      </c>
      <c r="AB133" s="190" t="n">
        <v>36.864839179125</v>
      </c>
      <c r="AC133" s="190" t="n">
        <v>37.9251168361998</v>
      </c>
      <c r="AD133" s="190" t="n">
        <v>35.7324431755382</v>
      </c>
      <c r="AE133" s="190" t="n">
        <v>33.0863225969416</v>
      </c>
      <c r="AF133" s="190" t="n">
        <v>29.7555546192451</v>
      </c>
      <c r="AG133" s="13" t="n">
        <f aca="false">SUM(I133:AF133)</f>
        <v>801.354837895866</v>
      </c>
      <c r="AM133" s="161" t="n">
        <f aca="false">EOMONTH(AM132,0)+1</f>
        <v>41030</v>
      </c>
      <c r="AN133" s="162" t="n">
        <f aca="false">VLOOKUP(AM133,$B$6:$C$289,2)</f>
        <v>0</v>
      </c>
      <c r="AO133" s="163" t="n">
        <f aca="false">VLOOKUP(YEAR(AM133),$E$6:$F$25,2)/100</f>
        <v>0</v>
      </c>
    </row>
    <row r="134" customFormat="false" ht="12" hidden="false" customHeight="true" outlineLevel="0" collapsed="false">
      <c r="B134" s="153" t="n">
        <f aca="false">EOMONTH(B133,0)+1</f>
        <v>41061</v>
      </c>
      <c r="C134" s="191"/>
      <c r="G134" s="130"/>
      <c r="H134" s="130" t="n">
        <v>108</v>
      </c>
      <c r="I134" s="189" t="n">
        <v>27.1075364697022</v>
      </c>
      <c r="J134" s="190" t="n">
        <v>25.5186357845618</v>
      </c>
      <c r="K134" s="190" t="n">
        <v>24.7612520713478</v>
      </c>
      <c r="L134" s="190" t="n">
        <v>24.2436125287756</v>
      </c>
      <c r="M134" s="190" t="n">
        <v>24.0409327793945</v>
      </c>
      <c r="N134" s="190" t="n">
        <v>25.1168194769312</v>
      </c>
      <c r="O134" s="190" t="n">
        <v>28.1687058253561</v>
      </c>
      <c r="P134" s="190" t="n">
        <v>30.6466283906415</v>
      </c>
      <c r="Q134" s="190" t="n">
        <v>31.7775386762924</v>
      </c>
      <c r="R134" s="190" t="n">
        <v>33.1644406253954</v>
      </c>
      <c r="S134" s="190" t="n">
        <v>33.4413819549778</v>
      </c>
      <c r="T134" s="190" t="n">
        <v>33.6500020647677</v>
      </c>
      <c r="U134" s="190" t="n">
        <v>33.4005540749651</v>
      </c>
      <c r="V134" s="190" t="n">
        <v>33.8543705557978</v>
      </c>
      <c r="W134" s="190" t="n">
        <v>34.4950524239314</v>
      </c>
      <c r="X134" s="190" t="n">
        <v>34.4748533125516</v>
      </c>
      <c r="Y134" s="190" t="n">
        <v>34.1359285319426</v>
      </c>
      <c r="Z134" s="190" t="n">
        <v>32.2613196631695</v>
      </c>
      <c r="AA134" s="190" t="n">
        <v>30.9682324561478</v>
      </c>
      <c r="AB134" s="190" t="n">
        <v>31.4053798286792</v>
      </c>
      <c r="AC134" s="190" t="n">
        <v>32.813280784664</v>
      </c>
      <c r="AD134" s="190" t="n">
        <v>31.1771253502561</v>
      </c>
      <c r="AE134" s="190" t="n">
        <v>29.2319240619928</v>
      </c>
      <c r="AF134" s="190" t="n">
        <v>26.2805290122981</v>
      </c>
      <c r="AG134" s="13" t="n">
        <f aca="false">SUM(I134:AF134)</f>
        <v>726.13603670454</v>
      </c>
      <c r="AM134" s="161" t="n">
        <f aca="false">EOMONTH(AM133,0)+1</f>
        <v>41061</v>
      </c>
      <c r="AN134" s="162" t="n">
        <f aca="false">VLOOKUP(AM134,$B$6:$C$289,2)</f>
        <v>0</v>
      </c>
      <c r="AO134" s="163" t="n">
        <f aca="false">VLOOKUP(YEAR(AM134),$E$6:$F$25,2)/100</f>
        <v>0</v>
      </c>
    </row>
    <row r="135" customFormat="false" ht="12" hidden="false" customHeight="true" outlineLevel="0" collapsed="false">
      <c r="B135" s="153" t="n">
        <f aca="false">EOMONTH(B134,0)+1</f>
        <v>41091</v>
      </c>
      <c r="C135" s="191"/>
      <c r="G135" s="130"/>
      <c r="H135" s="130" t="n">
        <v>109</v>
      </c>
      <c r="I135" s="189" t="n">
        <v>26.1074227602424</v>
      </c>
      <c r="J135" s="190" t="n">
        <v>24.7242663129952</v>
      </c>
      <c r="K135" s="190" t="n">
        <v>24.1582213993586</v>
      </c>
      <c r="L135" s="190" t="n">
        <v>23.7889657570004</v>
      </c>
      <c r="M135" s="190" t="n">
        <v>23.7615975718284</v>
      </c>
      <c r="N135" s="190" t="n">
        <v>25.0120889411674</v>
      </c>
      <c r="O135" s="190" t="n">
        <v>28.0478094892534</v>
      </c>
      <c r="P135" s="190" t="n">
        <v>30.9796207942595</v>
      </c>
      <c r="Q135" s="190" t="n">
        <v>32.3399669982694</v>
      </c>
      <c r="R135" s="190" t="n">
        <v>33.2642986241418</v>
      </c>
      <c r="S135" s="190" t="n">
        <v>33.348834568909</v>
      </c>
      <c r="T135" s="190" t="n">
        <v>32.7743204406155</v>
      </c>
      <c r="U135" s="190" t="n">
        <v>32.346949285338</v>
      </c>
      <c r="V135" s="190" t="n">
        <v>32.2145009858378</v>
      </c>
      <c r="W135" s="190" t="n">
        <v>32.3595345361146</v>
      </c>
      <c r="X135" s="190" t="n">
        <v>32.0932576779855</v>
      </c>
      <c r="Y135" s="190" t="n">
        <v>31.7898093015109</v>
      </c>
      <c r="Z135" s="190" t="n">
        <v>30.5524654925032</v>
      </c>
      <c r="AA135" s="190" t="n">
        <v>29.4987708767604</v>
      </c>
      <c r="AB135" s="190" t="n">
        <v>30.4280215461517</v>
      </c>
      <c r="AC135" s="190" t="n">
        <v>31.8356167441469</v>
      </c>
      <c r="AD135" s="190" t="n">
        <v>30.8622403716482</v>
      </c>
      <c r="AE135" s="190" t="n">
        <v>29.430507952708</v>
      </c>
      <c r="AF135" s="190" t="n">
        <v>27.1269168549587</v>
      </c>
      <c r="AG135" s="13" t="n">
        <f aca="false">SUM(I135:AF135)</f>
        <v>708.846005283705</v>
      </c>
      <c r="AM135" s="161" t="n">
        <f aca="false">EOMONTH(AM134,0)+1</f>
        <v>41091</v>
      </c>
      <c r="AN135" s="162" t="n">
        <f aca="false">VLOOKUP(AM135,$B$6:$C$289,2)</f>
        <v>0</v>
      </c>
      <c r="AO135" s="163" t="n">
        <f aca="false">VLOOKUP(YEAR(AM135),$E$6:$F$25,2)/100</f>
        <v>0</v>
      </c>
    </row>
    <row r="136" customFormat="false" ht="12" hidden="false" customHeight="true" outlineLevel="0" collapsed="false">
      <c r="B136" s="153" t="n">
        <f aca="false">EOMONTH(B135,0)+1</f>
        <v>41122</v>
      </c>
      <c r="C136" s="191"/>
      <c r="G136" s="130"/>
      <c r="H136" s="130" t="n">
        <v>110</v>
      </c>
      <c r="I136" s="189" t="n">
        <v>25.2404826432062</v>
      </c>
      <c r="J136" s="190" t="n">
        <v>23.9460799900559</v>
      </c>
      <c r="K136" s="190" t="n">
        <v>23.2231074284461</v>
      </c>
      <c r="L136" s="190" t="n">
        <v>22.9211112969846</v>
      </c>
      <c r="M136" s="190" t="n">
        <v>22.6797314830619</v>
      </c>
      <c r="N136" s="190" t="n">
        <v>23.3097797252364</v>
      </c>
      <c r="O136" s="190" t="n">
        <v>23.4192829004031</v>
      </c>
      <c r="P136" s="190" t="n">
        <v>23.3661685247739</v>
      </c>
      <c r="Q136" s="190" t="n">
        <v>25.0823498898529</v>
      </c>
      <c r="R136" s="190" t="n">
        <v>26.4792190201128</v>
      </c>
      <c r="S136" s="190" t="n">
        <v>27.0473093578553</v>
      </c>
      <c r="T136" s="190" t="n">
        <v>26.9928409081643</v>
      </c>
      <c r="U136" s="190" t="n">
        <v>27.1203820750789</v>
      </c>
      <c r="V136" s="190" t="n">
        <v>27.0360977616434</v>
      </c>
      <c r="W136" s="190" t="n">
        <v>27.2647916975201</v>
      </c>
      <c r="X136" s="190" t="n">
        <v>27.4263361830646</v>
      </c>
      <c r="Y136" s="190" t="n">
        <v>27.73152928249</v>
      </c>
      <c r="Z136" s="190" t="n">
        <v>27.6873824228558</v>
      </c>
      <c r="AA136" s="190" t="n">
        <v>27.0836201487774</v>
      </c>
      <c r="AB136" s="190" t="n">
        <v>27.9599203700567</v>
      </c>
      <c r="AC136" s="190" t="n">
        <v>29.8514992688663</v>
      </c>
      <c r="AD136" s="190" t="n">
        <v>29.0962693318451</v>
      </c>
      <c r="AE136" s="190" t="n">
        <v>27.6967065358622</v>
      </c>
      <c r="AF136" s="190" t="n">
        <v>25.4391804802694</v>
      </c>
      <c r="AG136" s="13" t="n">
        <f aca="false">SUM(I136:AF136)</f>
        <v>625.101178726484</v>
      </c>
      <c r="AM136" s="161" t="n">
        <f aca="false">EOMONTH(AM135,0)+1</f>
        <v>41122</v>
      </c>
      <c r="AN136" s="162" t="n">
        <f aca="false">VLOOKUP(AM136,$B$6:$C$289,2)</f>
        <v>0</v>
      </c>
      <c r="AO136" s="163" t="n">
        <f aca="false">VLOOKUP(YEAR(AM136),$E$6:$F$25,2)/100</f>
        <v>0</v>
      </c>
    </row>
    <row r="137" customFormat="false" ht="12" hidden="false" customHeight="true" outlineLevel="0" collapsed="false">
      <c r="B137" s="153" t="n">
        <f aca="false">EOMONTH(B136,0)+1</f>
        <v>41153</v>
      </c>
      <c r="C137" s="191"/>
      <c r="G137" s="130"/>
      <c r="H137" s="130" t="n">
        <v>111</v>
      </c>
      <c r="I137" s="189" t="n">
        <v>24.2199929600553</v>
      </c>
      <c r="J137" s="190" t="n">
        <v>23.0611914343591</v>
      </c>
      <c r="K137" s="190" t="n">
        <v>22.3488952663674</v>
      </c>
      <c r="L137" s="190" t="n">
        <v>21.9702126778989</v>
      </c>
      <c r="M137" s="190" t="n">
        <v>21.65628254957</v>
      </c>
      <c r="N137" s="190" t="n">
        <v>21.8151811543456</v>
      </c>
      <c r="O137" s="190" t="n">
        <v>21.482350063639</v>
      </c>
      <c r="P137" s="190" t="n">
        <v>21.1451750288124</v>
      </c>
      <c r="Q137" s="190" t="n">
        <v>22.3058581633939</v>
      </c>
      <c r="R137" s="190" t="n">
        <v>23.8853303397925</v>
      </c>
      <c r="S137" s="190" t="n">
        <v>24.5544173888411</v>
      </c>
      <c r="T137" s="190" t="n">
        <v>24.3326082696686</v>
      </c>
      <c r="U137" s="190" t="n">
        <v>25.2395502254635</v>
      </c>
      <c r="V137" s="190" t="n">
        <v>25.777986716035</v>
      </c>
      <c r="W137" s="190" t="n">
        <v>26.6878553298078</v>
      </c>
      <c r="X137" s="190" t="n">
        <v>27.247100263092</v>
      </c>
      <c r="Y137" s="190" t="n">
        <v>27.6262598586993</v>
      </c>
      <c r="Z137" s="190" t="n">
        <v>27.5727677217643</v>
      </c>
      <c r="AA137" s="190" t="n">
        <v>27.421306304063</v>
      </c>
      <c r="AB137" s="190" t="n">
        <v>28.0641261174517</v>
      </c>
      <c r="AC137" s="190" t="n">
        <v>29.8665814459188</v>
      </c>
      <c r="AD137" s="190" t="n">
        <v>28.7004012314756</v>
      </c>
      <c r="AE137" s="190" t="n">
        <v>26.7627214963819</v>
      </c>
      <c r="AF137" s="190" t="n">
        <v>24.1955711182551</v>
      </c>
      <c r="AG137" s="13" t="n">
        <f aca="false">SUM(I137:AF137)</f>
        <v>597.939723125152</v>
      </c>
      <c r="AM137" s="161" t="n">
        <f aca="false">EOMONTH(AM136,0)+1</f>
        <v>41153</v>
      </c>
      <c r="AN137" s="162" t="n">
        <f aca="false">VLOOKUP(AM137,$B$6:$C$289,2)</f>
        <v>0</v>
      </c>
      <c r="AO137" s="163" t="n">
        <f aca="false">VLOOKUP(YEAR(AM137),$E$6:$F$25,2)/100</f>
        <v>0</v>
      </c>
    </row>
    <row r="138" customFormat="false" ht="12" hidden="false" customHeight="true" outlineLevel="0" collapsed="false">
      <c r="B138" s="153" t="n">
        <f aca="false">EOMONTH(B137,0)+1</f>
        <v>41183</v>
      </c>
      <c r="C138" s="191"/>
      <c r="G138" s="130"/>
      <c r="H138" s="130" t="n">
        <v>112</v>
      </c>
      <c r="I138" s="189" t="n">
        <v>23.7871192607771</v>
      </c>
      <c r="J138" s="190" t="n">
        <v>22.5452417777297</v>
      </c>
      <c r="K138" s="190" t="n">
        <v>22.1484898333137</v>
      </c>
      <c r="L138" s="190" t="n">
        <v>21.9543458932825</v>
      </c>
      <c r="M138" s="190" t="n">
        <v>21.866168483719</v>
      </c>
      <c r="N138" s="190" t="n">
        <v>23.129769178091</v>
      </c>
      <c r="O138" s="190" t="n">
        <v>26.085972354247</v>
      </c>
      <c r="P138" s="190" t="n">
        <v>29.5027981692812</v>
      </c>
      <c r="Q138" s="190" t="n">
        <v>31.5175806192966</v>
      </c>
      <c r="R138" s="190" t="n">
        <v>32.9103084363889</v>
      </c>
      <c r="S138" s="190" t="n">
        <v>34.0793719549597</v>
      </c>
      <c r="T138" s="190" t="n">
        <v>34.6280452560792</v>
      </c>
      <c r="U138" s="190" t="n">
        <v>35.2464929215138</v>
      </c>
      <c r="V138" s="190" t="n">
        <v>36.1347321089041</v>
      </c>
      <c r="W138" s="190" t="n">
        <v>36.7528645963812</v>
      </c>
      <c r="X138" s="190" t="n">
        <v>37.1113026441093</v>
      </c>
      <c r="Y138" s="190" t="n">
        <v>36.9480210113466</v>
      </c>
      <c r="Z138" s="190" t="n">
        <v>35.1426167699694</v>
      </c>
      <c r="AA138" s="190" t="n">
        <v>33.9430549718721</v>
      </c>
      <c r="AB138" s="190" t="n">
        <v>34.1045712423454</v>
      </c>
      <c r="AC138" s="190" t="n">
        <v>35.5914260379089</v>
      </c>
      <c r="AD138" s="190" t="n">
        <v>33.5806700540895</v>
      </c>
      <c r="AE138" s="190" t="n">
        <v>30.8868920287924</v>
      </c>
      <c r="AF138" s="190" t="n">
        <v>27.9484409129208</v>
      </c>
      <c r="AG138" s="13" t="n">
        <f aca="false">SUM(I138:AF138)</f>
        <v>737.546296517319</v>
      </c>
      <c r="AM138" s="161" t="n">
        <f aca="false">EOMONTH(AM137,0)+1</f>
        <v>41183</v>
      </c>
      <c r="AN138" s="162" t="n">
        <f aca="false">VLOOKUP(AM138,$B$6:$C$289,2)</f>
        <v>0</v>
      </c>
      <c r="AO138" s="163" t="n">
        <f aca="false">VLOOKUP(YEAR(AM138),$E$6:$F$25,2)/100</f>
        <v>0</v>
      </c>
    </row>
    <row r="139" customFormat="false" ht="12" hidden="false" customHeight="true" outlineLevel="0" collapsed="false">
      <c r="B139" s="153" t="n">
        <f aca="false">EOMONTH(B138,0)+1</f>
        <v>41214</v>
      </c>
      <c r="C139" s="191"/>
      <c r="G139" s="130"/>
      <c r="H139" s="130" t="n">
        <v>113</v>
      </c>
      <c r="I139" s="189" t="n">
        <v>26.334756020965</v>
      </c>
      <c r="J139" s="190" t="n">
        <v>24.9988871594657</v>
      </c>
      <c r="K139" s="190" t="n">
        <v>24.1296834543543</v>
      </c>
      <c r="L139" s="190" t="n">
        <v>23.7722205109311</v>
      </c>
      <c r="M139" s="190" t="n">
        <v>23.788223016446</v>
      </c>
      <c r="N139" s="190" t="n">
        <v>24.8218952037095</v>
      </c>
      <c r="O139" s="190" t="n">
        <v>27.5138719986548</v>
      </c>
      <c r="P139" s="190" t="n">
        <v>30.4860762920926</v>
      </c>
      <c r="Q139" s="190" t="n">
        <v>32.005625052167</v>
      </c>
      <c r="R139" s="190" t="n">
        <v>33.1590398624633</v>
      </c>
      <c r="S139" s="190" t="n">
        <v>33.7747742346052</v>
      </c>
      <c r="T139" s="190" t="n">
        <v>33.5378320480579</v>
      </c>
      <c r="U139" s="190" t="n">
        <v>33.6585106045069</v>
      </c>
      <c r="V139" s="190" t="n">
        <v>33.9548117937322</v>
      </c>
      <c r="W139" s="190" t="n">
        <v>34.1194237309926</v>
      </c>
      <c r="X139" s="190" t="n">
        <v>34.4367026068671</v>
      </c>
      <c r="Y139" s="190" t="n">
        <v>34.3288188842655</v>
      </c>
      <c r="Z139" s="190" t="n">
        <v>32.6473452277631</v>
      </c>
      <c r="AA139" s="190" t="n">
        <v>31.6484426141539</v>
      </c>
      <c r="AB139" s="190" t="n">
        <v>31.8623740541652</v>
      </c>
      <c r="AC139" s="190" t="n">
        <v>33.3068502854458</v>
      </c>
      <c r="AD139" s="190" t="n">
        <v>31.571241206937</v>
      </c>
      <c r="AE139" s="190" t="n">
        <v>29.5010441073173</v>
      </c>
      <c r="AF139" s="190" t="n">
        <v>26.3980367181411</v>
      </c>
      <c r="AG139" s="13" t="n">
        <f aca="false">SUM(I139:AF139)</f>
        <v>725.7564866882</v>
      </c>
      <c r="AM139" s="161" t="n">
        <f aca="false">EOMONTH(AM138,0)+1</f>
        <v>41214</v>
      </c>
      <c r="AN139" s="162" t="n">
        <f aca="false">VLOOKUP(AM139,$B$6:$C$289,2)</f>
        <v>0</v>
      </c>
      <c r="AO139" s="163" t="n">
        <f aca="false">VLOOKUP(YEAR(AM139),$E$6:$F$25,2)/100</f>
        <v>0</v>
      </c>
    </row>
    <row r="140" customFormat="false" ht="12" hidden="false" customHeight="true" outlineLevel="0" collapsed="false">
      <c r="B140" s="153" t="n">
        <f aca="false">EOMONTH(B139,0)+1</f>
        <v>41244</v>
      </c>
      <c r="C140" s="191"/>
      <c r="G140" s="130"/>
      <c r="H140" s="130" t="n">
        <v>114</v>
      </c>
      <c r="I140" s="189" t="n">
        <v>25.3379987728576</v>
      </c>
      <c r="J140" s="190" t="n">
        <v>24.0507084160215</v>
      </c>
      <c r="K140" s="190" t="n">
        <v>23.4060604772659</v>
      </c>
      <c r="L140" s="190" t="n">
        <v>23.1790714305728</v>
      </c>
      <c r="M140" s="190" t="n">
        <v>23.1354979509198</v>
      </c>
      <c r="N140" s="190" t="n">
        <v>24.4094391059155</v>
      </c>
      <c r="O140" s="190" t="n">
        <v>27.0821882178788</v>
      </c>
      <c r="P140" s="190" t="n">
        <v>30.0841719915307</v>
      </c>
      <c r="Q140" s="190" t="n">
        <v>31.2560911890057</v>
      </c>
      <c r="R140" s="190" t="n">
        <v>32.4131760517989</v>
      </c>
      <c r="S140" s="190" t="n">
        <v>32.7261723632524</v>
      </c>
      <c r="T140" s="190" t="n">
        <v>32.6751091708786</v>
      </c>
      <c r="U140" s="190" t="n">
        <v>32.7504571874224</v>
      </c>
      <c r="V140" s="190" t="n">
        <v>33.0628685221944</v>
      </c>
      <c r="W140" s="190" t="n">
        <v>33.4471152703928</v>
      </c>
      <c r="X140" s="190" t="n">
        <v>33.9895599721543</v>
      </c>
      <c r="Y140" s="190" t="n">
        <v>33.6004126630117</v>
      </c>
      <c r="Z140" s="190" t="n">
        <v>32.291085532333</v>
      </c>
      <c r="AA140" s="190" t="n">
        <v>31.3974933196536</v>
      </c>
      <c r="AB140" s="190" t="n">
        <v>31.6451595439201</v>
      </c>
      <c r="AC140" s="190" t="n">
        <v>33.2256277406632</v>
      </c>
      <c r="AD140" s="190" t="n">
        <v>31.4538941625418</v>
      </c>
      <c r="AE140" s="190" t="n">
        <v>29.185451921498</v>
      </c>
      <c r="AF140" s="190" t="n">
        <v>26.1917416887908</v>
      </c>
      <c r="AG140" s="13" t="n">
        <f aca="false">SUM(I140:AF140)</f>
        <v>711.996552662474</v>
      </c>
      <c r="AM140" s="161" t="n">
        <f aca="false">EOMONTH(AM139,0)+1</f>
        <v>41244</v>
      </c>
      <c r="AN140" s="162" t="n">
        <f aca="false">VLOOKUP(AM140,$B$6:$C$289,2)</f>
        <v>0</v>
      </c>
      <c r="AO140" s="163" t="n">
        <f aca="false">VLOOKUP(YEAR(AM140),$E$6:$F$25,2)/100</f>
        <v>0</v>
      </c>
    </row>
    <row r="141" customFormat="false" ht="12" hidden="false" customHeight="true" outlineLevel="0" collapsed="false">
      <c r="B141" s="153" t="n">
        <f aca="false">EOMONTH(B140,0)+1</f>
        <v>41275</v>
      </c>
      <c r="C141" s="191"/>
      <c r="G141" s="130"/>
      <c r="H141" s="130" t="n">
        <v>115</v>
      </c>
      <c r="I141" s="189" t="n">
        <v>25.407517510302</v>
      </c>
      <c r="J141" s="190" t="n">
        <v>24.0459481104305</v>
      </c>
      <c r="K141" s="190" t="n">
        <v>23.4484033263415</v>
      </c>
      <c r="L141" s="190" t="n">
        <v>23.2267740014748</v>
      </c>
      <c r="M141" s="190" t="n">
        <v>23.1700436661179</v>
      </c>
      <c r="N141" s="190" t="n">
        <v>24.470030780184</v>
      </c>
      <c r="O141" s="190" t="n">
        <v>27.255849491302</v>
      </c>
      <c r="P141" s="190" t="n">
        <v>29.6096046697839</v>
      </c>
      <c r="Q141" s="190" t="n">
        <v>30.9518006187092</v>
      </c>
      <c r="R141" s="190" t="n">
        <v>32.0834159563816</v>
      </c>
      <c r="S141" s="190" t="n">
        <v>32.4107974442113</v>
      </c>
      <c r="T141" s="190" t="n">
        <v>32.6449205492068</v>
      </c>
      <c r="U141" s="190" t="n">
        <v>32.7507202408052</v>
      </c>
      <c r="V141" s="190" t="n">
        <v>33.7595082054512</v>
      </c>
      <c r="W141" s="190" t="n">
        <v>34.4826900636032</v>
      </c>
      <c r="X141" s="190" t="n">
        <v>34.6414616590559</v>
      </c>
      <c r="Y141" s="190" t="n">
        <v>34.3019686087188</v>
      </c>
      <c r="Z141" s="190" t="n">
        <v>32.4929641954629</v>
      </c>
      <c r="AA141" s="190" t="n">
        <v>31.4029231404989</v>
      </c>
      <c r="AB141" s="190" t="n">
        <v>31.3666784725864</v>
      </c>
      <c r="AC141" s="190" t="n">
        <v>33.1259517999828</v>
      </c>
      <c r="AD141" s="190" t="n">
        <v>31.3777171552619</v>
      </c>
      <c r="AE141" s="190" t="n">
        <v>29.2446231318919</v>
      </c>
      <c r="AF141" s="190" t="n">
        <v>26.3170528851142</v>
      </c>
      <c r="AG141" s="13" t="n">
        <f aca="false">SUM(I141:AF141)</f>
        <v>713.989365682879</v>
      </c>
      <c r="AM141" s="161" t="n">
        <f aca="false">EOMONTH(AM140,0)+1</f>
        <v>41275</v>
      </c>
      <c r="AN141" s="162" t="n">
        <f aca="false">VLOOKUP(AM141,$B$6:$C$289,2)</f>
        <v>0</v>
      </c>
      <c r="AO141" s="163" t="n">
        <f aca="false">VLOOKUP(YEAR(AM141),$E$6:$F$25,2)/100</f>
        <v>0</v>
      </c>
    </row>
    <row r="142" customFormat="false" ht="12" hidden="false" customHeight="true" outlineLevel="0" collapsed="false">
      <c r="B142" s="153" t="n">
        <f aca="false">EOMONTH(B141,0)+1</f>
        <v>41306</v>
      </c>
      <c r="C142" s="191"/>
      <c r="G142" s="130"/>
      <c r="H142" s="130" t="n">
        <v>116</v>
      </c>
      <c r="I142" s="189" t="n">
        <v>25.8007053261723</v>
      </c>
      <c r="J142" s="190" t="n">
        <v>24.3618518665425</v>
      </c>
      <c r="K142" s="190" t="n">
        <v>23.7751141401098</v>
      </c>
      <c r="L142" s="190" t="n">
        <v>23.4828542281865</v>
      </c>
      <c r="M142" s="190" t="n">
        <v>23.4813320011749</v>
      </c>
      <c r="N142" s="190" t="n">
        <v>24.5524047859183</v>
      </c>
      <c r="O142" s="190" t="n">
        <v>27.102686117406</v>
      </c>
      <c r="P142" s="190" t="n">
        <v>29.8739527568017</v>
      </c>
      <c r="Q142" s="190" t="n">
        <v>31.7220793136274</v>
      </c>
      <c r="R142" s="190" t="n">
        <v>33.3625022015043</v>
      </c>
      <c r="S142" s="190" t="n">
        <v>34.4446336028236</v>
      </c>
      <c r="T142" s="190" t="n">
        <v>35.1009225207827</v>
      </c>
      <c r="U142" s="190" t="n">
        <v>35.909528615816</v>
      </c>
      <c r="V142" s="190" t="n">
        <v>37.2866176707064</v>
      </c>
      <c r="W142" s="190" t="n">
        <v>38.2720797512324</v>
      </c>
      <c r="X142" s="190" t="n">
        <v>38.3053302674069</v>
      </c>
      <c r="Y142" s="190" t="n">
        <v>37.9660655288556</v>
      </c>
      <c r="Z142" s="190" t="n">
        <v>36.2323647832273</v>
      </c>
      <c r="AA142" s="190" t="n">
        <v>34.8581075561693</v>
      </c>
      <c r="AB142" s="190" t="n">
        <v>34.4823832603042</v>
      </c>
      <c r="AC142" s="190" t="n">
        <v>35.8710923833506</v>
      </c>
      <c r="AD142" s="190" t="n">
        <v>34.3135032492095</v>
      </c>
      <c r="AE142" s="190" t="n">
        <v>32.0639400972583</v>
      </c>
      <c r="AF142" s="190" t="n">
        <v>29.4747290103922</v>
      </c>
      <c r="AG142" s="13" t="n">
        <f aca="false">SUM(I142:AF142)</f>
        <v>762.096781034979</v>
      </c>
      <c r="AM142" s="161" t="n">
        <f aca="false">EOMONTH(AM141,0)+1</f>
        <v>41306</v>
      </c>
      <c r="AN142" s="162" t="n">
        <f aca="false">VLOOKUP(AM142,$B$6:$C$289,2)</f>
        <v>0</v>
      </c>
      <c r="AO142" s="163" t="n">
        <f aca="false">VLOOKUP(YEAR(AM142),$E$6:$F$25,2)/100</f>
        <v>0</v>
      </c>
    </row>
    <row r="143" customFormat="false" ht="12" hidden="false" customHeight="true" outlineLevel="0" collapsed="false">
      <c r="B143" s="153" t="n">
        <f aca="false">EOMONTH(B142,0)+1</f>
        <v>41334</v>
      </c>
      <c r="C143" s="191"/>
      <c r="G143" s="130"/>
      <c r="H143" s="130" t="n">
        <v>117</v>
      </c>
      <c r="I143" s="189" t="n">
        <v>27.5039115415246</v>
      </c>
      <c r="J143" s="190" t="n">
        <v>25.849436382331</v>
      </c>
      <c r="K143" s="190" t="n">
        <v>24.9450729732784</v>
      </c>
      <c r="L143" s="190" t="n">
        <v>24.3744255469659</v>
      </c>
      <c r="M143" s="190" t="n">
        <v>24.1618477350359</v>
      </c>
      <c r="N143" s="190" t="n">
        <v>24.2924838695898</v>
      </c>
      <c r="O143" s="190" t="n">
        <v>23.9363090576185</v>
      </c>
      <c r="P143" s="190" t="n">
        <v>24.5161219398878</v>
      </c>
      <c r="Q143" s="190" t="n">
        <v>26.9040095128902</v>
      </c>
      <c r="R143" s="190" t="n">
        <v>29.340771452285</v>
      </c>
      <c r="S143" s="190" t="n">
        <v>31.1551026020481</v>
      </c>
      <c r="T143" s="190" t="n">
        <v>32.5219215390042</v>
      </c>
      <c r="U143" s="190" t="n">
        <v>33.661171602985</v>
      </c>
      <c r="V143" s="190" t="n">
        <v>34.430907457672</v>
      </c>
      <c r="W143" s="190" t="n">
        <v>34.9895062705148</v>
      </c>
      <c r="X143" s="190" t="n">
        <v>35.6105647357942</v>
      </c>
      <c r="Y143" s="190" t="n">
        <v>35.765523462618</v>
      </c>
      <c r="Z143" s="190" t="n">
        <v>35.5526160569882</v>
      </c>
      <c r="AA143" s="190" t="n">
        <v>34.3069412415311</v>
      </c>
      <c r="AB143" s="190" t="n">
        <v>34.1787526918645</v>
      </c>
      <c r="AC143" s="190" t="n">
        <v>35.9391767751438</v>
      </c>
      <c r="AD143" s="190" t="n">
        <v>34.490468958975</v>
      </c>
      <c r="AE143" s="190" t="n">
        <v>32.4522266337161</v>
      </c>
      <c r="AF143" s="190" t="n">
        <v>29.7193020333998</v>
      </c>
      <c r="AG143" s="13" t="n">
        <f aca="false">SUM(I143:AF143)</f>
        <v>730.598572073662</v>
      </c>
      <c r="AM143" s="161" t="n">
        <f aca="false">EOMONTH(AM142,0)+1</f>
        <v>41334</v>
      </c>
      <c r="AN143" s="162" t="n">
        <f aca="false">VLOOKUP(AM143,$B$6:$C$289,2)</f>
        <v>0</v>
      </c>
      <c r="AO143" s="163" t="n">
        <f aca="false">VLOOKUP(YEAR(AM143),$E$6:$F$25,2)/100</f>
        <v>0</v>
      </c>
    </row>
    <row r="144" customFormat="false" ht="12" hidden="false" customHeight="true" outlineLevel="0" collapsed="false">
      <c r="B144" s="153" t="n">
        <f aca="false">EOMONTH(B143,0)+1</f>
        <v>41365</v>
      </c>
      <c r="C144" s="191"/>
      <c r="G144" s="130"/>
      <c r="H144" s="130" t="n">
        <v>118</v>
      </c>
      <c r="I144" s="189" t="n">
        <v>26.2984314902109</v>
      </c>
      <c r="J144" s="190" t="n">
        <v>24.869443592801</v>
      </c>
      <c r="K144" s="190" t="n">
        <v>23.8822971385065</v>
      </c>
      <c r="L144" s="190" t="n">
        <v>23.1930898413933</v>
      </c>
      <c r="M144" s="190" t="n">
        <v>22.7207337920002</v>
      </c>
      <c r="N144" s="190" t="n">
        <v>22.6096297045452</v>
      </c>
      <c r="O144" s="190" t="n">
        <v>21.9961000132775</v>
      </c>
      <c r="P144" s="190" t="n">
        <v>22.3620654619197</v>
      </c>
      <c r="Q144" s="190" t="n">
        <v>23.5108440625111</v>
      </c>
      <c r="R144" s="190" t="n">
        <v>25.4980648021361</v>
      </c>
      <c r="S144" s="190" t="n">
        <v>26.2901636595989</v>
      </c>
      <c r="T144" s="190" t="n">
        <v>26.0838362638306</v>
      </c>
      <c r="U144" s="190" t="n">
        <v>26.7017414059821</v>
      </c>
      <c r="V144" s="190" t="n">
        <v>26.6709974479167</v>
      </c>
      <c r="W144" s="190" t="n">
        <v>27.3535414714352</v>
      </c>
      <c r="X144" s="190" t="n">
        <v>27.9240886841463</v>
      </c>
      <c r="Y144" s="190" t="n">
        <v>28.1201869638026</v>
      </c>
      <c r="Z144" s="190" t="n">
        <v>28.0844983350331</v>
      </c>
      <c r="AA144" s="190" t="n">
        <v>27.7558204778855</v>
      </c>
      <c r="AB144" s="190" t="n">
        <v>28.3221460478142</v>
      </c>
      <c r="AC144" s="190" t="n">
        <v>30.1812528649917</v>
      </c>
      <c r="AD144" s="190" t="n">
        <v>29.0044241292157</v>
      </c>
      <c r="AE144" s="190" t="n">
        <v>27.2598413532143</v>
      </c>
      <c r="AF144" s="190" t="n">
        <v>24.5595630883684</v>
      </c>
      <c r="AG144" s="13" t="n">
        <f aca="false">SUM(I144:AF144)</f>
        <v>621.252802092537</v>
      </c>
      <c r="AM144" s="161" t="n">
        <f aca="false">EOMONTH(AM143,0)+1</f>
        <v>41365</v>
      </c>
      <c r="AN144" s="162" t="n">
        <f aca="false">VLOOKUP(AM144,$B$6:$C$289,2)</f>
        <v>0</v>
      </c>
      <c r="AO144" s="163" t="n">
        <f aca="false">VLOOKUP(YEAR(AM144),$E$6:$F$25,2)/100</f>
        <v>0</v>
      </c>
    </row>
    <row r="145" customFormat="false" ht="12" hidden="false" customHeight="true" outlineLevel="0" collapsed="false">
      <c r="B145" s="153" t="n">
        <f aca="false">EOMONTH(B144,0)+1</f>
        <v>41395</v>
      </c>
      <c r="C145" s="191"/>
      <c r="G145" s="130"/>
      <c r="H145" s="130" t="n">
        <v>119</v>
      </c>
      <c r="I145" s="189" t="n">
        <v>23.8930203843768</v>
      </c>
      <c r="J145" s="190" t="n">
        <v>22.6563628068583</v>
      </c>
      <c r="K145" s="190" t="n">
        <v>22.236550867654</v>
      </c>
      <c r="L145" s="190" t="n">
        <v>21.9600730689665</v>
      </c>
      <c r="M145" s="190" t="n">
        <v>21.7874826633476</v>
      </c>
      <c r="N145" s="190" t="n">
        <v>23.1453027171589</v>
      </c>
      <c r="O145" s="190" t="n">
        <v>26.0114528887404</v>
      </c>
      <c r="P145" s="190" t="n">
        <v>29.8469699030621</v>
      </c>
      <c r="Q145" s="190" t="n">
        <v>31.6927858004022</v>
      </c>
      <c r="R145" s="190" t="n">
        <v>32.703571739255</v>
      </c>
      <c r="S145" s="190" t="n">
        <v>33.2369284544801</v>
      </c>
      <c r="T145" s="190" t="n">
        <v>33.0900065820908</v>
      </c>
      <c r="U145" s="190" t="n">
        <v>33.0046578783941</v>
      </c>
      <c r="V145" s="190" t="n">
        <v>33.0125938589673</v>
      </c>
      <c r="W145" s="190" t="n">
        <v>33.2663060059448</v>
      </c>
      <c r="X145" s="190" t="n">
        <v>33.3954656817758</v>
      </c>
      <c r="Y145" s="190" t="n">
        <v>33.2845550154518</v>
      </c>
      <c r="Z145" s="190" t="n">
        <v>31.7604680957182</v>
      </c>
      <c r="AA145" s="190" t="n">
        <v>30.7788817807078</v>
      </c>
      <c r="AB145" s="190" t="n">
        <v>31.3203864592848</v>
      </c>
      <c r="AC145" s="190" t="n">
        <v>33.0808267803525</v>
      </c>
      <c r="AD145" s="190" t="n">
        <v>31.5195966134624</v>
      </c>
      <c r="AE145" s="190" t="n">
        <v>29.2536891842327</v>
      </c>
      <c r="AF145" s="190" t="n">
        <v>26.4384842486576</v>
      </c>
      <c r="AG145" s="13" t="n">
        <f aca="false">SUM(I145:AF145)</f>
        <v>702.376419479343</v>
      </c>
      <c r="AM145" s="161" t="n">
        <f aca="false">EOMONTH(AM144,0)+1</f>
        <v>41395</v>
      </c>
      <c r="AN145" s="162" t="n">
        <f aca="false">VLOOKUP(AM145,$B$6:$C$289,2)</f>
        <v>0</v>
      </c>
      <c r="AO145" s="163" t="n">
        <f aca="false">VLOOKUP(YEAR(AM145),$E$6:$F$25,2)/100</f>
        <v>0</v>
      </c>
    </row>
    <row r="146" customFormat="false" ht="12" hidden="false" customHeight="true" outlineLevel="0" collapsed="false">
      <c r="B146" s="153" t="n">
        <f aca="false">EOMONTH(B145,0)+1</f>
        <v>41426</v>
      </c>
      <c r="C146" s="191"/>
      <c r="G146" s="130"/>
      <c r="H146" s="130" t="n">
        <v>120</v>
      </c>
      <c r="I146" s="189" t="n">
        <v>25.5915322408674</v>
      </c>
      <c r="J146" s="190" t="n">
        <v>24.3458413783873</v>
      </c>
      <c r="K146" s="190" t="n">
        <v>23.58238511408</v>
      </c>
      <c r="L146" s="190" t="n">
        <v>23.3066403307145</v>
      </c>
      <c r="M146" s="190" t="n">
        <v>23.3048955770769</v>
      </c>
      <c r="N146" s="190" t="n">
        <v>24.4676702113265</v>
      </c>
      <c r="O146" s="190" t="n">
        <v>26.9917483922338</v>
      </c>
      <c r="P146" s="190" t="n">
        <v>29.8309617599988</v>
      </c>
      <c r="Q146" s="190" t="n">
        <v>31.4440083353427</v>
      </c>
      <c r="R146" s="190" t="n">
        <v>32.4312720603161</v>
      </c>
      <c r="S146" s="190" t="n">
        <v>32.8597137082667</v>
      </c>
      <c r="T146" s="190" t="n">
        <v>32.6380946673457</v>
      </c>
      <c r="U146" s="190" t="n">
        <v>32.8706544132294</v>
      </c>
      <c r="V146" s="190" t="n">
        <v>33.3839279055364</v>
      </c>
      <c r="W146" s="190" t="n">
        <v>33.9538517662758</v>
      </c>
      <c r="X146" s="190" t="n">
        <v>34.0927589299321</v>
      </c>
      <c r="Y146" s="190" t="n">
        <v>34.2058154240465</v>
      </c>
      <c r="Z146" s="190" t="n">
        <v>32.4405685299823</v>
      </c>
      <c r="AA146" s="190" t="n">
        <v>31.5683740892385</v>
      </c>
      <c r="AB146" s="190" t="n">
        <v>31.4638266538352</v>
      </c>
      <c r="AC146" s="190" t="n">
        <v>33.0757079057979</v>
      </c>
      <c r="AD146" s="190" t="n">
        <v>31.5468335552316</v>
      </c>
      <c r="AE146" s="190" t="n">
        <v>29.2924066367033</v>
      </c>
      <c r="AF146" s="190" t="n">
        <v>26.2574521162477</v>
      </c>
      <c r="AG146" s="13" t="n">
        <f aca="false">SUM(I146:AF146)</f>
        <v>714.946941702013</v>
      </c>
      <c r="AM146" s="161" t="n">
        <f aca="false">EOMONTH(AM145,0)+1</f>
        <v>41426</v>
      </c>
      <c r="AN146" s="162" t="n">
        <f aca="false">VLOOKUP(AM146,$B$6:$C$289,2)</f>
        <v>0</v>
      </c>
      <c r="AO146" s="163" t="n">
        <f aca="false">VLOOKUP(YEAR(AM146),$E$6:$F$25,2)/100</f>
        <v>0</v>
      </c>
    </row>
    <row r="147" customFormat="false" ht="12" hidden="false" customHeight="true" outlineLevel="0" collapsed="false">
      <c r="B147" s="153" t="n">
        <f aca="false">EOMONTH(B146,0)+1</f>
        <v>41456</v>
      </c>
      <c r="C147" s="191"/>
      <c r="G147" s="130"/>
      <c r="H147" s="130" t="n">
        <v>121</v>
      </c>
      <c r="I147" s="189" t="n">
        <v>25.1470654054275</v>
      </c>
      <c r="J147" s="190" t="n">
        <v>23.7956337404109</v>
      </c>
      <c r="K147" s="190" t="n">
        <v>23.2658213456821</v>
      </c>
      <c r="L147" s="190" t="n">
        <v>23.0427677349012</v>
      </c>
      <c r="M147" s="190" t="n">
        <v>23.1085445459787</v>
      </c>
      <c r="N147" s="190" t="n">
        <v>24.2382576164893</v>
      </c>
      <c r="O147" s="190" t="n">
        <v>26.6526257586305</v>
      </c>
      <c r="P147" s="190" t="n">
        <v>29.7198392018176</v>
      </c>
      <c r="Q147" s="190" t="n">
        <v>31.3759536742289</v>
      </c>
      <c r="R147" s="190" t="n">
        <v>32.8628961990762</v>
      </c>
      <c r="S147" s="190" t="n">
        <v>33.7749243328409</v>
      </c>
      <c r="T147" s="190" t="n">
        <v>34.6569071288773</v>
      </c>
      <c r="U147" s="190" t="n">
        <v>35.524713675987</v>
      </c>
      <c r="V147" s="190" t="n">
        <v>36.7040725609499</v>
      </c>
      <c r="W147" s="190" t="n">
        <v>37.5957824242608</v>
      </c>
      <c r="X147" s="190" t="n">
        <v>38.3144698788991</v>
      </c>
      <c r="Y147" s="190" t="n">
        <v>38.0937165962162</v>
      </c>
      <c r="Z147" s="190" t="n">
        <v>36.6773641347066</v>
      </c>
      <c r="AA147" s="190" t="n">
        <v>35.5015171544285</v>
      </c>
      <c r="AB147" s="190" t="n">
        <v>34.9346810044606</v>
      </c>
      <c r="AC147" s="190" t="n">
        <v>36.5863647841901</v>
      </c>
      <c r="AD147" s="190" t="n">
        <v>34.5318324444252</v>
      </c>
      <c r="AE147" s="190" t="n">
        <v>31.690490363145</v>
      </c>
      <c r="AF147" s="190" t="n">
        <v>28.5109248126742</v>
      </c>
      <c r="AG147" s="13" t="n">
        <f aca="false">SUM(I147:AF147)</f>
        <v>756.307166518704</v>
      </c>
      <c r="AM147" s="161" t="n">
        <f aca="false">EOMONTH(AM146,0)+1</f>
        <v>41456</v>
      </c>
      <c r="AN147" s="162" t="n">
        <f aca="false">VLOOKUP(AM147,$B$6:$C$289,2)</f>
        <v>0</v>
      </c>
      <c r="AO147" s="163" t="n">
        <f aca="false">VLOOKUP(YEAR(AM147),$E$6:$F$25,2)/100</f>
        <v>0</v>
      </c>
    </row>
    <row r="148" customFormat="false" ht="12" hidden="false" customHeight="true" outlineLevel="0" collapsed="false">
      <c r="B148" s="153" t="n">
        <f aca="false">EOMONTH(B147,0)+1</f>
        <v>41487</v>
      </c>
      <c r="C148" s="191"/>
      <c r="G148" s="130"/>
      <c r="H148" s="130" t="n">
        <v>122</v>
      </c>
      <c r="I148" s="189" t="n">
        <v>26.6772270929579</v>
      </c>
      <c r="J148" s="190" t="n">
        <v>25.0294968323692</v>
      </c>
      <c r="K148" s="190" t="n">
        <v>24.4159877404208</v>
      </c>
      <c r="L148" s="190" t="n">
        <v>23.9856141537169</v>
      </c>
      <c r="M148" s="190" t="n">
        <v>24.0118856691893</v>
      </c>
      <c r="N148" s="190" t="n">
        <v>24.9812695976602</v>
      </c>
      <c r="O148" s="190" t="n">
        <v>27.5787024674686</v>
      </c>
      <c r="P148" s="190" t="n">
        <v>30.6032930169934</v>
      </c>
      <c r="Q148" s="190" t="n">
        <v>32.0529924461405</v>
      </c>
      <c r="R148" s="190" t="n">
        <v>33.5403103579375</v>
      </c>
      <c r="S148" s="190" t="n">
        <v>34.2288045261271</v>
      </c>
      <c r="T148" s="190" t="n">
        <v>34.9566360222022</v>
      </c>
      <c r="U148" s="190" t="n">
        <v>35.0129801834209</v>
      </c>
      <c r="V148" s="190" t="n">
        <v>36.0088040615684</v>
      </c>
      <c r="W148" s="190" t="n">
        <v>36.3983795343082</v>
      </c>
      <c r="X148" s="190" t="n">
        <v>36.7319377820663</v>
      </c>
      <c r="Y148" s="190" t="n">
        <v>36.4170985713037</v>
      </c>
      <c r="Z148" s="190" t="n">
        <v>34.8121851662323</v>
      </c>
      <c r="AA148" s="190" t="n">
        <v>33.4558791963203</v>
      </c>
      <c r="AB148" s="190" t="n">
        <v>33.132987417566</v>
      </c>
      <c r="AC148" s="190" t="n">
        <v>35.0202673282461</v>
      </c>
      <c r="AD148" s="190" t="n">
        <v>33.1033492454478</v>
      </c>
      <c r="AE148" s="190" t="n">
        <v>31.0553260051513</v>
      </c>
      <c r="AF148" s="190" t="n">
        <v>27.9304655624619</v>
      </c>
      <c r="AG148" s="13" t="n">
        <f aca="false">SUM(I148:AF148)</f>
        <v>751.141879977277</v>
      </c>
      <c r="AM148" s="161" t="n">
        <f aca="false">EOMONTH(AM147,0)+1</f>
        <v>41487</v>
      </c>
      <c r="AN148" s="162" t="n">
        <f aca="false">VLOOKUP(AM148,$B$6:$C$289,2)</f>
        <v>0</v>
      </c>
      <c r="AO148" s="163" t="n">
        <f aca="false">VLOOKUP(YEAR(AM148),$E$6:$F$25,2)/100</f>
        <v>0</v>
      </c>
    </row>
    <row r="149" customFormat="false" ht="12" hidden="false" customHeight="true" outlineLevel="0" collapsed="false">
      <c r="B149" s="153" t="n">
        <f aca="false">EOMONTH(B148,0)+1</f>
        <v>41518</v>
      </c>
      <c r="C149" s="191"/>
      <c r="G149" s="130"/>
      <c r="H149" s="130" t="n">
        <v>123</v>
      </c>
      <c r="I149" s="189" t="n">
        <v>27.000651513586</v>
      </c>
      <c r="J149" s="190" t="n">
        <v>25.3487817407105</v>
      </c>
      <c r="K149" s="190" t="n">
        <v>24.6174302599179</v>
      </c>
      <c r="L149" s="190" t="n">
        <v>24.1498106039434</v>
      </c>
      <c r="M149" s="190" t="n">
        <v>24.0012476024967</v>
      </c>
      <c r="N149" s="190" t="n">
        <v>24.8905382403246</v>
      </c>
      <c r="O149" s="190" t="n">
        <v>27.2381453865153</v>
      </c>
      <c r="P149" s="190" t="n">
        <v>30.3982649204344</v>
      </c>
      <c r="Q149" s="190" t="n">
        <v>32.1222749924567</v>
      </c>
      <c r="R149" s="190" t="n">
        <v>34.024586884832</v>
      </c>
      <c r="S149" s="190" t="n">
        <v>34.9960288009232</v>
      </c>
      <c r="T149" s="190" t="n">
        <v>35.7862842542384</v>
      </c>
      <c r="U149" s="190" t="n">
        <v>36.3184529926906</v>
      </c>
      <c r="V149" s="190" t="n">
        <v>37.5773620611188</v>
      </c>
      <c r="W149" s="190" t="n">
        <v>38.6786153924082</v>
      </c>
      <c r="X149" s="190" t="n">
        <v>38.6237937615173</v>
      </c>
      <c r="Y149" s="190" t="n">
        <v>38.3500460715842</v>
      </c>
      <c r="Z149" s="190" t="n">
        <v>36.570792861122</v>
      </c>
      <c r="AA149" s="190" t="n">
        <v>35.2295818455551</v>
      </c>
      <c r="AB149" s="190" t="n">
        <v>34.5888755605927</v>
      </c>
      <c r="AC149" s="190" t="n">
        <v>35.9724609656507</v>
      </c>
      <c r="AD149" s="190" t="n">
        <v>34.6304087694125</v>
      </c>
      <c r="AE149" s="190" t="n">
        <v>32.4549772152463</v>
      </c>
      <c r="AF149" s="190" t="n">
        <v>29.8163481594671</v>
      </c>
      <c r="AG149" s="13" t="n">
        <f aca="false">SUM(I149:AF149)</f>
        <v>773.385760856745</v>
      </c>
      <c r="AM149" s="161" t="n">
        <f aca="false">EOMONTH(AM148,0)+1</f>
        <v>41518</v>
      </c>
      <c r="AN149" s="162" t="n">
        <f aca="false">VLOOKUP(AM149,$B$6:$C$289,2)</f>
        <v>0</v>
      </c>
      <c r="AO149" s="163" t="n">
        <f aca="false">VLOOKUP(YEAR(AM149),$E$6:$F$25,2)/100</f>
        <v>0</v>
      </c>
    </row>
    <row r="150" customFormat="false" ht="12" hidden="false" customHeight="true" outlineLevel="0" collapsed="false">
      <c r="B150" s="153" t="n">
        <f aca="false">EOMONTH(B149,0)+1</f>
        <v>41548</v>
      </c>
      <c r="C150" s="191"/>
      <c r="G150" s="130"/>
      <c r="H150" s="130" t="n">
        <v>124</v>
      </c>
      <c r="I150" s="189" t="n">
        <v>27.8282019949782</v>
      </c>
      <c r="J150" s="190" t="n">
        <v>26.0438874890334</v>
      </c>
      <c r="K150" s="190" t="n">
        <v>25.0434018886824</v>
      </c>
      <c r="L150" s="190" t="n">
        <v>24.4377119500926</v>
      </c>
      <c r="M150" s="190" t="n">
        <v>24.1360626206618</v>
      </c>
      <c r="N150" s="190" t="n">
        <v>24.1450146748506</v>
      </c>
      <c r="O150" s="190" t="n">
        <v>23.5774008426094</v>
      </c>
      <c r="P150" s="190" t="n">
        <v>24.4212311825288</v>
      </c>
      <c r="Q150" s="190" t="n">
        <v>26.6436353320014</v>
      </c>
      <c r="R150" s="190" t="n">
        <v>29.2594581707475</v>
      </c>
      <c r="S150" s="190" t="n">
        <v>30.9654481350209</v>
      </c>
      <c r="T150" s="190" t="n">
        <v>32.4930048978566</v>
      </c>
      <c r="U150" s="190" t="n">
        <v>33.4299396201487</v>
      </c>
      <c r="V150" s="190" t="n">
        <v>34.3502264932383</v>
      </c>
      <c r="W150" s="190" t="n">
        <v>35.0169629307498</v>
      </c>
      <c r="X150" s="190" t="n">
        <v>35.6743707784471</v>
      </c>
      <c r="Y150" s="190" t="n">
        <v>35.8589371693763</v>
      </c>
      <c r="Z150" s="190" t="n">
        <v>35.613590526118</v>
      </c>
      <c r="AA150" s="190" t="n">
        <v>34.5167396634795</v>
      </c>
      <c r="AB150" s="190" t="n">
        <v>33.9738770990926</v>
      </c>
      <c r="AC150" s="190" t="n">
        <v>35.7915733450513</v>
      </c>
      <c r="AD150" s="190" t="n">
        <v>34.5096267350041</v>
      </c>
      <c r="AE150" s="190" t="n">
        <v>32.5215812423184</v>
      </c>
      <c r="AF150" s="190" t="n">
        <v>29.7759374712476</v>
      </c>
      <c r="AG150" s="13" t="n">
        <f aca="false">SUM(I150:AF150)</f>
        <v>730.027822253335</v>
      </c>
      <c r="AM150" s="161" t="n">
        <f aca="false">EOMONTH(AM149,0)+1</f>
        <v>41548</v>
      </c>
      <c r="AN150" s="162" t="n">
        <f aca="false">VLOOKUP(AM150,$B$6:$C$289,2)</f>
        <v>0</v>
      </c>
      <c r="AO150" s="163" t="n">
        <f aca="false">VLOOKUP(YEAR(AM150),$E$6:$F$25,2)/100</f>
        <v>0</v>
      </c>
    </row>
    <row r="151" customFormat="false" ht="12" hidden="false" customHeight="true" outlineLevel="0" collapsed="false">
      <c r="B151" s="153" t="n">
        <f aca="false">EOMONTH(B150,0)+1</f>
        <v>41579</v>
      </c>
      <c r="C151" s="191"/>
      <c r="G151" s="130"/>
      <c r="H151" s="130" t="n">
        <v>125</v>
      </c>
      <c r="I151" s="189" t="n">
        <v>28.5342625584095</v>
      </c>
      <c r="J151" s="190" t="n">
        <v>26.8045256558832</v>
      </c>
      <c r="K151" s="190" t="n">
        <v>25.7982214147453</v>
      </c>
      <c r="L151" s="190" t="n">
        <v>25.0037354478706</v>
      </c>
      <c r="M151" s="190" t="n">
        <v>24.5718559197767</v>
      </c>
      <c r="N151" s="190" t="n">
        <v>24.1174187870661</v>
      </c>
      <c r="O151" s="190" t="n">
        <v>23.1679724231613</v>
      </c>
      <c r="P151" s="190" t="n">
        <v>24.106262271628</v>
      </c>
      <c r="Q151" s="190" t="n">
        <v>26.1536928363759</v>
      </c>
      <c r="R151" s="190" t="n">
        <v>28.9574846327185</v>
      </c>
      <c r="S151" s="190" t="n">
        <v>30.6813336461621</v>
      </c>
      <c r="T151" s="190" t="n">
        <v>32.130162937144</v>
      </c>
      <c r="U151" s="190" t="n">
        <v>33.9527873826351</v>
      </c>
      <c r="V151" s="190" t="n">
        <v>35.4941919397645</v>
      </c>
      <c r="W151" s="190" t="n">
        <v>36.8303094314072</v>
      </c>
      <c r="X151" s="190" t="n">
        <v>37.8447877032816</v>
      </c>
      <c r="Y151" s="190" t="n">
        <v>38.2044527766548</v>
      </c>
      <c r="Z151" s="190" t="n">
        <v>38.2488641159258</v>
      </c>
      <c r="AA151" s="190" t="n">
        <v>37.6333116531248</v>
      </c>
      <c r="AB151" s="190" t="n">
        <v>37.1433061635856</v>
      </c>
      <c r="AC151" s="190" t="n">
        <v>38.6015145276106</v>
      </c>
      <c r="AD151" s="190" t="n">
        <v>37.0692416205015</v>
      </c>
      <c r="AE151" s="190" t="n">
        <v>34.3901741563643</v>
      </c>
      <c r="AF151" s="190" t="n">
        <v>31.1446629383709</v>
      </c>
      <c r="AG151" s="13" t="n">
        <f aca="false">SUM(I151:AF151)</f>
        <v>756.584532940168</v>
      </c>
      <c r="AM151" s="161" t="n">
        <f aca="false">EOMONTH(AM150,0)+1</f>
        <v>41579</v>
      </c>
      <c r="AN151" s="162" t="n">
        <f aca="false">VLOOKUP(AM151,$B$6:$C$289,2)</f>
        <v>0</v>
      </c>
      <c r="AO151" s="163" t="n">
        <f aca="false">VLOOKUP(YEAR(AM151),$E$6:$F$25,2)/100</f>
        <v>0</v>
      </c>
    </row>
    <row r="152" customFormat="false" ht="12" hidden="false" customHeight="true" outlineLevel="0" collapsed="false">
      <c r="B152" s="153" t="n">
        <f aca="false">EOMONTH(B151,0)+1</f>
        <v>41609</v>
      </c>
      <c r="C152" s="191"/>
      <c r="G152" s="130"/>
      <c r="H152" s="130" t="n">
        <v>126</v>
      </c>
      <c r="I152" s="189" t="n">
        <v>29.4987011034656</v>
      </c>
      <c r="J152" s="190" t="n">
        <v>27.6255453579647</v>
      </c>
      <c r="K152" s="190" t="n">
        <v>26.8875712933339</v>
      </c>
      <c r="L152" s="190" t="n">
        <v>26.2152870059582</v>
      </c>
      <c r="M152" s="190" t="n">
        <v>25.9241469090475</v>
      </c>
      <c r="N152" s="190" t="n">
        <v>26.615867210685</v>
      </c>
      <c r="O152" s="190" t="n">
        <v>28.9431684505976</v>
      </c>
      <c r="P152" s="190" t="n">
        <v>33.5706649342804</v>
      </c>
      <c r="Q152" s="190" t="n">
        <v>36.2827729504652</v>
      </c>
      <c r="R152" s="190" t="n">
        <v>38.9623873665289</v>
      </c>
      <c r="S152" s="190" t="n">
        <v>41.0579046880541</v>
      </c>
      <c r="T152" s="190" t="n">
        <v>42.9829041180396</v>
      </c>
      <c r="U152" s="190" t="n">
        <v>44.2405515250543</v>
      </c>
      <c r="V152" s="190" t="n">
        <v>45.9676935222195</v>
      </c>
      <c r="W152" s="190" t="n">
        <v>46.9894219793829</v>
      </c>
      <c r="X152" s="190" t="n">
        <v>47.5086530880966</v>
      </c>
      <c r="Y152" s="190" t="n">
        <v>47.3728853603706</v>
      </c>
      <c r="Z152" s="190" t="n">
        <v>45.5377628322777</v>
      </c>
      <c r="AA152" s="190" t="n">
        <v>43.9925832332499</v>
      </c>
      <c r="AB152" s="190" t="n">
        <v>43.117075035935</v>
      </c>
      <c r="AC152" s="190" t="n">
        <v>44.2535519021666</v>
      </c>
      <c r="AD152" s="190" t="n">
        <v>41.9574344709056</v>
      </c>
      <c r="AE152" s="190" t="n">
        <v>38.6888769805787</v>
      </c>
      <c r="AF152" s="190" t="n">
        <v>35.0766336394938</v>
      </c>
      <c r="AG152" s="13" t="n">
        <f aca="false">SUM(I152:AF152)</f>
        <v>909.270044958152</v>
      </c>
      <c r="AM152" s="161" t="n">
        <f aca="false">EOMONTH(AM151,0)+1</f>
        <v>41609</v>
      </c>
      <c r="AN152" s="162" t="n">
        <f aca="false">VLOOKUP(AM152,$B$6:$C$289,2)</f>
        <v>0</v>
      </c>
      <c r="AO152" s="163" t="n">
        <f aca="false">VLOOKUP(YEAR(AM152),$E$6:$F$25,2)/100</f>
        <v>0</v>
      </c>
    </row>
    <row r="153" customFormat="false" ht="12" hidden="false" customHeight="true" outlineLevel="0" collapsed="false">
      <c r="B153" s="153" t="n">
        <f aca="false">EOMONTH(B152,0)+1</f>
        <v>41640</v>
      </c>
      <c r="C153" s="191"/>
      <c r="G153" s="130"/>
      <c r="H153" s="130" t="n">
        <v>127</v>
      </c>
      <c r="I153" s="189" t="n">
        <v>33.0079513944687</v>
      </c>
      <c r="J153" s="190" t="n">
        <v>31.0668996805888</v>
      </c>
      <c r="K153" s="190" t="n">
        <v>30.0113613100353</v>
      </c>
      <c r="L153" s="190" t="n">
        <v>29.0975831399362</v>
      </c>
      <c r="M153" s="190" t="n">
        <v>28.9871431945931</v>
      </c>
      <c r="N153" s="190" t="n">
        <v>29.5045077299162</v>
      </c>
      <c r="O153" s="190" t="n">
        <v>31.5150357576683</v>
      </c>
      <c r="P153" s="190" t="n">
        <v>35.4367818989402</v>
      </c>
      <c r="Q153" s="190" t="n">
        <v>38.4220297613228</v>
      </c>
      <c r="R153" s="190" t="n">
        <v>41.0606627781691</v>
      </c>
      <c r="S153" s="190" t="n">
        <v>43.2041567921701</v>
      </c>
      <c r="T153" s="190" t="n">
        <v>44.958301762571</v>
      </c>
      <c r="U153" s="190" t="n">
        <v>46.7252628302309</v>
      </c>
      <c r="V153" s="190" t="n">
        <v>48.4075688313823</v>
      </c>
      <c r="W153" s="190" t="n">
        <v>49.6155547714344</v>
      </c>
      <c r="X153" s="190" t="n">
        <v>49.9423533647142</v>
      </c>
      <c r="Y153" s="190" t="n">
        <v>50.1187266508182</v>
      </c>
      <c r="Z153" s="190" t="n">
        <v>48.2184176262859</v>
      </c>
      <c r="AA153" s="190" t="n">
        <v>46.4189440641382</v>
      </c>
      <c r="AB153" s="190" t="n">
        <v>45.4203639015179</v>
      </c>
      <c r="AC153" s="190" t="n">
        <v>46.3631592092515</v>
      </c>
      <c r="AD153" s="190" t="n">
        <v>44.0301515883024</v>
      </c>
      <c r="AE153" s="190" t="n">
        <v>40.6771829673991</v>
      </c>
      <c r="AF153" s="190" t="n">
        <v>36.6693784829776</v>
      </c>
      <c r="AG153" s="13" t="n">
        <f aca="false">SUM(I153:AF153)</f>
        <v>968.879479488832</v>
      </c>
      <c r="AM153" s="161" t="n">
        <f aca="false">EOMONTH(AM152,0)+1</f>
        <v>41640</v>
      </c>
      <c r="AN153" s="162" t="n">
        <f aca="false">VLOOKUP(AM153,$B$6:$C$289,2)</f>
        <v>0</v>
      </c>
      <c r="AO153" s="163" t="n">
        <f aca="false">VLOOKUP(YEAR(AM153),$E$6:$F$25,2)/100</f>
        <v>0</v>
      </c>
    </row>
    <row r="154" customFormat="false" ht="12" hidden="false" customHeight="true" outlineLevel="0" collapsed="false">
      <c r="B154" s="153" t="n">
        <f aca="false">EOMONTH(B153,0)+1</f>
        <v>41671</v>
      </c>
      <c r="C154" s="191"/>
      <c r="G154" s="130"/>
      <c r="H154" s="130" t="n">
        <v>128</v>
      </c>
      <c r="I154" s="189" t="n">
        <v>33.2402310850688</v>
      </c>
      <c r="J154" s="190" t="n">
        <v>31.223342315116</v>
      </c>
      <c r="K154" s="190" t="n">
        <v>30.2339317882268</v>
      </c>
      <c r="L154" s="190" t="n">
        <v>29.3148426256415</v>
      </c>
      <c r="M154" s="190" t="n">
        <v>29.0486220429529</v>
      </c>
      <c r="N154" s="190" t="n">
        <v>29.6619279486035</v>
      </c>
      <c r="O154" s="190" t="n">
        <v>31.567012002492</v>
      </c>
      <c r="P154" s="190" t="n">
        <v>35.738729429118</v>
      </c>
      <c r="Q154" s="190" t="n">
        <v>38.4299401539408</v>
      </c>
      <c r="R154" s="190" t="n">
        <v>41.3888467398876</v>
      </c>
      <c r="S154" s="190" t="n">
        <v>43.4370783278328</v>
      </c>
      <c r="T154" s="190" t="n">
        <v>45.5378354978214</v>
      </c>
      <c r="U154" s="190" t="n">
        <v>47.3203834225527</v>
      </c>
      <c r="V154" s="190" t="n">
        <v>48.9750260844432</v>
      </c>
      <c r="W154" s="190" t="n">
        <v>50.4397403196477</v>
      </c>
      <c r="X154" s="190" t="n">
        <v>51.0237661930931</v>
      </c>
      <c r="Y154" s="190" t="n">
        <v>50.7907269853981</v>
      </c>
      <c r="Z154" s="190" t="n">
        <v>49.1799264026924</v>
      </c>
      <c r="AA154" s="190" t="n">
        <v>47.3810656675397</v>
      </c>
      <c r="AB154" s="190" t="n">
        <v>46.2850198974922</v>
      </c>
      <c r="AC154" s="190" t="n">
        <v>47.2763690683866</v>
      </c>
      <c r="AD154" s="190" t="n">
        <v>44.8027170469097</v>
      </c>
      <c r="AE154" s="190" t="n">
        <v>41.1994641931478</v>
      </c>
      <c r="AF154" s="190" t="n">
        <v>37.1997543544762</v>
      </c>
      <c r="AG154" s="13" t="n">
        <f aca="false">SUM(I154:AF154)</f>
        <v>980.696299592482</v>
      </c>
      <c r="AM154" s="161" t="n">
        <f aca="false">EOMONTH(AM153,0)+1</f>
        <v>41671</v>
      </c>
      <c r="AN154" s="162" t="n">
        <f aca="false">VLOOKUP(AM154,$B$6:$C$289,2)</f>
        <v>0</v>
      </c>
      <c r="AO154" s="163" t="n">
        <f aca="false">VLOOKUP(YEAR(AM154),$E$6:$F$25,2)/100</f>
        <v>0</v>
      </c>
    </row>
    <row r="155" customFormat="false" ht="12" hidden="false" customHeight="true" outlineLevel="0" collapsed="false">
      <c r="B155" s="153" t="n">
        <f aca="false">EOMONTH(B154,0)+1</f>
        <v>41699</v>
      </c>
      <c r="C155" s="191"/>
      <c r="G155" s="130"/>
      <c r="H155" s="130" t="n">
        <v>129</v>
      </c>
      <c r="I155" s="189" t="n">
        <v>31.2284015987135</v>
      </c>
      <c r="J155" s="190" t="n">
        <v>29.2672268013381</v>
      </c>
      <c r="K155" s="190" t="n">
        <v>28.3789918340572</v>
      </c>
      <c r="L155" s="190" t="n">
        <v>27.5508616939335</v>
      </c>
      <c r="M155" s="190" t="n">
        <v>27.3281008200537</v>
      </c>
      <c r="N155" s="190" t="n">
        <v>28.0995919024441</v>
      </c>
      <c r="O155" s="190" t="n">
        <v>30.2891090722035</v>
      </c>
      <c r="P155" s="190" t="n">
        <v>33.8605080583201</v>
      </c>
      <c r="Q155" s="190" t="n">
        <v>36.2461317573322</v>
      </c>
      <c r="R155" s="190" t="n">
        <v>38.5730962400124</v>
      </c>
      <c r="S155" s="190" t="n">
        <v>39.9502386964348</v>
      </c>
      <c r="T155" s="190" t="n">
        <v>41.5227041041993</v>
      </c>
      <c r="U155" s="190" t="n">
        <v>42.5091785968992</v>
      </c>
      <c r="V155" s="190" t="n">
        <v>43.9477709296263</v>
      </c>
      <c r="W155" s="190" t="n">
        <v>45.1171281488513</v>
      </c>
      <c r="X155" s="190" t="n">
        <v>45.3420874365431</v>
      </c>
      <c r="Y155" s="190" t="n">
        <v>45.1004378700417</v>
      </c>
      <c r="Z155" s="190" t="n">
        <v>43.2913654184421</v>
      </c>
      <c r="AA155" s="190" t="n">
        <v>41.5037756742525</v>
      </c>
      <c r="AB155" s="190" t="n">
        <v>40.729590603197</v>
      </c>
      <c r="AC155" s="190" t="n">
        <v>42.2065064580475</v>
      </c>
      <c r="AD155" s="190" t="n">
        <v>40.0968351526899</v>
      </c>
      <c r="AE155" s="190" t="n">
        <v>37.2585151653476</v>
      </c>
      <c r="AF155" s="190" t="n">
        <v>33.610247513352</v>
      </c>
      <c r="AG155" s="13" t="n">
        <f aca="false">SUM(I155:AF155)</f>
        <v>893.008401546333</v>
      </c>
      <c r="AM155" s="161" t="n">
        <f aca="false">EOMONTH(AM154,0)+1</f>
        <v>41699</v>
      </c>
      <c r="AN155" s="162" t="n">
        <f aca="false">VLOOKUP(AM155,$B$6:$C$289,2)</f>
        <v>0</v>
      </c>
      <c r="AO155" s="163" t="n">
        <f aca="false">VLOOKUP(YEAR(AM155),$E$6:$F$25,2)/100</f>
        <v>0</v>
      </c>
    </row>
    <row r="156" customFormat="false" ht="12" hidden="false" customHeight="true" outlineLevel="0" collapsed="false">
      <c r="B156" s="153" t="n">
        <f aca="false">EOMONTH(B155,0)+1</f>
        <v>41730</v>
      </c>
      <c r="C156" s="191"/>
      <c r="G156" s="130"/>
      <c r="H156" s="130" t="n">
        <v>130</v>
      </c>
      <c r="I156" s="189" t="n">
        <v>29.6120922983066</v>
      </c>
      <c r="J156" s="190" t="n">
        <v>27.7949013926337</v>
      </c>
      <c r="K156" s="190" t="n">
        <v>26.9436606139393</v>
      </c>
      <c r="L156" s="190" t="n">
        <v>26.2246397821019</v>
      </c>
      <c r="M156" s="190" t="n">
        <v>25.9858160099787</v>
      </c>
      <c r="N156" s="190" t="n">
        <v>26.7865473822695</v>
      </c>
      <c r="O156" s="190" t="n">
        <v>28.8292440308889</v>
      </c>
      <c r="P156" s="190" t="n">
        <v>32.4208178554727</v>
      </c>
      <c r="Q156" s="190" t="n">
        <v>34.6785518584727</v>
      </c>
      <c r="R156" s="190" t="n">
        <v>36.9653574040396</v>
      </c>
      <c r="S156" s="190" t="n">
        <v>38.3299701420002</v>
      </c>
      <c r="T156" s="190" t="n">
        <v>39.395307053309</v>
      </c>
      <c r="U156" s="190" t="n">
        <v>40.3304839391721</v>
      </c>
      <c r="V156" s="190" t="n">
        <v>41.5425306078203</v>
      </c>
      <c r="W156" s="190" t="n">
        <v>42.8463002732563</v>
      </c>
      <c r="X156" s="190" t="n">
        <v>42.6752926610364</v>
      </c>
      <c r="Y156" s="190" t="n">
        <v>42.4217133999595</v>
      </c>
      <c r="Z156" s="190" t="n">
        <v>40.5977100361339</v>
      </c>
      <c r="AA156" s="190" t="n">
        <v>38.9602229802071</v>
      </c>
      <c r="AB156" s="190" t="n">
        <v>38.1068588988347</v>
      </c>
      <c r="AC156" s="190" t="n">
        <v>39.514510718561</v>
      </c>
      <c r="AD156" s="190" t="n">
        <v>38.0080302186947</v>
      </c>
      <c r="AE156" s="190" t="n">
        <v>35.5346497046236</v>
      </c>
      <c r="AF156" s="190" t="n">
        <v>32.6130289367886</v>
      </c>
      <c r="AG156" s="13" t="n">
        <f aca="false">SUM(I156:AF156)</f>
        <v>847.118238198501</v>
      </c>
      <c r="AM156" s="161" t="n">
        <f aca="false">EOMONTH(AM155,0)+1</f>
        <v>41730</v>
      </c>
      <c r="AN156" s="162" t="n">
        <f aca="false">VLOOKUP(AM156,$B$6:$C$289,2)</f>
        <v>0</v>
      </c>
      <c r="AO156" s="163" t="n">
        <f aca="false">VLOOKUP(YEAR(AM156),$E$6:$F$25,2)/100</f>
        <v>0</v>
      </c>
    </row>
    <row r="157" customFormat="false" ht="12" hidden="false" customHeight="true" outlineLevel="0" collapsed="false">
      <c r="B157" s="153" t="n">
        <f aca="false">EOMONTH(B156,0)+1</f>
        <v>41760</v>
      </c>
      <c r="C157" s="191"/>
      <c r="G157" s="130"/>
      <c r="H157" s="130" t="n">
        <v>131</v>
      </c>
      <c r="I157" s="189" t="n">
        <v>30.148378524228</v>
      </c>
      <c r="J157" s="190" t="n">
        <v>28.2419498187151</v>
      </c>
      <c r="K157" s="190" t="n">
        <v>27.2502305854092</v>
      </c>
      <c r="L157" s="190" t="n">
        <v>26.4051650757794</v>
      </c>
      <c r="M157" s="190" t="n">
        <v>26.0737230638077</v>
      </c>
      <c r="N157" s="190" t="n">
        <v>26.0338345235572</v>
      </c>
      <c r="O157" s="190" t="n">
        <v>25.2073477984234</v>
      </c>
      <c r="P157" s="190" t="n">
        <v>26.419015991261</v>
      </c>
      <c r="Q157" s="190" t="n">
        <v>29.3153927691235</v>
      </c>
      <c r="R157" s="190" t="n">
        <v>32.1930248531397</v>
      </c>
      <c r="S157" s="190" t="n">
        <v>34.2942900434124</v>
      </c>
      <c r="T157" s="190" t="n">
        <v>36.1628628294607</v>
      </c>
      <c r="U157" s="190" t="n">
        <v>37.6228006561491</v>
      </c>
      <c r="V157" s="190" t="n">
        <v>38.5516456448177</v>
      </c>
      <c r="W157" s="190" t="n">
        <v>39.4972613132656</v>
      </c>
      <c r="X157" s="190" t="n">
        <v>39.9442025046708</v>
      </c>
      <c r="Y157" s="190" t="n">
        <v>40.2917559996458</v>
      </c>
      <c r="Z157" s="190" t="n">
        <v>40.0537306644069</v>
      </c>
      <c r="AA157" s="190" t="n">
        <v>38.6074666131567</v>
      </c>
      <c r="AB157" s="190" t="n">
        <v>37.9334137185705</v>
      </c>
      <c r="AC157" s="190" t="n">
        <v>39.7543111160729</v>
      </c>
      <c r="AD157" s="190" t="n">
        <v>38.3368411403772</v>
      </c>
      <c r="AE157" s="190" t="n">
        <v>35.9515175543837</v>
      </c>
      <c r="AF157" s="190" t="n">
        <v>32.9326523867272</v>
      </c>
      <c r="AG157" s="13" t="n">
        <f aca="false">SUM(I157:AF157)</f>
        <v>807.222815188561</v>
      </c>
      <c r="AM157" s="161" t="n">
        <f aca="false">EOMONTH(AM156,0)+1</f>
        <v>41760</v>
      </c>
      <c r="AN157" s="162" t="n">
        <f aca="false">VLOOKUP(AM157,$B$6:$C$289,2)</f>
        <v>0</v>
      </c>
      <c r="AO157" s="163" t="n">
        <f aca="false">VLOOKUP(YEAR(AM157),$E$6:$F$25,2)/100</f>
        <v>0</v>
      </c>
    </row>
    <row r="158" customFormat="false" ht="12" hidden="false" customHeight="true" outlineLevel="0" collapsed="false">
      <c r="B158" s="153" t="n">
        <f aca="false">EOMONTH(B157,0)+1</f>
        <v>41791</v>
      </c>
      <c r="C158" s="191"/>
      <c r="G158" s="130"/>
      <c r="H158" s="130" t="n">
        <v>132</v>
      </c>
      <c r="I158" s="189" t="n">
        <v>28.9364222925239</v>
      </c>
      <c r="J158" s="190" t="n">
        <v>27.2747624438458</v>
      </c>
      <c r="K158" s="190" t="n">
        <v>26.2596937437897</v>
      </c>
      <c r="L158" s="190" t="n">
        <v>25.3575065136723</v>
      </c>
      <c r="M158" s="190" t="n">
        <v>24.8531663537111</v>
      </c>
      <c r="N158" s="190" t="n">
        <v>24.5443835473355</v>
      </c>
      <c r="O158" s="190" t="n">
        <v>23.4204655469772</v>
      </c>
      <c r="P158" s="190" t="n">
        <v>24.3962659617551</v>
      </c>
      <c r="Q158" s="190" t="n">
        <v>26.7044481880056</v>
      </c>
      <c r="R158" s="190" t="n">
        <v>29.3607302203557</v>
      </c>
      <c r="S158" s="190" t="n">
        <v>30.9742270994829</v>
      </c>
      <c r="T158" s="190" t="n">
        <v>32.092492258392</v>
      </c>
      <c r="U158" s="190" t="n">
        <v>33.9807330575512</v>
      </c>
      <c r="V158" s="190" t="n">
        <v>35.0070585023103</v>
      </c>
      <c r="W158" s="190" t="n">
        <v>36.5213950244271</v>
      </c>
      <c r="X158" s="190" t="n">
        <v>37.2497862874544</v>
      </c>
      <c r="Y158" s="190" t="n">
        <v>37.6871530280499</v>
      </c>
      <c r="Z158" s="190" t="n">
        <v>37.6633736769597</v>
      </c>
      <c r="AA158" s="190" t="n">
        <v>36.9113941560009</v>
      </c>
      <c r="AB158" s="190" t="n">
        <v>36.5451545949261</v>
      </c>
      <c r="AC158" s="190" t="n">
        <v>38.2338266008303</v>
      </c>
      <c r="AD158" s="190" t="n">
        <v>36.8013737277901</v>
      </c>
      <c r="AE158" s="190" t="n">
        <v>34.047587478796</v>
      </c>
      <c r="AF158" s="190" t="n">
        <v>30.8127101974376</v>
      </c>
      <c r="AG158" s="13" t="n">
        <f aca="false">SUM(I158:AF158)</f>
        <v>755.63611050238</v>
      </c>
      <c r="AM158" s="161" t="n">
        <f aca="false">EOMONTH(AM157,0)+1</f>
        <v>41791</v>
      </c>
      <c r="AN158" s="162" t="n">
        <f aca="false">VLOOKUP(AM158,$B$6:$C$289,2)</f>
        <v>0</v>
      </c>
      <c r="AO158" s="163" t="n">
        <f aca="false">VLOOKUP(YEAR(AM158),$E$6:$F$25,2)/100</f>
        <v>0</v>
      </c>
    </row>
    <row r="159" customFormat="false" ht="12" hidden="false" customHeight="true" outlineLevel="0" collapsed="false">
      <c r="B159" s="153" t="n">
        <f aca="false">EOMONTH(B158,0)+1</f>
        <v>41821</v>
      </c>
      <c r="C159" s="191"/>
      <c r="G159" s="130"/>
      <c r="H159" s="130" t="n">
        <v>133</v>
      </c>
      <c r="I159" s="189" t="n">
        <v>25.9459316011236</v>
      </c>
      <c r="J159" s="190" t="n">
        <v>24.4559576240315</v>
      </c>
      <c r="K159" s="190" t="n">
        <v>23.7704373972292</v>
      </c>
      <c r="L159" s="190" t="n">
        <v>23.2761075824664</v>
      </c>
      <c r="M159" s="190" t="n">
        <v>22.9429379860567</v>
      </c>
      <c r="N159" s="190" t="n">
        <v>24.0448338601936</v>
      </c>
      <c r="O159" s="190" t="n">
        <v>26.3422107488911</v>
      </c>
      <c r="P159" s="190" t="n">
        <v>30.6160995599121</v>
      </c>
      <c r="Q159" s="190" t="n">
        <v>32.5662004946589</v>
      </c>
      <c r="R159" s="190" t="n">
        <v>34.268288077347</v>
      </c>
      <c r="S159" s="190" t="n">
        <v>35.2884208103482</v>
      </c>
      <c r="T159" s="190" t="n">
        <v>35.5719748361456</v>
      </c>
      <c r="U159" s="190" t="n">
        <v>35.6910733404833</v>
      </c>
      <c r="V159" s="190" t="n">
        <v>35.8671541914005</v>
      </c>
      <c r="W159" s="190" t="n">
        <v>36.432597633816</v>
      </c>
      <c r="X159" s="190" t="n">
        <v>36.5604404452599</v>
      </c>
      <c r="Y159" s="190" t="n">
        <v>36.3194364388872</v>
      </c>
      <c r="Z159" s="190" t="n">
        <v>34.4499188392573</v>
      </c>
      <c r="AA159" s="190" t="n">
        <v>33.2808717358864</v>
      </c>
      <c r="AB159" s="190" t="n">
        <v>32.8900993014</v>
      </c>
      <c r="AC159" s="190" t="n">
        <v>34.9144970193818</v>
      </c>
      <c r="AD159" s="190" t="n">
        <v>33.1204158118055</v>
      </c>
      <c r="AE159" s="190" t="n">
        <v>30.6835216542576</v>
      </c>
      <c r="AF159" s="190" t="n">
        <v>27.6738672301482</v>
      </c>
      <c r="AG159" s="13" t="n">
        <f aca="false">SUM(I159:AF159)</f>
        <v>746.973294220388</v>
      </c>
      <c r="AM159" s="161" t="n">
        <f aca="false">EOMONTH(AM158,0)+1</f>
        <v>41821</v>
      </c>
      <c r="AN159" s="162" t="n">
        <f aca="false">VLOOKUP(AM159,$B$6:$C$289,2)</f>
        <v>0</v>
      </c>
      <c r="AO159" s="163" t="n">
        <f aca="false">VLOOKUP(YEAR(AM159),$E$6:$F$25,2)/100</f>
        <v>0</v>
      </c>
    </row>
    <row r="160" customFormat="false" ht="12" hidden="false" customHeight="true" outlineLevel="0" collapsed="false">
      <c r="B160" s="153" t="n">
        <f aca="false">EOMONTH(B159,0)+1</f>
        <v>41852</v>
      </c>
      <c r="C160" s="191"/>
      <c r="G160" s="130"/>
      <c r="H160" s="130" t="n">
        <v>134</v>
      </c>
      <c r="I160" s="189" t="n">
        <v>26.8228480745281</v>
      </c>
      <c r="J160" s="190" t="n">
        <v>25.3771705125716</v>
      </c>
      <c r="K160" s="190" t="n">
        <v>24.4968380782629</v>
      </c>
      <c r="L160" s="190" t="n">
        <v>24.0415978530139</v>
      </c>
      <c r="M160" s="190" t="n">
        <v>23.9805015698554</v>
      </c>
      <c r="N160" s="190" t="n">
        <v>24.9285781497118</v>
      </c>
      <c r="O160" s="190" t="n">
        <v>26.9859319797393</v>
      </c>
      <c r="P160" s="190" t="n">
        <v>30.3367962230881</v>
      </c>
      <c r="Q160" s="190" t="n">
        <v>32.1820302452969</v>
      </c>
      <c r="R160" s="190" t="n">
        <v>33.6029559765493</v>
      </c>
      <c r="S160" s="190" t="n">
        <v>34.3914719214839</v>
      </c>
      <c r="T160" s="190" t="n">
        <v>34.6205261488745</v>
      </c>
      <c r="U160" s="190" t="n">
        <v>35.0619194525695</v>
      </c>
      <c r="V160" s="190" t="n">
        <v>35.6951926574246</v>
      </c>
      <c r="W160" s="190" t="n">
        <v>36.4607729338923</v>
      </c>
      <c r="X160" s="190" t="n">
        <v>36.6401265098475</v>
      </c>
      <c r="Y160" s="190" t="n">
        <v>36.7539035397285</v>
      </c>
      <c r="Z160" s="190" t="n">
        <v>34.888968738639</v>
      </c>
      <c r="AA160" s="190" t="n">
        <v>33.8147160401424</v>
      </c>
      <c r="AB160" s="190" t="n">
        <v>32.971636387362</v>
      </c>
      <c r="AC160" s="190" t="n">
        <v>34.8716048269987</v>
      </c>
      <c r="AD160" s="190" t="n">
        <v>33.2136766929299</v>
      </c>
      <c r="AE160" s="190" t="n">
        <v>30.7827144195093</v>
      </c>
      <c r="AF160" s="190" t="n">
        <v>27.5743393404189</v>
      </c>
      <c r="AG160" s="13" t="n">
        <f aca="false">SUM(I160:AF160)</f>
        <v>750.496818272438</v>
      </c>
      <c r="AM160" s="161" t="n">
        <f aca="false">EOMONTH(AM159,0)+1</f>
        <v>41852</v>
      </c>
      <c r="AN160" s="162" t="n">
        <f aca="false">VLOOKUP(AM160,$B$6:$C$289,2)</f>
        <v>0</v>
      </c>
      <c r="AO160" s="163" t="n">
        <f aca="false">VLOOKUP(YEAR(AM160),$E$6:$F$25,2)/100</f>
        <v>0</v>
      </c>
    </row>
    <row r="161" customFormat="false" ht="12" hidden="false" customHeight="true" outlineLevel="0" collapsed="false">
      <c r="B161" s="153" t="n">
        <f aca="false">EOMONTH(B160,0)+1</f>
        <v>41883</v>
      </c>
      <c r="C161" s="191"/>
      <c r="G161" s="130"/>
      <c r="H161" s="130" t="n">
        <v>135</v>
      </c>
      <c r="I161" s="189" t="n">
        <v>26.2449067131876</v>
      </c>
      <c r="J161" s="190" t="n">
        <v>24.8016455971245</v>
      </c>
      <c r="K161" s="190" t="n">
        <v>24.072478773764</v>
      </c>
      <c r="L161" s="190" t="n">
        <v>23.7379391618419</v>
      </c>
      <c r="M161" s="190" t="n">
        <v>23.6432331712143</v>
      </c>
      <c r="N161" s="190" t="n">
        <v>24.7281498952288</v>
      </c>
      <c r="O161" s="190" t="n">
        <v>26.662549671812</v>
      </c>
      <c r="P161" s="190" t="n">
        <v>30.188022952149</v>
      </c>
      <c r="Q161" s="190" t="n">
        <v>31.9195399359799</v>
      </c>
      <c r="R161" s="190" t="n">
        <v>33.6214104644075</v>
      </c>
      <c r="S161" s="190" t="n">
        <v>34.5178286991439</v>
      </c>
      <c r="T161" s="190" t="n">
        <v>35.3170648716508</v>
      </c>
      <c r="U161" s="190" t="n">
        <v>36.0995075379062</v>
      </c>
      <c r="V161" s="190" t="n">
        <v>37.0855223414139</v>
      </c>
      <c r="W161" s="190" t="n">
        <v>38.0923209013647</v>
      </c>
      <c r="X161" s="190" t="n">
        <v>38.7575868517104</v>
      </c>
      <c r="Y161" s="190" t="n">
        <v>38.4315300712326</v>
      </c>
      <c r="Z161" s="190" t="n">
        <v>36.9283617304994</v>
      </c>
      <c r="AA161" s="190" t="n">
        <v>35.816043962693</v>
      </c>
      <c r="AB161" s="190" t="n">
        <v>34.7691316536451</v>
      </c>
      <c r="AC161" s="190" t="n">
        <v>36.7152902585405</v>
      </c>
      <c r="AD161" s="190" t="n">
        <v>34.7343633043725</v>
      </c>
      <c r="AE161" s="190" t="n">
        <v>31.8969497504227</v>
      </c>
      <c r="AF161" s="190" t="n">
        <v>28.6488711115066</v>
      </c>
      <c r="AG161" s="13" t="n">
        <f aca="false">SUM(I161:AF161)</f>
        <v>767.430249382812</v>
      </c>
      <c r="AM161" s="161" t="n">
        <f aca="false">EOMONTH(AM160,0)+1</f>
        <v>41883</v>
      </c>
      <c r="AN161" s="162" t="n">
        <f aca="false">VLOOKUP(AM161,$B$6:$C$289,2)</f>
        <v>0</v>
      </c>
      <c r="AO161" s="163" t="n">
        <f aca="false">VLOOKUP(YEAR(AM161),$E$6:$F$25,2)/100</f>
        <v>0</v>
      </c>
    </row>
    <row r="162" customFormat="false" ht="12" hidden="false" customHeight="true" outlineLevel="0" collapsed="false">
      <c r="B162" s="153" t="n">
        <f aca="false">EOMONTH(B161,0)+1</f>
        <v>41913</v>
      </c>
      <c r="C162" s="191"/>
      <c r="G162" s="130"/>
      <c r="H162" s="130" t="n">
        <v>136</v>
      </c>
      <c r="I162" s="189" t="n">
        <v>28.0225252540792</v>
      </c>
      <c r="J162" s="190" t="n">
        <v>26.3875851861774</v>
      </c>
      <c r="K162" s="190" t="n">
        <v>25.6666170620583</v>
      </c>
      <c r="L162" s="190" t="n">
        <v>25.2159538783678</v>
      </c>
      <c r="M162" s="190" t="n">
        <v>25.1418509348161</v>
      </c>
      <c r="N162" s="190" t="n">
        <v>26.1591796488688</v>
      </c>
      <c r="O162" s="190" t="n">
        <v>28.1999618926478</v>
      </c>
      <c r="P162" s="190" t="n">
        <v>31.5146532459138</v>
      </c>
      <c r="Q162" s="190" t="n">
        <v>33.8854640315717</v>
      </c>
      <c r="R162" s="190" t="n">
        <v>35.7668735908914</v>
      </c>
      <c r="S162" s="190" t="n">
        <v>37.0012263142713</v>
      </c>
      <c r="T162" s="190" t="n">
        <v>38.4169312574179</v>
      </c>
      <c r="U162" s="190" t="n">
        <v>39.5689812141173</v>
      </c>
      <c r="V162" s="190" t="n">
        <v>41.3764014934953</v>
      </c>
      <c r="W162" s="190" t="n">
        <v>42.554035620699</v>
      </c>
      <c r="X162" s="190" t="n">
        <v>43.0216665781752</v>
      </c>
      <c r="Y162" s="190" t="n">
        <v>42.6951794271972</v>
      </c>
      <c r="Z162" s="190" t="n">
        <v>40.961360941339</v>
      </c>
      <c r="AA162" s="190" t="n">
        <v>39.467205921399</v>
      </c>
      <c r="AB162" s="190" t="n">
        <v>38.2597690275626</v>
      </c>
      <c r="AC162" s="190" t="n">
        <v>40.192823358372</v>
      </c>
      <c r="AD162" s="190" t="n">
        <v>38.0524232861014</v>
      </c>
      <c r="AE162" s="190" t="n">
        <v>35.158492928378</v>
      </c>
      <c r="AF162" s="190" t="n">
        <v>31.7007283323606</v>
      </c>
      <c r="AG162" s="13" t="n">
        <f aca="false">SUM(I162:AF162)</f>
        <v>834.387890426278</v>
      </c>
      <c r="AM162" s="161" t="n">
        <f aca="false">EOMONTH(AM161,0)+1</f>
        <v>41913</v>
      </c>
      <c r="AN162" s="162" t="n">
        <f aca="false">VLOOKUP(AM162,$B$6:$C$289,2)</f>
        <v>0</v>
      </c>
      <c r="AO162" s="163" t="n">
        <f aca="false">VLOOKUP(YEAR(AM162),$E$6:$F$25,2)/100</f>
        <v>0</v>
      </c>
    </row>
    <row r="163" customFormat="false" ht="12" hidden="false" customHeight="true" outlineLevel="0" collapsed="false">
      <c r="B163" s="153" t="n">
        <f aca="false">EOMONTH(B162,0)+1</f>
        <v>41944</v>
      </c>
      <c r="C163" s="191"/>
      <c r="G163" s="130"/>
      <c r="H163" s="130" t="n">
        <v>137</v>
      </c>
      <c r="I163" s="189" t="n">
        <v>30.8081414830246</v>
      </c>
      <c r="J163" s="190" t="n">
        <v>28.9689006714359</v>
      </c>
      <c r="K163" s="190" t="n">
        <v>28.0754539894646</v>
      </c>
      <c r="L163" s="190" t="n">
        <v>27.4036385685437</v>
      </c>
      <c r="M163" s="190" t="n">
        <v>27.2179759728819</v>
      </c>
      <c r="N163" s="190" t="n">
        <v>27.9311184824447</v>
      </c>
      <c r="O163" s="190" t="n">
        <v>29.6909300483818</v>
      </c>
      <c r="P163" s="190" t="n">
        <v>33.589987508554</v>
      </c>
      <c r="Q163" s="190" t="n">
        <v>36.3044307993078</v>
      </c>
      <c r="R163" s="190" t="n">
        <v>38.9319235158076</v>
      </c>
      <c r="S163" s="190" t="n">
        <v>40.8791700268187</v>
      </c>
      <c r="T163" s="190" t="n">
        <v>42.3966316860927</v>
      </c>
      <c r="U163" s="190" t="n">
        <v>43.9593391696573</v>
      </c>
      <c r="V163" s="190" t="n">
        <v>45.8342348593416</v>
      </c>
      <c r="W163" s="190" t="n">
        <v>47.1918417457645</v>
      </c>
      <c r="X163" s="190" t="n">
        <v>47.2627761756748</v>
      </c>
      <c r="Y163" s="190" t="n">
        <v>46.8443773592244</v>
      </c>
      <c r="Z163" s="190" t="n">
        <v>45.0440188828928</v>
      </c>
      <c r="AA163" s="190" t="n">
        <v>43.3584283862633</v>
      </c>
      <c r="AB163" s="190" t="n">
        <v>41.8913951577491</v>
      </c>
      <c r="AC163" s="190" t="n">
        <v>43.4170626195767</v>
      </c>
      <c r="AD163" s="190" t="n">
        <v>41.4895537024856</v>
      </c>
      <c r="AE163" s="190" t="n">
        <v>38.6623312388871</v>
      </c>
      <c r="AF163" s="190" t="n">
        <v>35.4761089930813</v>
      </c>
      <c r="AG163" s="13" t="n">
        <f aca="false">SUM(I163:AF163)</f>
        <v>912.629771043357</v>
      </c>
      <c r="AM163" s="161" t="n">
        <f aca="false">EOMONTH(AM162,0)+1</f>
        <v>41944</v>
      </c>
      <c r="AN163" s="162" t="n">
        <f aca="false">VLOOKUP(AM163,$B$6:$C$289,2)</f>
        <v>0</v>
      </c>
      <c r="AO163" s="163" t="n">
        <f aca="false">VLOOKUP(YEAR(AM163),$E$6:$F$25,2)/100</f>
        <v>0</v>
      </c>
    </row>
    <row r="164" customFormat="false" ht="12" hidden="false" customHeight="true" outlineLevel="0" collapsed="false">
      <c r="B164" s="153" t="n">
        <f aca="false">EOMONTH(B163,0)+1</f>
        <v>41974</v>
      </c>
      <c r="C164" s="191"/>
      <c r="G164" s="130"/>
      <c r="H164" s="130" t="n">
        <v>138</v>
      </c>
      <c r="I164" s="189" t="n">
        <v>32.4868176905977</v>
      </c>
      <c r="J164" s="190" t="n">
        <v>30.5037433418525</v>
      </c>
      <c r="K164" s="190" t="n">
        <v>29.2246476653793</v>
      </c>
      <c r="L164" s="190" t="n">
        <v>28.3376098391502</v>
      </c>
      <c r="M164" s="190" t="n">
        <v>27.8564336541503</v>
      </c>
      <c r="N164" s="190" t="n">
        <v>27.6728034415651</v>
      </c>
      <c r="O164" s="190" t="n">
        <v>26.5019444834409</v>
      </c>
      <c r="P164" s="190" t="n">
        <v>28.0776191151405</v>
      </c>
      <c r="Q164" s="190" t="n">
        <v>31.304879124732</v>
      </c>
      <c r="R164" s="190" t="n">
        <v>34.7262280863919</v>
      </c>
      <c r="S164" s="190" t="n">
        <v>37.3237653046948</v>
      </c>
      <c r="T164" s="190" t="n">
        <v>39.4314012755385</v>
      </c>
      <c r="U164" s="190" t="n">
        <v>41.3897419619117</v>
      </c>
      <c r="V164" s="190" t="n">
        <v>42.7649794583973</v>
      </c>
      <c r="W164" s="190" t="n">
        <v>43.9079071531642</v>
      </c>
      <c r="X164" s="190" t="n">
        <v>44.5230682613041</v>
      </c>
      <c r="Y164" s="190" t="n">
        <v>44.5418233448073</v>
      </c>
      <c r="Z164" s="190" t="n">
        <v>44.1244112732616</v>
      </c>
      <c r="AA164" s="190" t="n">
        <v>42.7008900523524</v>
      </c>
      <c r="AB164" s="190" t="n">
        <v>41.4395135015829</v>
      </c>
      <c r="AC164" s="190" t="n">
        <v>43.252091990678</v>
      </c>
      <c r="AD164" s="190" t="n">
        <v>41.4843881564333</v>
      </c>
      <c r="AE164" s="190" t="n">
        <v>38.7857271841841</v>
      </c>
      <c r="AF164" s="190" t="n">
        <v>35.4871036754672</v>
      </c>
      <c r="AG164" s="13" t="n">
        <f aca="false">SUM(I164:AF164)</f>
        <v>877.849539036178</v>
      </c>
      <c r="AM164" s="161" t="n">
        <f aca="false">EOMONTH(AM163,0)+1</f>
        <v>41974</v>
      </c>
      <c r="AN164" s="162" t="n">
        <f aca="false">VLOOKUP(AM164,$B$6:$C$289,2)</f>
        <v>0</v>
      </c>
      <c r="AO164" s="163" t="n">
        <f aca="false">VLOOKUP(YEAR(AM164),$E$6:$F$25,2)/100</f>
        <v>0</v>
      </c>
    </row>
    <row r="165" customFormat="false" ht="12" hidden="false" customHeight="true" outlineLevel="0" collapsed="false">
      <c r="B165" s="153" t="n">
        <f aca="false">EOMONTH(B164,0)+1</f>
        <v>42005</v>
      </c>
      <c r="C165" s="191"/>
      <c r="G165" s="130"/>
      <c r="H165" s="130" t="n">
        <v>139</v>
      </c>
      <c r="I165" s="189" t="n">
        <v>33.528037263252</v>
      </c>
      <c r="J165" s="190" t="n">
        <v>31.5955424556321</v>
      </c>
      <c r="K165" s="190" t="n">
        <v>30.3536137818763</v>
      </c>
      <c r="L165" s="190" t="n">
        <v>29.2347204024587</v>
      </c>
      <c r="M165" s="190" t="n">
        <v>28.6358526647461</v>
      </c>
      <c r="N165" s="190" t="n">
        <v>28.0095734193244</v>
      </c>
      <c r="O165" s="190" t="n">
        <v>26.5140203411714</v>
      </c>
      <c r="P165" s="190" t="n">
        <v>28.1593103906019</v>
      </c>
      <c r="Q165" s="190" t="n">
        <v>31.2198168374751</v>
      </c>
      <c r="R165" s="190" t="n">
        <v>34.7772633101259</v>
      </c>
      <c r="S165" s="190" t="n">
        <v>37.3693389791851</v>
      </c>
      <c r="T165" s="190" t="n">
        <v>39.2904002232834</v>
      </c>
      <c r="U165" s="190" t="n">
        <v>42.0744392175382</v>
      </c>
      <c r="V165" s="190" t="n">
        <v>43.9063444279571</v>
      </c>
      <c r="W165" s="190" t="n">
        <v>45.6643900615795</v>
      </c>
      <c r="X165" s="190" t="n">
        <v>46.5012519859816</v>
      </c>
      <c r="Y165" s="190" t="n">
        <v>46.7558884597696</v>
      </c>
      <c r="Z165" s="190" t="n">
        <v>46.6399022364231</v>
      </c>
      <c r="AA165" s="190" t="n">
        <v>45.6533513461799</v>
      </c>
      <c r="AB165" s="190" t="n">
        <v>44.5654859613775</v>
      </c>
      <c r="AC165" s="190" t="n">
        <v>46.0720830625285</v>
      </c>
      <c r="AD165" s="190" t="n">
        <v>44.0623090578758</v>
      </c>
      <c r="AE165" s="190" t="n">
        <v>40.7210092977465</v>
      </c>
      <c r="AF165" s="190" t="n">
        <v>36.9278269584896</v>
      </c>
      <c r="AG165" s="13" t="n">
        <f aca="false">SUM(I165:AF165)</f>
        <v>908.231772142579</v>
      </c>
      <c r="AM165" s="161" t="n">
        <f aca="false">EOMONTH(AM164,0)+1</f>
        <v>42005</v>
      </c>
      <c r="AN165" s="162" t="n">
        <f aca="false">VLOOKUP(AM165,$B$6:$C$289,2)</f>
        <v>0</v>
      </c>
      <c r="AO165" s="163" t="n">
        <f aca="false">VLOOKUP(YEAR(AM165),$E$6:$F$25,2)/100</f>
        <v>0</v>
      </c>
    </row>
    <row r="166" customFormat="false" ht="12" hidden="false" customHeight="true" outlineLevel="0" collapsed="false">
      <c r="B166" s="153" t="n">
        <f aca="false">EOMONTH(B165,0)+1</f>
        <v>42036</v>
      </c>
      <c r="C166" s="191"/>
      <c r="G166" s="130"/>
      <c r="H166" s="130" t="n">
        <v>140</v>
      </c>
      <c r="I166" s="189" t="n">
        <v>35.7747562787538</v>
      </c>
      <c r="J166" s="190" t="n">
        <v>33.6450555874802</v>
      </c>
      <c r="K166" s="190" t="n">
        <v>32.6001788164921</v>
      </c>
      <c r="L166" s="190" t="n">
        <v>31.5392734941263</v>
      </c>
      <c r="M166" s="190" t="n">
        <v>31.0060262598977</v>
      </c>
      <c r="N166" s="190" t="n">
        <v>31.4569740713835</v>
      </c>
      <c r="O166" s="190" t="n">
        <v>33.2029883386897</v>
      </c>
      <c r="P166" s="190" t="n">
        <v>38.6135350082226</v>
      </c>
      <c r="Q166" s="190" t="n">
        <v>42.5153104830786</v>
      </c>
      <c r="R166" s="190" t="n">
        <v>46.1601685177717</v>
      </c>
      <c r="S166" s="190" t="n">
        <v>49.2882419094625</v>
      </c>
      <c r="T166" s="190" t="n">
        <v>51.8378049340455</v>
      </c>
      <c r="U166" s="190" t="n">
        <v>54.2879362206209</v>
      </c>
      <c r="V166" s="190" t="n">
        <v>56.4959685359165</v>
      </c>
      <c r="W166" s="190" t="n">
        <v>58.1528958574284</v>
      </c>
      <c r="X166" s="190" t="n">
        <v>58.4258298672023</v>
      </c>
      <c r="Y166" s="190" t="n">
        <v>58.1833032008097</v>
      </c>
      <c r="Z166" s="190" t="n">
        <v>56.0955491718279</v>
      </c>
      <c r="AA166" s="190" t="n">
        <v>54.1481332289056</v>
      </c>
      <c r="AB166" s="190" t="n">
        <v>52.5285950318121</v>
      </c>
      <c r="AC166" s="190" t="n">
        <v>53.6102969337211</v>
      </c>
      <c r="AD166" s="190" t="n">
        <v>50.7708291727282</v>
      </c>
      <c r="AE166" s="190" t="n">
        <v>46.6427747056674</v>
      </c>
      <c r="AF166" s="190" t="n">
        <v>42.3615620499297</v>
      </c>
      <c r="AG166" s="13" t="n">
        <f aca="false">SUM(I166:AF166)</f>
        <v>1099.34398767597</v>
      </c>
      <c r="AM166" s="161" t="n">
        <f aca="false">EOMONTH(AM165,0)+1</f>
        <v>42036</v>
      </c>
      <c r="AN166" s="162" t="n">
        <f aca="false">VLOOKUP(AM166,$B$6:$C$289,2)</f>
        <v>0</v>
      </c>
      <c r="AO166" s="163" t="n">
        <f aca="false">VLOOKUP(YEAR(AM166),$E$6:$F$25,2)/100</f>
        <v>0</v>
      </c>
    </row>
    <row r="167" customFormat="false" ht="12" hidden="false" customHeight="true" outlineLevel="0" collapsed="false">
      <c r="B167" s="153" t="n">
        <f aca="false">EOMONTH(B166,0)+1</f>
        <v>42064</v>
      </c>
      <c r="C167" s="191"/>
      <c r="G167" s="130"/>
      <c r="H167" s="130" t="n">
        <v>141</v>
      </c>
      <c r="I167" s="189" t="n">
        <v>38.7524438451794</v>
      </c>
      <c r="J167" s="190" t="n">
        <v>36.4997441827229</v>
      </c>
      <c r="K167" s="190" t="n">
        <v>34.9577311886804</v>
      </c>
      <c r="L167" s="190" t="n">
        <v>33.745345252171</v>
      </c>
      <c r="M167" s="190" t="n">
        <v>33.2982217390171</v>
      </c>
      <c r="N167" s="190" t="n">
        <v>33.4709305761805</v>
      </c>
      <c r="O167" s="190" t="n">
        <v>34.8878239950982</v>
      </c>
      <c r="P167" s="190" t="n">
        <v>39.6351024532452</v>
      </c>
      <c r="Q167" s="190" t="n">
        <v>43.2697777800215</v>
      </c>
      <c r="R167" s="190" t="n">
        <v>46.9987853666312</v>
      </c>
      <c r="S167" s="190" t="n">
        <v>49.9702443027613</v>
      </c>
      <c r="T167" s="190" t="n">
        <v>52.2591192077225</v>
      </c>
      <c r="U167" s="190" t="n">
        <v>54.7725816659707</v>
      </c>
      <c r="V167" s="190" t="n">
        <v>57.0358418237116</v>
      </c>
      <c r="W167" s="190" t="n">
        <v>58.7243315289359</v>
      </c>
      <c r="X167" s="190" t="n">
        <v>59.0203513911949</v>
      </c>
      <c r="Y167" s="190" t="n">
        <v>58.8647678681897</v>
      </c>
      <c r="Z167" s="190" t="n">
        <v>56.6479308233828</v>
      </c>
      <c r="AA167" s="190" t="n">
        <v>54.7692186365463</v>
      </c>
      <c r="AB167" s="190" t="n">
        <v>52.776298764547</v>
      </c>
      <c r="AC167" s="190" t="n">
        <v>53.6492558099642</v>
      </c>
      <c r="AD167" s="190" t="n">
        <v>50.8717450289393</v>
      </c>
      <c r="AE167" s="190" t="n">
        <v>46.9489486585781</v>
      </c>
      <c r="AF167" s="190" t="n">
        <v>42.3795640586101</v>
      </c>
      <c r="AG167" s="13" t="n">
        <f aca="false">SUM(I167:AF167)</f>
        <v>1124.206105948</v>
      </c>
      <c r="AM167" s="161" t="n">
        <f aca="false">EOMONTH(AM166,0)+1</f>
        <v>42064</v>
      </c>
      <c r="AN167" s="162" t="n">
        <f aca="false">VLOOKUP(AM167,$B$6:$C$289,2)</f>
        <v>0</v>
      </c>
      <c r="AO167" s="163" t="n">
        <f aca="false">VLOOKUP(YEAR(AM167),$E$6:$F$25,2)/100</f>
        <v>0</v>
      </c>
    </row>
    <row r="168" customFormat="false" ht="12" hidden="false" customHeight="true" outlineLevel="0" collapsed="false">
      <c r="B168" s="153" t="n">
        <f aca="false">EOMONTH(B167,0)+1</f>
        <v>42095</v>
      </c>
      <c r="C168" s="191"/>
      <c r="G168" s="130"/>
      <c r="H168" s="130" t="n">
        <v>142</v>
      </c>
      <c r="I168" s="189" t="n">
        <v>37.8883566099928</v>
      </c>
      <c r="J168" s="190" t="n">
        <v>35.6005273127413</v>
      </c>
      <c r="K168" s="190" t="n">
        <v>34.2823564120511</v>
      </c>
      <c r="L168" s="190" t="n">
        <v>33.1350393113616</v>
      </c>
      <c r="M168" s="190" t="n">
        <v>32.695066090726</v>
      </c>
      <c r="N168" s="190" t="n">
        <v>32.9023682725914</v>
      </c>
      <c r="O168" s="190" t="n">
        <v>34.3309103082812</v>
      </c>
      <c r="P168" s="190" t="n">
        <v>39.3737040033551</v>
      </c>
      <c r="Q168" s="190" t="n">
        <v>42.6002428263329</v>
      </c>
      <c r="R168" s="190" t="n">
        <v>46.4404624028711</v>
      </c>
      <c r="S168" s="190" t="n">
        <v>49.2946214900508</v>
      </c>
      <c r="T168" s="190" t="n">
        <v>51.8800168995753</v>
      </c>
      <c r="U168" s="190" t="n">
        <v>54.2586200052089</v>
      </c>
      <c r="V168" s="190" t="n">
        <v>56.4097035420987</v>
      </c>
      <c r="W168" s="190" t="n">
        <v>58.0130897937991</v>
      </c>
      <c r="X168" s="190" t="n">
        <v>58.6452423674146</v>
      </c>
      <c r="Y168" s="190" t="n">
        <v>58.1221946086616</v>
      </c>
      <c r="Z168" s="190" t="n">
        <v>56.3718005812277</v>
      </c>
      <c r="AA168" s="190" t="n">
        <v>54.470963195678</v>
      </c>
      <c r="AB168" s="190" t="n">
        <v>52.4960544002783</v>
      </c>
      <c r="AC168" s="190" t="n">
        <v>53.5816375963413</v>
      </c>
      <c r="AD168" s="190" t="n">
        <v>50.6143524283317</v>
      </c>
      <c r="AE168" s="190" t="n">
        <v>46.6287190444062</v>
      </c>
      <c r="AF168" s="190" t="n">
        <v>42.1387220914269</v>
      </c>
      <c r="AG168" s="13" t="n">
        <f aca="false">SUM(I168:AF168)</f>
        <v>1112.1747715948</v>
      </c>
      <c r="AM168" s="161" t="n">
        <f aca="false">EOMONTH(AM167,0)+1</f>
        <v>42095</v>
      </c>
      <c r="AN168" s="162" t="n">
        <f aca="false">VLOOKUP(AM168,$B$6:$C$289,2)</f>
        <v>0</v>
      </c>
      <c r="AO168" s="163" t="n">
        <f aca="false">VLOOKUP(YEAR(AM168),$E$6:$F$25,2)/100</f>
        <v>0</v>
      </c>
    </row>
    <row r="169" customFormat="false" ht="12" hidden="false" customHeight="true" outlineLevel="0" collapsed="false">
      <c r="B169" s="153" t="n">
        <f aca="false">EOMONTH(B168,0)+1</f>
        <v>42125</v>
      </c>
      <c r="C169" s="191"/>
      <c r="G169" s="130"/>
      <c r="H169" s="130" t="n">
        <v>143</v>
      </c>
      <c r="I169" s="189" t="n">
        <v>37.2589055057512</v>
      </c>
      <c r="J169" s="190" t="n">
        <v>34.9218921889404</v>
      </c>
      <c r="K169" s="190" t="n">
        <v>33.7250283544994</v>
      </c>
      <c r="L169" s="190" t="n">
        <v>32.5696154578935</v>
      </c>
      <c r="M169" s="190" t="n">
        <v>32.1714660102945</v>
      </c>
      <c r="N169" s="190" t="n">
        <v>32.4100221064981</v>
      </c>
      <c r="O169" s="190" t="n">
        <v>34.1329347476277</v>
      </c>
      <c r="P169" s="190" t="n">
        <v>38.6986417368208</v>
      </c>
      <c r="Q169" s="190" t="n">
        <v>41.961735389773</v>
      </c>
      <c r="R169" s="190" t="n">
        <v>45.4156562314148</v>
      </c>
      <c r="S169" s="190" t="n">
        <v>47.8928411437141</v>
      </c>
      <c r="T169" s="190" t="n">
        <v>50.3918481220062</v>
      </c>
      <c r="U169" s="190" t="n">
        <v>52.378493430871</v>
      </c>
      <c r="V169" s="190" t="n">
        <v>54.6797685897816</v>
      </c>
      <c r="W169" s="190" t="n">
        <v>56.2449473928998</v>
      </c>
      <c r="X169" s="190" t="n">
        <v>56.482674938292</v>
      </c>
      <c r="Y169" s="190" t="n">
        <v>56.085980243627</v>
      </c>
      <c r="Z169" s="190" t="n">
        <v>54.1248036443743</v>
      </c>
      <c r="AA169" s="190" t="n">
        <v>52.0656464125971</v>
      </c>
      <c r="AB169" s="190" t="n">
        <v>50.29210147853</v>
      </c>
      <c r="AC169" s="190" t="n">
        <v>51.6578929542819</v>
      </c>
      <c r="AD169" s="190" t="n">
        <v>48.9545420570893</v>
      </c>
      <c r="AE169" s="190" t="n">
        <v>45.4127403412964</v>
      </c>
      <c r="AF169" s="190" t="n">
        <v>41.0795213942722</v>
      </c>
      <c r="AG169" s="13" t="n">
        <f aca="false">SUM(I169:AF169)</f>
        <v>1081.00969987315</v>
      </c>
      <c r="AM169" s="161" t="n">
        <f aca="false">EOMONTH(AM168,0)+1</f>
        <v>42125</v>
      </c>
      <c r="AN169" s="162" t="n">
        <f aca="false">VLOOKUP(AM169,$B$6:$C$289,2)</f>
        <v>0</v>
      </c>
      <c r="AO169" s="163" t="n">
        <f aca="false">VLOOKUP(YEAR(AM169),$E$6:$F$25,2)/100</f>
        <v>0</v>
      </c>
    </row>
    <row r="170" customFormat="false" ht="12" hidden="false" customHeight="true" outlineLevel="0" collapsed="false">
      <c r="B170" s="153" t="n">
        <f aca="false">EOMONTH(B169,0)+1</f>
        <v>42156</v>
      </c>
      <c r="C170" s="191"/>
      <c r="G170" s="130"/>
      <c r="H170" s="130" t="n">
        <v>144</v>
      </c>
      <c r="I170" s="189" t="n">
        <v>35.9198809376953</v>
      </c>
      <c r="J170" s="190" t="n">
        <v>33.6585059844383</v>
      </c>
      <c r="K170" s="190" t="n">
        <v>32.5006293625443</v>
      </c>
      <c r="L170" s="190" t="n">
        <v>31.3800023763145</v>
      </c>
      <c r="M170" s="190" t="n">
        <v>30.9755486728912</v>
      </c>
      <c r="N170" s="190" t="n">
        <v>31.1853437991766</v>
      </c>
      <c r="O170" s="190" t="n">
        <v>32.8356537298974</v>
      </c>
      <c r="P170" s="190" t="n">
        <v>37.4769936925962</v>
      </c>
      <c r="Q170" s="190" t="n">
        <v>40.5404803684487</v>
      </c>
      <c r="R170" s="190" t="n">
        <v>43.9710377350307</v>
      </c>
      <c r="S170" s="190" t="n">
        <v>46.4104919399776</v>
      </c>
      <c r="T170" s="190" t="n">
        <v>48.3863068973398</v>
      </c>
      <c r="U170" s="190" t="n">
        <v>50.1795221322081</v>
      </c>
      <c r="V170" s="190" t="n">
        <v>52.0688677301207</v>
      </c>
      <c r="W170" s="190" t="n">
        <v>53.6554025652514</v>
      </c>
      <c r="X170" s="190" t="n">
        <v>53.4652709055465</v>
      </c>
      <c r="Y170" s="190" t="n">
        <v>53.0995261366867</v>
      </c>
      <c r="Z170" s="190" t="n">
        <v>51.1599029475401</v>
      </c>
      <c r="AA170" s="190" t="n">
        <v>49.1708575294013</v>
      </c>
      <c r="AB170" s="190" t="n">
        <v>47.4745143458531</v>
      </c>
      <c r="AC170" s="190" t="n">
        <v>48.60790891376</v>
      </c>
      <c r="AD170" s="190" t="n">
        <v>46.6598887312275</v>
      </c>
      <c r="AE170" s="190" t="n">
        <v>43.599480843222</v>
      </c>
      <c r="AF170" s="190" t="n">
        <v>39.9869944707986</v>
      </c>
      <c r="AG170" s="13" t="n">
        <f aca="false">SUM(I170:AF170)</f>
        <v>1034.36901274797</v>
      </c>
      <c r="AM170" s="161" t="n">
        <f aca="false">EOMONTH(AM169,0)+1</f>
        <v>42156</v>
      </c>
      <c r="AN170" s="162" t="n">
        <f aca="false">VLOOKUP(AM170,$B$6:$C$289,2)</f>
        <v>0</v>
      </c>
      <c r="AO170" s="163" t="n">
        <f aca="false">VLOOKUP(YEAR(AM170),$E$6:$F$25,2)/100</f>
        <v>0</v>
      </c>
    </row>
    <row r="171" customFormat="false" ht="12" hidden="false" customHeight="true" outlineLevel="0" collapsed="false">
      <c r="B171" s="153" t="n">
        <f aca="false">EOMONTH(B170,0)+1</f>
        <v>42186</v>
      </c>
      <c r="C171" s="191"/>
      <c r="G171" s="130"/>
      <c r="H171" s="130" t="n">
        <v>145</v>
      </c>
      <c r="I171" s="189" t="n">
        <v>36.3014811440932</v>
      </c>
      <c r="J171" s="190" t="n">
        <v>34.0387510612306</v>
      </c>
      <c r="K171" s="190" t="n">
        <v>32.5631712569913</v>
      </c>
      <c r="L171" s="190" t="n">
        <v>31.3718129720253</v>
      </c>
      <c r="M171" s="190" t="n">
        <v>30.6956533672433</v>
      </c>
      <c r="N171" s="190" t="n">
        <v>30.1238587066796</v>
      </c>
      <c r="O171" s="190" t="n">
        <v>28.8500132801971</v>
      </c>
      <c r="P171" s="190" t="n">
        <v>30.9554885804782</v>
      </c>
      <c r="Q171" s="190" t="n">
        <v>34.5645125133178</v>
      </c>
      <c r="R171" s="190" t="n">
        <v>38.6057258107351</v>
      </c>
      <c r="S171" s="190" t="n">
        <v>41.5946672655704</v>
      </c>
      <c r="T171" s="190" t="n">
        <v>44.1509242846811</v>
      </c>
      <c r="U171" s="190" t="n">
        <v>46.4812762032677</v>
      </c>
      <c r="V171" s="190" t="n">
        <v>48.0817468069993</v>
      </c>
      <c r="W171" s="190" t="n">
        <v>49.6353562970941</v>
      </c>
      <c r="X171" s="190" t="n">
        <v>50.0372105909159</v>
      </c>
      <c r="Y171" s="190" t="n">
        <v>50.1306391169425</v>
      </c>
      <c r="Z171" s="190" t="n">
        <v>49.554989672575</v>
      </c>
      <c r="AA171" s="190" t="n">
        <v>47.9400926294812</v>
      </c>
      <c r="AB171" s="190" t="n">
        <v>46.3593408254477</v>
      </c>
      <c r="AC171" s="190" t="n">
        <v>47.8016134416458</v>
      </c>
      <c r="AD171" s="190" t="n">
        <v>46.0716883151491</v>
      </c>
      <c r="AE171" s="190" t="n">
        <v>43.016750476359</v>
      </c>
      <c r="AF171" s="190" t="n">
        <v>39.3764721367146</v>
      </c>
      <c r="AG171" s="13" t="n">
        <f aca="false">SUM(I171:AF171)</f>
        <v>978.303236755835</v>
      </c>
      <c r="AM171" s="161" t="n">
        <f aca="false">EOMONTH(AM170,0)+1</f>
        <v>42186</v>
      </c>
      <c r="AN171" s="162" t="n">
        <f aca="false">VLOOKUP(AM171,$B$6:$C$289,2)</f>
        <v>0</v>
      </c>
      <c r="AO171" s="163" t="n">
        <f aca="false">VLOOKUP(YEAR(AM171),$E$6:$F$25,2)/100</f>
        <v>0</v>
      </c>
    </row>
    <row r="172" customFormat="false" ht="12" hidden="false" customHeight="true" outlineLevel="0" collapsed="false">
      <c r="B172" s="153" t="n">
        <f aca="false">EOMONTH(B171,0)+1</f>
        <v>42217</v>
      </c>
      <c r="C172" s="191"/>
      <c r="G172" s="130"/>
      <c r="H172" s="130" t="n">
        <v>146</v>
      </c>
      <c r="I172" s="189" t="n">
        <v>36.675021131749</v>
      </c>
      <c r="J172" s="190" t="n">
        <v>34.5187719787131</v>
      </c>
      <c r="K172" s="190" t="n">
        <v>33.1082873456053</v>
      </c>
      <c r="L172" s="190" t="n">
        <v>31.7621564531921</v>
      </c>
      <c r="M172" s="190" t="n">
        <v>31.0292849562287</v>
      </c>
      <c r="N172" s="190" t="n">
        <v>30.0384152392432</v>
      </c>
      <c r="O172" s="190" t="n">
        <v>28.4374105950322</v>
      </c>
      <c r="P172" s="190" t="n">
        <v>30.6051365689055</v>
      </c>
      <c r="Q172" s="190" t="n">
        <v>33.9609894374873</v>
      </c>
      <c r="R172" s="190" t="n">
        <v>38.0458433675749</v>
      </c>
      <c r="S172" s="190" t="n">
        <v>41.0278707357078</v>
      </c>
      <c r="T172" s="190" t="n">
        <v>43.2938871103323</v>
      </c>
      <c r="U172" s="190" t="n">
        <v>46.3775116154373</v>
      </c>
      <c r="V172" s="190" t="n">
        <v>48.4070891051215</v>
      </c>
      <c r="W172" s="190" t="n">
        <v>50.3773177248686</v>
      </c>
      <c r="X172" s="190" t="n">
        <v>51.0979486812086</v>
      </c>
      <c r="Y172" s="190" t="n">
        <v>51.3404701533297</v>
      </c>
      <c r="Z172" s="190" t="n">
        <v>51.1240768197499</v>
      </c>
      <c r="AA172" s="190" t="n">
        <v>49.998319415992</v>
      </c>
      <c r="AB172" s="190" t="n">
        <v>48.6142741673983</v>
      </c>
      <c r="AC172" s="190" t="n">
        <v>49.7049320668076</v>
      </c>
      <c r="AD172" s="190" t="n">
        <v>47.7902818390348</v>
      </c>
      <c r="AE172" s="190" t="n">
        <v>44.2150471359201</v>
      </c>
      <c r="AF172" s="190" t="n">
        <v>40.1284204781784</v>
      </c>
      <c r="AG172" s="13" t="n">
        <f aca="false">SUM(I172:AF172)</f>
        <v>991.678764122818</v>
      </c>
      <c r="AM172" s="161" t="n">
        <f aca="false">EOMONTH(AM171,0)+1</f>
        <v>42217</v>
      </c>
      <c r="AN172" s="162" t="n">
        <f aca="false">VLOOKUP(AM172,$B$6:$C$289,2)</f>
        <v>0</v>
      </c>
      <c r="AO172" s="163" t="n">
        <f aca="false">VLOOKUP(YEAR(AM172),$E$6:$F$25,2)/100</f>
        <v>0</v>
      </c>
    </row>
    <row r="173" customFormat="false" ht="12" hidden="false" customHeight="true" outlineLevel="0" collapsed="false">
      <c r="B173" s="153" t="n">
        <f aca="false">EOMONTH(B172,0)+1</f>
        <v>42248</v>
      </c>
      <c r="C173" s="191"/>
      <c r="G173" s="130"/>
      <c r="H173" s="130" t="n">
        <v>147</v>
      </c>
      <c r="I173" s="189" t="n">
        <v>37.4910171248525</v>
      </c>
      <c r="J173" s="190" t="n">
        <v>35.0930881678036</v>
      </c>
      <c r="K173" s="190" t="n">
        <v>34.0386538016674</v>
      </c>
      <c r="L173" s="190" t="n">
        <v>32.8517964360698</v>
      </c>
      <c r="M173" s="190" t="n">
        <v>32.282747509407</v>
      </c>
      <c r="N173" s="190" t="n">
        <v>31.9471543832274</v>
      </c>
      <c r="O173" s="190" t="n">
        <v>31.5765247194895</v>
      </c>
      <c r="P173" s="190" t="n">
        <v>37.6388339520066</v>
      </c>
      <c r="Q173" s="190" t="n">
        <v>37.6921421012025</v>
      </c>
      <c r="R173" s="190" t="n">
        <v>43.6600729387363</v>
      </c>
      <c r="S173" s="190" t="n">
        <v>47.9597834899588</v>
      </c>
      <c r="T173" s="190" t="n">
        <v>50.5264767390505</v>
      </c>
      <c r="U173" s="190" t="n">
        <v>52.655418420197</v>
      </c>
      <c r="V173" s="190" t="n">
        <v>56.6755231384238</v>
      </c>
      <c r="W173" s="190" t="n">
        <v>58.0485777341684</v>
      </c>
      <c r="X173" s="190" t="n">
        <v>56.7219812539188</v>
      </c>
      <c r="Y173" s="190" t="n">
        <v>57.9157065480563</v>
      </c>
      <c r="Z173" s="190" t="n">
        <v>55.7611031164832</v>
      </c>
      <c r="AA173" s="190" t="n">
        <v>56.2443663566569</v>
      </c>
      <c r="AB173" s="190" t="n">
        <v>54.5068142167613</v>
      </c>
      <c r="AC173" s="190" t="n">
        <v>54.5264060492726</v>
      </c>
      <c r="AD173" s="190" t="n">
        <v>51.9942609682538</v>
      </c>
      <c r="AE173" s="190" t="n">
        <v>48.2387919775421</v>
      </c>
      <c r="AF173" s="190" t="n">
        <v>44.8449330980569</v>
      </c>
      <c r="AG173" s="13" t="n">
        <f aca="false">SUM(I173:AF173)</f>
        <v>1100.89217424126</v>
      </c>
      <c r="AM173" s="161" t="n">
        <f aca="false">EOMONTH(AM172,0)+1</f>
        <v>42248</v>
      </c>
      <c r="AN173" s="162" t="n">
        <f aca="false">VLOOKUP(AM173,$B$6:$C$289,2)</f>
        <v>0</v>
      </c>
      <c r="AO173" s="163" t="n">
        <f aca="false">VLOOKUP(YEAR(AM173),$E$6:$F$25,2)/100</f>
        <v>0</v>
      </c>
    </row>
    <row r="174" customFormat="false" ht="12" hidden="false" customHeight="true" outlineLevel="0" collapsed="false">
      <c r="B174" s="153" t="n">
        <f aca="false">EOMONTH(B173,0)+1</f>
        <v>42278</v>
      </c>
      <c r="C174" s="191"/>
      <c r="G174" s="130"/>
      <c r="H174" s="130" t="n">
        <v>148</v>
      </c>
      <c r="I174" s="189" t="n">
        <v>35.4883529443319</v>
      </c>
      <c r="J174" s="190" t="n">
        <v>33.5257977168149</v>
      </c>
      <c r="K174" s="190" t="n">
        <v>31.791020888662</v>
      </c>
      <c r="L174" s="190" t="n">
        <v>30.8561457815446</v>
      </c>
      <c r="M174" s="190" t="n">
        <v>29.4490568861227</v>
      </c>
      <c r="N174" s="190" t="n">
        <v>29.8838518414683</v>
      </c>
      <c r="O174" s="190" t="n">
        <v>31.2839516304166</v>
      </c>
      <c r="P174" s="190" t="n">
        <v>35.8253493427144</v>
      </c>
      <c r="Q174" s="190" t="n">
        <v>39.3119445434753</v>
      </c>
      <c r="R174" s="190" t="n">
        <v>42.5841851019925</v>
      </c>
      <c r="S174" s="190" t="n">
        <v>45.0734162422244</v>
      </c>
      <c r="T174" s="190" t="n">
        <v>44.5632303700734</v>
      </c>
      <c r="U174" s="190" t="n">
        <v>46.8868102061017</v>
      </c>
      <c r="V174" s="190" t="n">
        <v>48.3330086830068</v>
      </c>
      <c r="W174" s="190" t="n">
        <v>49.7318125005266</v>
      </c>
      <c r="X174" s="190" t="n">
        <v>50.6028425541344</v>
      </c>
      <c r="Y174" s="190" t="n">
        <v>50.5203729745455</v>
      </c>
      <c r="Z174" s="190" t="n">
        <v>48.268548653349</v>
      </c>
      <c r="AA174" s="190" t="n">
        <v>47.2649314093433</v>
      </c>
      <c r="AB174" s="190" t="n">
        <v>45.5939891756012</v>
      </c>
      <c r="AC174" s="190" t="n">
        <v>46.0341785447359</v>
      </c>
      <c r="AD174" s="190" t="n">
        <v>43.9867853120974</v>
      </c>
      <c r="AE174" s="190" t="n">
        <v>40.2377430508485</v>
      </c>
      <c r="AF174" s="190" t="n">
        <v>35.9005309033635</v>
      </c>
      <c r="AG174" s="13" t="n">
        <f aca="false">SUM(I174:AF174)</f>
        <v>982.997857257495</v>
      </c>
      <c r="AM174" s="161" t="n">
        <f aca="false">EOMONTH(AM173,0)+1</f>
        <v>42278</v>
      </c>
      <c r="AN174" s="162" t="n">
        <f aca="false">VLOOKUP(AM174,$B$6:$C$289,2)</f>
        <v>0</v>
      </c>
      <c r="AO174" s="163" t="n">
        <f aca="false">VLOOKUP(YEAR(AM174),$E$6:$F$25,2)/100</f>
        <v>0</v>
      </c>
    </row>
    <row r="175" customFormat="false" ht="12" hidden="false" customHeight="true" outlineLevel="0" collapsed="false">
      <c r="B175" s="153" t="n">
        <f aca="false">EOMONTH(B174,0)+1</f>
        <v>42309</v>
      </c>
      <c r="C175" s="191"/>
      <c r="G175" s="130"/>
      <c r="H175" s="130" t="n">
        <v>149</v>
      </c>
      <c r="I175" s="189" t="n">
        <v>28.6069642282355</v>
      </c>
      <c r="J175" s="190" t="n">
        <v>27.0258637962</v>
      </c>
      <c r="K175" s="190" t="n">
        <v>25.8775174420311</v>
      </c>
      <c r="L175" s="190" t="n">
        <v>25.4384499400524</v>
      </c>
      <c r="M175" s="190" t="n">
        <v>24.3107131506445</v>
      </c>
      <c r="N175" s="190" t="n">
        <v>25.1363076671418</v>
      </c>
      <c r="O175" s="190" t="n">
        <v>26.8335544939441</v>
      </c>
      <c r="P175" s="190" t="n">
        <v>31.0702376376837</v>
      </c>
      <c r="Q175" s="190" t="n">
        <v>33.2885086406188</v>
      </c>
      <c r="R175" s="190" t="n">
        <v>35.5378361212137</v>
      </c>
      <c r="S175" s="190" t="n">
        <v>36.9782996790041</v>
      </c>
      <c r="T175" s="190" t="n">
        <v>35.7802422639472</v>
      </c>
      <c r="U175" s="190" t="n">
        <v>37.0082349574028</v>
      </c>
      <c r="V175" s="190" t="n">
        <v>37.65127144429</v>
      </c>
      <c r="W175" s="190" t="n">
        <v>38.3199734700969</v>
      </c>
      <c r="X175" s="190" t="n">
        <v>39.5825685835259</v>
      </c>
      <c r="Y175" s="190" t="n">
        <v>39.193006647985</v>
      </c>
      <c r="Z175" s="190" t="n">
        <v>37.6582711422285</v>
      </c>
      <c r="AA175" s="190" t="n">
        <v>37.0409653686926</v>
      </c>
      <c r="AB175" s="190" t="n">
        <v>35.7665434046654</v>
      </c>
      <c r="AC175" s="190" t="n">
        <v>36.9982646642147</v>
      </c>
      <c r="AD175" s="190" t="n">
        <v>35.2718908909831</v>
      </c>
      <c r="AE175" s="190" t="n">
        <v>32.2393027749398</v>
      </c>
      <c r="AF175" s="190" t="n">
        <v>28.6170173552504</v>
      </c>
      <c r="AG175" s="13" t="n">
        <f aca="false">SUM(I175:AF175)</f>
        <v>791.231805764992</v>
      </c>
      <c r="AM175" s="161" t="n">
        <f aca="false">EOMONTH(AM174,0)+1</f>
        <v>42309</v>
      </c>
      <c r="AN175" s="162" t="n">
        <f aca="false">VLOOKUP(AM175,$B$6:$C$289,2)</f>
        <v>0</v>
      </c>
      <c r="AO175" s="163" t="n">
        <f aca="false">VLOOKUP(YEAR(AM175),$E$6:$F$25,2)/100</f>
        <v>0</v>
      </c>
    </row>
    <row r="176" customFormat="false" ht="12" hidden="false" customHeight="true" outlineLevel="0" collapsed="false">
      <c r="B176" s="153" t="n">
        <f aca="false">EOMONTH(B175,0)+1</f>
        <v>42339</v>
      </c>
      <c r="C176" s="191"/>
      <c r="G176" s="130"/>
      <c r="H176" s="130" t="n">
        <v>150</v>
      </c>
      <c r="I176" s="189" t="n">
        <v>27.0538935413358</v>
      </c>
      <c r="J176" s="190" t="n">
        <v>25.4511316290952</v>
      </c>
      <c r="K176" s="190" t="n">
        <v>24.7291461540639</v>
      </c>
      <c r="L176" s="190" t="n">
        <v>24.3284550429923</v>
      </c>
      <c r="M176" s="190" t="n">
        <v>23.4489456551105</v>
      </c>
      <c r="N176" s="190" t="n">
        <v>24.3154114366622</v>
      </c>
      <c r="O176" s="190" t="n">
        <v>26.4738287141511</v>
      </c>
      <c r="P176" s="190" t="n">
        <v>30.1987436294356</v>
      </c>
      <c r="Q176" s="190" t="n">
        <v>32.3107096975614</v>
      </c>
      <c r="R176" s="190" t="n">
        <v>33.8384091143368</v>
      </c>
      <c r="S176" s="190" t="n">
        <v>34.7617507409648</v>
      </c>
      <c r="T176" s="190" t="n">
        <v>33.3787120103462</v>
      </c>
      <c r="U176" s="190" t="n">
        <v>33.9276363703163</v>
      </c>
      <c r="V176" s="190" t="n">
        <v>34.5890498718413</v>
      </c>
      <c r="W176" s="190" t="n">
        <v>34.8765599673179</v>
      </c>
      <c r="X176" s="190" t="n">
        <v>35.572927905808</v>
      </c>
      <c r="Y176" s="190" t="n">
        <v>35.571458524284</v>
      </c>
      <c r="Z176" s="190" t="n">
        <v>34.0479062043121</v>
      </c>
      <c r="AA176" s="190" t="n">
        <v>33.2763591080861</v>
      </c>
      <c r="AB176" s="190" t="n">
        <v>32.3849423312142</v>
      </c>
      <c r="AC176" s="190" t="n">
        <v>34.1192373771307</v>
      </c>
      <c r="AD176" s="190" t="n">
        <v>32.7272563146372</v>
      </c>
      <c r="AE176" s="190" t="n">
        <v>30.3790921255347</v>
      </c>
      <c r="AF176" s="190" t="n">
        <v>27.026218589504</v>
      </c>
      <c r="AG176" s="13" t="n">
        <f aca="false">SUM(I176:AF176)</f>
        <v>738.787782056042</v>
      </c>
      <c r="AM176" s="161" t="n">
        <f aca="false">EOMONTH(AM175,0)+1</f>
        <v>42339</v>
      </c>
      <c r="AN176" s="162" t="n">
        <f aca="false">VLOOKUP(AM176,$B$6:$C$289,2)</f>
        <v>0</v>
      </c>
      <c r="AO176" s="163" t="n">
        <f aca="false">VLOOKUP(YEAR(AM176),$E$6:$F$25,2)/100</f>
        <v>0</v>
      </c>
    </row>
    <row r="177" customFormat="false" ht="12" hidden="false" customHeight="true" outlineLevel="0" collapsed="false">
      <c r="B177" s="153" t="n">
        <f aca="false">EOMONTH(B176,0)+1</f>
        <v>42370</v>
      </c>
      <c r="C177" s="191"/>
      <c r="G177" s="130"/>
      <c r="H177" s="130" t="n">
        <v>151</v>
      </c>
      <c r="I177" s="189" t="n">
        <v>26.6806800332521</v>
      </c>
      <c r="J177" s="190" t="n">
        <v>25.093304350009</v>
      </c>
      <c r="K177" s="190" t="n">
        <v>24.4224510136058</v>
      </c>
      <c r="L177" s="190" t="n">
        <v>23.9749126501631</v>
      </c>
      <c r="M177" s="190" t="n">
        <v>23.0369176422224</v>
      </c>
      <c r="N177" s="190" t="n">
        <v>23.844368999392</v>
      </c>
      <c r="O177" s="190" t="n">
        <v>25.9225895144976</v>
      </c>
      <c r="P177" s="190" t="n">
        <v>29.7473742315887</v>
      </c>
      <c r="Q177" s="190" t="n">
        <v>31.8696223066482</v>
      </c>
      <c r="R177" s="190" t="n">
        <v>33.5040271948116</v>
      </c>
      <c r="S177" s="190" t="n">
        <v>34.473858245682</v>
      </c>
      <c r="T177" s="190" t="n">
        <v>32.8041808364237</v>
      </c>
      <c r="U177" s="190" t="n">
        <v>33.3746070100241</v>
      </c>
      <c r="V177" s="190" t="n">
        <v>33.8161800438916</v>
      </c>
      <c r="W177" s="190" t="n">
        <v>34.4189586732712</v>
      </c>
      <c r="X177" s="190" t="n">
        <v>34.5454385405421</v>
      </c>
      <c r="Y177" s="190" t="n">
        <v>34.7169026076431</v>
      </c>
      <c r="Z177" s="190" t="n">
        <v>33.1645423303624</v>
      </c>
      <c r="AA177" s="190" t="n">
        <v>32.4013553896525</v>
      </c>
      <c r="AB177" s="190" t="n">
        <v>31.5228068695599</v>
      </c>
      <c r="AC177" s="190" t="n">
        <v>32.8514866699926</v>
      </c>
      <c r="AD177" s="190" t="n">
        <v>32.2612837808995</v>
      </c>
      <c r="AE177" s="190" t="n">
        <v>30.1620100324205</v>
      </c>
      <c r="AF177" s="190" t="n">
        <v>27.4397815010648</v>
      </c>
      <c r="AG177" s="13" t="n">
        <f aca="false">SUM(I177:AF177)</f>
        <v>726.04964046762</v>
      </c>
      <c r="AM177" s="161" t="n">
        <f aca="false">EOMONTH(AM176,0)+1</f>
        <v>42370</v>
      </c>
      <c r="AN177" s="162" t="n">
        <f aca="false">VLOOKUP(AM177,$B$6:$C$289,2)</f>
        <v>0</v>
      </c>
      <c r="AO177" s="163" t="n">
        <f aca="false">VLOOKUP(YEAR(AM177),$E$6:$F$25,2)/100</f>
        <v>0</v>
      </c>
    </row>
    <row r="178" customFormat="false" ht="12" hidden="false" customHeight="true" outlineLevel="0" collapsed="false">
      <c r="B178" s="153" t="n">
        <f aca="false">EOMONTH(B177,0)+1</f>
        <v>42401</v>
      </c>
      <c r="C178" s="191"/>
      <c r="G178" s="130"/>
      <c r="H178" s="130" t="n">
        <v>152</v>
      </c>
      <c r="I178" s="189" t="n">
        <v>38.584147854542</v>
      </c>
      <c r="J178" s="190" t="n">
        <v>36.3978222033586</v>
      </c>
      <c r="K178" s="190" t="n">
        <v>35.0645608220992</v>
      </c>
      <c r="L178" s="190" t="n">
        <v>33.9841320103963</v>
      </c>
      <c r="M178" s="190" t="n">
        <v>33.608181541186</v>
      </c>
      <c r="N178" s="190" t="n">
        <v>33.2235445458359</v>
      </c>
      <c r="O178" s="190" t="n">
        <v>31.5562230815995</v>
      </c>
      <c r="P178" s="190" t="n">
        <v>32.5592613041985</v>
      </c>
      <c r="Q178" s="190" t="n">
        <v>37.367887247404</v>
      </c>
      <c r="R178" s="190" t="n">
        <v>41.1542935982418</v>
      </c>
      <c r="S178" s="190" t="n">
        <v>45.0166428850981</v>
      </c>
      <c r="T178" s="190" t="n">
        <v>48.9931100171791</v>
      </c>
      <c r="U178" s="190" t="n">
        <v>51.8192440947643</v>
      </c>
      <c r="V178" s="190" t="n">
        <v>54.1560188630744</v>
      </c>
      <c r="W178" s="190" t="n">
        <v>56.0057971563948</v>
      </c>
      <c r="X178" s="190" t="n">
        <v>56.8370631269262</v>
      </c>
      <c r="Y178" s="190" t="n">
        <v>57.0507592708206</v>
      </c>
      <c r="Z178" s="190" t="n">
        <v>56.6108069232646</v>
      </c>
      <c r="AA178" s="190" t="n">
        <v>55.0071341189528</v>
      </c>
      <c r="AB178" s="190" t="n">
        <v>52.5387636158369</v>
      </c>
      <c r="AC178" s="190" t="n">
        <v>52.9725703049634</v>
      </c>
      <c r="AD178" s="190" t="n">
        <v>51.6115815534543</v>
      </c>
      <c r="AE178" s="190" t="n">
        <v>48.0140701334218</v>
      </c>
      <c r="AF178" s="190" t="n">
        <v>44.4040577354571</v>
      </c>
      <c r="AG178" s="13" t="n">
        <f aca="false">SUM(I178:AF178)</f>
        <v>1084.53767400847</v>
      </c>
      <c r="AM178" s="161" t="n">
        <f aca="false">EOMONTH(AM177,0)+1</f>
        <v>42401</v>
      </c>
      <c r="AN178" s="162" t="n">
        <f aca="false">VLOOKUP(AM178,$B$6:$C$289,2)</f>
        <v>0</v>
      </c>
      <c r="AO178" s="163" t="n">
        <f aca="false">VLOOKUP(YEAR(AM178),$E$6:$F$25,2)/100</f>
        <v>0</v>
      </c>
    </row>
    <row r="179" customFormat="false" ht="12" hidden="false" customHeight="true" outlineLevel="0" collapsed="false">
      <c r="B179" s="153" t="n">
        <f aca="false">EOMONTH(B178,0)+1</f>
        <v>42430</v>
      </c>
      <c r="C179" s="191"/>
      <c r="G179" s="130"/>
      <c r="H179" s="130" t="n">
        <v>153</v>
      </c>
      <c r="I179" s="189" t="n">
        <v>47.2124758975853</v>
      </c>
      <c r="J179" s="190" t="n">
        <v>44.279382462303</v>
      </c>
      <c r="K179" s="190" t="n">
        <v>42.235430476091</v>
      </c>
      <c r="L179" s="190" t="n">
        <v>40.4472163474991</v>
      </c>
      <c r="M179" s="190" t="n">
        <v>39.5852420791837</v>
      </c>
      <c r="N179" s="190" t="n">
        <v>38.014809367223</v>
      </c>
      <c r="O179" s="190" t="n">
        <v>35.6371567242335</v>
      </c>
      <c r="P179" s="190" t="n">
        <v>37.8973178306066</v>
      </c>
      <c r="Q179" s="190" t="n">
        <v>42.134291719378</v>
      </c>
      <c r="R179" s="190" t="n">
        <v>47.723989900049</v>
      </c>
      <c r="S179" s="190" t="n">
        <v>52.4003407925155</v>
      </c>
      <c r="T179" s="190" t="n">
        <v>56.8332983227809</v>
      </c>
      <c r="U179" s="190" t="n">
        <v>60.0678543776206</v>
      </c>
      <c r="V179" s="190" t="n">
        <v>63.2741401676803</v>
      </c>
      <c r="W179" s="190" t="n">
        <v>65.2200931010246</v>
      </c>
      <c r="X179" s="190" t="n">
        <v>66.5466980594068</v>
      </c>
      <c r="Y179" s="190" t="n">
        <v>66.3780803242562</v>
      </c>
      <c r="Z179" s="190" t="n">
        <v>66.0423914293899</v>
      </c>
      <c r="AA179" s="190" t="n">
        <v>64.963431731211</v>
      </c>
      <c r="AB179" s="190" t="n">
        <v>61.9818991730018</v>
      </c>
      <c r="AC179" s="190" t="n">
        <v>61.5564594630582</v>
      </c>
      <c r="AD179" s="190" t="n">
        <v>59.4694580428816</v>
      </c>
      <c r="AE179" s="190" t="n">
        <v>55.5548162852352</v>
      </c>
      <c r="AF179" s="190" t="n">
        <v>50.8734768779243</v>
      </c>
      <c r="AG179" s="13" t="n">
        <f aca="false">SUM(I179:AF179)</f>
        <v>1266.32975095214</v>
      </c>
      <c r="AM179" s="161" t="n">
        <f aca="false">EOMONTH(AM178,0)+1</f>
        <v>42430</v>
      </c>
      <c r="AN179" s="162" t="n">
        <f aca="false">VLOOKUP(AM179,$B$6:$C$289,2)</f>
        <v>0</v>
      </c>
      <c r="AO179" s="163" t="n">
        <f aca="false">VLOOKUP(YEAR(AM179),$E$6:$F$25,2)/100</f>
        <v>0</v>
      </c>
    </row>
    <row r="180" customFormat="false" ht="12" hidden="false" customHeight="true" outlineLevel="0" collapsed="false">
      <c r="B180" s="153" t="n">
        <f aca="false">EOMONTH(B179,0)+1</f>
        <v>42461</v>
      </c>
      <c r="C180" s="191"/>
      <c r="G180" s="130"/>
      <c r="H180" s="130" t="n">
        <v>154</v>
      </c>
      <c r="I180" s="189" t="n">
        <v>48.8679966925244</v>
      </c>
      <c r="J180" s="190" t="n">
        <v>45.7986646253039</v>
      </c>
      <c r="K180" s="190" t="n">
        <v>43.8403092998243</v>
      </c>
      <c r="L180" s="190" t="n">
        <v>42.1462245314186</v>
      </c>
      <c r="M180" s="190" t="n">
        <v>41.2776980911837</v>
      </c>
      <c r="N180" s="190" t="n">
        <v>40.8474950815227</v>
      </c>
      <c r="O180" s="190" t="n">
        <v>41.7025962601492</v>
      </c>
      <c r="P180" s="190" t="n">
        <v>47.6622681805825</v>
      </c>
      <c r="Q180" s="190" t="n">
        <v>52.613265196928</v>
      </c>
      <c r="R180" s="190" t="n">
        <v>58.2356901855082</v>
      </c>
      <c r="S180" s="190" t="n">
        <v>63.3024838859719</v>
      </c>
      <c r="T180" s="190" t="n">
        <v>68.1372455670594</v>
      </c>
      <c r="U180" s="190" t="n">
        <v>70.9238432393169</v>
      </c>
      <c r="V180" s="190" t="n">
        <v>74.3119617115604</v>
      </c>
      <c r="W180" s="190" t="n">
        <v>76.1781772028813</v>
      </c>
      <c r="X180" s="190" t="n">
        <v>77.0064596222859</v>
      </c>
      <c r="Y180" s="190" t="n">
        <v>76.1953867500421</v>
      </c>
      <c r="Z180" s="190" t="n">
        <v>73.7952119056049</v>
      </c>
      <c r="AA180" s="190" t="n">
        <v>71.8188172270173</v>
      </c>
      <c r="AB180" s="190" t="n">
        <v>68.4063507032923</v>
      </c>
      <c r="AC180" s="190" t="n">
        <v>67.3912602129815</v>
      </c>
      <c r="AD180" s="190" t="n">
        <v>64.6588897594921</v>
      </c>
      <c r="AE180" s="190" t="n">
        <v>60.0417250842401</v>
      </c>
      <c r="AF180" s="190" t="n">
        <v>54.9495822906258</v>
      </c>
      <c r="AG180" s="13" t="n">
        <f aca="false">SUM(I180:AF180)</f>
        <v>1430.10960330732</v>
      </c>
      <c r="AM180" s="161" t="n">
        <f aca="false">EOMONTH(AM179,0)+1</f>
        <v>42461</v>
      </c>
      <c r="AN180" s="162" t="n">
        <f aca="false">VLOOKUP(AM180,$B$6:$C$289,2)</f>
        <v>0</v>
      </c>
      <c r="AO180" s="163" t="n">
        <f aca="false">VLOOKUP(YEAR(AM180),$E$6:$F$25,2)/100</f>
        <v>0</v>
      </c>
    </row>
    <row r="181" customFormat="false" ht="12" hidden="false" customHeight="true" outlineLevel="0" collapsed="false">
      <c r="B181" s="153" t="n">
        <f aca="false">EOMONTH(B180,0)+1</f>
        <v>42491</v>
      </c>
      <c r="C181" s="191"/>
      <c r="G181" s="130"/>
      <c r="H181" s="130" t="n">
        <v>155</v>
      </c>
      <c r="I181" s="189" t="n">
        <v>51.4804766051643</v>
      </c>
      <c r="J181" s="190" t="n">
        <v>48.2702287319231</v>
      </c>
      <c r="K181" s="190" t="n">
        <v>45.9400888403914</v>
      </c>
      <c r="L181" s="190" t="n">
        <v>44.10780564956</v>
      </c>
      <c r="M181" s="190" t="n">
        <v>43.4227614446559</v>
      </c>
      <c r="N181" s="190" t="n">
        <v>42.6376022223718</v>
      </c>
      <c r="O181" s="190" t="n">
        <v>43.200268783105</v>
      </c>
      <c r="P181" s="190" t="n">
        <v>48.5870776208057</v>
      </c>
      <c r="Q181" s="190" t="n">
        <v>53.4277153698743</v>
      </c>
      <c r="R181" s="190" t="n">
        <v>59.1280999903971</v>
      </c>
      <c r="S181" s="190" t="n">
        <v>64.1745527550404</v>
      </c>
      <c r="T181" s="190" t="n">
        <v>69.0897694581262</v>
      </c>
      <c r="U181" s="190" t="n">
        <v>72.1230801604465</v>
      </c>
      <c r="V181" s="190" t="n">
        <v>75.8349390140872</v>
      </c>
      <c r="W181" s="190" t="n">
        <v>77.7440833044451</v>
      </c>
      <c r="X181" s="190" t="n">
        <v>78.6749270720501</v>
      </c>
      <c r="Y181" s="190" t="n">
        <v>78.0588084263645</v>
      </c>
      <c r="Z181" s="190" t="n">
        <v>75.660524893753</v>
      </c>
      <c r="AA181" s="190" t="n">
        <v>73.6757565620092</v>
      </c>
      <c r="AB181" s="190" t="n">
        <v>69.8228373386815</v>
      </c>
      <c r="AC181" s="190" t="n">
        <v>68.5198915262954</v>
      </c>
      <c r="AD181" s="190" t="n">
        <v>65.8090688694879</v>
      </c>
      <c r="AE181" s="190" t="n">
        <v>61.2623761945665</v>
      </c>
      <c r="AF181" s="190" t="n">
        <v>55.8416586997963</v>
      </c>
      <c r="AG181" s="13" t="n">
        <f aca="false">SUM(I181:AF181)</f>
        <v>1466.4943995334</v>
      </c>
      <c r="AM181" s="161" t="n">
        <f aca="false">EOMONTH(AM180,0)+1</f>
        <v>42491</v>
      </c>
      <c r="AN181" s="162" t="n">
        <f aca="false">VLOOKUP(AM181,$B$6:$C$289,2)</f>
        <v>0</v>
      </c>
      <c r="AO181" s="163" t="n">
        <f aca="false">VLOOKUP(YEAR(AM181),$E$6:$F$25,2)/100</f>
        <v>0</v>
      </c>
    </row>
    <row r="182" customFormat="false" ht="12" hidden="false" customHeight="true" outlineLevel="0" collapsed="false">
      <c r="B182" s="153" t="n">
        <f aca="false">EOMONTH(B181,0)+1</f>
        <v>42522</v>
      </c>
      <c r="C182" s="191"/>
      <c r="G182" s="130"/>
      <c r="H182" s="130" t="n">
        <v>156</v>
      </c>
      <c r="I182" s="189" t="n">
        <v>51.8805468009147</v>
      </c>
      <c r="J182" s="190" t="n">
        <v>48.6083715459936</v>
      </c>
      <c r="K182" s="190" t="n">
        <v>46.3121471119633</v>
      </c>
      <c r="L182" s="190" t="n">
        <v>44.5013331952528</v>
      </c>
      <c r="M182" s="190" t="n">
        <v>43.683562235558</v>
      </c>
      <c r="N182" s="190" t="n">
        <v>43.0551827365269</v>
      </c>
      <c r="O182" s="190" t="n">
        <v>43.5346548800535</v>
      </c>
      <c r="P182" s="190" t="n">
        <v>49.0810380824154</v>
      </c>
      <c r="Q182" s="190" t="n">
        <v>53.4487965969727</v>
      </c>
      <c r="R182" s="190" t="n">
        <v>59.4332645706153</v>
      </c>
      <c r="S182" s="190" t="n">
        <v>64.3532232989911</v>
      </c>
      <c r="T182" s="190" t="n">
        <v>69.3231200709848</v>
      </c>
      <c r="U182" s="190" t="n">
        <v>72.1803645205073</v>
      </c>
      <c r="V182" s="190" t="n">
        <v>75.6742336742432</v>
      </c>
      <c r="W182" s="190" t="n">
        <v>77.5896546381507</v>
      </c>
      <c r="X182" s="190" t="n">
        <v>78.7790363518599</v>
      </c>
      <c r="Y182" s="190" t="n">
        <v>77.6581880246014</v>
      </c>
      <c r="Z182" s="190" t="n">
        <v>75.5240889640199</v>
      </c>
      <c r="AA182" s="190" t="n">
        <v>73.5766687655005</v>
      </c>
      <c r="AB182" s="190" t="n">
        <v>69.7618810077472</v>
      </c>
      <c r="AC182" s="190" t="n">
        <v>68.4886735071019</v>
      </c>
      <c r="AD182" s="190" t="n">
        <v>65.678717020627</v>
      </c>
      <c r="AE182" s="190" t="n">
        <v>61.1104404723383</v>
      </c>
      <c r="AF182" s="190" t="n">
        <v>55.7178217548412</v>
      </c>
      <c r="AG182" s="13" t="n">
        <f aca="false">SUM(I182:AF182)</f>
        <v>1468.95500982778</v>
      </c>
      <c r="AM182" s="161" t="n">
        <f aca="false">EOMONTH(AM181,0)+1</f>
        <v>42522</v>
      </c>
      <c r="AN182" s="162" t="n">
        <f aca="false">VLOOKUP(AM182,$B$6:$C$289,2)</f>
        <v>0</v>
      </c>
      <c r="AO182" s="163" t="n">
        <f aca="false">VLOOKUP(YEAR(AM182),$E$6:$F$25,2)/100</f>
        <v>0</v>
      </c>
    </row>
    <row r="183" customFormat="false" ht="12" hidden="false" customHeight="true" outlineLevel="0" collapsed="false">
      <c r="B183" s="153" t="n">
        <f aca="false">EOMONTH(B182,0)+1</f>
        <v>42552</v>
      </c>
      <c r="C183" s="191"/>
      <c r="G183" s="130"/>
      <c r="H183" s="130" t="n">
        <v>157</v>
      </c>
      <c r="I183" s="189" t="n">
        <v>50.8217197979796</v>
      </c>
      <c r="J183" s="190" t="n">
        <v>47.5498698188001</v>
      </c>
      <c r="K183" s="190" t="n">
        <v>45.4216537860514</v>
      </c>
      <c r="L183" s="190" t="n">
        <v>43.639327394629</v>
      </c>
      <c r="M183" s="190" t="n">
        <v>42.9007305666093</v>
      </c>
      <c r="N183" s="190" t="n">
        <v>42.3605364684689</v>
      </c>
      <c r="O183" s="190" t="n">
        <v>43.1241866127563</v>
      </c>
      <c r="P183" s="190" t="n">
        <v>48.1751120025358</v>
      </c>
      <c r="Q183" s="190" t="n">
        <v>52.6211947039773</v>
      </c>
      <c r="R183" s="190" t="n">
        <v>58.1483181742935</v>
      </c>
      <c r="S183" s="190" t="n">
        <v>62.7187487538553</v>
      </c>
      <c r="T183" s="190" t="n">
        <v>67.5976416748258</v>
      </c>
      <c r="U183" s="190" t="n">
        <v>70.0931349072359</v>
      </c>
      <c r="V183" s="190" t="n">
        <v>73.7415689643233</v>
      </c>
      <c r="W183" s="190" t="n">
        <v>75.5456649894901</v>
      </c>
      <c r="X183" s="190" t="n">
        <v>76.3633721628194</v>
      </c>
      <c r="Y183" s="190" t="n">
        <v>75.3346820228707</v>
      </c>
      <c r="Z183" s="190" t="n">
        <v>73.0475583360291</v>
      </c>
      <c r="AA183" s="190" t="n">
        <v>70.9553743421682</v>
      </c>
      <c r="AB183" s="190" t="n">
        <v>67.3650913150808</v>
      </c>
      <c r="AC183" s="190" t="n">
        <v>66.3887948121077</v>
      </c>
      <c r="AD183" s="190" t="n">
        <v>63.8059816117634</v>
      </c>
      <c r="AE183" s="190" t="n">
        <v>59.6795064490154</v>
      </c>
      <c r="AF183" s="190" t="n">
        <v>54.4755661856729</v>
      </c>
      <c r="AG183" s="13" t="n">
        <f aca="false">SUM(I183:AF183)</f>
        <v>1431.87533585336</v>
      </c>
      <c r="AM183" s="161" t="n">
        <f aca="false">EOMONTH(AM182,0)+1</f>
        <v>42552</v>
      </c>
      <c r="AN183" s="162" t="n">
        <f aca="false">VLOOKUP(AM183,$B$6:$C$289,2)</f>
        <v>0</v>
      </c>
      <c r="AO183" s="163" t="n">
        <f aca="false">VLOOKUP(YEAR(AM183),$E$6:$F$25,2)/100</f>
        <v>0</v>
      </c>
    </row>
    <row r="184" customFormat="false" ht="12" hidden="false" customHeight="true" outlineLevel="0" collapsed="false">
      <c r="B184" s="153" t="n">
        <f aca="false">EOMONTH(B183,0)+1</f>
        <v>42583</v>
      </c>
      <c r="C184" s="191"/>
      <c r="G184" s="130"/>
      <c r="H184" s="130" t="n">
        <v>158</v>
      </c>
      <c r="I184" s="189" t="n">
        <v>46.4568291761055</v>
      </c>
      <c r="J184" s="190" t="n">
        <v>43.7276118376564</v>
      </c>
      <c r="K184" s="190" t="n">
        <v>41.8564588363562</v>
      </c>
      <c r="L184" s="190" t="n">
        <v>40.2797302638676</v>
      </c>
      <c r="M184" s="190" t="n">
        <v>39.6382527977257</v>
      </c>
      <c r="N184" s="190" t="n">
        <v>39.5607348730384</v>
      </c>
      <c r="O184" s="190" t="n">
        <v>40.3485113008031</v>
      </c>
      <c r="P184" s="190" t="n">
        <v>44.8921675125417</v>
      </c>
      <c r="Q184" s="190" t="n">
        <v>49.3105827754057</v>
      </c>
      <c r="R184" s="190" t="n">
        <v>53.9408268115795</v>
      </c>
      <c r="S184" s="190" t="n">
        <v>58.0458172938668</v>
      </c>
      <c r="T184" s="190" t="n">
        <v>61.4611393235539</v>
      </c>
      <c r="U184" s="190" t="n">
        <v>63.8077712460437</v>
      </c>
      <c r="V184" s="190" t="n">
        <v>66.1579148913441</v>
      </c>
      <c r="W184" s="190" t="n">
        <v>67.9816319342556</v>
      </c>
      <c r="X184" s="190" t="n">
        <v>68.1134948379165</v>
      </c>
      <c r="Y184" s="190" t="n">
        <v>67.1577836115616</v>
      </c>
      <c r="Z184" s="190" t="n">
        <v>64.896977018302</v>
      </c>
      <c r="AA184" s="190" t="n">
        <v>62.7791708594154</v>
      </c>
      <c r="AB184" s="190" t="n">
        <v>59.9484846776054</v>
      </c>
      <c r="AC184" s="190" t="n">
        <v>59.1774510315202</v>
      </c>
      <c r="AD184" s="190" t="n">
        <v>57.4702711057628</v>
      </c>
      <c r="AE184" s="190" t="n">
        <v>53.8857317075501</v>
      </c>
      <c r="AF184" s="190" t="n">
        <v>49.7197000900837</v>
      </c>
      <c r="AG184" s="13" t="n">
        <f aca="false">SUM(I184:AF184)</f>
        <v>1300.61504581386</v>
      </c>
      <c r="AM184" s="161" t="n">
        <f aca="false">EOMONTH(AM183,0)+1</f>
        <v>42583</v>
      </c>
      <c r="AN184" s="162" t="n">
        <f aca="false">VLOOKUP(AM184,$B$6:$C$289,2)</f>
        <v>0</v>
      </c>
      <c r="AO184" s="163" t="n">
        <f aca="false">VLOOKUP(YEAR(AM184),$E$6:$F$25,2)/100</f>
        <v>0</v>
      </c>
    </row>
    <row r="185" customFormat="false" ht="12" hidden="false" customHeight="true" outlineLevel="0" collapsed="false">
      <c r="B185" s="153" t="n">
        <f aca="false">EOMONTH(B184,0)+1</f>
        <v>42614</v>
      </c>
      <c r="C185" s="191"/>
      <c r="G185" s="130"/>
      <c r="H185" s="130" t="n">
        <v>159</v>
      </c>
      <c r="I185" s="189" t="n">
        <v>43.971690680788</v>
      </c>
      <c r="J185" s="190" t="n">
        <v>41.3896090138297</v>
      </c>
      <c r="K185" s="190" t="n">
        <v>39.4114337018818</v>
      </c>
      <c r="L185" s="190" t="n">
        <v>37.915781633299</v>
      </c>
      <c r="M185" s="190" t="n">
        <v>37.1539574901558</v>
      </c>
      <c r="N185" s="190" t="n">
        <v>36.4111628769288</v>
      </c>
      <c r="O185" s="190" t="n">
        <v>34.4615809037053</v>
      </c>
      <c r="P185" s="190" t="n">
        <v>36.1689630237751</v>
      </c>
      <c r="Q185" s="190" t="n">
        <v>40.7300643678968</v>
      </c>
      <c r="R185" s="190" t="n">
        <v>45.4124845711243</v>
      </c>
      <c r="S185" s="190" t="n">
        <v>49.5794910412658</v>
      </c>
      <c r="T185" s="190" t="n">
        <v>53.1789698338839</v>
      </c>
      <c r="U185" s="190" t="n">
        <v>55.5763522595278</v>
      </c>
      <c r="V185" s="190" t="n">
        <v>57.2374830822632</v>
      </c>
      <c r="W185" s="190" t="n">
        <v>58.7531077676724</v>
      </c>
      <c r="X185" s="190" t="n">
        <v>59.4811237064103</v>
      </c>
      <c r="Y185" s="190" t="n">
        <v>59.14708722481</v>
      </c>
      <c r="Z185" s="190" t="n">
        <v>58.3966632771869</v>
      </c>
      <c r="AA185" s="190" t="n">
        <v>56.7446432016814</v>
      </c>
      <c r="AB185" s="190" t="n">
        <v>54.325152363345</v>
      </c>
      <c r="AC185" s="190" t="n">
        <v>54.1702682087985</v>
      </c>
      <c r="AD185" s="190" t="n">
        <v>52.9374150401071</v>
      </c>
      <c r="AE185" s="190" t="n">
        <v>49.7304538566984</v>
      </c>
      <c r="AF185" s="190" t="n">
        <v>45.8266606017066</v>
      </c>
      <c r="AG185" s="13" t="n">
        <f aca="false">SUM(I185:AF185)</f>
        <v>1158.11159972874</v>
      </c>
      <c r="AM185" s="161" t="n">
        <f aca="false">EOMONTH(AM184,0)+1</f>
        <v>42614</v>
      </c>
      <c r="AN185" s="162" t="n">
        <f aca="false">VLOOKUP(AM185,$B$6:$C$289,2)</f>
        <v>0</v>
      </c>
      <c r="AO185" s="163" t="n">
        <f aca="false">VLOOKUP(YEAR(AM185),$E$6:$F$25,2)/100</f>
        <v>0</v>
      </c>
    </row>
    <row r="186" customFormat="false" ht="12" hidden="false" customHeight="true" outlineLevel="0" collapsed="false">
      <c r="B186" s="153" t="n">
        <f aca="false">EOMONTH(B185,0)+1</f>
        <v>42644</v>
      </c>
      <c r="C186" s="191"/>
      <c r="G186" s="130"/>
      <c r="H186" s="130" t="n">
        <v>160</v>
      </c>
      <c r="I186" s="189" t="n">
        <v>44.3556901884786</v>
      </c>
      <c r="J186" s="190" t="n">
        <v>41.9327365942979</v>
      </c>
      <c r="K186" s="190" t="n">
        <v>40.0094796628311</v>
      </c>
      <c r="L186" s="190" t="n">
        <v>38.3939899172234</v>
      </c>
      <c r="M186" s="190" t="n">
        <v>37.5108360663653</v>
      </c>
      <c r="N186" s="190" t="n">
        <v>36.4000594743491</v>
      </c>
      <c r="O186" s="190" t="n">
        <v>34.0767446239516</v>
      </c>
      <c r="P186" s="190" t="n">
        <v>35.7360037186776</v>
      </c>
      <c r="Q186" s="190" t="n">
        <v>40.2546976611416</v>
      </c>
      <c r="R186" s="190" t="n">
        <v>45.0237392102805</v>
      </c>
      <c r="S186" s="190" t="n">
        <v>49.2178959775988</v>
      </c>
      <c r="T186" s="190" t="n">
        <v>52.7163989851433</v>
      </c>
      <c r="U186" s="190" t="n">
        <v>56.1964085620175</v>
      </c>
      <c r="V186" s="190" t="n">
        <v>58.6153511667937</v>
      </c>
      <c r="W186" s="190" t="n">
        <v>60.9526621519599</v>
      </c>
      <c r="X186" s="190" t="n">
        <v>61.9757692847754</v>
      </c>
      <c r="Y186" s="190" t="n">
        <v>61.8409699136301</v>
      </c>
      <c r="Z186" s="190" t="n">
        <v>61.3581397759947</v>
      </c>
      <c r="AA186" s="190" t="n">
        <v>60.2347121589761</v>
      </c>
      <c r="AB186" s="190" t="n">
        <v>57.85848950276</v>
      </c>
      <c r="AC186" s="190" t="n">
        <v>57.186960773422</v>
      </c>
      <c r="AD186" s="190" t="n">
        <v>55.8142727094405</v>
      </c>
      <c r="AE186" s="190" t="n">
        <v>51.7768730833287</v>
      </c>
      <c r="AF186" s="190" t="n">
        <v>47.3909131415196</v>
      </c>
      <c r="AG186" s="13" t="n">
        <f aca="false">SUM(I186:AF186)</f>
        <v>1186.82979430496</v>
      </c>
      <c r="AM186" s="161" t="n">
        <f aca="false">EOMONTH(AM185,0)+1</f>
        <v>42644</v>
      </c>
      <c r="AN186" s="162" t="n">
        <f aca="false">VLOOKUP(AM186,$B$6:$C$289,2)</f>
        <v>0</v>
      </c>
      <c r="AO186" s="163" t="n">
        <f aca="false">VLOOKUP(YEAR(AM186),$E$6:$F$25,2)/100</f>
        <v>0</v>
      </c>
    </row>
    <row r="187" customFormat="false" ht="12" hidden="false" customHeight="true" outlineLevel="0" collapsed="false">
      <c r="B187" s="192" t="n">
        <f aca="false">EOMONTH(B186,0)+1</f>
        <v>42675</v>
      </c>
      <c r="C187" s="191"/>
      <c r="G187" s="130"/>
      <c r="H187" s="130" t="n">
        <v>161</v>
      </c>
      <c r="I187" s="189" t="n">
        <v>45.0246154013877</v>
      </c>
      <c r="J187" s="190" t="n">
        <v>42.500743491657</v>
      </c>
      <c r="K187" s="190" t="n">
        <v>40.8496481128493</v>
      </c>
      <c r="L187" s="190" t="n">
        <v>39.4093637498564</v>
      </c>
      <c r="M187" s="190" t="n">
        <v>38.7020224575606</v>
      </c>
      <c r="N187" s="190" t="n">
        <v>38.7645870921255</v>
      </c>
      <c r="O187" s="190" t="n">
        <v>39.7484450085865</v>
      </c>
      <c r="P187" s="190" t="n">
        <v>45.0915758341172</v>
      </c>
      <c r="Q187" s="190" t="n">
        <v>50.2545853964902</v>
      </c>
      <c r="R187" s="190" t="n">
        <v>54.869013899128</v>
      </c>
      <c r="S187" s="190" t="n">
        <v>59.48444042724</v>
      </c>
      <c r="T187" s="190" t="n">
        <v>63.408402911264</v>
      </c>
      <c r="U187" s="190" t="n">
        <v>66.3323400007478</v>
      </c>
      <c r="V187" s="190" t="n">
        <v>68.9581651826083</v>
      </c>
      <c r="W187" s="190" t="n">
        <v>70.8657758580697</v>
      </c>
      <c r="X187" s="190" t="n">
        <v>71.4660852247361</v>
      </c>
      <c r="Y187" s="190" t="n">
        <v>70.7448397904987</v>
      </c>
      <c r="Z187" s="190" t="n">
        <v>68.3957710202701</v>
      </c>
      <c r="AA187" s="190" t="n">
        <v>66.3673054748314</v>
      </c>
      <c r="AB187" s="190" t="n">
        <v>63.577260569177</v>
      </c>
      <c r="AC187" s="190" t="n">
        <v>62.6541863320193</v>
      </c>
      <c r="AD187" s="190" t="n">
        <v>60.4243198904349</v>
      </c>
      <c r="AE187" s="190" t="n">
        <v>55.8326005556276</v>
      </c>
      <c r="AF187" s="190" t="n">
        <v>51.0910875087509</v>
      </c>
      <c r="AG187" s="13" t="n">
        <f aca="false">SUM(I187:AF187)</f>
        <v>1334.81718119003</v>
      </c>
      <c r="AM187" s="161" t="n">
        <f aca="false">EOMONTH(AM186,0)+1</f>
        <v>42675</v>
      </c>
      <c r="AN187" s="162" t="n">
        <f aca="false">VLOOKUP(AM187,$B$6:$C$289,2)</f>
        <v>0</v>
      </c>
      <c r="AO187" s="163" t="n">
        <f aca="false">VLOOKUP(YEAR(AM187),$E$6:$F$25,2)/100</f>
        <v>0</v>
      </c>
    </row>
    <row r="188" customFormat="false" ht="12" hidden="false" customHeight="true" outlineLevel="0" collapsed="false">
      <c r="B188" s="153" t="n">
        <f aca="false">EOMONTH(B187,0)+1</f>
        <v>42705</v>
      </c>
      <c r="C188" s="191"/>
      <c r="G188" s="130"/>
      <c r="H188" s="130" t="n">
        <v>162</v>
      </c>
      <c r="I188" s="189" t="n">
        <v>42.8760833062927</v>
      </c>
      <c r="J188" s="190" t="n">
        <v>40.5456937693992</v>
      </c>
      <c r="K188" s="190" t="n">
        <v>38.6061886162152</v>
      </c>
      <c r="L188" s="190" t="n">
        <v>37.3281313598807</v>
      </c>
      <c r="M188" s="190" t="n">
        <v>36.8745699803777</v>
      </c>
      <c r="N188" s="190" t="n">
        <v>36.8882058296485</v>
      </c>
      <c r="O188" s="190" t="n">
        <v>37.7783441364406</v>
      </c>
      <c r="P188" s="190" t="n">
        <v>41.9749623807345</v>
      </c>
      <c r="Q188" s="190" t="n">
        <v>46.2175353983494</v>
      </c>
      <c r="R188" s="190" t="n">
        <v>50.0483230582277</v>
      </c>
      <c r="S188" s="190" t="n">
        <v>53.7198173866612</v>
      </c>
      <c r="T188" s="190" t="n">
        <v>56.6833524442746</v>
      </c>
      <c r="U188" s="190" t="n">
        <v>58.9801121206595</v>
      </c>
      <c r="V188" s="190" t="n">
        <v>61.074724305967</v>
      </c>
      <c r="W188" s="190" t="n">
        <v>62.6667387206302</v>
      </c>
      <c r="X188" s="190" t="n">
        <v>63.4511558284178</v>
      </c>
      <c r="Y188" s="190" t="n">
        <v>62.8563908841329</v>
      </c>
      <c r="Z188" s="190" t="n">
        <v>60.5280774287972</v>
      </c>
      <c r="AA188" s="190" t="n">
        <v>58.8031585156667</v>
      </c>
      <c r="AB188" s="190" t="n">
        <v>56.0418169404705</v>
      </c>
      <c r="AC188" s="190" t="n">
        <v>55.1810374286849</v>
      </c>
      <c r="AD188" s="190" t="n">
        <v>53.520162848318</v>
      </c>
      <c r="AE188" s="190" t="n">
        <v>49.6746521820946</v>
      </c>
      <c r="AF188" s="190" t="n">
        <v>45.1414994888149</v>
      </c>
      <c r="AG188" s="13" t="n">
        <f aca="false">SUM(I188:AF188)</f>
        <v>1207.46073435916</v>
      </c>
      <c r="AM188" s="161" t="n">
        <f aca="false">EOMONTH(AM187,0)+1</f>
        <v>42705</v>
      </c>
      <c r="AN188" s="162" t="n">
        <f aca="false">VLOOKUP(AM188,$B$6:$C$289,2)</f>
        <v>0</v>
      </c>
      <c r="AO188" s="163" t="n">
        <f aca="false">VLOOKUP(YEAR(AM188),$E$6:$F$25,2)/100</f>
        <v>0</v>
      </c>
    </row>
    <row r="189" customFormat="false" ht="12" hidden="false" customHeight="true" outlineLevel="0" collapsed="false">
      <c r="B189" s="153" t="n">
        <f aca="false">EOMONTH(B188,0)+1</f>
        <v>42736</v>
      </c>
      <c r="C189" s="191"/>
      <c r="G189" s="130"/>
      <c r="H189" s="130" t="n">
        <v>163</v>
      </c>
      <c r="I189" s="189" t="n">
        <v>35.4205557666081</v>
      </c>
      <c r="J189" s="190" t="n">
        <v>33.4951970107265</v>
      </c>
      <c r="K189" s="190" t="n">
        <v>32.0498580970697</v>
      </c>
      <c r="L189" s="190" t="n">
        <v>31.2579171193362</v>
      </c>
      <c r="M189" s="190" t="n">
        <v>30.9899742416333</v>
      </c>
      <c r="N189" s="190" t="n">
        <v>31.4304378021558</v>
      </c>
      <c r="O189" s="190" t="n">
        <v>32.6306384601327</v>
      </c>
      <c r="P189" s="190" t="n">
        <v>36.4000646705504</v>
      </c>
      <c r="Q189" s="190" t="n">
        <v>39.2944447696221</v>
      </c>
      <c r="R189" s="190" t="n">
        <v>42.0577148431379</v>
      </c>
      <c r="S189" s="190" t="n">
        <v>44.4750699926554</v>
      </c>
      <c r="T189" s="190" t="n">
        <v>46.6590246571996</v>
      </c>
      <c r="U189" s="190" t="n">
        <v>47.7960296022461</v>
      </c>
      <c r="V189" s="190" t="n">
        <v>48.9337813413186</v>
      </c>
      <c r="W189" s="190" t="n">
        <v>50.0025730262674</v>
      </c>
      <c r="X189" s="190" t="n">
        <v>51.2033624831361</v>
      </c>
      <c r="Y189" s="190" t="n">
        <v>50.2933776266007</v>
      </c>
      <c r="Z189" s="190" t="n">
        <v>48.5850810326322</v>
      </c>
      <c r="AA189" s="190" t="n">
        <v>47.2515859959815</v>
      </c>
      <c r="AB189" s="190" t="n">
        <v>44.992109591865</v>
      </c>
      <c r="AC189" s="190" t="n">
        <v>44.9591624050775</v>
      </c>
      <c r="AD189" s="190" t="n">
        <v>43.6676359111485</v>
      </c>
      <c r="AE189" s="190" t="n">
        <v>40.5124426263383</v>
      </c>
      <c r="AF189" s="190" t="n">
        <v>36.7619866197614</v>
      </c>
      <c r="AG189" s="13" t="n">
        <f aca="false">SUM(I189:AF189)</f>
        <v>991.120025693201</v>
      </c>
      <c r="AM189" s="161" t="n">
        <f aca="false">EOMONTH(AM188,0)+1</f>
        <v>42736</v>
      </c>
      <c r="AN189" s="162" t="n">
        <f aca="false">VLOOKUP(AM189,$B$6:$C$289,2)</f>
        <v>0</v>
      </c>
      <c r="AO189" s="163" t="n">
        <f aca="false">VLOOKUP(YEAR(AM189),$E$6:$F$25,2)/100</f>
        <v>0</v>
      </c>
    </row>
    <row r="190" customFormat="false" ht="12" hidden="false" customHeight="true" outlineLevel="0" collapsed="false">
      <c r="B190" s="153" t="n">
        <f aca="false">EOMONTH(B189,0)+1</f>
        <v>42767</v>
      </c>
      <c r="C190" s="191"/>
      <c r="G190" s="130"/>
      <c r="H190" s="130" t="n">
        <v>164</v>
      </c>
      <c r="I190" s="189" t="n">
        <v>31.6251661450788</v>
      </c>
      <c r="J190" s="190" t="n">
        <v>29.9162420662361</v>
      </c>
      <c r="K190" s="190" t="n">
        <v>28.7946811666809</v>
      </c>
      <c r="L190" s="190" t="n">
        <v>28.2481238841183</v>
      </c>
      <c r="M190" s="190" t="n">
        <v>28.123694135114</v>
      </c>
      <c r="N190" s="190" t="n">
        <v>28.8195581057546</v>
      </c>
      <c r="O190" s="190" t="n">
        <v>30.4116100702598</v>
      </c>
      <c r="P190" s="190" t="n">
        <v>33.3494580211996</v>
      </c>
      <c r="Q190" s="190" t="n">
        <v>36.0754508017413</v>
      </c>
      <c r="R190" s="190" t="n">
        <v>37.9092028426264</v>
      </c>
      <c r="S190" s="190" t="n">
        <v>39.5546496556479</v>
      </c>
      <c r="T190" s="190" t="n">
        <v>41.3782211177062</v>
      </c>
      <c r="U190" s="190" t="n">
        <v>41.9523194316003</v>
      </c>
      <c r="V190" s="190" t="n">
        <v>43.2056865539709</v>
      </c>
      <c r="W190" s="190" t="n">
        <v>44.2220303487706</v>
      </c>
      <c r="X190" s="190" t="n">
        <v>45.0481450690319</v>
      </c>
      <c r="Y190" s="190" t="n">
        <v>44.3236092716181</v>
      </c>
      <c r="Z190" s="190" t="n">
        <v>42.4989276757261</v>
      </c>
      <c r="AA190" s="190" t="n">
        <v>41.2447815930034</v>
      </c>
      <c r="AB190" s="190" t="n">
        <v>39.2467008609606</v>
      </c>
      <c r="AC190" s="190" t="n">
        <v>39.5472958490378</v>
      </c>
      <c r="AD190" s="190" t="n">
        <v>38.858252471591</v>
      </c>
      <c r="AE190" s="190" t="n">
        <v>36.2575850768777</v>
      </c>
      <c r="AF190" s="190" t="n">
        <v>32.9609868779636</v>
      </c>
      <c r="AG190" s="13" t="n">
        <f aca="false">SUM(I190:AF190)</f>
        <v>883.572379092316</v>
      </c>
      <c r="AM190" s="161" t="n">
        <f aca="false">EOMONTH(AM189,0)+1</f>
        <v>42767</v>
      </c>
      <c r="AN190" s="162" t="n">
        <f aca="false">VLOOKUP(AM190,$B$6:$C$289,2)</f>
        <v>0</v>
      </c>
      <c r="AO190" s="163" t="n">
        <f aca="false">VLOOKUP(YEAR(AM190),$E$6:$F$25,2)/100</f>
        <v>0</v>
      </c>
    </row>
    <row r="191" customFormat="false" ht="12" hidden="false" customHeight="true" outlineLevel="0" collapsed="false">
      <c r="B191" s="153" t="n">
        <f aca="false">EOMONTH(B190,0)+1</f>
        <v>42795</v>
      </c>
      <c r="C191" s="191"/>
      <c r="G191" s="130"/>
      <c r="H191" s="130" t="n">
        <v>165</v>
      </c>
      <c r="I191" s="189" t="n">
        <v>31.6704877083983</v>
      </c>
      <c r="J191" s="190" t="n">
        <v>29.9962724558658</v>
      </c>
      <c r="K191" s="190" t="n">
        <v>28.9075385510338</v>
      </c>
      <c r="L191" s="190" t="n">
        <v>28.3843653568497</v>
      </c>
      <c r="M191" s="190" t="n">
        <v>28.2628360529809</v>
      </c>
      <c r="N191" s="190" t="n">
        <v>28.8835763961018</v>
      </c>
      <c r="O191" s="190" t="n">
        <v>30.275272484028</v>
      </c>
      <c r="P191" s="190" t="n">
        <v>33.3971196957944</v>
      </c>
      <c r="Q191" s="190" t="n">
        <v>36.4375148955842</v>
      </c>
      <c r="R191" s="190" t="n">
        <v>38.5784194880914</v>
      </c>
      <c r="S191" s="190" t="n">
        <v>40.6889420959787</v>
      </c>
      <c r="T191" s="190" t="n">
        <v>42.5540444006284</v>
      </c>
      <c r="U191" s="190" t="n">
        <v>43.6236557871103</v>
      </c>
      <c r="V191" s="190" t="n">
        <v>45.1541325351616</v>
      </c>
      <c r="W191" s="190" t="n">
        <v>46.4915813495612</v>
      </c>
      <c r="X191" s="190" t="n">
        <v>46.9878967161169</v>
      </c>
      <c r="Y191" s="190" t="n">
        <v>46.2831740639403</v>
      </c>
      <c r="Z191" s="190" t="n">
        <v>44.4551959616907</v>
      </c>
      <c r="AA191" s="190" t="n">
        <v>43.1585180608536</v>
      </c>
      <c r="AB191" s="190" t="n">
        <v>40.900181014392</v>
      </c>
      <c r="AC191" s="190" t="n">
        <v>40.8801628221308</v>
      </c>
      <c r="AD191" s="190" t="n">
        <v>40.5450085961841</v>
      </c>
      <c r="AE191" s="190" t="n">
        <v>37.9359775707437</v>
      </c>
      <c r="AF191" s="190" t="n">
        <v>35.1140695498355</v>
      </c>
      <c r="AG191" s="13" t="n">
        <f aca="false">SUM(I191:AF191)</f>
        <v>909.565943609056</v>
      </c>
      <c r="AM191" s="161" t="n">
        <f aca="false">EOMONTH(AM190,0)+1</f>
        <v>42795</v>
      </c>
      <c r="AN191" s="162" t="n">
        <f aca="false">VLOOKUP(AM191,$B$6:$C$289,2)</f>
        <v>0</v>
      </c>
      <c r="AO191" s="163" t="n">
        <f aca="false">VLOOKUP(YEAR(AM191),$E$6:$F$25,2)/100</f>
        <v>0</v>
      </c>
    </row>
    <row r="192" customFormat="false" ht="12" hidden="false" customHeight="true" outlineLevel="0" collapsed="false">
      <c r="B192" s="153" t="n">
        <f aca="false">EOMONTH(B191,0)+1</f>
        <v>42826</v>
      </c>
      <c r="C192" s="191"/>
      <c r="G192" s="130"/>
      <c r="H192" s="130" t="n">
        <v>166</v>
      </c>
      <c r="I192" s="189" t="n">
        <v>37.6913926440821</v>
      </c>
      <c r="J192" s="190" t="n">
        <v>35.557549998376</v>
      </c>
      <c r="K192" s="190" t="n">
        <v>34.0758752741811</v>
      </c>
      <c r="L192" s="190" t="n">
        <v>33.0753882093108</v>
      </c>
      <c r="M192" s="190" t="n">
        <v>32.7045072113477</v>
      </c>
      <c r="N192" s="190" t="n">
        <v>32.2225099976486</v>
      </c>
      <c r="O192" s="190" t="n">
        <v>30.5254856946774</v>
      </c>
      <c r="P192" s="190" t="n">
        <v>31.7460617531065</v>
      </c>
      <c r="Q192" s="190" t="n">
        <v>36.0168861656545</v>
      </c>
      <c r="R192" s="190" t="n">
        <v>39.685813396321</v>
      </c>
      <c r="S192" s="190" t="n">
        <v>43.3690339638794</v>
      </c>
      <c r="T192" s="190" t="n">
        <v>46.7118609425544</v>
      </c>
      <c r="U192" s="190" t="n">
        <v>48.9309246555838</v>
      </c>
      <c r="V192" s="190" t="n">
        <v>50.6683542886857</v>
      </c>
      <c r="W192" s="190" t="n">
        <v>51.859747466001</v>
      </c>
      <c r="X192" s="190" t="n">
        <v>52.8767707772056</v>
      </c>
      <c r="Y192" s="190" t="n">
        <v>52.6975081439229</v>
      </c>
      <c r="Z192" s="190" t="n">
        <v>52.312176658072</v>
      </c>
      <c r="AA192" s="190" t="n">
        <v>50.9055108703615</v>
      </c>
      <c r="AB192" s="190" t="n">
        <v>48.5324673757956</v>
      </c>
      <c r="AC192" s="190" t="n">
        <v>48.5062282970418</v>
      </c>
      <c r="AD192" s="190" t="n">
        <v>47.8167183958505</v>
      </c>
      <c r="AE192" s="190" t="n">
        <v>44.8586545712027</v>
      </c>
      <c r="AF192" s="190" t="n">
        <v>41.4052991830895</v>
      </c>
      <c r="AG192" s="13" t="n">
        <f aca="false">SUM(I192:AF192)</f>
        <v>1024.75272593395</v>
      </c>
      <c r="AM192" s="161" t="n">
        <f aca="false">EOMONTH(AM191,0)+1</f>
        <v>42826</v>
      </c>
      <c r="AN192" s="162" t="n">
        <f aca="false">VLOOKUP(AM192,$B$6:$C$289,2)</f>
        <v>0</v>
      </c>
      <c r="AO192" s="163" t="n">
        <f aca="false">VLOOKUP(YEAR(AM192),$E$6:$F$25,2)/100</f>
        <v>0</v>
      </c>
    </row>
    <row r="193" customFormat="false" ht="12" hidden="false" customHeight="true" outlineLevel="0" collapsed="false">
      <c r="B193" s="153" t="n">
        <f aca="false">EOMONTH(B192,0)+1</f>
        <v>42856</v>
      </c>
      <c r="C193" s="191"/>
      <c r="G193" s="130"/>
      <c r="H193" s="130" t="n">
        <v>167</v>
      </c>
      <c r="I193" s="189" t="n">
        <v>40.4299407393483</v>
      </c>
      <c r="J193" s="190" t="n">
        <v>38.2573774138989</v>
      </c>
      <c r="K193" s="190" t="n">
        <v>36.5508813686181</v>
      </c>
      <c r="L193" s="190" t="n">
        <v>35.2075144862771</v>
      </c>
      <c r="M193" s="190" t="n">
        <v>34.5221238342737</v>
      </c>
      <c r="N193" s="190" t="n">
        <v>33.5678483038657</v>
      </c>
      <c r="O193" s="190" t="n">
        <v>31.4160178487999</v>
      </c>
      <c r="P193" s="190" t="n">
        <v>32.7856232874861</v>
      </c>
      <c r="Q193" s="190" t="n">
        <v>36.8694086426732</v>
      </c>
      <c r="R193" s="190" t="n">
        <v>40.9852593036916</v>
      </c>
      <c r="S193" s="190" t="n">
        <v>44.7171045811449</v>
      </c>
      <c r="T193" s="190" t="n">
        <v>47.7691868461876</v>
      </c>
      <c r="U193" s="190" t="n">
        <v>50.8080011400614</v>
      </c>
      <c r="V193" s="190" t="n">
        <v>52.9037856350822</v>
      </c>
      <c r="W193" s="190" t="n">
        <v>54.8538910335864</v>
      </c>
      <c r="X193" s="190" t="n">
        <v>56.0526924536211</v>
      </c>
      <c r="Y193" s="190" t="n">
        <v>55.9245443215415</v>
      </c>
      <c r="Z193" s="190" t="n">
        <v>55.6388171316143</v>
      </c>
      <c r="AA193" s="190" t="n">
        <v>54.6976002659567</v>
      </c>
      <c r="AB193" s="190" t="n">
        <v>52.5020961254473</v>
      </c>
      <c r="AC193" s="190" t="n">
        <v>51.8346729740945</v>
      </c>
      <c r="AD193" s="190" t="n">
        <v>51.0046684016757</v>
      </c>
      <c r="AE193" s="190" t="n">
        <v>47.3890102934861</v>
      </c>
      <c r="AF193" s="190" t="n">
        <v>43.3470526530553</v>
      </c>
      <c r="AG193" s="13" t="n">
        <f aca="false">SUM(I193:AF193)</f>
        <v>1080.03511908549</v>
      </c>
      <c r="AM193" s="161" t="n">
        <f aca="false">EOMONTH(AM192,0)+1</f>
        <v>42856</v>
      </c>
      <c r="AN193" s="162" t="n">
        <f aca="false">VLOOKUP(AM193,$B$6:$C$289,2)</f>
        <v>0</v>
      </c>
      <c r="AO193" s="163" t="n">
        <f aca="false">VLOOKUP(YEAR(AM193),$E$6:$F$25,2)/100</f>
        <v>0</v>
      </c>
    </row>
    <row r="194" customFormat="false" ht="12" hidden="false" customHeight="true" outlineLevel="0" collapsed="false">
      <c r="B194" s="153" t="n">
        <f aca="false">EOMONTH(B193,0)+1</f>
        <v>42887</v>
      </c>
      <c r="C194" s="191"/>
      <c r="G194" s="130"/>
      <c r="H194" s="130" t="n">
        <v>168</v>
      </c>
      <c r="I194" s="189" t="n">
        <v>42.07182754729</v>
      </c>
      <c r="J194" s="190" t="n">
        <v>39.7435087478728</v>
      </c>
      <c r="K194" s="190" t="n">
        <v>38.2386446826824</v>
      </c>
      <c r="L194" s="190" t="n">
        <v>36.9954964294649</v>
      </c>
      <c r="M194" s="190" t="n">
        <v>36.3914265891001</v>
      </c>
      <c r="N194" s="190" t="n">
        <v>36.6589178453223</v>
      </c>
      <c r="O194" s="190" t="n">
        <v>37.7794603741345</v>
      </c>
      <c r="P194" s="190" t="n">
        <v>42.7619493182774</v>
      </c>
      <c r="Q194" s="190" t="n">
        <v>47.6024848984348</v>
      </c>
      <c r="R194" s="190" t="n">
        <v>51.7146651985088</v>
      </c>
      <c r="S194" s="190" t="n">
        <v>55.8997079319769</v>
      </c>
      <c r="T194" s="190" t="n">
        <v>59.4763388188628</v>
      </c>
      <c r="U194" s="190" t="n">
        <v>62.0868388049441</v>
      </c>
      <c r="V194" s="190" t="n">
        <v>64.4766594247922</v>
      </c>
      <c r="W194" s="190" t="n">
        <v>66.2575857653412</v>
      </c>
      <c r="X194" s="190" t="n">
        <v>66.9339303164027</v>
      </c>
      <c r="Y194" s="190" t="n">
        <v>66.2689572021764</v>
      </c>
      <c r="Z194" s="190" t="n">
        <v>64.0057658949552</v>
      </c>
      <c r="AA194" s="190" t="n">
        <v>62.1273112992586</v>
      </c>
      <c r="AB194" s="190" t="n">
        <v>59.4940659141694</v>
      </c>
      <c r="AC194" s="190" t="n">
        <v>58.4151199807636</v>
      </c>
      <c r="AD194" s="190" t="n">
        <v>56.7701929171774</v>
      </c>
      <c r="AE194" s="190" t="n">
        <v>52.4455050222566</v>
      </c>
      <c r="AF194" s="190" t="n">
        <v>47.9765347477108</v>
      </c>
      <c r="AG194" s="13" t="n">
        <f aca="false">SUM(I194:AF194)</f>
        <v>1252.59289567188</v>
      </c>
      <c r="AM194" s="161" t="n">
        <f aca="false">EOMONTH(AM193,0)+1</f>
        <v>42887</v>
      </c>
      <c r="AN194" s="162" t="n">
        <f aca="false">VLOOKUP(AM194,$B$6:$C$289,2)</f>
        <v>0</v>
      </c>
      <c r="AO194" s="163" t="n">
        <f aca="false">VLOOKUP(YEAR(AM194),$E$6:$F$25,2)/100</f>
        <v>0</v>
      </c>
    </row>
    <row r="195" customFormat="false" ht="12" hidden="false" customHeight="true" outlineLevel="0" collapsed="false">
      <c r="B195" s="153" t="n">
        <f aca="false">EOMONTH(B194,0)+1</f>
        <v>42917</v>
      </c>
      <c r="C195" s="191"/>
      <c r="G195" s="130"/>
      <c r="H195" s="130" t="n">
        <v>169</v>
      </c>
      <c r="I195" s="189" t="n">
        <v>40.1437708435393</v>
      </c>
      <c r="J195" s="190" t="n">
        <v>37.9360383666469</v>
      </c>
      <c r="K195" s="190" t="n">
        <v>36.2540833122253</v>
      </c>
      <c r="L195" s="190" t="n">
        <v>35.1055784419586</v>
      </c>
      <c r="M195" s="190" t="n">
        <v>34.8483718117533</v>
      </c>
      <c r="N195" s="190" t="n">
        <v>34.9753001096491</v>
      </c>
      <c r="O195" s="190" t="n">
        <v>36.06948971942</v>
      </c>
      <c r="P195" s="190" t="n">
        <v>40.0577202541034</v>
      </c>
      <c r="Q195" s="190" t="n">
        <v>43.9937203790992</v>
      </c>
      <c r="R195" s="190" t="n">
        <v>47.3017188499401</v>
      </c>
      <c r="S195" s="190" t="n">
        <v>50.6078243139413</v>
      </c>
      <c r="T195" s="190" t="n">
        <v>53.3263533934439</v>
      </c>
      <c r="U195" s="190" t="n">
        <v>55.2168575638206</v>
      </c>
      <c r="V195" s="190" t="n">
        <v>56.9802837911001</v>
      </c>
      <c r="W195" s="190" t="n">
        <v>58.2331071881128</v>
      </c>
      <c r="X195" s="190" t="n">
        <v>59.0445895773246</v>
      </c>
      <c r="Y195" s="190" t="n">
        <v>58.6181960784848</v>
      </c>
      <c r="Z195" s="190" t="n">
        <v>56.5172462310056</v>
      </c>
      <c r="AA195" s="190" t="n">
        <v>54.8298807612467</v>
      </c>
      <c r="AB195" s="190" t="n">
        <v>52.3100930811176</v>
      </c>
      <c r="AC195" s="190" t="n">
        <v>51.4866219281435</v>
      </c>
      <c r="AD195" s="190" t="n">
        <v>50.2580615679505</v>
      </c>
      <c r="AE195" s="190" t="n">
        <v>46.7601430539449</v>
      </c>
      <c r="AF195" s="190" t="n">
        <v>42.4767414290859</v>
      </c>
      <c r="AG195" s="13" t="n">
        <f aca="false">SUM(I195:AF195)</f>
        <v>1133.35179204706</v>
      </c>
      <c r="AM195" s="161" t="n">
        <f aca="false">EOMONTH(AM194,0)+1</f>
        <v>42917</v>
      </c>
      <c r="AN195" s="162" t="n">
        <f aca="false">VLOOKUP(AM195,$B$6:$C$289,2)</f>
        <v>0</v>
      </c>
      <c r="AO195" s="163" t="n">
        <f aca="false">VLOOKUP(YEAR(AM195),$E$6:$F$25,2)/100</f>
        <v>0</v>
      </c>
    </row>
    <row r="196" customFormat="false" ht="12" hidden="false" customHeight="true" outlineLevel="0" collapsed="false">
      <c r="B196" s="153" t="n">
        <f aca="false">EOMONTH(B195,0)+1</f>
        <v>42948</v>
      </c>
      <c r="C196" s="191"/>
      <c r="G196" s="130"/>
      <c r="H196" s="130" t="n">
        <v>170</v>
      </c>
      <c r="I196" s="189" t="n">
        <v>37.125198120088</v>
      </c>
      <c r="J196" s="190" t="n">
        <v>35.0665815648481</v>
      </c>
      <c r="K196" s="190" t="n">
        <v>33.6631876320681</v>
      </c>
      <c r="L196" s="190" t="n">
        <v>32.7334866828682</v>
      </c>
      <c r="M196" s="190" t="n">
        <v>32.452740817625</v>
      </c>
      <c r="N196" s="190" t="n">
        <v>32.8558886202739</v>
      </c>
      <c r="O196" s="190" t="n">
        <v>34.044088249179</v>
      </c>
      <c r="P196" s="190" t="n">
        <v>37.8812113404683</v>
      </c>
      <c r="Q196" s="190" t="n">
        <v>41.1656190893065</v>
      </c>
      <c r="R196" s="190" t="n">
        <v>44.1956801168061</v>
      </c>
      <c r="S196" s="190" t="n">
        <v>46.9061526786479</v>
      </c>
      <c r="T196" s="190" t="n">
        <v>49.5830624619486</v>
      </c>
      <c r="U196" s="190" t="n">
        <v>51.1323679226771</v>
      </c>
      <c r="V196" s="190" t="n">
        <v>52.6370499247829</v>
      </c>
      <c r="W196" s="190" t="n">
        <v>54.019254397857</v>
      </c>
      <c r="X196" s="190" t="n">
        <v>55.1041327071784</v>
      </c>
      <c r="Y196" s="190" t="n">
        <v>54.3945599898558</v>
      </c>
      <c r="Z196" s="190" t="n">
        <v>52.6798109968841</v>
      </c>
      <c r="AA196" s="190" t="n">
        <v>51.1625195191706</v>
      </c>
      <c r="AB196" s="190" t="n">
        <v>48.7819337679449</v>
      </c>
      <c r="AC196" s="190" t="n">
        <v>48.2448261791362</v>
      </c>
      <c r="AD196" s="190" t="n">
        <v>47.1351429035699</v>
      </c>
      <c r="AE196" s="190" t="n">
        <v>43.6448316567715</v>
      </c>
      <c r="AF196" s="190" t="n">
        <v>39.6847994921373</v>
      </c>
      <c r="AG196" s="13" t="n">
        <f aca="false">SUM(I196:AF196)</f>
        <v>1056.29412683209</v>
      </c>
      <c r="AM196" s="161" t="n">
        <f aca="false">EOMONTH(AM195,0)+1</f>
        <v>42948</v>
      </c>
      <c r="AN196" s="162" t="n">
        <f aca="false">VLOOKUP(AM196,$B$6:$C$289,2)</f>
        <v>0</v>
      </c>
      <c r="AO196" s="163" t="n">
        <f aca="false">VLOOKUP(YEAR(AM196),$E$6:$F$25,2)/100</f>
        <v>0</v>
      </c>
    </row>
    <row r="197" customFormat="false" ht="12" hidden="false" customHeight="true" outlineLevel="0" collapsed="false">
      <c r="B197" s="153" t="n">
        <f aca="false">EOMONTH(B196,0)+1</f>
        <v>42979</v>
      </c>
      <c r="C197" s="191"/>
      <c r="G197" s="130"/>
      <c r="H197" s="130" t="n">
        <v>171</v>
      </c>
      <c r="I197" s="189" t="n">
        <v>37.582299689787</v>
      </c>
      <c r="J197" s="190" t="n">
        <v>35.4696896126947</v>
      </c>
      <c r="K197" s="190" t="n">
        <v>34.1402275491503</v>
      </c>
      <c r="L197" s="190" t="n">
        <v>33.2042083926965</v>
      </c>
      <c r="M197" s="190" t="n">
        <v>32.9182039439839</v>
      </c>
      <c r="N197" s="190" t="n">
        <v>33.3843231491062</v>
      </c>
      <c r="O197" s="190" t="n">
        <v>34.7320423139028</v>
      </c>
      <c r="P197" s="190" t="n">
        <v>38.1242145297181</v>
      </c>
      <c r="Q197" s="190" t="n">
        <v>41.8330911707367</v>
      </c>
      <c r="R197" s="190" t="n">
        <v>44.7419564261651</v>
      </c>
      <c r="S197" s="190" t="n">
        <v>47.4276143743396</v>
      </c>
      <c r="T197" s="190" t="n">
        <v>50.3991206846143</v>
      </c>
      <c r="U197" s="190" t="n">
        <v>52.0845227944369</v>
      </c>
      <c r="V197" s="190" t="n">
        <v>54.2691403483791</v>
      </c>
      <c r="W197" s="190" t="n">
        <v>55.9129659949457</v>
      </c>
      <c r="X197" s="190" t="n">
        <v>56.6511394473667</v>
      </c>
      <c r="Y197" s="190" t="n">
        <v>56.003724946214</v>
      </c>
      <c r="Z197" s="190" t="n">
        <v>54.0145263328128</v>
      </c>
      <c r="AA197" s="190" t="n">
        <v>52.3241751807619</v>
      </c>
      <c r="AB197" s="190" t="n">
        <v>49.8760789952974</v>
      </c>
      <c r="AC197" s="190" t="n">
        <v>49.2542689462746</v>
      </c>
      <c r="AD197" s="190" t="n">
        <v>48.3487737630025</v>
      </c>
      <c r="AE197" s="190" t="n">
        <v>44.9159846662965</v>
      </c>
      <c r="AF197" s="190" t="n">
        <v>40.945011140581</v>
      </c>
      <c r="AG197" s="13" t="n">
        <f aca="false">SUM(I197:AF197)</f>
        <v>1078.55730439326</v>
      </c>
      <c r="AM197" s="161" t="n">
        <f aca="false">EOMONTH(AM196,0)+1</f>
        <v>42979</v>
      </c>
      <c r="AN197" s="162" t="n">
        <f aca="false">VLOOKUP(AM197,$B$6:$C$289,2)</f>
        <v>0</v>
      </c>
      <c r="AO197" s="163" t="n">
        <f aca="false">VLOOKUP(YEAR(AM197),$E$6:$F$25,2)/100</f>
        <v>0</v>
      </c>
    </row>
    <row r="198" customFormat="false" ht="12" hidden="false" customHeight="true" outlineLevel="0" collapsed="false">
      <c r="B198" s="153" t="n">
        <f aca="false">EOMONTH(B197,0)+1</f>
        <v>43009</v>
      </c>
      <c r="C198" s="191"/>
      <c r="G198" s="130"/>
      <c r="H198" s="130" t="n">
        <v>172</v>
      </c>
      <c r="I198" s="189" t="n">
        <v>39.9722017764964</v>
      </c>
      <c r="J198" s="190" t="n">
        <v>37.7136875687836</v>
      </c>
      <c r="K198" s="190" t="n">
        <v>36.246275193066</v>
      </c>
      <c r="L198" s="190" t="n">
        <v>35.1554970189367</v>
      </c>
      <c r="M198" s="190" t="n">
        <v>34.7878379472209</v>
      </c>
      <c r="N198" s="190" t="n">
        <v>35.0392570089524</v>
      </c>
      <c r="O198" s="190" t="n">
        <v>36.0904092667967</v>
      </c>
      <c r="P198" s="190" t="n">
        <v>39.9860195214146</v>
      </c>
      <c r="Q198" s="190" t="n">
        <v>43.9810698452568</v>
      </c>
      <c r="R198" s="190" t="n">
        <v>47.5531904457865</v>
      </c>
      <c r="S198" s="190" t="n">
        <v>50.9266224049569</v>
      </c>
      <c r="T198" s="190" t="n">
        <v>53.8946132093356</v>
      </c>
      <c r="U198" s="190" t="n">
        <v>55.9382518002811</v>
      </c>
      <c r="V198" s="190" t="n">
        <v>58.1983577474423</v>
      </c>
      <c r="W198" s="190" t="n">
        <v>59.9220011887861</v>
      </c>
      <c r="X198" s="190" t="n">
        <v>60.2619999467866</v>
      </c>
      <c r="Y198" s="190" t="n">
        <v>59.4738351493055</v>
      </c>
      <c r="Z198" s="190" t="n">
        <v>57.4418901007783</v>
      </c>
      <c r="AA198" s="190" t="n">
        <v>55.6437218706389</v>
      </c>
      <c r="AB198" s="190" t="n">
        <v>52.9409278889613</v>
      </c>
      <c r="AC198" s="190" t="n">
        <v>51.9624613181495</v>
      </c>
      <c r="AD198" s="190" t="n">
        <v>51.2441164563469</v>
      </c>
      <c r="AE198" s="190" t="n">
        <v>47.9445188986516</v>
      </c>
      <c r="AF198" s="190" t="n">
        <v>44.3012306601582</v>
      </c>
      <c r="AG198" s="13" t="n">
        <f aca="false">SUM(I198:AF198)</f>
        <v>1146.61999423329</v>
      </c>
      <c r="AM198" s="161" t="n">
        <f aca="false">EOMONTH(AM197,0)+1</f>
        <v>43009</v>
      </c>
      <c r="AN198" s="162" t="n">
        <f aca="false">VLOOKUP(AM198,$B$6:$C$289,2)</f>
        <v>0</v>
      </c>
      <c r="AO198" s="163" t="n">
        <f aca="false">VLOOKUP(YEAR(AM198),$E$6:$F$25,2)/100</f>
        <v>0</v>
      </c>
    </row>
    <row r="199" customFormat="false" ht="12" hidden="false" customHeight="true" outlineLevel="0" collapsed="false">
      <c r="B199" s="153" t="n">
        <f aca="false">EOMONTH(B198,0)+1</f>
        <v>43040</v>
      </c>
      <c r="C199" s="191"/>
      <c r="G199" s="130"/>
      <c r="H199" s="130" t="n">
        <v>173</v>
      </c>
      <c r="I199" s="189" t="n">
        <v>41.6936120895692</v>
      </c>
      <c r="J199" s="190" t="n">
        <v>39.2363132765218</v>
      </c>
      <c r="K199" s="190" t="n">
        <v>37.4980723843238</v>
      </c>
      <c r="L199" s="190" t="n">
        <v>36.1608064852873</v>
      </c>
      <c r="M199" s="190" t="n">
        <v>35.6146915489081</v>
      </c>
      <c r="N199" s="190" t="n">
        <v>34.9744076059773</v>
      </c>
      <c r="O199" s="190" t="n">
        <v>33.1588077737613</v>
      </c>
      <c r="P199" s="190" t="n">
        <v>34.7283405588296</v>
      </c>
      <c r="Q199" s="190" t="n">
        <v>39.1400506465652</v>
      </c>
      <c r="R199" s="190" t="n">
        <v>43.4312168778688</v>
      </c>
      <c r="S199" s="190" t="n">
        <v>47.4662425481965</v>
      </c>
      <c r="T199" s="190" t="n">
        <v>50.983776273849</v>
      </c>
      <c r="U199" s="190" t="n">
        <v>53.221847848765</v>
      </c>
      <c r="V199" s="190" t="n">
        <v>54.8197092036228</v>
      </c>
      <c r="W199" s="190" t="n">
        <v>56.005199205445</v>
      </c>
      <c r="X199" s="190" t="n">
        <v>56.8551820059749</v>
      </c>
      <c r="Y199" s="190" t="n">
        <v>56.6027896876133</v>
      </c>
      <c r="Z199" s="190" t="n">
        <v>56.0898066113348</v>
      </c>
      <c r="AA199" s="190" t="n">
        <v>54.4777319891038</v>
      </c>
      <c r="AB199" s="190" t="n">
        <v>52.1143364674087</v>
      </c>
      <c r="AC199" s="190" t="n">
        <v>51.5750878667116</v>
      </c>
      <c r="AD199" s="190" t="n">
        <v>50.9720215111177</v>
      </c>
      <c r="AE199" s="190" t="n">
        <v>48.0083055740105</v>
      </c>
      <c r="AF199" s="190" t="n">
        <v>44.2577464100595</v>
      </c>
      <c r="AG199" s="13" t="n">
        <f aca="false">SUM(I199:AF199)</f>
        <v>1109.08610245083</v>
      </c>
      <c r="AM199" s="161" t="n">
        <f aca="false">EOMONTH(AM198,0)+1</f>
        <v>43040</v>
      </c>
      <c r="AN199" s="162" t="n">
        <f aca="false">VLOOKUP(AM199,$B$6:$C$289,2)</f>
        <v>0</v>
      </c>
      <c r="AO199" s="163" t="n">
        <f aca="false">VLOOKUP(YEAR(AM199),$E$6:$F$25,2)/100</f>
        <v>0</v>
      </c>
    </row>
    <row r="200" customFormat="false" ht="12" hidden="false" customHeight="true" outlineLevel="0" collapsed="false">
      <c r="B200" s="153" t="n">
        <f aca="false">EOMONTH(B199,0)+1</f>
        <v>43070</v>
      </c>
      <c r="C200" s="191"/>
      <c r="G200" s="130"/>
      <c r="H200" s="130" t="n">
        <v>174</v>
      </c>
      <c r="I200" s="189" t="n">
        <v>43.4981270133361</v>
      </c>
      <c r="J200" s="190" t="n">
        <v>41.1025643505919</v>
      </c>
      <c r="K200" s="190" t="n">
        <v>39.2726092595912</v>
      </c>
      <c r="L200" s="190" t="n">
        <v>37.6840317629419</v>
      </c>
      <c r="M200" s="190" t="n">
        <v>36.8630679413748</v>
      </c>
      <c r="N200" s="190" t="n">
        <v>35.8793531468054</v>
      </c>
      <c r="O200" s="190" t="n">
        <v>33.639842430611</v>
      </c>
      <c r="P200" s="190" t="n">
        <v>35.1313748142791</v>
      </c>
      <c r="Q200" s="190" t="n">
        <v>39.5378291875937</v>
      </c>
      <c r="R200" s="190" t="n">
        <v>44.1290920245913</v>
      </c>
      <c r="S200" s="190" t="n">
        <v>48.1763011803627</v>
      </c>
      <c r="T200" s="190" t="n">
        <v>51.5970406257761</v>
      </c>
      <c r="U200" s="190" t="n">
        <v>54.9240671400392</v>
      </c>
      <c r="V200" s="190" t="n">
        <v>57.203396404629</v>
      </c>
      <c r="W200" s="190" t="n">
        <v>59.4496741653638</v>
      </c>
      <c r="X200" s="190" t="n">
        <v>60.4556841875533</v>
      </c>
      <c r="Y200" s="190" t="n">
        <v>60.4106560197383</v>
      </c>
      <c r="Z200" s="190" t="n">
        <v>60.0073616910367</v>
      </c>
      <c r="AA200" s="190" t="n">
        <v>58.8879543100841</v>
      </c>
      <c r="AB200" s="190" t="n">
        <v>56.6098911808897</v>
      </c>
      <c r="AC200" s="190" t="n">
        <v>55.5020653631143</v>
      </c>
      <c r="AD200" s="190" t="n">
        <v>54.7114665866904</v>
      </c>
      <c r="AE200" s="190" t="n">
        <v>50.8273543020399</v>
      </c>
      <c r="AF200" s="190" t="n">
        <v>46.5241176422679</v>
      </c>
      <c r="AG200" s="13" t="n">
        <f aca="false">SUM(I200:AF200)</f>
        <v>1162.0249227313</v>
      </c>
      <c r="AM200" s="161" t="n">
        <f aca="false">EOMONTH(AM199,0)+1</f>
        <v>43070</v>
      </c>
      <c r="AN200" s="162" t="n">
        <f aca="false">VLOOKUP(AM200,$B$6:$C$289,2)</f>
        <v>0</v>
      </c>
      <c r="AO200" s="163" t="n">
        <f aca="false">VLOOKUP(YEAR(AM200),$E$6:$F$25,2)/100</f>
        <v>0</v>
      </c>
    </row>
    <row r="201" customFormat="false" ht="12" hidden="false" customHeight="true" outlineLevel="0" collapsed="false">
      <c r="B201" s="153" t="n">
        <f aca="false">EOMONTH(B200,0)+1</f>
        <v>43101</v>
      </c>
      <c r="C201" s="191"/>
      <c r="G201" s="130"/>
      <c r="H201" s="130" t="n">
        <v>175</v>
      </c>
      <c r="I201" s="189" t="n">
        <v>46.2187926093667</v>
      </c>
      <c r="J201" s="190" t="n">
        <v>43.5919569953144</v>
      </c>
      <c r="K201" s="190" t="n">
        <v>41.963163499824</v>
      </c>
      <c r="L201" s="190" t="n">
        <v>40.4131022768385</v>
      </c>
      <c r="M201" s="190" t="n">
        <v>39.6942892210624</v>
      </c>
      <c r="N201" s="190" t="n">
        <v>39.7870869804452</v>
      </c>
      <c r="O201" s="190" t="n">
        <v>40.7687104348521</v>
      </c>
      <c r="P201" s="190" t="n">
        <v>46.131200178748</v>
      </c>
      <c r="Q201" s="190" t="n">
        <v>51.4892646752951</v>
      </c>
      <c r="R201" s="190" t="n">
        <v>56.2743145633608</v>
      </c>
      <c r="S201" s="190" t="n">
        <v>61.0544695503896</v>
      </c>
      <c r="T201" s="190" t="n">
        <v>65.242319667639</v>
      </c>
      <c r="U201" s="190" t="n">
        <v>68.3390020626737</v>
      </c>
      <c r="V201" s="190" t="n">
        <v>71.0978260142511</v>
      </c>
      <c r="W201" s="190" t="n">
        <v>73.1325779300287</v>
      </c>
      <c r="X201" s="190" t="n">
        <v>73.6326968458653</v>
      </c>
      <c r="Y201" s="190" t="n">
        <v>73.0273345803645</v>
      </c>
      <c r="Z201" s="190" t="n">
        <v>70.6957486071772</v>
      </c>
      <c r="AA201" s="190" t="n">
        <v>68.559100168693</v>
      </c>
      <c r="AB201" s="190" t="n">
        <v>65.7155087592798</v>
      </c>
      <c r="AC201" s="190" t="n">
        <v>64.1377722211743</v>
      </c>
      <c r="AD201" s="190" t="n">
        <v>62.3684736637732</v>
      </c>
      <c r="AE201" s="190" t="n">
        <v>57.6592944338419</v>
      </c>
      <c r="AF201" s="190" t="n">
        <v>52.7955150190485</v>
      </c>
      <c r="AG201" s="13" t="n">
        <f aca="false">SUM(I201:AF201)</f>
        <v>1373.78952095931</v>
      </c>
      <c r="AM201" s="161" t="n">
        <f aca="false">EOMONTH(AM200,0)+1</f>
        <v>43101</v>
      </c>
      <c r="AN201" s="162" t="n">
        <f aca="false">VLOOKUP(AM201,$B$6:$C$289,2)</f>
        <v>0</v>
      </c>
      <c r="AO201" s="163" t="n">
        <f aca="false">VLOOKUP(YEAR(AM201),$E$6:$F$25,2)/100</f>
        <v>0</v>
      </c>
    </row>
    <row r="202" customFormat="false" ht="12" hidden="false" customHeight="true" outlineLevel="0" collapsed="false">
      <c r="B202" s="153" t="n">
        <f aca="false">EOMONTH(B201,0)+1</f>
        <v>43132</v>
      </c>
      <c r="C202" s="191"/>
      <c r="G202" s="130"/>
      <c r="H202" s="130" t="n">
        <v>176</v>
      </c>
      <c r="I202" s="189" t="n">
        <v>47.8046531201878</v>
      </c>
      <c r="J202" s="190" t="n">
        <v>45.1472148817304</v>
      </c>
      <c r="K202" s="190" t="n">
        <v>43.0414667619182</v>
      </c>
      <c r="L202" s="190" t="n">
        <v>41.4323745952617</v>
      </c>
      <c r="M202" s="190" t="n">
        <v>40.8285748155336</v>
      </c>
      <c r="N202" s="190" t="n">
        <v>40.7045321224802</v>
      </c>
      <c r="O202" s="190" t="n">
        <v>41.3945044056567</v>
      </c>
      <c r="P202" s="190" t="n">
        <v>45.9703071364905</v>
      </c>
      <c r="Q202" s="190" t="n">
        <v>50.8988714227983</v>
      </c>
      <c r="R202" s="190" t="n">
        <v>55.5648465696232</v>
      </c>
      <c r="S202" s="190" t="n">
        <v>60.0015897450006</v>
      </c>
      <c r="T202" s="190" t="n">
        <v>63.7492771840654</v>
      </c>
      <c r="U202" s="190" t="n">
        <v>66.7629270802947</v>
      </c>
      <c r="V202" s="190" t="n">
        <v>69.4439764288394</v>
      </c>
      <c r="W202" s="190" t="n">
        <v>71.4340956969246</v>
      </c>
      <c r="X202" s="190" t="n">
        <v>72.0489962864646</v>
      </c>
      <c r="Y202" s="190" t="n">
        <v>71.4880924835612</v>
      </c>
      <c r="Z202" s="190" t="n">
        <v>69.0510648304283</v>
      </c>
      <c r="AA202" s="190" t="n">
        <v>67.0513668267804</v>
      </c>
      <c r="AB202" s="190" t="n">
        <v>63.9408388629654</v>
      </c>
      <c r="AC202" s="190" t="n">
        <v>62.0819146946174</v>
      </c>
      <c r="AD202" s="190" t="n">
        <v>60.5810697064926</v>
      </c>
      <c r="AE202" s="190" t="n">
        <v>56.206842315872</v>
      </c>
      <c r="AF202" s="190" t="n">
        <v>51.1799477562598</v>
      </c>
      <c r="AG202" s="13" t="n">
        <f aca="false">SUM(I202:AF202)</f>
        <v>1357.80934573025</v>
      </c>
      <c r="AM202" s="161" t="n">
        <f aca="false">EOMONTH(AM201,0)+1</f>
        <v>43132</v>
      </c>
      <c r="AN202" s="162" t="n">
        <f aca="false">VLOOKUP(AM202,$B$6:$C$289,2)</f>
        <v>0</v>
      </c>
      <c r="AO202" s="163" t="n">
        <f aca="false">VLOOKUP(YEAR(AM202),$E$6:$F$25,2)/100</f>
        <v>0</v>
      </c>
    </row>
    <row r="203" customFormat="false" ht="12" hidden="false" customHeight="true" outlineLevel="0" collapsed="false">
      <c r="B203" s="153" t="n">
        <f aca="false">EOMONTH(B202,0)+1</f>
        <v>43160</v>
      </c>
      <c r="C203" s="191"/>
      <c r="G203" s="130"/>
      <c r="H203" s="130" t="n">
        <v>177</v>
      </c>
      <c r="I203" s="189" t="n">
        <v>46.582383787426</v>
      </c>
      <c r="J203" s="190" t="n">
        <v>43.9342459825227</v>
      </c>
      <c r="K203" s="190" t="n">
        <v>42.0246373093584</v>
      </c>
      <c r="L203" s="190" t="n">
        <v>40.5289617640806</v>
      </c>
      <c r="M203" s="190" t="n">
        <v>39.915502421583</v>
      </c>
      <c r="N203" s="190" t="n">
        <v>40.0109212811917</v>
      </c>
      <c r="O203" s="190" t="n">
        <v>40.7159892774004</v>
      </c>
      <c r="P203" s="190" t="n">
        <v>45.3369678706348</v>
      </c>
      <c r="Q203" s="190" t="n">
        <v>49.687568652669</v>
      </c>
      <c r="R203" s="190" t="n">
        <v>54.3750751268037</v>
      </c>
      <c r="S203" s="190" t="n">
        <v>58.5439337294896</v>
      </c>
      <c r="T203" s="190" t="n">
        <v>62.3476003768895</v>
      </c>
      <c r="U203" s="190" t="n">
        <v>65.0580387143223</v>
      </c>
      <c r="V203" s="190" t="n">
        <v>67.4993131461585</v>
      </c>
      <c r="W203" s="190" t="n">
        <v>69.3516363957328</v>
      </c>
      <c r="X203" s="190" t="n">
        <v>70.2877558149633</v>
      </c>
      <c r="Y203" s="190" t="n">
        <v>69.3188140974735</v>
      </c>
      <c r="Z203" s="190" t="n">
        <v>67.2904259956658</v>
      </c>
      <c r="AA203" s="190" t="n">
        <v>65.3512251128361</v>
      </c>
      <c r="AB203" s="190" t="n">
        <v>62.3335703093377</v>
      </c>
      <c r="AC203" s="190" t="n">
        <v>60.7662893255853</v>
      </c>
      <c r="AD203" s="190" t="n">
        <v>59.1167214967669</v>
      </c>
      <c r="AE203" s="190" t="n">
        <v>54.8139727407313</v>
      </c>
      <c r="AF203" s="190" t="n">
        <v>49.9386904095197</v>
      </c>
      <c r="AG203" s="13" t="n">
        <f aca="false">SUM(I203:AF203)</f>
        <v>1325.13024113914</v>
      </c>
      <c r="AM203" s="161" t="n">
        <f aca="false">EOMONTH(AM202,0)+1</f>
        <v>43160</v>
      </c>
      <c r="AN203" s="162" t="n">
        <f aca="false">VLOOKUP(AM203,$B$6:$C$289,2)</f>
        <v>0</v>
      </c>
      <c r="AO203" s="163" t="n">
        <f aca="false">VLOOKUP(YEAR(AM203),$E$6:$F$25,2)/100</f>
        <v>0</v>
      </c>
    </row>
    <row r="204" customFormat="false" ht="12" hidden="false" customHeight="true" outlineLevel="0" collapsed="false">
      <c r="B204" s="153" t="n">
        <f aca="false">EOMONTH(B203,0)+1</f>
        <v>43191</v>
      </c>
      <c r="C204" s="191"/>
      <c r="G204" s="130"/>
      <c r="H204" s="130" t="n">
        <v>178</v>
      </c>
      <c r="I204" s="189" t="n">
        <v>47.0521366635597</v>
      </c>
      <c r="J204" s="190" t="n">
        <v>44.3059556044482</v>
      </c>
      <c r="K204" s="190" t="n">
        <v>42.5224369417361</v>
      </c>
      <c r="L204" s="190" t="n">
        <v>40.9721633800865</v>
      </c>
      <c r="M204" s="190" t="n">
        <v>40.3931926199324</v>
      </c>
      <c r="N204" s="190" t="n">
        <v>40.5035712502099</v>
      </c>
      <c r="O204" s="190" t="n">
        <v>41.4226585423341</v>
      </c>
      <c r="P204" s="190" t="n">
        <v>45.665805410381</v>
      </c>
      <c r="Q204" s="190" t="n">
        <v>50.3816006256804</v>
      </c>
      <c r="R204" s="190" t="n">
        <v>54.9044530404879</v>
      </c>
      <c r="S204" s="190" t="n">
        <v>59.0091895416448</v>
      </c>
      <c r="T204" s="190" t="n">
        <v>63.0906400283117</v>
      </c>
      <c r="U204" s="190" t="n">
        <v>65.7898666637418</v>
      </c>
      <c r="V204" s="190" t="n">
        <v>68.7509308437225</v>
      </c>
      <c r="W204" s="190" t="n">
        <v>70.7268696492559</v>
      </c>
      <c r="X204" s="190" t="n">
        <v>71.2682562196282</v>
      </c>
      <c r="Y204" s="190" t="n">
        <v>70.4312577926725</v>
      </c>
      <c r="Z204" s="190" t="n">
        <v>68.1987379304631</v>
      </c>
      <c r="AA204" s="190" t="n">
        <v>66.028004300427</v>
      </c>
      <c r="AB204" s="190" t="n">
        <v>63.050862488756</v>
      </c>
      <c r="AC204" s="190" t="n">
        <v>61.5777618062725</v>
      </c>
      <c r="AD204" s="190" t="n">
        <v>60.0418357074623</v>
      </c>
      <c r="AE204" s="190" t="n">
        <v>55.8976551954867</v>
      </c>
      <c r="AF204" s="190" t="n">
        <v>51.0288759241408</v>
      </c>
      <c r="AG204" s="13" t="n">
        <f aca="false">SUM(I204:AF204)</f>
        <v>1343.01471817084</v>
      </c>
      <c r="AM204" s="161" t="n">
        <f aca="false">EOMONTH(AM203,0)+1</f>
        <v>43191</v>
      </c>
      <c r="AN204" s="162" t="n">
        <f aca="false">VLOOKUP(AM204,$B$6:$C$289,2)</f>
        <v>0</v>
      </c>
      <c r="AO204" s="163" t="n">
        <f aca="false">VLOOKUP(YEAR(AM204),$E$6:$F$25,2)/100</f>
        <v>0</v>
      </c>
    </row>
    <row r="205" customFormat="false" ht="12" hidden="false" customHeight="true" outlineLevel="0" collapsed="false">
      <c r="B205" s="153" t="n">
        <f aca="false">EOMONTH(B204,0)+1</f>
        <v>43221</v>
      </c>
      <c r="C205" s="191"/>
      <c r="G205" s="130"/>
      <c r="H205" s="130" t="n">
        <v>179</v>
      </c>
      <c r="I205" s="189" t="n">
        <v>38.9676396845585</v>
      </c>
      <c r="J205" s="190" t="n">
        <v>36.6917075504234</v>
      </c>
      <c r="K205" s="190" t="n">
        <v>35.1653420375471</v>
      </c>
      <c r="L205" s="190" t="n">
        <v>34.0349217087239</v>
      </c>
      <c r="M205" s="190" t="n">
        <v>33.6531764924262</v>
      </c>
      <c r="N205" s="190" t="n">
        <v>34.0124014626073</v>
      </c>
      <c r="O205" s="190" t="n">
        <v>35.1747839391737</v>
      </c>
      <c r="P205" s="190" t="n">
        <v>38.9382022178472</v>
      </c>
      <c r="Q205" s="190" t="n">
        <v>42.33893030241</v>
      </c>
      <c r="R205" s="190" t="n">
        <v>45.6580194142378</v>
      </c>
      <c r="S205" s="190" t="n">
        <v>48.5626780823032</v>
      </c>
      <c r="T205" s="190" t="n">
        <v>50.8989594790715</v>
      </c>
      <c r="U205" s="190" t="n">
        <v>52.1311729914295</v>
      </c>
      <c r="V205" s="190" t="n">
        <v>53.5272022850382</v>
      </c>
      <c r="W205" s="190" t="n">
        <v>54.7751854639732</v>
      </c>
      <c r="X205" s="190" t="n">
        <v>55.0706634781462</v>
      </c>
      <c r="Y205" s="190" t="n">
        <v>54.2105495075973</v>
      </c>
      <c r="Z205" s="190" t="n">
        <v>52.2136372003613</v>
      </c>
      <c r="AA205" s="190" t="n">
        <v>50.4711061507868</v>
      </c>
      <c r="AB205" s="190" t="n">
        <v>48.190152589196</v>
      </c>
      <c r="AC205" s="190" t="n">
        <v>47.3274929877774</v>
      </c>
      <c r="AD205" s="190" t="n">
        <v>46.9480939640135</v>
      </c>
      <c r="AE205" s="190" t="n">
        <v>44.2744388393421</v>
      </c>
      <c r="AF205" s="190" t="n">
        <v>40.8590975133923</v>
      </c>
      <c r="AG205" s="13" t="n">
        <f aca="false">SUM(I205:AF205)</f>
        <v>1074.09555534238</v>
      </c>
      <c r="AM205" s="161" t="n">
        <f aca="false">EOMONTH(AM204,0)+1</f>
        <v>43221</v>
      </c>
      <c r="AN205" s="162" t="n">
        <f aca="false">VLOOKUP(AM205,$B$6:$C$289,2)</f>
        <v>0</v>
      </c>
      <c r="AO205" s="163" t="n">
        <f aca="false">VLOOKUP(YEAR(AM205),$E$6:$F$25,2)/100</f>
        <v>0</v>
      </c>
    </row>
    <row r="206" customFormat="false" ht="12" hidden="false" customHeight="true" outlineLevel="0" collapsed="false">
      <c r="B206" s="153" t="n">
        <f aca="false">EOMONTH(B205,0)+1</f>
        <v>43252</v>
      </c>
      <c r="C206" s="191"/>
      <c r="G206" s="130"/>
      <c r="H206" s="130" t="n">
        <v>180</v>
      </c>
      <c r="I206" s="189" t="n">
        <v>37.3878515964377</v>
      </c>
      <c r="J206" s="190" t="n">
        <v>35.2453740350504</v>
      </c>
      <c r="K206" s="190" t="n">
        <v>33.6250737742532</v>
      </c>
      <c r="L206" s="190" t="n">
        <v>32.5520965896783</v>
      </c>
      <c r="M206" s="190" t="n">
        <v>32.0099227672094</v>
      </c>
      <c r="N206" s="190" t="n">
        <v>31.7988062407991</v>
      </c>
      <c r="O206" s="190" t="n">
        <v>30.1522246707785</v>
      </c>
      <c r="P206" s="190" t="n">
        <v>31.0020761947863</v>
      </c>
      <c r="Q206" s="190" t="n">
        <v>34.8885356755876</v>
      </c>
      <c r="R206" s="190" t="n">
        <v>38.4339102769349</v>
      </c>
      <c r="S206" s="190" t="n">
        <v>41.6228865639458</v>
      </c>
      <c r="T206" s="190" t="n">
        <v>44.4958930484366</v>
      </c>
      <c r="U206" s="190" t="n">
        <v>46.2064936610678</v>
      </c>
      <c r="V206" s="190" t="n">
        <v>47.3446148762354</v>
      </c>
      <c r="W206" s="190" t="n">
        <v>48.6324629096567</v>
      </c>
      <c r="X206" s="190" t="n">
        <v>49.4632958210796</v>
      </c>
      <c r="Y206" s="190" t="n">
        <v>49.2926238170442</v>
      </c>
      <c r="Z206" s="190" t="n">
        <v>48.7545340440238</v>
      </c>
      <c r="AA206" s="190" t="n">
        <v>47.4459800589377</v>
      </c>
      <c r="AB206" s="190" t="n">
        <v>45.3706812565795</v>
      </c>
      <c r="AC206" s="190" t="n">
        <v>44.9331276377114</v>
      </c>
      <c r="AD206" s="190" t="n">
        <v>44.9583135630513</v>
      </c>
      <c r="AE206" s="190" t="n">
        <v>42.2964151334583</v>
      </c>
      <c r="AF206" s="190" t="n">
        <v>39.0198335882057</v>
      </c>
      <c r="AG206" s="13" t="n">
        <f aca="false">SUM(I206:AF206)</f>
        <v>976.933027800949</v>
      </c>
      <c r="AM206" s="161" t="n">
        <f aca="false">EOMONTH(AM205,0)+1</f>
        <v>43252</v>
      </c>
      <c r="AN206" s="162" t="n">
        <f aca="false">VLOOKUP(AM206,$B$6:$C$289,2)</f>
        <v>0</v>
      </c>
      <c r="AO206" s="163" t="n">
        <f aca="false">VLOOKUP(YEAR(AM206),$E$6:$F$25,2)/100</f>
        <v>0</v>
      </c>
    </row>
    <row r="207" customFormat="false" ht="12" hidden="false" customHeight="true" outlineLevel="0" collapsed="false">
      <c r="B207" s="153" t="n">
        <f aca="false">EOMONTH(B206,0)+1</f>
        <v>43282</v>
      </c>
      <c r="C207" s="191"/>
      <c r="G207" s="130"/>
      <c r="H207" s="130" t="n">
        <v>181</v>
      </c>
      <c r="I207" s="189" t="n">
        <v>35.2982922690052</v>
      </c>
      <c r="J207" s="190" t="n">
        <v>33.4251863474802</v>
      </c>
      <c r="K207" s="190" t="n">
        <v>32.0021997042638</v>
      </c>
      <c r="L207" s="190" t="n">
        <v>30.9326535661429</v>
      </c>
      <c r="M207" s="190" t="n">
        <v>30.419692997607</v>
      </c>
      <c r="N207" s="190" t="n">
        <v>29.9016661614257</v>
      </c>
      <c r="O207" s="190" t="n">
        <v>28.0366425665201</v>
      </c>
      <c r="P207" s="190" t="n">
        <v>28.6999993200389</v>
      </c>
      <c r="Q207" s="190" t="n">
        <v>32.1155910220862</v>
      </c>
      <c r="R207" s="190" t="n">
        <v>35.2915195351296</v>
      </c>
      <c r="S207" s="190" t="n">
        <v>38.1323961991099</v>
      </c>
      <c r="T207" s="190" t="n">
        <v>40.4858704656175</v>
      </c>
      <c r="U207" s="190" t="n">
        <v>42.7446908680833</v>
      </c>
      <c r="V207" s="190" t="n">
        <v>44.1618544343139</v>
      </c>
      <c r="W207" s="190" t="n">
        <v>45.8068212294683</v>
      </c>
      <c r="X207" s="190" t="n">
        <v>47.0222116426065</v>
      </c>
      <c r="Y207" s="190" t="n">
        <v>47.0678352683478</v>
      </c>
      <c r="Z207" s="190" t="n">
        <v>46.9634289644358</v>
      </c>
      <c r="AA207" s="190" t="n">
        <v>46.2474866492109</v>
      </c>
      <c r="AB207" s="190" t="n">
        <v>44.5004318192466</v>
      </c>
      <c r="AC207" s="190" t="n">
        <v>44.0122650112696</v>
      </c>
      <c r="AD207" s="190" t="n">
        <v>43.9097178693715</v>
      </c>
      <c r="AE207" s="190" t="n">
        <v>40.8642872917374</v>
      </c>
      <c r="AF207" s="190" t="n">
        <v>37.3591192780819</v>
      </c>
      <c r="AG207" s="13" t="n">
        <f aca="false">SUM(I207:AF207)</f>
        <v>925.4018604806</v>
      </c>
      <c r="AM207" s="161" t="n">
        <f aca="false">EOMONTH(AM206,0)+1</f>
        <v>43282</v>
      </c>
      <c r="AN207" s="162" t="n">
        <f aca="false">VLOOKUP(AM207,$B$6:$C$289,2)</f>
        <v>0</v>
      </c>
      <c r="AO207" s="163" t="n">
        <f aca="false">VLOOKUP(YEAR(AM207),$E$6:$F$25,2)/100</f>
        <v>0</v>
      </c>
    </row>
    <row r="208" customFormat="false" ht="12" hidden="false" customHeight="true" outlineLevel="0" collapsed="false">
      <c r="B208" s="153" t="n">
        <f aca="false">EOMONTH(B207,0)+1</f>
        <v>43313</v>
      </c>
      <c r="C208" s="191"/>
      <c r="G208" s="130"/>
      <c r="H208" s="130" t="n">
        <v>182</v>
      </c>
      <c r="I208" s="189" t="n">
        <v>38.8803510125206</v>
      </c>
      <c r="J208" s="190" t="n">
        <v>36.6829694105061</v>
      </c>
      <c r="K208" s="190" t="n">
        <v>35.6183697019949</v>
      </c>
      <c r="L208" s="190" t="n">
        <v>34.7636389037987</v>
      </c>
      <c r="M208" s="190" t="n">
        <v>34.0143073159126</v>
      </c>
      <c r="N208" s="190" t="n">
        <v>33.7883813221811</v>
      </c>
      <c r="O208" s="190" t="n">
        <v>34.9167441717803</v>
      </c>
      <c r="P208" s="190" t="n">
        <v>39.3708885890788</v>
      </c>
      <c r="Q208" s="190" t="n">
        <v>43.5082312579282</v>
      </c>
      <c r="R208" s="190" t="n">
        <v>47.5789538844808</v>
      </c>
      <c r="S208" s="190" t="n">
        <v>52.3167719548844</v>
      </c>
      <c r="T208" s="190" t="n">
        <v>56.1075439767549</v>
      </c>
      <c r="U208" s="190" t="n">
        <v>60.1910008887014</v>
      </c>
      <c r="V208" s="190" t="n">
        <v>60.5710085142132</v>
      </c>
      <c r="W208" s="190" t="n">
        <v>62.2427455857899</v>
      </c>
      <c r="X208" s="190" t="n">
        <v>62.0405598848849</v>
      </c>
      <c r="Y208" s="190" t="n">
        <v>61.1166444945616</v>
      </c>
      <c r="Z208" s="190" t="n">
        <v>58.7626562425815</v>
      </c>
      <c r="AA208" s="190" t="n">
        <v>57.2420256819378</v>
      </c>
      <c r="AB208" s="190" t="n">
        <v>55.9574391696598</v>
      </c>
      <c r="AC208" s="190" t="n">
        <v>55.6938489760708</v>
      </c>
      <c r="AD208" s="190" t="n">
        <v>53.7465696360781</v>
      </c>
      <c r="AE208" s="190" t="n">
        <v>50.327538508694</v>
      </c>
      <c r="AF208" s="190" t="n">
        <v>45.8035444541923</v>
      </c>
      <c r="AG208" s="13" t="n">
        <f aca="false">SUM(I208:AF208)</f>
        <v>1171.24273353919</v>
      </c>
      <c r="AM208" s="161" t="n">
        <f aca="false">EOMONTH(AM207,0)+1</f>
        <v>43313</v>
      </c>
      <c r="AN208" s="162" t="n">
        <f aca="false">VLOOKUP(AM208,$B$6:$C$289,2)</f>
        <v>0</v>
      </c>
      <c r="AO208" s="163" t="n">
        <f aca="false">VLOOKUP(YEAR(AM208),$E$6:$F$25,2)/100</f>
        <v>0</v>
      </c>
    </row>
    <row r="209" customFormat="false" ht="12" hidden="false" customHeight="true" outlineLevel="0" collapsed="false">
      <c r="B209" s="153" t="n">
        <f aca="false">EOMONTH(B208,0)+1</f>
        <v>43344</v>
      </c>
      <c r="C209" s="191"/>
      <c r="G209" s="130"/>
      <c r="H209" s="130" t="n">
        <v>183</v>
      </c>
      <c r="I209" s="189" t="n">
        <v>43.2371672461331</v>
      </c>
      <c r="J209" s="190" t="n">
        <v>40.5663725797374</v>
      </c>
      <c r="K209" s="190" t="n">
        <v>38.871762818086</v>
      </c>
      <c r="L209" s="190" t="n">
        <v>37.7663088201711</v>
      </c>
      <c r="M209" s="190" t="n">
        <v>37.0945389317362</v>
      </c>
      <c r="N209" s="190" t="n">
        <v>36.2531450349824</v>
      </c>
      <c r="O209" s="190" t="n">
        <v>37.0451294304688</v>
      </c>
      <c r="P209" s="190" t="n">
        <v>41.2200440653678</v>
      </c>
      <c r="Q209" s="190" t="n">
        <v>44.6741681113138</v>
      </c>
      <c r="R209" s="190" t="n">
        <v>49.3321220653813</v>
      </c>
      <c r="S209" s="190" t="n">
        <v>54.0692964489891</v>
      </c>
      <c r="T209" s="190" t="n">
        <v>58.0990525855813</v>
      </c>
      <c r="U209" s="190" t="n">
        <v>61.8530316643322</v>
      </c>
      <c r="V209" s="190" t="n">
        <v>62.6714528149932</v>
      </c>
      <c r="W209" s="190" t="n">
        <v>64.0436132972487</v>
      </c>
      <c r="X209" s="190" t="n">
        <v>64.1316953809742</v>
      </c>
      <c r="Y209" s="190" t="n">
        <v>63.2335356291928</v>
      </c>
      <c r="Z209" s="190" t="n">
        <v>60.8373702994755</v>
      </c>
      <c r="AA209" s="190" t="n">
        <v>59.4784127602271</v>
      </c>
      <c r="AB209" s="190" t="n">
        <v>57.4891005339562</v>
      </c>
      <c r="AC209" s="190" t="n">
        <v>56.8099998306998</v>
      </c>
      <c r="AD209" s="190" t="n">
        <v>54.8816354671267</v>
      </c>
      <c r="AE209" s="190" t="n">
        <v>51.9339315797574</v>
      </c>
      <c r="AF209" s="190" t="n">
        <v>46.9937785949829</v>
      </c>
      <c r="AG209" s="13" t="n">
        <f aca="false">SUM(I209:AF209)</f>
        <v>1222.58666599091</v>
      </c>
      <c r="AM209" s="161" t="n">
        <f aca="false">EOMONTH(AM208,0)+1</f>
        <v>43344</v>
      </c>
      <c r="AN209" s="162" t="n">
        <f aca="false">VLOOKUP(AM209,$B$6:$C$289,2)</f>
        <v>0</v>
      </c>
      <c r="AO209" s="163" t="n">
        <f aca="false">VLOOKUP(YEAR(AM209),$E$6:$F$25,2)/100</f>
        <v>0</v>
      </c>
    </row>
    <row r="210" customFormat="false" ht="12" hidden="false" customHeight="true" outlineLevel="0" collapsed="false">
      <c r="B210" s="153" t="n">
        <f aca="false">EOMONTH(B209,0)+1</f>
        <v>43374</v>
      </c>
      <c r="C210" s="191"/>
      <c r="G210" s="130"/>
      <c r="H210" s="130" t="n">
        <v>184</v>
      </c>
      <c r="I210" s="189" t="n">
        <v>46.6771443761279</v>
      </c>
      <c r="J210" s="190" t="n">
        <v>43.6829020827636</v>
      </c>
      <c r="K210" s="190" t="n">
        <v>41.9483264421303</v>
      </c>
      <c r="L210" s="190" t="n">
        <v>40.6572417721181</v>
      </c>
      <c r="M210" s="190" t="n">
        <v>39.7860050900089</v>
      </c>
      <c r="N210" s="190" t="n">
        <v>38.8468103608825</v>
      </c>
      <c r="O210" s="190" t="n">
        <v>39.4424034856095</v>
      </c>
      <c r="P210" s="190" t="n">
        <v>44.1922658688386</v>
      </c>
      <c r="Q210" s="190" t="n">
        <v>47.5880478121885</v>
      </c>
      <c r="R210" s="190" t="n">
        <v>53.1266727157939</v>
      </c>
      <c r="S210" s="190" t="n">
        <v>58.273640241979</v>
      </c>
      <c r="T210" s="190" t="n">
        <v>63.0845128093919</v>
      </c>
      <c r="U210" s="190" t="n">
        <v>67.1134121335747</v>
      </c>
      <c r="V210" s="190" t="n">
        <v>68.2861758730392</v>
      </c>
      <c r="W210" s="190" t="n">
        <v>69.8961092341919</v>
      </c>
      <c r="X210" s="190" t="n">
        <v>70.2094855905253</v>
      </c>
      <c r="Y210" s="190" t="n">
        <v>68.8631644681199</v>
      </c>
      <c r="Z210" s="190" t="n">
        <v>66.7235073980867</v>
      </c>
      <c r="AA210" s="190" t="n">
        <v>65.2403540338915</v>
      </c>
      <c r="AB210" s="190" t="n">
        <v>62.9465329057723</v>
      </c>
      <c r="AC210" s="190" t="n">
        <v>62.0769940691497</v>
      </c>
      <c r="AD210" s="190" t="n">
        <v>59.7192579555341</v>
      </c>
      <c r="AE210" s="190" t="n">
        <v>56.3587750549541</v>
      </c>
      <c r="AF210" s="190" t="n">
        <v>51.1174400239705</v>
      </c>
      <c r="AG210" s="13" t="n">
        <f aca="false">SUM(I210:AF210)</f>
        <v>1325.85718179864</v>
      </c>
      <c r="AM210" s="161" t="n">
        <f aca="false">EOMONTH(AM209,0)+1</f>
        <v>43374</v>
      </c>
      <c r="AN210" s="162" t="n">
        <f aca="false">VLOOKUP(AM210,$B$6:$C$289,2)</f>
        <v>0</v>
      </c>
      <c r="AO210" s="163" t="n">
        <f aca="false">VLOOKUP(YEAR(AM210),$E$6:$F$25,2)/100</f>
        <v>0</v>
      </c>
    </row>
    <row r="211" customFormat="false" ht="12" hidden="false" customHeight="true" outlineLevel="0" collapsed="false">
      <c r="B211" s="153" t="n">
        <f aca="false">EOMONTH(B210,0)+1</f>
        <v>43405</v>
      </c>
      <c r="C211" s="191"/>
      <c r="G211" s="130"/>
      <c r="H211" s="130" t="n">
        <v>185</v>
      </c>
      <c r="I211" s="189" t="n">
        <v>49.7593459883944</v>
      </c>
      <c r="J211" s="190" t="n">
        <v>46.7118547849273</v>
      </c>
      <c r="K211" s="190" t="n">
        <v>44.0179529147433</v>
      </c>
      <c r="L211" s="190" t="n">
        <v>42.1969106411</v>
      </c>
      <c r="M211" s="190" t="n">
        <v>41.8802927873467</v>
      </c>
      <c r="N211" s="190" t="n">
        <v>41.393176062062</v>
      </c>
      <c r="O211" s="190" t="n">
        <v>39.1156688987164</v>
      </c>
      <c r="P211" s="190" t="n">
        <v>41.4894132974067</v>
      </c>
      <c r="Q211" s="190" t="n">
        <v>46.4637626965616</v>
      </c>
      <c r="R211" s="190" t="n">
        <v>51.6811951720096</v>
      </c>
      <c r="S211" s="190" t="n">
        <v>59.4940583308011</v>
      </c>
      <c r="T211" s="190" t="n">
        <v>57.9167993183918</v>
      </c>
      <c r="U211" s="190" t="n">
        <v>64.0809894941207</v>
      </c>
      <c r="V211" s="190" t="n">
        <v>64.4737559019943</v>
      </c>
      <c r="W211" s="190" t="n">
        <v>67.4843155348177</v>
      </c>
      <c r="X211" s="190" t="n">
        <v>67.7215007440824</v>
      </c>
      <c r="Y211" s="190" t="n">
        <v>66.457657847111</v>
      </c>
      <c r="Z211" s="190" t="n">
        <v>64.2376857058037</v>
      </c>
      <c r="AA211" s="190" t="n">
        <v>61.0144055532264</v>
      </c>
      <c r="AB211" s="190" t="n">
        <v>60.1806406994885</v>
      </c>
      <c r="AC211" s="190" t="n">
        <v>59.9410842331906</v>
      </c>
      <c r="AD211" s="190" t="n">
        <v>57.8479416938443</v>
      </c>
      <c r="AE211" s="190" t="n">
        <v>56.360701282407</v>
      </c>
      <c r="AF211" s="190" t="n">
        <v>50.322407383592</v>
      </c>
      <c r="AG211" s="13" t="n">
        <f aca="false">SUM(I211:AF211)</f>
        <v>1302.24351696614</v>
      </c>
      <c r="AM211" s="161" t="n">
        <f aca="false">EOMONTH(AM210,0)+1</f>
        <v>43405</v>
      </c>
      <c r="AN211" s="162" t="n">
        <f aca="false">VLOOKUP(AM211,$B$6:$C$289,2)</f>
        <v>0</v>
      </c>
      <c r="AO211" s="163" t="n">
        <f aca="false">VLOOKUP(YEAR(AM211),$E$6:$F$25,2)/100</f>
        <v>0</v>
      </c>
    </row>
    <row r="212" customFormat="false" ht="12" hidden="false" customHeight="true" outlineLevel="0" collapsed="false">
      <c r="B212" s="153" t="n">
        <f aca="false">EOMONTH(B211,0)+1</f>
        <v>43435</v>
      </c>
      <c r="C212" s="191"/>
      <c r="G212" s="130"/>
      <c r="H212" s="130" t="n">
        <v>186</v>
      </c>
      <c r="I212" s="189" t="n">
        <v>50.0583695543432</v>
      </c>
      <c r="J212" s="190" t="n">
        <v>46.9994279681129</v>
      </c>
      <c r="K212" s="190" t="n">
        <v>45.4851629208114</v>
      </c>
      <c r="L212" s="190" t="n">
        <v>43.9142920324165</v>
      </c>
      <c r="M212" s="190" t="n">
        <v>40.9765305316148</v>
      </c>
      <c r="N212" s="190" t="n">
        <v>40.3098737392949</v>
      </c>
      <c r="O212" s="190" t="n">
        <v>44.6187153165399</v>
      </c>
      <c r="P212" s="190" t="n">
        <v>44.6323354901961</v>
      </c>
      <c r="Q212" s="190" t="n">
        <v>50.208106461343</v>
      </c>
      <c r="R212" s="190" t="n">
        <v>55.864735153311</v>
      </c>
      <c r="S212" s="190" t="n">
        <v>59.8794965289031</v>
      </c>
      <c r="T212" s="190" t="n">
        <v>63.875090671633</v>
      </c>
      <c r="U212" s="190" t="n">
        <v>66.0631890173062</v>
      </c>
      <c r="V212" s="190" t="n">
        <v>69.9579878601314</v>
      </c>
      <c r="W212" s="190" t="n">
        <v>69.8896066138284</v>
      </c>
      <c r="X212" s="190" t="n">
        <v>70.3972673951127</v>
      </c>
      <c r="Y212" s="190" t="n">
        <v>66.6489889510615</v>
      </c>
      <c r="Z212" s="190" t="n">
        <v>68.914924895527</v>
      </c>
      <c r="AA212" s="190" t="n">
        <v>64.6416483492491</v>
      </c>
      <c r="AB212" s="190" t="n">
        <v>64.1735628971695</v>
      </c>
      <c r="AC212" s="190" t="n">
        <v>62.8413815597418</v>
      </c>
      <c r="AD212" s="190" t="n">
        <v>61.8182327442719</v>
      </c>
      <c r="AE212" s="190" t="n">
        <v>56.9151091219819</v>
      </c>
      <c r="AF212" s="190" t="n">
        <v>53.9406316415788</v>
      </c>
      <c r="AG212" s="13" t="n">
        <f aca="false">SUM(I212:AF212)</f>
        <v>1363.02466741548</v>
      </c>
      <c r="AM212" s="161" t="n">
        <f aca="false">EOMONTH(AM211,0)+1</f>
        <v>43435</v>
      </c>
      <c r="AN212" s="162" t="n">
        <f aca="false">VLOOKUP(AM212,$B$6:$C$289,2)</f>
        <v>0</v>
      </c>
      <c r="AO212" s="163" t="n">
        <f aca="false">VLOOKUP(YEAR(AM212),$E$6:$F$25,2)/100</f>
        <v>0</v>
      </c>
    </row>
    <row r="213" customFormat="false" ht="12" hidden="false" customHeight="true" outlineLevel="0" collapsed="false">
      <c r="B213" s="153" t="n">
        <f aca="false">EOMONTH(B212,0)+1</f>
        <v>43466</v>
      </c>
      <c r="C213" s="191"/>
      <c r="G213" s="130"/>
      <c r="H213" s="130" t="n">
        <v>187</v>
      </c>
      <c r="I213" s="189" t="n">
        <v>50.3759119268327</v>
      </c>
      <c r="J213" s="190" t="n">
        <v>47.133488355567</v>
      </c>
      <c r="K213" s="190" t="n">
        <v>44.7154906520152</v>
      </c>
      <c r="L213" s="190" t="n">
        <v>42.8635513287139</v>
      </c>
      <c r="M213" s="190" t="n">
        <v>41.8752809408982</v>
      </c>
      <c r="N213" s="190" t="n">
        <v>40.9045143866556</v>
      </c>
      <c r="O213" s="190" t="n">
        <v>38.6507769003892</v>
      </c>
      <c r="P213" s="190" t="n">
        <v>40.8606267893342</v>
      </c>
      <c r="Q213" s="190" t="n">
        <v>45.5212713235075</v>
      </c>
      <c r="R213" s="190" t="n">
        <v>51.6447960879956</v>
      </c>
      <c r="S213" s="190" t="n">
        <v>56.7197986850275</v>
      </c>
      <c r="T213" s="190" t="n">
        <v>61.4712543914792</v>
      </c>
      <c r="U213" s="190" t="n">
        <v>64.1056226459686</v>
      </c>
      <c r="V213" s="190" t="n">
        <v>66.8137327797177</v>
      </c>
      <c r="W213" s="190" t="n">
        <v>68.3468327928836</v>
      </c>
      <c r="X213" s="190" t="n">
        <v>69.3017226137154</v>
      </c>
      <c r="Y213" s="190" t="n">
        <v>68.7251883183131</v>
      </c>
      <c r="Z213" s="190" t="n">
        <v>67.855563254584</v>
      </c>
      <c r="AA213" s="190" t="n">
        <v>66.1884493086348</v>
      </c>
      <c r="AB213" s="190" t="n">
        <v>62.9197296886993</v>
      </c>
      <c r="AC213" s="190" t="n">
        <v>61.489952268287</v>
      </c>
      <c r="AD213" s="190" t="n">
        <v>60.42400809618</v>
      </c>
      <c r="AE213" s="190" t="n">
        <v>57.052019430117</v>
      </c>
      <c r="AF213" s="190" t="n">
        <v>52.542287786601</v>
      </c>
      <c r="AG213" s="13" t="n">
        <f aca="false">SUM(I213:AF213)</f>
        <v>1328.50187075212</v>
      </c>
      <c r="AM213" s="161" t="n">
        <f aca="false">EOMONTH(AM212,0)+1</f>
        <v>43466</v>
      </c>
      <c r="AN213" s="162" t="n">
        <f aca="false">VLOOKUP(AM213,$B$6:$C$289,2)</f>
        <v>0</v>
      </c>
      <c r="AO213" s="163" t="n">
        <f aca="false">VLOOKUP(YEAR(AM213),$E$6:$F$25,2)/100</f>
        <v>0</v>
      </c>
    </row>
    <row r="214" customFormat="false" ht="12" hidden="false" customHeight="true" outlineLevel="0" collapsed="false">
      <c r="B214" s="153" t="n">
        <f aca="false">EOMONTH(B213,0)+1</f>
        <v>43497</v>
      </c>
      <c r="C214" s="191"/>
      <c r="G214" s="130"/>
      <c r="H214" s="130" t="n">
        <v>188</v>
      </c>
      <c r="I214" s="189" t="n">
        <v>46.8202758966931</v>
      </c>
      <c r="J214" s="190" t="n">
        <v>44.2153884550942</v>
      </c>
      <c r="K214" s="190" t="n">
        <v>42.1309203521187</v>
      </c>
      <c r="L214" s="190" t="n">
        <v>40.3440150644989</v>
      </c>
      <c r="M214" s="190" t="n">
        <v>39.3850757425081</v>
      </c>
      <c r="N214" s="190" t="n">
        <v>38.5296669848786</v>
      </c>
      <c r="O214" s="190" t="n">
        <v>36.0837064512182</v>
      </c>
      <c r="P214" s="190" t="n">
        <v>37.6248509726391</v>
      </c>
      <c r="Q214" s="190" t="n">
        <v>42.2362399830533</v>
      </c>
      <c r="R214" s="190" t="n">
        <v>47.4049138686466</v>
      </c>
      <c r="S214" s="190" t="n">
        <v>51.8955158257025</v>
      </c>
      <c r="T214" s="190" t="n">
        <v>55.4928735883875</v>
      </c>
      <c r="U214" s="190" t="n">
        <v>59.012820781237</v>
      </c>
      <c r="V214" s="190" t="n">
        <v>61.3841621984824</v>
      </c>
      <c r="W214" s="190" t="n">
        <v>63.5985135062784</v>
      </c>
      <c r="X214" s="190" t="n">
        <v>64.6043296785666</v>
      </c>
      <c r="Y214" s="190" t="n">
        <v>64.3310298023592</v>
      </c>
      <c r="Z214" s="190" t="n">
        <v>63.801403084777</v>
      </c>
      <c r="AA214" s="190" t="n">
        <v>62.5689416713051</v>
      </c>
      <c r="AB214" s="190" t="n">
        <v>60.1679793649742</v>
      </c>
      <c r="AC214" s="190" t="n">
        <v>58.8803766981718</v>
      </c>
      <c r="AD214" s="190" t="n">
        <v>57.7783307141241</v>
      </c>
      <c r="AE214" s="190" t="n">
        <v>53.7964632475754</v>
      </c>
      <c r="AF214" s="190" t="n">
        <v>49.2172821550812</v>
      </c>
      <c r="AG214" s="13" t="n">
        <f aca="false">SUM(I214:AF214)</f>
        <v>1241.30507608837</v>
      </c>
      <c r="AM214" s="161" t="n">
        <f aca="false">EOMONTH(AM213,0)+1</f>
        <v>43497</v>
      </c>
      <c r="AN214" s="162" t="n">
        <f aca="false">VLOOKUP(AM214,$B$6:$C$289,2)</f>
        <v>0</v>
      </c>
      <c r="AO214" s="163" t="n">
        <f aca="false">VLOOKUP(YEAR(AM214),$E$6:$F$25,2)/100</f>
        <v>0</v>
      </c>
    </row>
    <row r="215" customFormat="false" ht="12" hidden="false" customHeight="true" outlineLevel="0" collapsed="false">
      <c r="B215" s="153" t="n">
        <f aca="false">EOMONTH(B214,0)+1</f>
        <v>43525</v>
      </c>
      <c r="C215" s="191"/>
      <c r="G215" s="130"/>
      <c r="H215" s="130" t="n">
        <v>189</v>
      </c>
      <c r="I215" s="189" t="n">
        <v>47.6939436760239</v>
      </c>
      <c r="J215" s="190" t="n">
        <v>44.9579115559932</v>
      </c>
      <c r="K215" s="190" t="n">
        <v>43.2875577645714</v>
      </c>
      <c r="L215" s="190" t="n">
        <v>41.6330839580865</v>
      </c>
      <c r="M215" s="190" t="n">
        <v>40.8953821942054</v>
      </c>
      <c r="N215" s="190" t="n">
        <v>41.2348225222994</v>
      </c>
      <c r="O215" s="190" t="n">
        <v>42.1588031521106</v>
      </c>
      <c r="P215" s="190" t="n">
        <v>47.3563923872423</v>
      </c>
      <c r="Q215" s="190" t="n">
        <v>52.8802874416905</v>
      </c>
      <c r="R215" s="190" t="n">
        <v>57.8972280494161</v>
      </c>
      <c r="S215" s="190" t="n">
        <v>62.902102902548</v>
      </c>
      <c r="T215" s="190" t="n">
        <v>67.2817850999682</v>
      </c>
      <c r="U215" s="190" t="n">
        <v>70.5099977761159</v>
      </c>
      <c r="V215" s="190" t="n">
        <v>73.3545860466349</v>
      </c>
      <c r="W215" s="190" t="n">
        <v>75.3832644214684</v>
      </c>
      <c r="X215" s="190" t="n">
        <v>75.8601325634136</v>
      </c>
      <c r="Y215" s="190" t="n">
        <v>75.2390468665188</v>
      </c>
      <c r="Z215" s="190" t="n">
        <v>72.8960743837954</v>
      </c>
      <c r="AA215" s="190" t="n">
        <v>70.6456579134731</v>
      </c>
      <c r="AB215" s="190" t="n">
        <v>67.7797717606575</v>
      </c>
      <c r="AC215" s="190" t="n">
        <v>66.1167835728333</v>
      </c>
      <c r="AD215" s="190" t="n">
        <v>64.1999142618309</v>
      </c>
      <c r="AE215" s="190" t="n">
        <v>59.4041205495117</v>
      </c>
      <c r="AF215" s="190" t="n">
        <v>54.405069707338</v>
      </c>
      <c r="AG215" s="13" t="n">
        <f aca="false">SUM(I215:AF215)</f>
        <v>1415.97372052775</v>
      </c>
      <c r="AM215" s="161" t="n">
        <f aca="false">EOMONTH(AM214,0)+1</f>
        <v>43525</v>
      </c>
      <c r="AN215" s="162" t="n">
        <f aca="false">VLOOKUP(AM215,$B$6:$C$289,2)</f>
        <v>0</v>
      </c>
      <c r="AO215" s="163" t="n">
        <f aca="false">VLOOKUP(YEAR(AM215),$E$6:$F$25,2)/100</f>
        <v>0</v>
      </c>
    </row>
    <row r="216" customFormat="false" ht="12" hidden="false" customHeight="true" outlineLevel="0" collapsed="false">
      <c r="B216" s="153" t="n">
        <f aca="false">EOMONTH(B215,0)+1</f>
        <v>43556</v>
      </c>
      <c r="C216" s="191"/>
      <c r="G216" s="130"/>
      <c r="H216" s="130" t="n">
        <v>190</v>
      </c>
      <c r="I216" s="189" t="n">
        <v>46.1681007205831</v>
      </c>
      <c r="J216" s="190" t="n">
        <v>43.5905188589728</v>
      </c>
      <c r="K216" s="190" t="n">
        <v>41.5537805972767</v>
      </c>
      <c r="L216" s="190" t="n">
        <v>40.0148675822556</v>
      </c>
      <c r="M216" s="190" t="n">
        <v>39.4620081114986</v>
      </c>
      <c r="N216" s="190" t="n">
        <v>39.7487428252902</v>
      </c>
      <c r="O216" s="190" t="n">
        <v>40.5451269094632</v>
      </c>
      <c r="P216" s="190" t="n">
        <v>44.5884267383325</v>
      </c>
      <c r="Q216" s="190" t="n">
        <v>49.1844816821075</v>
      </c>
      <c r="R216" s="190" t="n">
        <v>53.5102040636685</v>
      </c>
      <c r="S216" s="190" t="n">
        <v>57.5595816109913</v>
      </c>
      <c r="T216" s="190" t="n">
        <v>60.9400875351999</v>
      </c>
      <c r="U216" s="190" t="n">
        <v>63.5267822420835</v>
      </c>
      <c r="V216" s="190" t="n">
        <v>65.7983235456923</v>
      </c>
      <c r="W216" s="190" t="n">
        <v>67.5924045384956</v>
      </c>
      <c r="X216" s="190" t="n">
        <v>68.2031384177288</v>
      </c>
      <c r="Y216" s="190" t="n">
        <v>67.6861388200996</v>
      </c>
      <c r="Z216" s="190" t="n">
        <v>65.2819498937004</v>
      </c>
      <c r="AA216" s="190" t="n">
        <v>63.3342765140461</v>
      </c>
      <c r="AB216" s="190" t="n">
        <v>60.5189906707207</v>
      </c>
      <c r="AC216" s="190" t="n">
        <v>59.1173107357999</v>
      </c>
      <c r="AD216" s="190" t="n">
        <v>57.5414970341835</v>
      </c>
      <c r="AE216" s="190" t="n">
        <v>53.4604068611695</v>
      </c>
      <c r="AF216" s="190" t="n">
        <v>48.6438559373275</v>
      </c>
      <c r="AG216" s="13" t="n">
        <f aca="false">SUM(I216:AF216)</f>
        <v>1297.57100244669</v>
      </c>
      <c r="AM216" s="161" t="n">
        <f aca="false">EOMONTH(AM215,0)+1</f>
        <v>43556</v>
      </c>
      <c r="AN216" s="162" t="n">
        <f aca="false">VLOOKUP(AM216,$B$6:$C$289,2)</f>
        <v>0</v>
      </c>
      <c r="AO216" s="163" t="n">
        <f aca="false">VLOOKUP(YEAR(AM216),$E$6:$F$25,2)/100</f>
        <v>0</v>
      </c>
    </row>
    <row r="217" customFormat="false" ht="12" hidden="false" customHeight="true" outlineLevel="0" collapsed="false">
      <c r="B217" s="153" t="n">
        <f aca="false">EOMONTH(B216,0)+1</f>
        <v>43586</v>
      </c>
      <c r="C217" s="191"/>
      <c r="G217" s="130"/>
      <c r="H217" s="130" t="n">
        <v>191</v>
      </c>
      <c r="I217" s="189" t="n">
        <v>43.4016977529439</v>
      </c>
      <c r="J217" s="190" t="n">
        <v>40.9598796638441</v>
      </c>
      <c r="K217" s="190" t="n">
        <v>39.2075291842016</v>
      </c>
      <c r="L217" s="190" t="n">
        <v>37.9029005478863</v>
      </c>
      <c r="M217" s="190" t="n">
        <v>37.3786244316705</v>
      </c>
      <c r="N217" s="190" t="n">
        <v>37.9755216430514</v>
      </c>
      <c r="O217" s="190" t="n">
        <v>38.8338901191306</v>
      </c>
      <c r="P217" s="190" t="n">
        <v>42.7382970326699</v>
      </c>
      <c r="Q217" s="190" t="n">
        <v>46.7260763222351</v>
      </c>
      <c r="R217" s="190" t="n">
        <v>50.8389512659993</v>
      </c>
      <c r="S217" s="190" t="n">
        <v>54.4518249956801</v>
      </c>
      <c r="T217" s="190" t="n">
        <v>57.847999419641</v>
      </c>
      <c r="U217" s="190" t="n">
        <v>60.1602790948922</v>
      </c>
      <c r="V217" s="190" t="n">
        <v>62.2636745899214</v>
      </c>
      <c r="W217" s="190" t="n">
        <v>64.0340871135846</v>
      </c>
      <c r="X217" s="190" t="n">
        <v>65.0073623642832</v>
      </c>
      <c r="Y217" s="190" t="n">
        <v>64.1360916223631</v>
      </c>
      <c r="Z217" s="190" t="n">
        <v>62.1620801647229</v>
      </c>
      <c r="AA217" s="190" t="n">
        <v>60.3551547811525</v>
      </c>
      <c r="AB217" s="190" t="n">
        <v>57.6262725387989</v>
      </c>
      <c r="AC217" s="190" t="n">
        <v>56.5622459392816</v>
      </c>
      <c r="AD217" s="190" t="n">
        <v>54.9474273116418</v>
      </c>
      <c r="AE217" s="190" t="n">
        <v>50.8909046554355</v>
      </c>
      <c r="AF217" s="190" t="n">
        <v>46.3429808106963</v>
      </c>
      <c r="AG217" s="13" t="n">
        <f aca="false">SUM(I217:AF217)</f>
        <v>1232.75175336573</v>
      </c>
      <c r="AM217" s="161" t="n">
        <f aca="false">EOMONTH(AM216,0)+1</f>
        <v>43586</v>
      </c>
      <c r="AN217" s="162" t="n">
        <f aca="false">VLOOKUP(AM217,$B$6:$C$289,2)</f>
        <v>0</v>
      </c>
      <c r="AO217" s="163" t="n">
        <f aca="false">VLOOKUP(YEAR(AM217),$E$6:$F$25,2)/100</f>
        <v>0</v>
      </c>
    </row>
    <row r="218" customFormat="false" ht="12" hidden="false" customHeight="true" outlineLevel="0" collapsed="false">
      <c r="B218" s="153" t="n">
        <f aca="false">EOMONTH(B217,0)+1</f>
        <v>43617</v>
      </c>
      <c r="C218" s="191"/>
      <c r="G218" s="130"/>
      <c r="H218" s="130" t="n">
        <v>192</v>
      </c>
      <c r="I218" s="189" t="n">
        <v>41.7978266503895</v>
      </c>
      <c r="J218" s="190" t="n">
        <v>39.367746486694</v>
      </c>
      <c r="K218" s="190" t="n">
        <v>37.8785509162372</v>
      </c>
      <c r="L218" s="190" t="n">
        <v>36.6394490786653</v>
      </c>
      <c r="M218" s="190" t="n">
        <v>36.2759081016926</v>
      </c>
      <c r="N218" s="190" t="n">
        <v>36.9483636074589</v>
      </c>
      <c r="O218" s="190" t="n">
        <v>38.1400359021465</v>
      </c>
      <c r="P218" s="190" t="n">
        <v>41.5439316679138</v>
      </c>
      <c r="Q218" s="190" t="n">
        <v>45.6052331274568</v>
      </c>
      <c r="R218" s="190" t="n">
        <v>49.1760996478615</v>
      </c>
      <c r="S218" s="190" t="n">
        <v>52.4446877382179</v>
      </c>
      <c r="T218" s="190" t="n">
        <v>55.8317071045181</v>
      </c>
      <c r="U218" s="190" t="n">
        <v>57.7785997819927</v>
      </c>
      <c r="V218" s="190" t="n">
        <v>60.111808529269</v>
      </c>
      <c r="W218" s="190" t="n">
        <v>61.6899841446956</v>
      </c>
      <c r="X218" s="190" t="n">
        <v>62.3326923034147</v>
      </c>
      <c r="Y218" s="190" t="n">
        <v>61.6206442494547</v>
      </c>
      <c r="Z218" s="190" t="n">
        <v>59.579642886523</v>
      </c>
      <c r="AA218" s="190" t="n">
        <v>57.6124910915417</v>
      </c>
      <c r="AB218" s="190" t="n">
        <v>55.097116045503</v>
      </c>
      <c r="AC218" s="190" t="n">
        <v>54.3838921118597</v>
      </c>
      <c r="AD218" s="190" t="n">
        <v>52.9884064822586</v>
      </c>
      <c r="AE218" s="190" t="n">
        <v>49.3944186822301</v>
      </c>
      <c r="AF218" s="190" t="n">
        <v>45.0540261489477</v>
      </c>
      <c r="AG218" s="13" t="n">
        <f aca="false">SUM(I218:AF218)</f>
        <v>1189.29326248694</v>
      </c>
      <c r="AM218" s="161" t="n">
        <f aca="false">EOMONTH(AM217,0)+1</f>
        <v>43617</v>
      </c>
      <c r="AN218" s="162" t="n">
        <f aca="false">VLOOKUP(AM218,$B$6:$C$289,2)</f>
        <v>0</v>
      </c>
      <c r="AO218" s="163" t="n">
        <f aca="false">VLOOKUP(YEAR(AM218),$E$6:$F$25,2)/100</f>
        <v>0</v>
      </c>
    </row>
    <row r="219" customFormat="false" ht="12" hidden="false" customHeight="true" outlineLevel="0" collapsed="false">
      <c r="B219" s="153" t="n">
        <f aca="false">EOMONTH(B218,0)+1</f>
        <v>43647</v>
      </c>
      <c r="C219" s="191"/>
      <c r="G219" s="130"/>
      <c r="H219" s="130" t="n">
        <v>193</v>
      </c>
      <c r="I219" s="189" t="n">
        <v>46.153001103546</v>
      </c>
      <c r="J219" s="190" t="n">
        <v>43.4642460059436</v>
      </c>
      <c r="K219" s="190" t="n">
        <v>41.797961711401</v>
      </c>
      <c r="L219" s="190" t="n">
        <v>40.2692877786579</v>
      </c>
      <c r="M219" s="190" t="n">
        <v>39.7241278879521</v>
      </c>
      <c r="N219" s="190" t="n">
        <v>40.176561263232</v>
      </c>
      <c r="O219" s="190" t="n">
        <v>41.00290245863</v>
      </c>
      <c r="P219" s="190" t="n">
        <v>44.9277997368677</v>
      </c>
      <c r="Q219" s="190" t="n">
        <v>49.6978882481697</v>
      </c>
      <c r="R219" s="190" t="n">
        <v>54.2618507073437</v>
      </c>
      <c r="S219" s="190" t="n">
        <v>58.4888852589632</v>
      </c>
      <c r="T219" s="190" t="n">
        <v>62.3363376679697</v>
      </c>
      <c r="U219" s="190" t="n">
        <v>65.1246359796122</v>
      </c>
      <c r="V219" s="190" t="n">
        <v>67.9598900077455</v>
      </c>
      <c r="W219" s="190" t="n">
        <v>70.1133596464612</v>
      </c>
      <c r="X219" s="190" t="n">
        <v>70.2105988641116</v>
      </c>
      <c r="Y219" s="190" t="n">
        <v>69.5061380090198</v>
      </c>
      <c r="Z219" s="190" t="n">
        <v>67.3091248149692</v>
      </c>
      <c r="AA219" s="190" t="n">
        <v>65.1065508012916</v>
      </c>
      <c r="AB219" s="190" t="n">
        <v>62.1659973634167</v>
      </c>
      <c r="AC219" s="190" t="n">
        <v>60.7711636923697</v>
      </c>
      <c r="AD219" s="190" t="n">
        <v>59.5313472228419</v>
      </c>
      <c r="AE219" s="190" t="n">
        <v>55.6240542490622</v>
      </c>
      <c r="AF219" s="190" t="n">
        <v>51.4014371682867</v>
      </c>
      <c r="AG219" s="13" t="n">
        <f aca="false">SUM(I219:AF219)</f>
        <v>1327.12514764786</v>
      </c>
      <c r="AM219" s="161" t="n">
        <f aca="false">EOMONTH(AM218,0)+1</f>
        <v>43647</v>
      </c>
      <c r="AN219" s="162" t="n">
        <f aca="false">VLOOKUP(AM219,$B$6:$C$289,2)</f>
        <v>0</v>
      </c>
      <c r="AO219" s="163" t="n">
        <f aca="false">VLOOKUP(YEAR(AM219),$E$6:$F$25,2)/100</f>
        <v>0</v>
      </c>
    </row>
    <row r="220" customFormat="false" ht="12" hidden="false" customHeight="true" outlineLevel="0" collapsed="false">
      <c r="B220" s="153" t="n">
        <f aca="false">EOMONTH(B219,0)+1</f>
        <v>43678</v>
      </c>
      <c r="C220" s="191"/>
      <c r="G220" s="130"/>
      <c r="H220" s="130" t="n">
        <v>194</v>
      </c>
      <c r="I220" s="189" t="n">
        <v>49.9655869762831</v>
      </c>
      <c r="J220" s="190" t="n">
        <v>47.0110570003862</v>
      </c>
      <c r="K220" s="190" t="n">
        <v>44.8168509804858</v>
      </c>
      <c r="L220" s="190" t="n">
        <v>42.9665301791654</v>
      </c>
      <c r="M220" s="190" t="n">
        <v>42.0491463626097</v>
      </c>
      <c r="N220" s="190" t="n">
        <v>41.5896275870496</v>
      </c>
      <c r="O220" s="190" t="n">
        <v>39.3717640092793</v>
      </c>
      <c r="P220" s="190" t="n">
        <v>41.0192170813323</v>
      </c>
      <c r="Q220" s="190" t="n">
        <v>46.4309377819536</v>
      </c>
      <c r="R220" s="190" t="n">
        <v>52.1481284423404</v>
      </c>
      <c r="S220" s="190" t="n">
        <v>57.3164235974989</v>
      </c>
      <c r="T220" s="190" t="n">
        <v>61.8646295745445</v>
      </c>
      <c r="U220" s="190" t="n">
        <v>65.2051396886926</v>
      </c>
      <c r="V220" s="190" t="n">
        <v>67.6683487584219</v>
      </c>
      <c r="W220" s="190" t="n">
        <v>69.6094262706456</v>
      </c>
      <c r="X220" s="190" t="n">
        <v>70.2317015404852</v>
      </c>
      <c r="Y220" s="190" t="n">
        <v>69.8580812372438</v>
      </c>
      <c r="Z220" s="190" t="n">
        <v>68.9536673325369</v>
      </c>
      <c r="AA220" s="190" t="n">
        <v>66.9551646743129</v>
      </c>
      <c r="AB220" s="190" t="n">
        <v>64.1304699291799</v>
      </c>
      <c r="AC220" s="190" t="n">
        <v>63.0529860834203</v>
      </c>
      <c r="AD220" s="190" t="n">
        <v>61.6444313966509</v>
      </c>
      <c r="AE220" s="190" t="n">
        <v>57.7784938963814</v>
      </c>
      <c r="AF220" s="190" t="n">
        <v>53.2614814841965</v>
      </c>
      <c r="AG220" s="13" t="n">
        <f aca="false">SUM(I220:AF220)</f>
        <v>1344.8992918651</v>
      </c>
      <c r="AM220" s="161" t="n">
        <f aca="false">EOMONTH(AM219,0)+1</f>
        <v>43678</v>
      </c>
      <c r="AN220" s="162" t="n">
        <f aca="false">VLOOKUP(AM220,$B$6:$C$289,2)</f>
        <v>0</v>
      </c>
      <c r="AO220" s="163" t="n">
        <f aca="false">VLOOKUP(YEAR(AM220),$E$6:$F$25,2)/100</f>
        <v>0</v>
      </c>
    </row>
    <row r="221" customFormat="false" ht="12" hidden="false" customHeight="true" outlineLevel="0" collapsed="false">
      <c r="B221" s="153" t="n">
        <f aca="false">EOMONTH(B220,0)+1</f>
        <v>43709</v>
      </c>
      <c r="C221" s="191"/>
      <c r="G221" s="130"/>
      <c r="H221" s="130" t="n">
        <v>195</v>
      </c>
      <c r="I221" s="189" t="n">
        <v>48.8838902509074</v>
      </c>
      <c r="J221" s="190" t="n">
        <v>46.12708978939</v>
      </c>
      <c r="K221" s="190" t="n">
        <v>43.9849241535358</v>
      </c>
      <c r="L221" s="190" t="n">
        <v>42.0399771291465</v>
      </c>
      <c r="M221" s="190" t="n">
        <v>41.0306519992941</v>
      </c>
      <c r="N221" s="190" t="n">
        <v>40.2216084765826</v>
      </c>
      <c r="O221" s="190" t="n">
        <v>37.733503591161</v>
      </c>
      <c r="P221" s="190" t="n">
        <v>39.288538617477</v>
      </c>
      <c r="Q221" s="190" t="n">
        <v>44.1452516810799</v>
      </c>
      <c r="R221" s="190" t="n">
        <v>49.645295348979</v>
      </c>
      <c r="S221" s="190" t="n">
        <v>54.4290243731181</v>
      </c>
      <c r="T221" s="190" t="n">
        <v>58.3277455015352</v>
      </c>
      <c r="U221" s="190" t="n">
        <v>62.0754758938901</v>
      </c>
      <c r="V221" s="190" t="n">
        <v>64.6094923661685</v>
      </c>
      <c r="W221" s="190" t="n">
        <v>66.9251402889121</v>
      </c>
      <c r="X221" s="190" t="n">
        <v>67.8496204099854</v>
      </c>
      <c r="Y221" s="190" t="n">
        <v>67.6044570402029</v>
      </c>
      <c r="Z221" s="190" t="n">
        <v>67.0385803861652</v>
      </c>
      <c r="AA221" s="190" t="n">
        <v>65.6515769632882</v>
      </c>
      <c r="AB221" s="190" t="n">
        <v>63.2016253763782</v>
      </c>
      <c r="AC221" s="190" t="n">
        <v>62.0033994610287</v>
      </c>
      <c r="AD221" s="190" t="n">
        <v>60.5064770236966</v>
      </c>
      <c r="AE221" s="190" t="n">
        <v>56.3271436678501</v>
      </c>
      <c r="AF221" s="190" t="n">
        <v>51.5591937022648</v>
      </c>
      <c r="AG221" s="13" t="n">
        <f aca="false">SUM(I221:AF221)</f>
        <v>1301.20968349204</v>
      </c>
      <c r="AM221" s="161" t="n">
        <f aca="false">EOMONTH(AM220,0)+1</f>
        <v>43709</v>
      </c>
      <c r="AN221" s="162" t="n">
        <f aca="false">VLOOKUP(AM221,$B$6:$C$289,2)</f>
        <v>0</v>
      </c>
      <c r="AO221" s="163" t="n">
        <f aca="false">VLOOKUP(YEAR(AM221),$E$6:$F$25,2)/100</f>
        <v>0</v>
      </c>
    </row>
    <row r="222" customFormat="false" ht="12" hidden="false" customHeight="true" outlineLevel="0" collapsed="false">
      <c r="B222" s="153" t="n">
        <f aca="false">EOMONTH(B221,0)+1</f>
        <v>43739</v>
      </c>
      <c r="C222" s="191"/>
      <c r="G222" s="130"/>
      <c r="H222" s="130" t="n">
        <v>196</v>
      </c>
      <c r="I222" s="189" t="n">
        <v>48.5169510731541</v>
      </c>
      <c r="J222" s="190" t="n">
        <v>45.7452984191994</v>
      </c>
      <c r="K222" s="190" t="n">
        <v>43.9624460308846</v>
      </c>
      <c r="L222" s="190" t="n">
        <v>42.2538265759086</v>
      </c>
      <c r="M222" s="190" t="n">
        <v>41.4174526423341</v>
      </c>
      <c r="N222" s="190" t="n">
        <v>41.8557415220305</v>
      </c>
      <c r="O222" s="190" t="n">
        <v>42.7715017069512</v>
      </c>
      <c r="P222" s="190" t="n">
        <v>47.8174672895483</v>
      </c>
      <c r="Q222" s="190" t="n">
        <v>53.3670295713545</v>
      </c>
      <c r="R222" s="190" t="n">
        <v>58.5362496186994</v>
      </c>
      <c r="S222" s="190" t="n">
        <v>63.5733787091618</v>
      </c>
      <c r="T222" s="190" t="n">
        <v>67.9589944619219</v>
      </c>
      <c r="U222" s="190" t="n">
        <v>71.2474139393155</v>
      </c>
      <c r="V222" s="190" t="n">
        <v>74.1012040950615</v>
      </c>
      <c r="W222" s="190" t="n">
        <v>76.2700502661787</v>
      </c>
      <c r="X222" s="190" t="n">
        <v>76.7150409169906</v>
      </c>
      <c r="Y222" s="190" t="n">
        <v>76.0275493690594</v>
      </c>
      <c r="Z222" s="190" t="n">
        <v>73.5701601480747</v>
      </c>
      <c r="AA222" s="190" t="n">
        <v>71.310074920075</v>
      </c>
      <c r="AB222" s="190" t="n">
        <v>68.4549958763834</v>
      </c>
      <c r="AC222" s="190" t="n">
        <v>67.079563706205</v>
      </c>
      <c r="AD222" s="190" t="n">
        <v>64.7677779240669</v>
      </c>
      <c r="AE222" s="190" t="n">
        <v>59.8719831199752</v>
      </c>
      <c r="AF222" s="190" t="n">
        <v>54.8311730222182</v>
      </c>
      <c r="AG222" s="13" t="n">
        <f aca="false">SUM(I222:AF222)</f>
        <v>1432.02332492475</v>
      </c>
      <c r="AM222" s="161" t="n">
        <f aca="false">EOMONTH(AM221,0)+1</f>
        <v>43739</v>
      </c>
      <c r="AN222" s="162" t="n">
        <f aca="false">VLOOKUP(AM222,$B$6:$C$289,2)</f>
        <v>0</v>
      </c>
      <c r="AO222" s="163" t="n">
        <f aca="false">VLOOKUP(YEAR(AM222),$E$6:$F$25,2)/100</f>
        <v>0</v>
      </c>
    </row>
    <row r="223" customFormat="false" ht="12" hidden="false" customHeight="true" outlineLevel="0" collapsed="false">
      <c r="B223" s="153" t="n">
        <f aca="false">EOMONTH(B222,0)+1</f>
        <v>43770</v>
      </c>
      <c r="C223" s="191"/>
      <c r="G223" s="130"/>
      <c r="H223" s="130" t="n">
        <v>197</v>
      </c>
      <c r="I223" s="189" t="n">
        <v>48.5111074309788</v>
      </c>
      <c r="J223" s="190" t="n">
        <v>45.8165403199666</v>
      </c>
      <c r="K223" s="190" t="n">
        <v>43.661622598993</v>
      </c>
      <c r="L223" s="190" t="n">
        <v>42.0051805630642</v>
      </c>
      <c r="M223" s="190" t="n">
        <v>41.3594785210297</v>
      </c>
      <c r="N223" s="190" t="n">
        <v>41.6611329391252</v>
      </c>
      <c r="O223" s="190" t="n">
        <v>42.3625969202703</v>
      </c>
      <c r="P223" s="190" t="n">
        <v>46.4471894382021</v>
      </c>
      <c r="Q223" s="190" t="n">
        <v>51.4131951990863</v>
      </c>
      <c r="R223" s="190" t="n">
        <v>56.1790620785768</v>
      </c>
      <c r="S223" s="190" t="n">
        <v>60.6552834689451</v>
      </c>
      <c r="T223" s="190" t="n">
        <v>64.4345720099914</v>
      </c>
      <c r="U223" s="190" t="n">
        <v>67.4869310907416</v>
      </c>
      <c r="V223" s="190" t="n">
        <v>70.1687830428168</v>
      </c>
      <c r="W223" s="190" t="n">
        <v>72.2127167030022</v>
      </c>
      <c r="X223" s="190" t="n">
        <v>72.8038331961568</v>
      </c>
      <c r="Y223" s="190" t="n">
        <v>72.2153602599431</v>
      </c>
      <c r="Z223" s="190" t="n">
        <v>69.7102869992889</v>
      </c>
      <c r="AA223" s="190" t="n">
        <v>67.6576013270233</v>
      </c>
      <c r="AB223" s="190" t="n">
        <v>64.6248756512818</v>
      </c>
      <c r="AC223" s="190" t="n">
        <v>63.2390269511703</v>
      </c>
      <c r="AD223" s="190" t="n">
        <v>61.1758770582473</v>
      </c>
      <c r="AE223" s="190" t="n">
        <v>56.726023379424</v>
      </c>
      <c r="AF223" s="190" t="n">
        <v>51.6662743941079</v>
      </c>
      <c r="AG223" s="13" t="n">
        <f aca="false">SUM(I223:AF223)</f>
        <v>1374.19455154143</v>
      </c>
      <c r="AM223" s="161" t="n">
        <f aca="false">EOMONTH(AM222,0)+1</f>
        <v>43770</v>
      </c>
      <c r="AN223" s="162" t="n">
        <f aca="false">VLOOKUP(AM223,$B$6:$C$289,2)</f>
        <v>0</v>
      </c>
      <c r="AO223" s="163" t="n">
        <f aca="false">VLOOKUP(YEAR(AM223),$E$6:$F$25,2)/100</f>
        <v>0</v>
      </c>
    </row>
    <row r="224" customFormat="false" ht="12" hidden="false" customHeight="true" outlineLevel="0" collapsed="false">
      <c r="B224" s="153" t="n">
        <f aca="false">EOMONTH(B223,0)+1</f>
        <v>43800</v>
      </c>
      <c r="C224" s="191"/>
      <c r="G224" s="130"/>
      <c r="H224" s="130" t="n">
        <v>198</v>
      </c>
      <c r="I224" s="189" t="n">
        <v>45.5911700888938</v>
      </c>
      <c r="J224" s="190" t="n">
        <v>43.0111363948926</v>
      </c>
      <c r="K224" s="190" t="n">
        <v>41.1427015443648</v>
      </c>
      <c r="L224" s="190" t="n">
        <v>39.7098823626683</v>
      </c>
      <c r="M224" s="190" t="n">
        <v>39.1291303196074</v>
      </c>
      <c r="N224" s="190" t="n">
        <v>39.6696673750892</v>
      </c>
      <c r="O224" s="190" t="n">
        <v>40.5039713903559</v>
      </c>
      <c r="P224" s="190" t="n">
        <v>44.5144056204511</v>
      </c>
      <c r="Q224" s="190" t="n">
        <v>48.6792762763621</v>
      </c>
      <c r="R224" s="190" t="n">
        <v>53.172835155599</v>
      </c>
      <c r="S224" s="190" t="n">
        <v>57.1407155790321</v>
      </c>
      <c r="T224" s="190" t="n">
        <v>60.7560074881668</v>
      </c>
      <c r="U224" s="190" t="n">
        <v>63.2815719182842</v>
      </c>
      <c r="V224" s="190" t="n">
        <v>65.5489729231126</v>
      </c>
      <c r="W224" s="190" t="n">
        <v>67.3083664864282</v>
      </c>
      <c r="X224" s="190" t="n">
        <v>68.2744917677938</v>
      </c>
      <c r="Y224" s="190" t="n">
        <v>67.2983607331713</v>
      </c>
      <c r="Z224" s="190" t="n">
        <v>65.2703926678978</v>
      </c>
      <c r="AA224" s="190" t="n">
        <v>63.3536535520029</v>
      </c>
      <c r="AB224" s="190" t="n">
        <v>60.5279992785384</v>
      </c>
      <c r="AC224" s="190" t="n">
        <v>59.6009726256331</v>
      </c>
      <c r="AD224" s="190" t="n">
        <v>57.4935776527324</v>
      </c>
      <c r="AE224" s="190" t="n">
        <v>53.2968091257908</v>
      </c>
      <c r="AF224" s="190" t="n">
        <v>48.5488718978882</v>
      </c>
      <c r="AG224" s="13" t="n">
        <f aca="false">SUM(I224:AF224)</f>
        <v>1292.82494022476</v>
      </c>
      <c r="AM224" s="161" t="n">
        <f aca="false">EOMONTH(AM223,0)+1</f>
        <v>43800</v>
      </c>
      <c r="AN224" s="162" t="n">
        <f aca="false">VLOOKUP(AM224,$B$6:$C$289,2)</f>
        <v>0</v>
      </c>
      <c r="AO224" s="163" t="n">
        <f aca="false">VLOOKUP(YEAR(AM224),$E$6:$F$25,2)/100</f>
        <v>0</v>
      </c>
    </row>
    <row r="225" customFormat="false" ht="12" hidden="false" customHeight="true" outlineLevel="0" collapsed="false">
      <c r="B225" s="153" t="n">
        <f aca="false">EOMONTH(B224,0)+1</f>
        <v>43831</v>
      </c>
      <c r="C225" s="191"/>
      <c r="G225" s="130"/>
      <c r="H225" s="130" t="n">
        <v>199</v>
      </c>
      <c r="I225" s="189" t="n">
        <v>43.1198317553259</v>
      </c>
      <c r="J225" s="190" t="n">
        <v>40.6336384707569</v>
      </c>
      <c r="K225" s="190" t="n">
        <v>39.0138694740793</v>
      </c>
      <c r="L225" s="190" t="n">
        <v>37.7122620685152</v>
      </c>
      <c r="M225" s="190" t="n">
        <v>37.2522704840678</v>
      </c>
      <c r="N225" s="190" t="n">
        <v>37.9527170516765</v>
      </c>
      <c r="O225" s="190" t="n">
        <v>39.1668512109562</v>
      </c>
      <c r="P225" s="190" t="n">
        <v>42.4709018388158</v>
      </c>
      <c r="Q225" s="190" t="n">
        <v>46.6156148317618</v>
      </c>
      <c r="R225" s="190" t="n">
        <v>50.4351773956136</v>
      </c>
      <c r="S225" s="190" t="n">
        <v>53.8644446049222</v>
      </c>
      <c r="T225" s="190" t="n">
        <v>57.3390062804394</v>
      </c>
      <c r="U225" s="190" t="n">
        <v>59.4569293580639</v>
      </c>
      <c r="V225" s="190" t="n">
        <v>61.9181126844231</v>
      </c>
      <c r="W225" s="190" t="n">
        <v>63.6354023500395</v>
      </c>
      <c r="X225" s="190" t="n">
        <v>64.2705596922797</v>
      </c>
      <c r="Y225" s="190" t="n">
        <v>63.4578132259852</v>
      </c>
      <c r="Z225" s="190" t="n">
        <v>61.2922935147643</v>
      </c>
      <c r="AA225" s="190" t="n">
        <v>59.2946721273006</v>
      </c>
      <c r="AB225" s="190" t="n">
        <v>56.7263815257286</v>
      </c>
      <c r="AC225" s="190" t="n">
        <v>56.2774893364008</v>
      </c>
      <c r="AD225" s="190" t="n">
        <v>54.3897166812106</v>
      </c>
      <c r="AE225" s="190" t="n">
        <v>50.637153801686</v>
      </c>
      <c r="AF225" s="190" t="n">
        <v>46.1923628059523</v>
      </c>
      <c r="AG225" s="13" t="n">
        <f aca="false">SUM(I225:AF225)</f>
        <v>1223.12547257077</v>
      </c>
      <c r="AM225" s="161" t="n">
        <f aca="false">EOMONTH(AM224,0)+1</f>
        <v>43831</v>
      </c>
      <c r="AN225" s="162" t="n">
        <f aca="false">VLOOKUP(AM225,$B$6:$C$289,2)</f>
        <v>0</v>
      </c>
      <c r="AO225" s="163" t="n">
        <f aca="false">VLOOKUP(YEAR(AM225),$E$6:$F$25,2)/100</f>
        <v>0</v>
      </c>
    </row>
    <row r="226" customFormat="false" ht="12" hidden="false" customHeight="true" outlineLevel="0" collapsed="false">
      <c r="B226" s="153" t="n">
        <f aca="false">EOMONTH(B225,0)+1</f>
        <v>43862</v>
      </c>
      <c r="C226" s="191"/>
      <c r="G226" s="130"/>
      <c r="H226" s="130" t="n">
        <v>200</v>
      </c>
      <c r="I226" s="189" t="n">
        <v>42.4788903394372</v>
      </c>
      <c r="J226" s="190" t="n">
        <v>40.0715137222935</v>
      </c>
      <c r="K226" s="190" t="n">
        <v>38.4206257883469</v>
      </c>
      <c r="L226" s="190" t="n">
        <v>37.1620634403742</v>
      </c>
      <c r="M226" s="190" t="n">
        <v>36.6444824168255</v>
      </c>
      <c r="N226" s="190" t="n">
        <v>37.3169342433617</v>
      </c>
      <c r="O226" s="190" t="n">
        <v>38.3556414996334</v>
      </c>
      <c r="P226" s="190" t="n">
        <v>41.7682311513591</v>
      </c>
      <c r="Q226" s="190" t="n">
        <v>45.9096041696144</v>
      </c>
      <c r="R226" s="190" t="n">
        <v>49.8839702058746</v>
      </c>
      <c r="S226" s="190" t="n">
        <v>53.4727548503334</v>
      </c>
      <c r="T226" s="190" t="n">
        <v>56.5897870466669</v>
      </c>
      <c r="U226" s="190" t="n">
        <v>58.8088829555586</v>
      </c>
      <c r="V226" s="190" t="n">
        <v>61.1461969888187</v>
      </c>
      <c r="W226" s="190" t="n">
        <v>63.0636620623594</v>
      </c>
      <c r="X226" s="190" t="n">
        <v>63.3122644606784</v>
      </c>
      <c r="Y226" s="190" t="n">
        <v>62.4431523613411</v>
      </c>
      <c r="Z226" s="190" t="n">
        <v>60.2281447927622</v>
      </c>
      <c r="AA226" s="190" t="n">
        <v>58.3131198290549</v>
      </c>
      <c r="AB226" s="190" t="n">
        <v>55.640576228688</v>
      </c>
      <c r="AC226" s="190" t="n">
        <v>54.9749061290994</v>
      </c>
      <c r="AD226" s="190" t="n">
        <v>53.6047258482387</v>
      </c>
      <c r="AE226" s="190" t="n">
        <v>50.1119201486228</v>
      </c>
      <c r="AF226" s="190" t="n">
        <v>46.2975362055413</v>
      </c>
      <c r="AG226" s="13" t="n">
        <f aca="false">SUM(I226:AF226)</f>
        <v>1206.01958688488</v>
      </c>
      <c r="AM226" s="161" t="n">
        <f aca="false">EOMONTH(AM225,0)+1</f>
        <v>43862</v>
      </c>
      <c r="AN226" s="162" t="n">
        <f aca="false">VLOOKUP(AM226,$B$6:$C$289,2)</f>
        <v>0</v>
      </c>
      <c r="AO226" s="163" t="n">
        <f aca="false">VLOOKUP(YEAR(AM226),$E$6:$F$25,2)/100</f>
        <v>0</v>
      </c>
    </row>
    <row r="227" customFormat="false" ht="12" hidden="false" customHeight="true" outlineLevel="0" collapsed="false">
      <c r="B227" s="153" t="n">
        <f aca="false">EOMONTH(B226,0)+1</f>
        <v>43891</v>
      </c>
      <c r="C227" s="191"/>
      <c r="G227" s="130"/>
      <c r="H227" s="130" t="n">
        <v>201</v>
      </c>
      <c r="I227" s="189" t="n">
        <v>43.4719677981591</v>
      </c>
      <c r="J227" s="190" t="n">
        <v>40.9807067473062</v>
      </c>
      <c r="K227" s="190" t="n">
        <v>39.040239969613</v>
      </c>
      <c r="L227" s="190" t="n">
        <v>37.6545489962574</v>
      </c>
      <c r="M227" s="190" t="n">
        <v>36.9410127880088</v>
      </c>
      <c r="N227" s="190" t="n">
        <v>36.8084345438743</v>
      </c>
      <c r="O227" s="190" t="n">
        <v>34.9478704932439</v>
      </c>
      <c r="P227" s="190" t="n">
        <v>35.8617806156146</v>
      </c>
      <c r="Q227" s="190" t="n">
        <v>40.4621683717063</v>
      </c>
      <c r="R227" s="190" t="n">
        <v>45.1010254560912</v>
      </c>
      <c r="S227" s="190" t="n">
        <v>49.3462115589223</v>
      </c>
      <c r="T227" s="190" t="n">
        <v>53.0033530716477</v>
      </c>
      <c r="U227" s="190" t="n">
        <v>55.5925794465322</v>
      </c>
      <c r="V227" s="190" t="n">
        <v>57.4829207980409</v>
      </c>
      <c r="W227" s="190" t="n">
        <v>59.0130637280899</v>
      </c>
      <c r="X227" s="190" t="n">
        <v>59.8650155818982</v>
      </c>
      <c r="Y227" s="190" t="n">
        <v>59.4447949795247</v>
      </c>
      <c r="Z227" s="190" t="n">
        <v>58.6937250568801</v>
      </c>
      <c r="AA227" s="190" t="n">
        <v>57.072963001906</v>
      </c>
      <c r="AB227" s="190" t="n">
        <v>54.6171492059096</v>
      </c>
      <c r="AC227" s="190" t="n">
        <v>54.5163583736489</v>
      </c>
      <c r="AD227" s="190" t="n">
        <v>53.1093641177749</v>
      </c>
      <c r="AE227" s="190" t="n">
        <v>49.8167941737781</v>
      </c>
      <c r="AF227" s="190" t="n">
        <v>45.9330503203137</v>
      </c>
      <c r="AG227" s="13" t="n">
        <f aca="false">SUM(I227:AF227)</f>
        <v>1158.77709919474</v>
      </c>
      <c r="AM227" s="161" t="n">
        <f aca="false">EOMONTH(AM226,0)+1</f>
        <v>43891</v>
      </c>
      <c r="AN227" s="162" t="n">
        <f aca="false">VLOOKUP(AM227,$B$6:$C$289,2)</f>
        <v>0</v>
      </c>
      <c r="AO227" s="163" t="n">
        <f aca="false">VLOOKUP(YEAR(AM227),$E$6:$F$25,2)/100</f>
        <v>0</v>
      </c>
    </row>
    <row r="228" customFormat="false" ht="12" hidden="false" customHeight="true" outlineLevel="0" collapsed="false">
      <c r="B228" s="153" t="n">
        <f aca="false">EOMONTH(B227,0)+1</f>
        <v>43922</v>
      </c>
      <c r="C228" s="191"/>
      <c r="G228" s="130"/>
      <c r="H228" s="130" t="n">
        <v>202</v>
      </c>
      <c r="I228" s="189" t="n">
        <v>44.2374890026769</v>
      </c>
      <c r="J228" s="190" t="n">
        <v>41.8040823200706</v>
      </c>
      <c r="K228" s="190" t="n">
        <v>39.9689294931086</v>
      </c>
      <c r="L228" s="190" t="n">
        <v>38.3619530857456</v>
      </c>
      <c r="M228" s="190" t="n">
        <v>37.5881385374984</v>
      </c>
      <c r="N228" s="190" t="n">
        <v>36.9899064750128</v>
      </c>
      <c r="O228" s="190" t="n">
        <v>34.8599235899017</v>
      </c>
      <c r="P228" s="190" t="n">
        <v>35.8507202918973</v>
      </c>
      <c r="Q228" s="190" t="n">
        <v>40.270602604976</v>
      </c>
      <c r="R228" s="190" t="n">
        <v>44.9832181812365</v>
      </c>
      <c r="S228" s="190" t="n">
        <v>49.2336762778184</v>
      </c>
      <c r="T228" s="190" t="n">
        <v>52.7266854754266</v>
      </c>
      <c r="U228" s="190" t="n">
        <v>56.117983173199</v>
      </c>
      <c r="V228" s="190" t="n">
        <v>58.4569277393842</v>
      </c>
      <c r="W228" s="190" t="n">
        <v>60.4975862037927</v>
      </c>
      <c r="X228" s="190" t="n">
        <v>61.5836421975515</v>
      </c>
      <c r="Y228" s="190" t="n">
        <v>61.4304286687875</v>
      </c>
      <c r="Z228" s="190" t="n">
        <v>61.0545312262333</v>
      </c>
      <c r="AA228" s="190" t="n">
        <v>59.8501798025486</v>
      </c>
      <c r="AB228" s="190" t="n">
        <v>57.6373858537011</v>
      </c>
      <c r="AC228" s="190" t="n">
        <v>57.3768133232642</v>
      </c>
      <c r="AD228" s="190" t="n">
        <v>55.5797920417068</v>
      </c>
      <c r="AE228" s="190" t="n">
        <v>51.673244434151</v>
      </c>
      <c r="AF228" s="190" t="n">
        <v>47.3100371154391</v>
      </c>
      <c r="AG228" s="13" t="n">
        <f aca="false">SUM(I228:AF228)</f>
        <v>1185.44387711513</v>
      </c>
      <c r="AM228" s="161" t="n">
        <f aca="false">EOMONTH(AM227,0)+1</f>
        <v>43922</v>
      </c>
      <c r="AN228" s="162" t="n">
        <f aca="false">VLOOKUP(AM228,$B$6:$C$289,2)</f>
        <v>0</v>
      </c>
      <c r="AO228" s="163" t="n">
        <f aca="false">VLOOKUP(YEAR(AM228),$E$6:$F$25,2)/100</f>
        <v>0</v>
      </c>
    </row>
    <row r="229" customFormat="false" ht="12" hidden="false" customHeight="true" outlineLevel="0" collapsed="false">
      <c r="B229" s="153" t="n">
        <f aca="false">EOMONTH(B228,0)+1</f>
        <v>43952</v>
      </c>
      <c r="C229" s="191"/>
      <c r="G229" s="130"/>
      <c r="H229" s="130" t="n">
        <v>203</v>
      </c>
      <c r="I229" s="189" t="n">
        <v>44.9908332659726</v>
      </c>
      <c r="J229" s="190" t="n">
        <v>42.5136828923651</v>
      </c>
      <c r="K229" s="190" t="n">
        <v>40.8152360070861</v>
      </c>
      <c r="L229" s="190" t="n">
        <v>39.4024872237935</v>
      </c>
      <c r="M229" s="190" t="n">
        <v>38.6271219632594</v>
      </c>
      <c r="N229" s="190" t="n">
        <v>39.3102191194226</v>
      </c>
      <c r="O229" s="190" t="n">
        <v>40.4358936099362</v>
      </c>
      <c r="P229" s="190" t="n">
        <v>44.9030483999723</v>
      </c>
      <c r="Q229" s="190" t="n">
        <v>50.0271083582605</v>
      </c>
      <c r="R229" s="190" t="n">
        <v>54.637126122449</v>
      </c>
      <c r="S229" s="190" t="n">
        <v>59.1592405009639</v>
      </c>
      <c r="T229" s="190" t="n">
        <v>63.0430055287883</v>
      </c>
      <c r="U229" s="190" t="n">
        <v>66.0442227063384</v>
      </c>
      <c r="V229" s="190" t="n">
        <v>68.721080527504</v>
      </c>
      <c r="W229" s="190" t="n">
        <v>70.8441761916582</v>
      </c>
      <c r="X229" s="190" t="n">
        <v>71.4344590198952</v>
      </c>
      <c r="Y229" s="190" t="n">
        <v>70.6836418341334</v>
      </c>
      <c r="Z229" s="190" t="n">
        <v>68.2046128908664</v>
      </c>
      <c r="AA229" s="190" t="n">
        <v>66.1959308137424</v>
      </c>
      <c r="AB229" s="190" t="n">
        <v>63.498765484653</v>
      </c>
      <c r="AC229" s="190" t="n">
        <v>62.7801340790864</v>
      </c>
      <c r="AD229" s="190" t="n">
        <v>60.292283126381</v>
      </c>
      <c r="AE229" s="190" t="n">
        <v>55.5940499584373</v>
      </c>
      <c r="AF229" s="190" t="n">
        <v>50.8929438466053</v>
      </c>
      <c r="AG229" s="13" t="n">
        <f aca="false">SUM(I229:AF229)</f>
        <v>1333.05130347157</v>
      </c>
      <c r="AM229" s="161" t="n">
        <f aca="false">EOMONTH(AM228,0)+1</f>
        <v>43952</v>
      </c>
      <c r="AN229" s="162" t="n">
        <f aca="false">VLOOKUP(AM229,$B$6:$C$289,2)</f>
        <v>0</v>
      </c>
      <c r="AO229" s="163" t="n">
        <f aca="false">VLOOKUP(YEAR(AM229),$E$6:$F$25,2)/100</f>
        <v>0</v>
      </c>
    </row>
    <row r="230" customFormat="false" ht="12" hidden="false" customHeight="true" outlineLevel="0" collapsed="false">
      <c r="B230" s="153" t="n">
        <f aca="false">EOMONTH(B229,0)+1</f>
        <v>43983</v>
      </c>
      <c r="C230" s="191"/>
      <c r="G230" s="130"/>
      <c r="H230" s="130" t="n">
        <v>204</v>
      </c>
      <c r="I230" s="189" t="n">
        <v>48.7685726760112</v>
      </c>
      <c r="J230" s="190" t="n">
        <v>46.0679218122419</v>
      </c>
      <c r="K230" s="190" t="n">
        <v>44.0209139566157</v>
      </c>
      <c r="L230" s="190" t="n">
        <v>42.3830474124638</v>
      </c>
      <c r="M230" s="190" t="n">
        <v>41.8437852033581</v>
      </c>
      <c r="N230" s="190" t="n">
        <v>42.092342171982</v>
      </c>
      <c r="O230" s="190" t="n">
        <v>42.9323654004769</v>
      </c>
      <c r="P230" s="190" t="n">
        <v>46.9994856340942</v>
      </c>
      <c r="Q230" s="190" t="n">
        <v>52.1298306781285</v>
      </c>
      <c r="R230" s="190" t="n">
        <v>56.9525740206908</v>
      </c>
      <c r="S230" s="190" t="n">
        <v>61.6938555774332</v>
      </c>
      <c r="T230" s="190" t="n">
        <v>65.747906593624</v>
      </c>
      <c r="U230" s="190" t="n">
        <v>69.0518308431882</v>
      </c>
      <c r="V230" s="190" t="n">
        <v>72.0262305555363</v>
      </c>
      <c r="W230" s="190" t="n">
        <v>73.9834483859289</v>
      </c>
      <c r="X230" s="190" t="n">
        <v>74.6388617889394</v>
      </c>
      <c r="Y230" s="190" t="n">
        <v>74.0702047175653</v>
      </c>
      <c r="Z230" s="190" t="n">
        <v>71.6671036449075</v>
      </c>
      <c r="AA230" s="190" t="n">
        <v>69.5269830937976</v>
      </c>
      <c r="AB230" s="190" t="n">
        <v>66.4107943730684</v>
      </c>
      <c r="AC230" s="190" t="n">
        <v>65.5733927723936</v>
      </c>
      <c r="AD230" s="190" t="n">
        <v>62.799364770268</v>
      </c>
      <c r="AE230" s="190" t="n">
        <v>58.1846260336978</v>
      </c>
      <c r="AF230" s="190" t="n">
        <v>53.0442960943357</v>
      </c>
      <c r="AG230" s="13" t="n">
        <f aca="false">SUM(I230:AF230)</f>
        <v>1402.60973821075</v>
      </c>
      <c r="AM230" s="161" t="n">
        <f aca="false">EOMONTH(AM229,0)+1</f>
        <v>43983</v>
      </c>
      <c r="AN230" s="162" t="n">
        <f aca="false">VLOOKUP(AM230,$B$6:$C$289,2)</f>
        <v>0</v>
      </c>
      <c r="AO230" s="163" t="n">
        <f aca="false">VLOOKUP(YEAR(AM230),$E$6:$F$25,2)/100</f>
        <v>0</v>
      </c>
    </row>
    <row r="231" customFormat="false" ht="12" hidden="false" customHeight="true" outlineLevel="0" collapsed="false">
      <c r="B231" s="153" t="n">
        <f aca="false">EOMONTH(B230,0)+1</f>
        <v>44013</v>
      </c>
      <c r="C231" s="191"/>
      <c r="G231" s="130"/>
      <c r="H231" s="130" t="n">
        <v>205</v>
      </c>
      <c r="I231" s="189" t="n">
        <v>45.6051731528816</v>
      </c>
      <c r="J231" s="190" t="n">
        <v>43.0079803800385</v>
      </c>
      <c r="K231" s="190" t="n">
        <v>41.160894385833</v>
      </c>
      <c r="L231" s="190" t="n">
        <v>39.7101869570053</v>
      </c>
      <c r="M231" s="190" t="n">
        <v>39.1582638010267</v>
      </c>
      <c r="N231" s="190" t="n">
        <v>39.6710596848094</v>
      </c>
      <c r="O231" s="190" t="n">
        <v>40.6819135106958</v>
      </c>
      <c r="P231" s="190" t="n">
        <v>44.598233065744</v>
      </c>
      <c r="Q231" s="190" t="n">
        <v>48.6583904020092</v>
      </c>
      <c r="R231" s="190" t="n">
        <v>53.1308656063004</v>
      </c>
      <c r="S231" s="190" t="n">
        <v>57.0876598065105</v>
      </c>
      <c r="T231" s="190" t="n">
        <v>60.6634195567728</v>
      </c>
      <c r="U231" s="190" t="n">
        <v>63.0923458843775</v>
      </c>
      <c r="V231" s="190" t="n">
        <v>65.257352951412</v>
      </c>
      <c r="W231" s="190" t="n">
        <v>66.8841878412221</v>
      </c>
      <c r="X231" s="190" t="n">
        <v>67.8491375920789</v>
      </c>
      <c r="Y231" s="190" t="n">
        <v>66.8703360003177</v>
      </c>
      <c r="Z231" s="190" t="n">
        <v>64.8709387433058</v>
      </c>
      <c r="AA231" s="190" t="n">
        <v>62.9104296661938</v>
      </c>
      <c r="AB231" s="190" t="n">
        <v>60.1980111221369</v>
      </c>
      <c r="AC231" s="190" t="n">
        <v>59.8517724125919</v>
      </c>
      <c r="AD231" s="190" t="n">
        <v>57.2064560718297</v>
      </c>
      <c r="AE231" s="190" t="n">
        <v>53.0658381028978</v>
      </c>
      <c r="AF231" s="190" t="n">
        <v>48.3390669733466</v>
      </c>
      <c r="AG231" s="13" t="n">
        <f aca="false">SUM(I231:AF231)</f>
        <v>1289.52991367134</v>
      </c>
      <c r="AM231" s="161" t="n">
        <f aca="false">EOMONTH(AM230,0)+1</f>
        <v>44013</v>
      </c>
      <c r="AN231" s="162" t="n">
        <f aca="false">VLOOKUP(AM231,$B$6:$C$289,2)</f>
        <v>0</v>
      </c>
      <c r="AO231" s="163" t="n">
        <f aca="false">VLOOKUP(YEAR(AM231),$E$6:$F$25,2)/100</f>
        <v>0</v>
      </c>
    </row>
    <row r="232" customFormat="false" ht="12" hidden="false" customHeight="true" outlineLevel="0" collapsed="false">
      <c r="B232" s="153" t="n">
        <f aca="false">EOMONTH(B231,0)+1</f>
        <v>44044</v>
      </c>
      <c r="C232" s="191"/>
      <c r="G232" s="130"/>
      <c r="H232" s="130" t="n">
        <v>206</v>
      </c>
      <c r="I232" s="189" t="n">
        <v>43.0137134974011</v>
      </c>
      <c r="J232" s="190" t="n">
        <v>40.5041913876756</v>
      </c>
      <c r="K232" s="190" t="n">
        <v>38.9463991537381</v>
      </c>
      <c r="L232" s="190" t="n">
        <v>37.6083593577317</v>
      </c>
      <c r="M232" s="190" t="n">
        <v>37.1772321876984</v>
      </c>
      <c r="N232" s="190" t="n">
        <v>37.8509967405981</v>
      </c>
      <c r="O232" s="190" t="n">
        <v>39.2489423538023</v>
      </c>
      <c r="P232" s="190" t="n">
        <v>42.4521722782581</v>
      </c>
      <c r="Q232" s="190" t="n">
        <v>46.5141331837071</v>
      </c>
      <c r="R232" s="190" t="n">
        <v>50.2651902659881</v>
      </c>
      <c r="S232" s="190" t="n">
        <v>53.6160859615276</v>
      </c>
      <c r="T232" s="190" t="n">
        <v>57.0821827561071</v>
      </c>
      <c r="U232" s="190" t="n">
        <v>59.0903320153722</v>
      </c>
      <c r="V232" s="190" t="n">
        <v>61.4296822094461</v>
      </c>
      <c r="W232" s="190" t="n">
        <v>63.0962255054316</v>
      </c>
      <c r="X232" s="190" t="n">
        <v>63.6646584155997</v>
      </c>
      <c r="Y232" s="190" t="n">
        <v>62.9472685245786</v>
      </c>
      <c r="Z232" s="190" t="n">
        <v>60.8181385151392</v>
      </c>
      <c r="AA232" s="190" t="n">
        <v>58.7588777947818</v>
      </c>
      <c r="AB232" s="190" t="n">
        <v>56.3400239438372</v>
      </c>
      <c r="AC232" s="190" t="n">
        <v>56.4439286113501</v>
      </c>
      <c r="AD232" s="190" t="n">
        <v>54.1066014105392</v>
      </c>
      <c r="AE232" s="190" t="n">
        <v>50.3824783763694</v>
      </c>
      <c r="AF232" s="190" t="n">
        <v>45.9755741533433</v>
      </c>
      <c r="AG232" s="13" t="n">
        <f aca="false">SUM(I232:AF232)</f>
        <v>1217.33338860002</v>
      </c>
      <c r="AM232" s="161" t="n">
        <f aca="false">EOMONTH(AM231,0)+1</f>
        <v>44044</v>
      </c>
      <c r="AN232" s="162" t="n">
        <f aca="false">VLOOKUP(AM232,$B$6:$C$289,2)</f>
        <v>0</v>
      </c>
      <c r="AO232" s="163" t="n">
        <f aca="false">VLOOKUP(YEAR(AM232),$E$6:$F$25,2)/100</f>
        <v>0</v>
      </c>
    </row>
    <row r="233" customFormat="false" ht="12" hidden="false" customHeight="true" outlineLevel="0" collapsed="false">
      <c r="B233" s="153" t="n">
        <f aca="false">EOMONTH(B232,0)+1</f>
        <v>44075</v>
      </c>
      <c r="C233" s="191"/>
      <c r="G233" s="130"/>
      <c r="H233" s="130" t="n">
        <v>207</v>
      </c>
      <c r="I233" s="189" t="n">
        <v>38.6481146562633</v>
      </c>
      <c r="J233" s="190" t="n">
        <v>36.4532934265179</v>
      </c>
      <c r="K233" s="190" t="n">
        <v>34.9922296216896</v>
      </c>
      <c r="L233" s="190" t="n">
        <v>33.9176796038644</v>
      </c>
      <c r="M233" s="190" t="n">
        <v>33.5176853056866</v>
      </c>
      <c r="N233" s="190" t="n">
        <v>34.3370155466444</v>
      </c>
      <c r="O233" s="190" t="n">
        <v>35.7598856707697</v>
      </c>
      <c r="P233" s="190" t="n">
        <v>38.6885510567292</v>
      </c>
      <c r="Q233" s="190" t="n">
        <v>42.2010979214635</v>
      </c>
      <c r="R233" s="190" t="n">
        <v>45.4599727078022</v>
      </c>
      <c r="S233" s="190" t="n">
        <v>48.3250436198934</v>
      </c>
      <c r="T233" s="190" t="n">
        <v>50.8344810313668</v>
      </c>
      <c r="U233" s="190" t="n">
        <v>52.3551680688148</v>
      </c>
      <c r="V233" s="190" t="n">
        <v>54.0511470698037</v>
      </c>
      <c r="W233" s="190" t="n">
        <v>55.6702282194941</v>
      </c>
      <c r="X233" s="190" t="n">
        <v>55.924239693312</v>
      </c>
      <c r="Y233" s="190" t="n">
        <v>55.1632009563438</v>
      </c>
      <c r="Z233" s="190" t="n">
        <v>53.0648506683867</v>
      </c>
      <c r="AA233" s="190" t="n">
        <v>51.2932472664518</v>
      </c>
      <c r="AB233" s="190" t="n">
        <v>49.0757853904517</v>
      </c>
      <c r="AC233" s="190" t="n">
        <v>49.4231839649793</v>
      </c>
      <c r="AD233" s="190" t="n">
        <v>47.7984562062791</v>
      </c>
      <c r="AE233" s="190" t="n">
        <v>44.7557104852989</v>
      </c>
      <c r="AF233" s="190" t="n">
        <v>41.3751747560575</v>
      </c>
      <c r="AG233" s="13" t="n">
        <f aca="false">SUM(I233:AF233)</f>
        <v>1083.08544291436</v>
      </c>
      <c r="AM233" s="161" t="n">
        <f aca="false">EOMONTH(AM232,0)+1</f>
        <v>44075</v>
      </c>
      <c r="AN233" s="162" t="n">
        <f aca="false">VLOOKUP(AM233,$B$6:$C$289,2)</f>
        <v>0</v>
      </c>
      <c r="AO233" s="163" t="n">
        <f aca="false">VLOOKUP(YEAR(AM233),$E$6:$F$25,2)/100</f>
        <v>0</v>
      </c>
    </row>
    <row r="234" customFormat="false" ht="12" hidden="false" customHeight="true" outlineLevel="0" collapsed="false">
      <c r="B234" s="153" t="n">
        <f aca="false">EOMONTH(B233,0)+1</f>
        <v>44105</v>
      </c>
      <c r="C234" s="191"/>
      <c r="G234" s="130"/>
      <c r="H234" s="130" t="n">
        <v>208</v>
      </c>
      <c r="I234" s="189" t="n">
        <v>35.7743201420839</v>
      </c>
      <c r="J234" s="190" t="n">
        <v>33.7826536533659</v>
      </c>
      <c r="K234" s="190" t="n">
        <v>32.1684107896748</v>
      </c>
      <c r="L234" s="190" t="n">
        <v>31.2416100453969</v>
      </c>
      <c r="M234" s="190" t="n">
        <v>30.7247152076446</v>
      </c>
      <c r="N234" s="190" t="n">
        <v>30.9553798708167</v>
      </c>
      <c r="O234" s="190" t="n">
        <v>29.6159762940049</v>
      </c>
      <c r="P234" s="190" t="n">
        <v>29.6363841753438</v>
      </c>
      <c r="Q234" s="190" t="n">
        <v>33.1582065204915</v>
      </c>
      <c r="R234" s="190" t="n">
        <v>36.4330229555412</v>
      </c>
      <c r="S234" s="190" t="n">
        <v>39.3484297419103</v>
      </c>
      <c r="T234" s="190" t="n">
        <v>41.8574588922338</v>
      </c>
      <c r="U234" s="190" t="n">
        <v>43.3171028651371</v>
      </c>
      <c r="V234" s="190" t="n">
        <v>44.2401163242241</v>
      </c>
      <c r="W234" s="190" t="n">
        <v>45.3585875914324</v>
      </c>
      <c r="X234" s="190" t="n">
        <v>46.2963616395228</v>
      </c>
      <c r="Y234" s="190" t="n">
        <v>45.9856402505873</v>
      </c>
      <c r="Z234" s="190" t="n">
        <v>45.4068090216251</v>
      </c>
      <c r="AA234" s="190" t="n">
        <v>44.1989038283718</v>
      </c>
      <c r="AB234" s="190" t="n">
        <v>42.3722651964117</v>
      </c>
      <c r="AC234" s="190" t="n">
        <v>43.4501087599587</v>
      </c>
      <c r="AD234" s="190" t="n">
        <v>42.2194967073588</v>
      </c>
      <c r="AE234" s="190" t="n">
        <v>39.6905078924223</v>
      </c>
      <c r="AF234" s="190" t="n">
        <v>36.6271324056451</v>
      </c>
      <c r="AG234" s="13" t="n">
        <f aca="false">SUM(I234:AF234)</f>
        <v>923.859600771205</v>
      </c>
      <c r="AM234" s="161" t="n">
        <f aca="false">EOMONTH(AM233,0)+1</f>
        <v>44105</v>
      </c>
      <c r="AN234" s="162" t="n">
        <f aca="false">VLOOKUP(AM234,$B$6:$C$289,2)</f>
        <v>0</v>
      </c>
      <c r="AO234" s="163" t="n">
        <f aca="false">VLOOKUP(YEAR(AM234),$E$6:$F$25,2)/100</f>
        <v>0</v>
      </c>
    </row>
    <row r="235" customFormat="false" ht="12" hidden="false" customHeight="true" outlineLevel="0" collapsed="false">
      <c r="B235" s="153" t="n">
        <f aca="false">EOMONTH(B234,0)+1</f>
        <v>44136</v>
      </c>
      <c r="C235" s="191"/>
      <c r="G235" s="130"/>
      <c r="H235" s="130" t="n">
        <v>209</v>
      </c>
      <c r="I235" s="189" t="n">
        <v>35.7637050169908</v>
      </c>
      <c r="J235" s="190" t="n">
        <v>33.8735017156617</v>
      </c>
      <c r="K235" s="190" t="n">
        <v>32.536362131344</v>
      </c>
      <c r="L235" s="190" t="n">
        <v>31.4577145968954</v>
      </c>
      <c r="M235" s="190" t="n">
        <v>31.0205830094969</v>
      </c>
      <c r="N235" s="190" t="n">
        <v>30.7873878032666</v>
      </c>
      <c r="O235" s="190" t="n">
        <v>29.1999099732898</v>
      </c>
      <c r="P235" s="190" t="n">
        <v>29.3034973631411</v>
      </c>
      <c r="Q235" s="190" t="n">
        <v>32.8054637494022</v>
      </c>
      <c r="R235" s="190" t="n">
        <v>36.038366983027</v>
      </c>
      <c r="S235" s="190" t="n">
        <v>39.0670452857118</v>
      </c>
      <c r="T235" s="190" t="n">
        <v>41.6404160878406</v>
      </c>
      <c r="U235" s="190" t="n">
        <v>44.0938945148058</v>
      </c>
      <c r="V235" s="190" t="n">
        <v>45.7138443624191</v>
      </c>
      <c r="W235" s="190" t="n">
        <v>47.3115136295279</v>
      </c>
      <c r="X235" s="190" t="n">
        <v>48.5570782785499</v>
      </c>
      <c r="Y235" s="190" t="n">
        <v>48.6313246057685</v>
      </c>
      <c r="Z235" s="190" t="n">
        <v>48.5650213779097</v>
      </c>
      <c r="AA235" s="190" t="n">
        <v>47.7159842570608</v>
      </c>
      <c r="AB235" s="190" t="n">
        <v>46.0621774095416</v>
      </c>
      <c r="AC235" s="190" t="n">
        <v>47.0316004086813</v>
      </c>
      <c r="AD235" s="190" t="n">
        <v>45.3466763554453</v>
      </c>
      <c r="AE235" s="190" t="n">
        <v>42.0963731695751</v>
      </c>
      <c r="AF235" s="190" t="n">
        <v>38.5406394613866</v>
      </c>
      <c r="AG235" s="13" t="n">
        <f aca="false">SUM(I235:AF235)</f>
        <v>953.16008154674</v>
      </c>
      <c r="AM235" s="161" t="n">
        <f aca="false">EOMONTH(AM234,0)+1</f>
        <v>44136</v>
      </c>
      <c r="AN235" s="162" t="n">
        <f aca="false">VLOOKUP(AM235,$B$6:$C$289,2)</f>
        <v>0</v>
      </c>
      <c r="AO235" s="163" t="n">
        <f aca="false">VLOOKUP(YEAR(AM235),$E$6:$F$25,2)/100</f>
        <v>0</v>
      </c>
    </row>
    <row r="236" customFormat="false" ht="12" hidden="false" customHeight="true" outlineLevel="0" collapsed="false">
      <c r="B236" s="153" t="n">
        <f aca="false">EOMONTH(B235,0)+1</f>
        <v>44166</v>
      </c>
      <c r="C236" s="191"/>
      <c r="G236" s="130"/>
      <c r="H236" s="130" t="n">
        <v>210</v>
      </c>
      <c r="I236" s="189" t="n">
        <v>39.5768031983964</v>
      </c>
      <c r="J236" s="190" t="n">
        <v>37.3842402737129</v>
      </c>
      <c r="K236" s="190" t="n">
        <v>36.1880664832339</v>
      </c>
      <c r="L236" s="190" t="n">
        <v>35.0600152984431</v>
      </c>
      <c r="M236" s="190" t="n">
        <v>34.6379714121751</v>
      </c>
      <c r="N236" s="190" t="n">
        <v>35.4746237474544</v>
      </c>
      <c r="O236" s="190" t="n">
        <v>37.1291434039134</v>
      </c>
      <c r="P236" s="190" t="n">
        <v>41.0640606962241</v>
      </c>
      <c r="Q236" s="190" t="n">
        <v>45.6389600555796</v>
      </c>
      <c r="R236" s="190" t="n">
        <v>49.2274180330125</v>
      </c>
      <c r="S236" s="190" t="n">
        <v>53.0329897110452</v>
      </c>
      <c r="T236" s="190" t="n">
        <v>56.5055771336425</v>
      </c>
      <c r="U236" s="190" t="n">
        <v>58.8719746634909</v>
      </c>
      <c r="V236" s="190" t="n">
        <v>61.0738033055833</v>
      </c>
      <c r="W236" s="190" t="n">
        <v>62.7349782024235</v>
      </c>
      <c r="X236" s="190" t="n">
        <v>63.3654349519461</v>
      </c>
      <c r="Y236" s="190" t="n">
        <v>62.9609543305471</v>
      </c>
      <c r="Z236" s="190" t="n">
        <v>60.8459823994051</v>
      </c>
      <c r="AA236" s="190" t="n">
        <v>58.9124174108253</v>
      </c>
      <c r="AB236" s="190" t="n">
        <v>56.690086029922</v>
      </c>
      <c r="AC236" s="190" t="n">
        <v>57.1477922981501</v>
      </c>
      <c r="AD236" s="190" t="n">
        <v>54.3987251196607</v>
      </c>
      <c r="AE236" s="190" t="n">
        <v>50.1438766688752</v>
      </c>
      <c r="AF236" s="190" t="n">
        <v>45.9390206216903</v>
      </c>
      <c r="AG236" s="13" t="n">
        <f aca="false">SUM(I236:AF236)</f>
        <v>1194.00491544935</v>
      </c>
      <c r="AM236" s="161" t="n">
        <f aca="false">EOMONTH(AM235,0)+1</f>
        <v>44166</v>
      </c>
      <c r="AN236" s="162" t="n">
        <f aca="false">VLOOKUP(AM236,$B$6:$C$289,2)</f>
        <v>0</v>
      </c>
      <c r="AO236" s="163" t="n">
        <f aca="false">VLOOKUP(YEAR(AM236),$E$6:$F$25,2)/100</f>
        <v>0</v>
      </c>
    </row>
    <row r="237" customFormat="false" ht="12" hidden="false" customHeight="true" outlineLevel="0" collapsed="false">
      <c r="B237" s="153" t="n">
        <f aca="false">EOMONTH(B236,0)+1</f>
        <v>44197</v>
      </c>
      <c r="C237" s="191"/>
      <c r="G237" s="130"/>
      <c r="H237" s="130" t="n">
        <v>211</v>
      </c>
      <c r="I237" s="189" t="n">
        <v>46.8243570505032</v>
      </c>
      <c r="J237" s="190" t="n">
        <v>44.2205046906156</v>
      </c>
      <c r="K237" s="190" t="n">
        <v>42.3798890404425</v>
      </c>
      <c r="L237" s="190" t="n">
        <v>40.8106978146127</v>
      </c>
      <c r="M237" s="190" t="n">
        <v>40.3597684717452</v>
      </c>
      <c r="N237" s="190" t="n">
        <v>40.6841444686959</v>
      </c>
      <c r="O237" s="190" t="n">
        <v>41.8587979677005</v>
      </c>
      <c r="P237" s="190" t="n">
        <v>45.5486926464308</v>
      </c>
      <c r="Q237" s="190" t="n">
        <v>50.4581806209789</v>
      </c>
      <c r="R237" s="190" t="n">
        <v>54.8657620422135</v>
      </c>
      <c r="S237" s="190" t="n">
        <v>59.2146665380329</v>
      </c>
      <c r="T237" s="190" t="n">
        <v>63.131732768672</v>
      </c>
      <c r="U237" s="190" t="n">
        <v>66.1952695871411</v>
      </c>
      <c r="V237" s="190" t="n">
        <v>68.9697202749667</v>
      </c>
      <c r="W237" s="190" t="n">
        <v>70.9602306438426</v>
      </c>
      <c r="X237" s="190" t="n">
        <v>71.5066854419241</v>
      </c>
      <c r="Y237" s="190" t="n">
        <v>71.1981479104427</v>
      </c>
      <c r="Z237" s="190" t="n">
        <v>68.8685887233377</v>
      </c>
      <c r="AA237" s="190" t="n">
        <v>66.7288430549188</v>
      </c>
      <c r="AB237" s="190" t="n">
        <v>63.8913385469749</v>
      </c>
      <c r="AC237" s="190" t="n">
        <v>63.8258069600712</v>
      </c>
      <c r="AD237" s="190" t="n">
        <v>60.6921663474359</v>
      </c>
      <c r="AE237" s="190" t="n">
        <v>56.1455832202157</v>
      </c>
      <c r="AF237" s="190" t="n">
        <v>51.2169576238611</v>
      </c>
      <c r="AG237" s="13" t="n">
        <f aca="false">SUM(I237:AF237)</f>
        <v>1350.55653245578</v>
      </c>
      <c r="AM237" s="161" t="n">
        <f aca="false">EOMONTH(AM236,0)+1</f>
        <v>44197</v>
      </c>
      <c r="AN237" s="162" t="n">
        <f aca="false">VLOOKUP(AM237,$B$6:$C$289,2)</f>
        <v>0</v>
      </c>
      <c r="AO237" s="163" t="n">
        <f aca="false">VLOOKUP(YEAR(AM237),$E$6:$F$25,2)/100</f>
        <v>0</v>
      </c>
    </row>
    <row r="238" customFormat="false" ht="12" hidden="false" customHeight="true" outlineLevel="0" collapsed="false">
      <c r="B238" s="153" t="n">
        <f aca="false">EOMONTH(B237,0)+1</f>
        <v>44228</v>
      </c>
      <c r="C238" s="191"/>
      <c r="G238" s="130"/>
      <c r="H238" s="130" t="n">
        <v>212</v>
      </c>
      <c r="I238" s="189" t="n">
        <v>47.2121932494037</v>
      </c>
      <c r="J238" s="190" t="n">
        <v>44.5138977865275</v>
      </c>
      <c r="K238" s="190" t="n">
        <v>42.6565933202403</v>
      </c>
      <c r="L238" s="190" t="n">
        <v>41.083847782914</v>
      </c>
      <c r="M238" s="190" t="n">
        <v>40.4748605701312</v>
      </c>
      <c r="N238" s="190" t="n">
        <v>40.912062032985</v>
      </c>
      <c r="O238" s="190" t="n">
        <v>42.0010756925497</v>
      </c>
      <c r="P238" s="190" t="n">
        <v>45.910828424242</v>
      </c>
      <c r="Q238" s="190" t="n">
        <v>50.2255319349137</v>
      </c>
      <c r="R238" s="190" t="n">
        <v>54.9420556813894</v>
      </c>
      <c r="S238" s="190" t="n">
        <v>59.1063604048207</v>
      </c>
      <c r="T238" s="190" t="n">
        <v>63.0146000160685</v>
      </c>
      <c r="U238" s="190" t="n">
        <v>65.7429341422103</v>
      </c>
      <c r="V238" s="190" t="n">
        <v>68.1616835161187</v>
      </c>
      <c r="W238" s="190" t="n">
        <v>70.0644997552404</v>
      </c>
      <c r="X238" s="190" t="n">
        <v>70.9004774196028</v>
      </c>
      <c r="Y238" s="190" t="n">
        <v>70.0310731056357</v>
      </c>
      <c r="Z238" s="190" t="n">
        <v>67.9669155150347</v>
      </c>
      <c r="AA238" s="190" t="n">
        <v>65.8756304921523</v>
      </c>
      <c r="AB238" s="190" t="n">
        <v>63.1228062212047</v>
      </c>
      <c r="AC238" s="190" t="n">
        <v>63.3583186761294</v>
      </c>
      <c r="AD238" s="190" t="n">
        <v>59.9056777384901</v>
      </c>
      <c r="AE238" s="190" t="n">
        <v>55.430763109323</v>
      </c>
      <c r="AF238" s="190" t="n">
        <v>50.5584924272957</v>
      </c>
      <c r="AG238" s="13" t="n">
        <f aca="false">SUM(I238:AF238)</f>
        <v>1343.17317901462</v>
      </c>
      <c r="AM238" s="161" t="n">
        <f aca="false">EOMONTH(AM237,0)+1</f>
        <v>44228</v>
      </c>
      <c r="AN238" s="162" t="n">
        <f aca="false">VLOOKUP(AM238,$B$6:$C$289,2)</f>
        <v>0</v>
      </c>
      <c r="AO238" s="163" t="n">
        <f aca="false">VLOOKUP(YEAR(AM238),$E$6:$F$25,2)/100</f>
        <v>0</v>
      </c>
    </row>
    <row r="239" customFormat="false" ht="12" hidden="false" customHeight="true" outlineLevel="0" collapsed="false">
      <c r="B239" s="153" t="n">
        <f aca="false">EOMONTH(B238,0)+1</f>
        <v>44256</v>
      </c>
      <c r="C239" s="191"/>
      <c r="G239" s="130"/>
      <c r="H239" s="130" t="n">
        <v>213</v>
      </c>
      <c r="I239" s="189" t="n">
        <v>44.7486447073378</v>
      </c>
      <c r="J239" s="190" t="n">
        <v>42.1584845627483</v>
      </c>
      <c r="K239" s="190" t="n">
        <v>40.450294480968</v>
      </c>
      <c r="L239" s="190" t="n">
        <v>39.0288616195921</v>
      </c>
      <c r="M239" s="190" t="n">
        <v>38.4861549047263</v>
      </c>
      <c r="N239" s="190" t="n">
        <v>39.1331288150958</v>
      </c>
      <c r="O239" s="190" t="n">
        <v>40.5936986664651</v>
      </c>
      <c r="P239" s="190" t="n">
        <v>43.7501603268483</v>
      </c>
      <c r="Q239" s="190" t="n">
        <v>47.9201244342116</v>
      </c>
      <c r="R239" s="190" t="n">
        <v>51.9605769291577</v>
      </c>
      <c r="S239" s="190" t="n">
        <v>55.4920410760778</v>
      </c>
      <c r="T239" s="190" t="n">
        <v>59.0736974526354</v>
      </c>
      <c r="U239" s="190" t="n">
        <v>61.2688844041083</v>
      </c>
      <c r="V239" s="190" t="n">
        <v>63.7471507420121</v>
      </c>
      <c r="W239" s="190" t="n">
        <v>65.5869708173503</v>
      </c>
      <c r="X239" s="190" t="n">
        <v>66.1376687830482</v>
      </c>
      <c r="Y239" s="190" t="n">
        <v>65.3182911422718</v>
      </c>
      <c r="Z239" s="190" t="n">
        <v>63.0349834307075</v>
      </c>
      <c r="AA239" s="190" t="n">
        <v>60.9224331656885</v>
      </c>
      <c r="AB239" s="190" t="n">
        <v>58.4501325478967</v>
      </c>
      <c r="AC239" s="190" t="n">
        <v>59.0716245145773</v>
      </c>
      <c r="AD239" s="190" t="n">
        <v>55.9787110533589</v>
      </c>
      <c r="AE239" s="190" t="n">
        <v>52.0396270399304</v>
      </c>
      <c r="AF239" s="190" t="n">
        <v>47.4946932956842</v>
      </c>
      <c r="AG239" s="13" t="n">
        <f aca="false">SUM(I239:AF239)</f>
        <v>1261.8470389125</v>
      </c>
      <c r="AM239" s="161" t="n">
        <f aca="false">EOMONTH(AM238,0)+1</f>
        <v>44256</v>
      </c>
      <c r="AN239" s="162" t="n">
        <f aca="false">VLOOKUP(AM239,$B$6:$C$289,2)</f>
        <v>0</v>
      </c>
      <c r="AO239" s="163" t="n">
        <f aca="false">VLOOKUP(YEAR(AM239),$E$6:$F$25,2)/100</f>
        <v>0</v>
      </c>
    </row>
    <row r="240" customFormat="false" ht="12" hidden="false" customHeight="true" outlineLevel="0" collapsed="false">
      <c r="B240" s="153" t="n">
        <f aca="false">EOMONTH(B239,0)+1</f>
        <v>44287</v>
      </c>
      <c r="C240" s="191"/>
      <c r="G240" s="130"/>
      <c r="H240" s="130" t="n">
        <v>214</v>
      </c>
      <c r="I240" s="189" t="n">
        <v>42.1395472899773</v>
      </c>
      <c r="J240" s="190" t="n">
        <v>39.5666374644755</v>
      </c>
      <c r="K240" s="190" t="n">
        <v>37.8510885006673</v>
      </c>
      <c r="L240" s="190" t="n">
        <v>36.6197081259151</v>
      </c>
      <c r="M240" s="190" t="n">
        <v>36.100009429403</v>
      </c>
      <c r="N240" s="190" t="n">
        <v>36.5690054458906</v>
      </c>
      <c r="O240" s="190" t="n">
        <v>37.9982843591234</v>
      </c>
      <c r="P240" s="190" t="n">
        <v>41.2653289196839</v>
      </c>
      <c r="Q240" s="190" t="n">
        <v>44.7506434496965</v>
      </c>
      <c r="R240" s="190" t="n">
        <v>48.8482284583846</v>
      </c>
      <c r="S240" s="190" t="n">
        <v>52.2244122730629</v>
      </c>
      <c r="T240" s="190" t="n">
        <v>55.4793530835084</v>
      </c>
      <c r="U240" s="190" t="n">
        <v>57.1549143331084</v>
      </c>
      <c r="V240" s="190" t="n">
        <v>59.6291194361933</v>
      </c>
      <c r="W240" s="190" t="n">
        <v>61.3017026992567</v>
      </c>
      <c r="X240" s="190" t="n">
        <v>61.7672034521596</v>
      </c>
      <c r="Y240" s="190" t="n">
        <v>60.8629606399377</v>
      </c>
      <c r="Z240" s="190" t="n">
        <v>58.6577144905332</v>
      </c>
      <c r="AA240" s="190" t="n">
        <v>56.8971384760553</v>
      </c>
      <c r="AB240" s="190" t="n">
        <v>54.1506455225584</v>
      </c>
      <c r="AC240" s="190" t="n">
        <v>54.7924293610639</v>
      </c>
      <c r="AD240" s="190" t="n">
        <v>52.2699533980672</v>
      </c>
      <c r="AE240" s="190" t="n">
        <v>49.022364231287</v>
      </c>
      <c r="AF240" s="190" t="n">
        <v>45.299097753587</v>
      </c>
      <c r="AG240" s="13" t="n">
        <f aca="false">SUM(I240:AF240)</f>
        <v>1181.2174905936</v>
      </c>
      <c r="AM240" s="161" t="n">
        <f aca="false">EOMONTH(AM239,0)+1</f>
        <v>44287</v>
      </c>
      <c r="AN240" s="162" t="n">
        <f aca="false">VLOOKUP(AM240,$B$6:$C$289,2)</f>
        <v>0</v>
      </c>
      <c r="AO240" s="163" t="n">
        <f aca="false">VLOOKUP(YEAR(AM240),$E$6:$F$25,2)/100</f>
        <v>0</v>
      </c>
    </row>
    <row r="241" customFormat="false" ht="12" hidden="false" customHeight="true" outlineLevel="0" collapsed="false">
      <c r="B241" s="153" t="n">
        <f aca="false">EOMONTH(B240,0)+1</f>
        <v>44317</v>
      </c>
      <c r="C241" s="191"/>
      <c r="G241" s="130"/>
      <c r="H241" s="130" t="n">
        <v>215</v>
      </c>
      <c r="I241" s="189" t="n">
        <v>43.2088667359232</v>
      </c>
      <c r="J241" s="190" t="n">
        <v>40.5644512413469</v>
      </c>
      <c r="K241" s="190" t="n">
        <v>38.5489575889209</v>
      </c>
      <c r="L241" s="190" t="n">
        <v>37.2225087937022</v>
      </c>
      <c r="M241" s="190" t="n">
        <v>36.4926315972198</v>
      </c>
      <c r="N241" s="190" t="n">
        <v>36.1517997922384</v>
      </c>
      <c r="O241" s="190" t="n">
        <v>34.623601018201</v>
      </c>
      <c r="P241" s="190" t="n">
        <v>35.365409781666</v>
      </c>
      <c r="Q241" s="190" t="n">
        <v>39.3990063061672</v>
      </c>
      <c r="R241" s="190" t="n">
        <v>44.2288761778429</v>
      </c>
      <c r="S241" s="190" t="n">
        <v>48.342919593204</v>
      </c>
      <c r="T241" s="190" t="n">
        <v>52.2779149322973</v>
      </c>
      <c r="U241" s="190" t="n">
        <v>54.4865927259937</v>
      </c>
      <c r="V241" s="190" t="n">
        <v>56.7466756261424</v>
      </c>
      <c r="W241" s="190" t="n">
        <v>58.1541324124248</v>
      </c>
      <c r="X241" s="190" t="n">
        <v>59.2676542193752</v>
      </c>
      <c r="Y241" s="190" t="n">
        <v>58.8009829026839</v>
      </c>
      <c r="Z241" s="190" t="n">
        <v>58.0456321042179</v>
      </c>
      <c r="AA241" s="190" t="n">
        <v>56.619811263819</v>
      </c>
      <c r="AB241" s="190" t="n">
        <v>53.9878763066842</v>
      </c>
      <c r="AC241" s="190" t="n">
        <v>54.9569098973321</v>
      </c>
      <c r="AD241" s="190" t="n">
        <v>52.4938075310621</v>
      </c>
      <c r="AE241" s="190" t="n">
        <v>49.3274838536293</v>
      </c>
      <c r="AF241" s="190" t="n">
        <v>45.5008452552689</v>
      </c>
      <c r="AG241" s="13" t="n">
        <f aca="false">SUM(I241:AF241)</f>
        <v>1144.81534765736</v>
      </c>
      <c r="AM241" s="161" t="n">
        <f aca="false">EOMONTH(AM240,0)+1</f>
        <v>44317</v>
      </c>
      <c r="AN241" s="162" t="n">
        <f aca="false">VLOOKUP(AM241,$B$6:$C$289,2)</f>
        <v>0</v>
      </c>
      <c r="AO241" s="163" t="n">
        <f aca="false">VLOOKUP(YEAR(AM241),$E$6:$F$25,2)/100</f>
        <v>0</v>
      </c>
    </row>
    <row r="242" customFormat="false" ht="12" hidden="false" customHeight="true" outlineLevel="0" collapsed="false">
      <c r="B242" s="153" t="n">
        <f aca="false">EOMONTH(B241,0)+1</f>
        <v>44348</v>
      </c>
      <c r="C242" s="191"/>
      <c r="G242" s="130"/>
      <c r="H242" s="130" t="n">
        <v>216</v>
      </c>
      <c r="I242" s="189" t="n">
        <v>43.9202255732027</v>
      </c>
      <c r="J242" s="190" t="n">
        <v>41.3367832636823</v>
      </c>
      <c r="K242" s="190" t="n">
        <v>39.3600282899762</v>
      </c>
      <c r="L242" s="190" t="n">
        <v>37.8550517730444</v>
      </c>
      <c r="M242" s="190" t="n">
        <v>37.0451106855855</v>
      </c>
      <c r="N242" s="190" t="n">
        <v>36.2269220090665</v>
      </c>
      <c r="O242" s="190" t="n">
        <v>34.3487320068672</v>
      </c>
      <c r="P242" s="190" t="n">
        <v>35.2039970072163</v>
      </c>
      <c r="Q242" s="190" t="n">
        <v>38.9856217044351</v>
      </c>
      <c r="R242" s="190" t="n">
        <v>43.9558882739056</v>
      </c>
      <c r="S242" s="190" t="n">
        <v>48.1018098650568</v>
      </c>
      <c r="T242" s="190" t="n">
        <v>51.860756423259</v>
      </c>
      <c r="U242" s="190" t="n">
        <v>54.8559453589438</v>
      </c>
      <c r="V242" s="190" t="n">
        <v>57.6614851220312</v>
      </c>
      <c r="W242" s="190" t="n">
        <v>59.537893500835</v>
      </c>
      <c r="X242" s="190" t="n">
        <v>60.9957878502505</v>
      </c>
      <c r="Y242" s="190" t="n">
        <v>60.6829163237643</v>
      </c>
      <c r="Z242" s="190" t="n">
        <v>60.2787297912538</v>
      </c>
      <c r="AA242" s="190" t="n">
        <v>59.3532249494035</v>
      </c>
      <c r="AB242" s="190" t="n">
        <v>56.8910542114438</v>
      </c>
      <c r="AC242" s="190" t="n">
        <v>57.5232683150031</v>
      </c>
      <c r="AD242" s="190" t="n">
        <v>54.7511018960215</v>
      </c>
      <c r="AE242" s="190" t="n">
        <v>51.0118045661809</v>
      </c>
      <c r="AF242" s="190" t="n">
        <v>46.6990878293538</v>
      </c>
      <c r="AG242" s="13" t="n">
        <f aca="false">SUM(I242:AF242)</f>
        <v>1168.44322658978</v>
      </c>
      <c r="AM242" s="161" t="n">
        <f aca="false">EOMONTH(AM241,0)+1</f>
        <v>44348</v>
      </c>
      <c r="AN242" s="162" t="n">
        <f aca="false">VLOOKUP(AM242,$B$6:$C$289,2)</f>
        <v>0</v>
      </c>
      <c r="AO242" s="163" t="n">
        <f aca="false">VLOOKUP(YEAR(AM242),$E$6:$F$25,2)/100</f>
        <v>0</v>
      </c>
    </row>
    <row r="243" customFormat="false" ht="12" hidden="false" customHeight="true" outlineLevel="0" collapsed="false">
      <c r="B243" s="153" t="n">
        <f aca="false">EOMONTH(B242,0)+1</f>
        <v>44378</v>
      </c>
      <c r="C243" s="191"/>
      <c r="G243" s="130"/>
      <c r="H243" s="130" t="n">
        <v>217</v>
      </c>
      <c r="I243" s="189" t="n">
        <v>45.3670000762527</v>
      </c>
      <c r="J243" s="190" t="n">
        <v>42.5999503265973</v>
      </c>
      <c r="K243" s="190" t="n">
        <v>40.8987410153499</v>
      </c>
      <c r="L243" s="190" t="n">
        <v>39.4894472977991</v>
      </c>
      <c r="M243" s="190" t="n">
        <v>38.8218630406301</v>
      </c>
      <c r="N243" s="190" t="n">
        <v>39.1311628205558</v>
      </c>
      <c r="O243" s="190" t="n">
        <v>40.6391187878407</v>
      </c>
      <c r="P243" s="190" t="n">
        <v>45.2406156163394</v>
      </c>
      <c r="Q243" s="190" t="n">
        <v>49.7451309932432</v>
      </c>
      <c r="R243" s="190" t="n">
        <v>54.6742442565481</v>
      </c>
      <c r="S243" s="190" t="n">
        <v>59.2834520373758</v>
      </c>
      <c r="T243" s="190" t="n">
        <v>63.6486733300879</v>
      </c>
      <c r="U243" s="190" t="n">
        <v>66.1450302081326</v>
      </c>
      <c r="V243" s="190" t="n">
        <v>69.2510512840281</v>
      </c>
      <c r="W243" s="190" t="n">
        <v>70.8451029770758</v>
      </c>
      <c r="X243" s="190" t="n">
        <v>71.7853166627498</v>
      </c>
      <c r="Y243" s="190" t="n">
        <v>70.9914525763009</v>
      </c>
      <c r="Z243" s="190" t="n">
        <v>68.6748878685464</v>
      </c>
      <c r="AA243" s="190" t="n">
        <v>66.7749070807016</v>
      </c>
      <c r="AB243" s="190" t="n">
        <v>63.9192329497364</v>
      </c>
      <c r="AC243" s="190" t="n">
        <v>64.1287928346703</v>
      </c>
      <c r="AD243" s="190" t="n">
        <v>60.541372863122</v>
      </c>
      <c r="AE243" s="190" t="n">
        <v>56.1411445234144</v>
      </c>
      <c r="AF243" s="190" t="n">
        <v>51.4075721858021</v>
      </c>
      <c r="AG243" s="13" t="n">
        <f aca="false">SUM(I243:AF243)</f>
        <v>1340.1452636129</v>
      </c>
      <c r="AM243" s="161" t="n">
        <f aca="false">EOMONTH(AM242,0)+1</f>
        <v>44378</v>
      </c>
      <c r="AN243" s="162" t="n">
        <f aca="false">VLOOKUP(AM243,$B$6:$C$289,2)</f>
        <v>0</v>
      </c>
      <c r="AO243" s="163" t="n">
        <f aca="false">VLOOKUP(YEAR(AM243),$E$6:$F$25,2)/100</f>
        <v>0</v>
      </c>
    </row>
    <row r="244" customFormat="false" ht="12" hidden="false" customHeight="true" outlineLevel="0" collapsed="false">
      <c r="B244" s="153" t="n">
        <f aca="false">EOMONTH(B243,0)+1</f>
        <v>44409</v>
      </c>
      <c r="C244" s="191"/>
      <c r="G244" s="130"/>
      <c r="H244" s="130" t="n">
        <v>218</v>
      </c>
      <c r="I244" s="189" t="n">
        <v>47.2212032989691</v>
      </c>
      <c r="J244" s="190" t="n">
        <v>44.3967035171926</v>
      </c>
      <c r="K244" s="190" t="n">
        <v>42.2891237625367</v>
      </c>
      <c r="L244" s="190" t="n">
        <v>40.7715287472056</v>
      </c>
      <c r="M244" s="190" t="n">
        <v>40.2426263192324</v>
      </c>
      <c r="N244" s="190" t="n">
        <v>40.3096000529887</v>
      </c>
      <c r="O244" s="190" t="n">
        <v>41.5909379137909</v>
      </c>
      <c r="P244" s="190" t="n">
        <v>45.3915197812948</v>
      </c>
      <c r="Q244" s="190" t="n">
        <v>49.5673274731515</v>
      </c>
      <c r="R244" s="190" t="n">
        <v>54.3646390793101</v>
      </c>
      <c r="S244" s="190" t="n">
        <v>58.6512281577227</v>
      </c>
      <c r="T244" s="190" t="n">
        <v>62.6939341945354</v>
      </c>
      <c r="U244" s="190" t="n">
        <v>65.1792407292613</v>
      </c>
      <c r="V244" s="190" t="n">
        <v>68.2365269365743</v>
      </c>
      <c r="W244" s="190" t="n">
        <v>69.862803065679</v>
      </c>
      <c r="X244" s="190" t="n">
        <v>70.8206049806931</v>
      </c>
      <c r="Y244" s="190" t="n">
        <v>70.2052492070975</v>
      </c>
      <c r="Z244" s="190" t="n">
        <v>67.8136200219699</v>
      </c>
      <c r="AA244" s="190" t="n">
        <v>65.9703315108937</v>
      </c>
      <c r="AB244" s="190" t="n">
        <v>62.9330841544439</v>
      </c>
      <c r="AC244" s="190" t="n">
        <v>62.9075052548855</v>
      </c>
      <c r="AD244" s="190" t="n">
        <v>59.4998760141935</v>
      </c>
      <c r="AE244" s="190" t="n">
        <v>55.3460725985246</v>
      </c>
      <c r="AF244" s="190" t="n">
        <v>50.4243474382709</v>
      </c>
      <c r="AG244" s="13" t="n">
        <f aca="false">SUM(I244:AF244)</f>
        <v>1336.68963421042</v>
      </c>
      <c r="AM244" s="161" t="n">
        <f aca="false">EOMONTH(AM243,0)+1</f>
        <v>44409</v>
      </c>
      <c r="AN244" s="162" t="n">
        <f aca="false">VLOOKUP(AM244,$B$6:$C$289,2)</f>
        <v>0</v>
      </c>
      <c r="AO244" s="163" t="n">
        <f aca="false">VLOOKUP(YEAR(AM244),$E$6:$F$25,2)/100</f>
        <v>0</v>
      </c>
    </row>
    <row r="245" customFormat="false" ht="12" hidden="false" customHeight="true" outlineLevel="0" collapsed="false">
      <c r="B245" s="153" t="n">
        <f aca="false">EOMONTH(B244,0)+1</f>
        <v>44440</v>
      </c>
      <c r="C245" s="191"/>
      <c r="G245" s="130"/>
      <c r="H245" s="130" t="n">
        <v>219</v>
      </c>
      <c r="I245" s="189" t="n">
        <v>40.7506780157914</v>
      </c>
      <c r="J245" s="190" t="n">
        <v>38.466553337967</v>
      </c>
      <c r="K245" s="190" t="n">
        <v>36.874579285745</v>
      </c>
      <c r="L245" s="190" t="n">
        <v>35.7266631114558</v>
      </c>
      <c r="M245" s="190" t="n">
        <v>35.3610409502032</v>
      </c>
      <c r="N245" s="190" t="n">
        <v>36.0987612849331</v>
      </c>
      <c r="O245" s="190" t="n">
        <v>37.644889184729</v>
      </c>
      <c r="P245" s="190" t="n">
        <v>40.8410427067837</v>
      </c>
      <c r="Q245" s="190" t="n">
        <v>44.2183662036895</v>
      </c>
      <c r="R245" s="190" t="n">
        <v>47.8100941695248</v>
      </c>
      <c r="S245" s="190" t="n">
        <v>50.987051350494</v>
      </c>
      <c r="T245" s="190" t="n">
        <v>53.9169606286215</v>
      </c>
      <c r="U245" s="190" t="n">
        <v>55.6823798376205</v>
      </c>
      <c r="V245" s="190" t="n">
        <v>57.2926746016256</v>
      </c>
      <c r="W245" s="190" t="n">
        <v>58.5862726851257</v>
      </c>
      <c r="X245" s="190" t="n">
        <v>59.6706675036996</v>
      </c>
      <c r="Y245" s="190" t="n">
        <v>58.770009026223</v>
      </c>
      <c r="Z245" s="190" t="n">
        <v>56.9004188955766</v>
      </c>
      <c r="AA245" s="190" t="n">
        <v>55.111203148882</v>
      </c>
      <c r="AB245" s="190" t="n">
        <v>53.0711713229157</v>
      </c>
      <c r="AC245" s="190" t="n">
        <v>53.8925445618265</v>
      </c>
      <c r="AD245" s="190" t="n">
        <v>50.7148332082558</v>
      </c>
      <c r="AE245" s="190" t="n">
        <v>46.9991067098661</v>
      </c>
      <c r="AF245" s="190" t="n">
        <v>42.7750294404123</v>
      </c>
      <c r="AG245" s="13" t="n">
        <f aca="false">SUM(I245:AF245)</f>
        <v>1148.16299117197</v>
      </c>
      <c r="AM245" s="161" t="n">
        <f aca="false">EOMONTH(AM244,0)+1</f>
        <v>44440</v>
      </c>
      <c r="AN245" s="162" t="n">
        <f aca="false">VLOOKUP(AM245,$B$6:$C$289,2)</f>
        <v>0</v>
      </c>
      <c r="AO245" s="163" t="n">
        <f aca="false">VLOOKUP(YEAR(AM245),$E$6:$F$25,2)/100</f>
        <v>0</v>
      </c>
    </row>
    <row r="246" customFormat="false" ht="12" hidden="false" customHeight="true" outlineLevel="0" collapsed="false">
      <c r="B246" s="153" t="n">
        <f aca="false">EOMONTH(B245,0)+1</f>
        <v>44470</v>
      </c>
      <c r="C246" s="191"/>
      <c r="G246" s="130"/>
      <c r="H246" s="130" t="n">
        <v>220</v>
      </c>
      <c r="I246" s="189" t="n">
        <v>38.4122098589408</v>
      </c>
      <c r="J246" s="190" t="n">
        <v>36.2109672335502</v>
      </c>
      <c r="K246" s="190" t="n">
        <v>34.9464653524447</v>
      </c>
      <c r="L246" s="190" t="n">
        <v>33.9028114937321</v>
      </c>
      <c r="M246" s="190" t="n">
        <v>33.6636408710519</v>
      </c>
      <c r="N246" s="190" t="n">
        <v>34.5487424230087</v>
      </c>
      <c r="O246" s="190" t="n">
        <v>36.5069068565194</v>
      </c>
      <c r="P246" s="190" t="n">
        <v>38.9893967436878</v>
      </c>
      <c r="Q246" s="190" t="n">
        <v>42.491610829819</v>
      </c>
      <c r="R246" s="190" t="n">
        <v>45.3991711772187</v>
      </c>
      <c r="S246" s="190" t="n">
        <v>48.0512762022916</v>
      </c>
      <c r="T246" s="190" t="n">
        <v>51.0214362898199</v>
      </c>
      <c r="U246" s="190" t="n">
        <v>52.5162880526701</v>
      </c>
      <c r="V246" s="190" t="n">
        <v>54.4647043641397</v>
      </c>
      <c r="W246" s="190" t="n">
        <v>55.9046846926847</v>
      </c>
      <c r="X246" s="190" t="n">
        <v>56.5537979864546</v>
      </c>
      <c r="Y246" s="190" t="n">
        <v>55.9682173691332</v>
      </c>
      <c r="Z246" s="190" t="n">
        <v>53.9763313610012</v>
      </c>
      <c r="AA246" s="190" t="n">
        <v>52.0679957804829</v>
      </c>
      <c r="AB246" s="190" t="n">
        <v>50.2887229500221</v>
      </c>
      <c r="AC246" s="190" t="n">
        <v>51.3301048669322</v>
      </c>
      <c r="AD246" s="190" t="n">
        <v>48.5680526538478</v>
      </c>
      <c r="AE246" s="190" t="n">
        <v>45.1505304128946</v>
      </c>
      <c r="AF246" s="190" t="n">
        <v>41.2074914097988</v>
      </c>
      <c r="AG246" s="13" t="n">
        <f aca="false">SUM(I246:AF246)</f>
        <v>1092.14155723215</v>
      </c>
      <c r="AM246" s="161" t="n">
        <f aca="false">EOMONTH(AM245,0)+1</f>
        <v>44470</v>
      </c>
      <c r="AN246" s="162" t="n">
        <f aca="false">VLOOKUP(AM246,$B$6:$C$289,2)</f>
        <v>0</v>
      </c>
      <c r="AO246" s="163" t="n">
        <f aca="false">VLOOKUP(YEAR(AM246),$E$6:$F$25,2)/100</f>
        <v>0</v>
      </c>
    </row>
    <row r="247" customFormat="false" ht="12" hidden="false" customHeight="true" outlineLevel="0" collapsed="false">
      <c r="B247" s="192" t="n">
        <f aca="false">EOMONTH(B246,0)+1</f>
        <v>44501</v>
      </c>
      <c r="C247" s="191"/>
      <c r="G247" s="130"/>
      <c r="H247" s="130" t="n">
        <v>221</v>
      </c>
      <c r="I247" s="189" t="n">
        <v>40.8285541113901</v>
      </c>
      <c r="J247" s="190" t="n">
        <v>38.5176369886228</v>
      </c>
      <c r="K247" s="190" t="n">
        <v>37.1120899495548</v>
      </c>
      <c r="L247" s="190" t="n">
        <v>35.9267861178593</v>
      </c>
      <c r="M247" s="190" t="n">
        <v>35.5365338334677</v>
      </c>
      <c r="N247" s="190" t="n">
        <v>36.2649217347466</v>
      </c>
      <c r="O247" s="190" t="n">
        <v>37.9428431922974</v>
      </c>
      <c r="P247" s="190" t="n">
        <v>40.7520701378166</v>
      </c>
      <c r="Q247" s="190" t="n">
        <v>44.7033710802805</v>
      </c>
      <c r="R247" s="190" t="n">
        <v>48.2965837597578</v>
      </c>
      <c r="S247" s="190" t="n">
        <v>51.6086065877476</v>
      </c>
      <c r="T247" s="190" t="n">
        <v>54.7292232276905</v>
      </c>
      <c r="U247" s="190" t="n">
        <v>56.844916862242</v>
      </c>
      <c r="V247" s="190" t="n">
        <v>59.1220298078008</v>
      </c>
      <c r="W247" s="190" t="n">
        <v>61.0640693897842</v>
      </c>
      <c r="X247" s="190" t="n">
        <v>61.2432752112174</v>
      </c>
      <c r="Y247" s="190" t="n">
        <v>60.6206787442671</v>
      </c>
      <c r="Z247" s="190" t="n">
        <v>58.4758078871249</v>
      </c>
      <c r="AA247" s="190" t="n">
        <v>56.4705180159123</v>
      </c>
      <c r="AB247" s="190" t="n">
        <v>54.3994386749235</v>
      </c>
      <c r="AC247" s="190" t="n">
        <v>54.869239895475</v>
      </c>
      <c r="AD247" s="190" t="n">
        <v>52.3999390256106</v>
      </c>
      <c r="AE247" s="190" t="n">
        <v>48.8427384243971</v>
      </c>
      <c r="AF247" s="190" t="n">
        <v>45.2142913206192</v>
      </c>
      <c r="AG247" s="13" t="n">
        <f aca="false">SUM(I247:AF247)</f>
        <v>1171.78616398061</v>
      </c>
      <c r="AM247" s="161" t="n">
        <f aca="false">EOMONTH(AM246,0)+1</f>
        <v>44501</v>
      </c>
      <c r="AN247" s="162" t="n">
        <f aca="false">VLOOKUP(AM247,$B$6:$C$289,2)</f>
        <v>0</v>
      </c>
      <c r="AO247" s="163" t="n">
        <f aca="false">VLOOKUP(YEAR(AM247),$E$6:$F$25,2)/100</f>
        <v>0</v>
      </c>
    </row>
    <row r="248" customFormat="false" ht="12" hidden="false" customHeight="true" outlineLevel="0" collapsed="false">
      <c r="B248" s="153" t="n">
        <f aca="false">EOMONTH(B247,0)+1</f>
        <v>44531</v>
      </c>
      <c r="C248" s="191"/>
      <c r="G248" s="130"/>
      <c r="H248" s="130" t="n">
        <v>222</v>
      </c>
      <c r="I248" s="189" t="n">
        <v>41.1282843542458</v>
      </c>
      <c r="J248" s="190" t="n">
        <v>38.7892546222538</v>
      </c>
      <c r="K248" s="190" t="n">
        <v>36.9840321834521</v>
      </c>
      <c r="L248" s="190" t="n">
        <v>35.719783371996</v>
      </c>
      <c r="M248" s="190" t="n">
        <v>35.0748784230541</v>
      </c>
      <c r="N248" s="190" t="n">
        <v>35.0497422549672</v>
      </c>
      <c r="O248" s="190" t="n">
        <v>33.7935120437632</v>
      </c>
      <c r="P248" s="190" t="n">
        <v>34.0031638038869</v>
      </c>
      <c r="Q248" s="190" t="n">
        <v>38.1330788510204</v>
      </c>
      <c r="R248" s="190" t="n">
        <v>42.2969175088891</v>
      </c>
      <c r="S248" s="190" t="n">
        <v>46.0500514983279</v>
      </c>
      <c r="T248" s="190" t="n">
        <v>49.3470842414983</v>
      </c>
      <c r="U248" s="190" t="n">
        <v>51.5361115754627</v>
      </c>
      <c r="V248" s="190" t="n">
        <v>53.0510773815558</v>
      </c>
      <c r="W248" s="190" t="n">
        <v>54.4668587879972</v>
      </c>
      <c r="X248" s="190" t="n">
        <v>55.3099107567654</v>
      </c>
      <c r="Y248" s="190" t="n">
        <v>54.9761522424503</v>
      </c>
      <c r="Z248" s="190" t="n">
        <v>54.2416933080291</v>
      </c>
      <c r="AA248" s="190" t="n">
        <v>52.6518778599371</v>
      </c>
      <c r="AB248" s="190" t="n">
        <v>50.9384208924144</v>
      </c>
      <c r="AC248" s="190" t="n">
        <v>51.900361270235</v>
      </c>
      <c r="AD248" s="190" t="n">
        <v>49.5963966640621</v>
      </c>
      <c r="AE248" s="190" t="n">
        <v>46.486263179457</v>
      </c>
      <c r="AF248" s="190" t="n">
        <v>42.908804321478</v>
      </c>
      <c r="AG248" s="13" t="n">
        <f aca="false">SUM(I248:AF248)</f>
        <v>1084.4337113972</v>
      </c>
      <c r="AM248" s="161" t="n">
        <f aca="false">EOMONTH(AM247,0)+1</f>
        <v>44531</v>
      </c>
      <c r="AN248" s="162" t="n">
        <f aca="false">VLOOKUP(AM248,$B$6:$C$289,2)</f>
        <v>0</v>
      </c>
      <c r="AO248" s="163" t="n">
        <f aca="false">VLOOKUP(YEAR(AM248),$E$6:$F$25,2)/100</f>
        <v>0</v>
      </c>
    </row>
    <row r="249" customFormat="false" ht="12" hidden="false" customHeight="true" outlineLevel="0" collapsed="false">
      <c r="B249" s="153" t="n">
        <f aca="false">EOMONTH(B248,0)+1</f>
        <v>44562</v>
      </c>
      <c r="C249" s="191"/>
      <c r="G249" s="130"/>
      <c r="H249" s="130" t="n">
        <v>223</v>
      </c>
      <c r="I249" s="189" t="n">
        <v>40.0828869355291</v>
      </c>
      <c r="J249" s="190" t="n">
        <v>37.9445235386713</v>
      </c>
      <c r="K249" s="190" t="n">
        <v>36.2975980329162</v>
      </c>
      <c r="L249" s="190" t="n">
        <v>34.9569743947609</v>
      </c>
      <c r="M249" s="190" t="n">
        <v>34.2944511440775</v>
      </c>
      <c r="N249" s="190" t="n">
        <v>33.9096772441757</v>
      </c>
      <c r="O249" s="190" t="n">
        <v>32.3939408991209</v>
      </c>
      <c r="P249" s="190" t="n">
        <v>32.501986696616</v>
      </c>
      <c r="Q249" s="190" t="n">
        <v>36.2891741437199</v>
      </c>
      <c r="R249" s="190" t="n">
        <v>40.2497377226956</v>
      </c>
      <c r="S249" s="190" t="n">
        <v>43.7771157576606</v>
      </c>
      <c r="T249" s="190" t="n">
        <v>46.694751003583</v>
      </c>
      <c r="U249" s="190" t="n">
        <v>49.5644909166417</v>
      </c>
      <c r="V249" s="190" t="n">
        <v>51.4556553936146</v>
      </c>
      <c r="W249" s="190" t="n">
        <v>53.3459965151478</v>
      </c>
      <c r="X249" s="190" t="n">
        <v>54.5141652385189</v>
      </c>
      <c r="Y249" s="190" t="n">
        <v>54.421504278365</v>
      </c>
      <c r="Z249" s="190" t="n">
        <v>54.0843074877013</v>
      </c>
      <c r="AA249" s="190" t="n">
        <v>53.0352658055232</v>
      </c>
      <c r="AB249" s="190" t="n">
        <v>51.6438739213962</v>
      </c>
      <c r="AC249" s="190" t="n">
        <v>52.3984055864099</v>
      </c>
      <c r="AD249" s="190" t="n">
        <v>49.9327119844876</v>
      </c>
      <c r="AE249" s="190" t="n">
        <v>46.317978484938</v>
      </c>
      <c r="AF249" s="190" t="n">
        <v>42.4159990354268</v>
      </c>
      <c r="AG249" s="13" t="n">
        <f aca="false">SUM(I249:AF249)</f>
        <v>1062.5231721617</v>
      </c>
      <c r="AM249" s="161" t="n">
        <f aca="false">EOMONTH(AM248,0)+1</f>
        <v>44562</v>
      </c>
      <c r="AN249" s="162" t="n">
        <f aca="false">VLOOKUP(AM249,$B$6:$C$289,2)</f>
        <v>0</v>
      </c>
      <c r="AO249" s="163" t="n">
        <f aca="false">VLOOKUP(YEAR(AM249),$E$6:$F$25,2)/100</f>
        <v>0</v>
      </c>
    </row>
    <row r="250" customFormat="false" ht="12" hidden="false" customHeight="true" outlineLevel="0" collapsed="false">
      <c r="B250" s="153" t="n">
        <f aca="false">EOMONTH(B249,0)+1</f>
        <v>44593</v>
      </c>
      <c r="C250" s="191"/>
      <c r="G250" s="130"/>
      <c r="H250" s="130" t="n">
        <v>224</v>
      </c>
      <c r="I250" s="189" t="n">
        <v>41.9124540465389</v>
      </c>
      <c r="J250" s="190" t="n">
        <v>39.6251256261414</v>
      </c>
      <c r="K250" s="190" t="n">
        <v>38.2201911760733</v>
      </c>
      <c r="L250" s="190" t="n">
        <v>36.9916861574853</v>
      </c>
      <c r="M250" s="190" t="n">
        <v>36.4230463032824</v>
      </c>
      <c r="N250" s="190" t="n">
        <v>37.2180857890364</v>
      </c>
      <c r="O250" s="190" t="n">
        <v>39.0265499863338</v>
      </c>
      <c r="P250" s="190" t="n">
        <v>42.8114379024657</v>
      </c>
      <c r="Q250" s="190" t="n">
        <v>47.5138496694667</v>
      </c>
      <c r="R250" s="190" t="n">
        <v>51.5118970034171</v>
      </c>
      <c r="S250" s="190" t="n">
        <v>55.6015292856947</v>
      </c>
      <c r="T250" s="190" t="n">
        <v>59.2277316400261</v>
      </c>
      <c r="U250" s="190" t="n">
        <v>61.8769725148765</v>
      </c>
      <c r="V250" s="190" t="n">
        <v>64.2938908884569</v>
      </c>
      <c r="W250" s="190" t="n">
        <v>66.1530890866616</v>
      </c>
      <c r="X250" s="190" t="n">
        <v>66.7878121147129</v>
      </c>
      <c r="Y250" s="190" t="n">
        <v>66.2022179399917</v>
      </c>
      <c r="Z250" s="190" t="n">
        <v>63.8663398015674</v>
      </c>
      <c r="AA250" s="190" t="n">
        <v>61.8491475218164</v>
      </c>
      <c r="AB250" s="190" t="n">
        <v>59.9583160345747</v>
      </c>
      <c r="AC250" s="190" t="n">
        <v>60.1885237644331</v>
      </c>
      <c r="AD250" s="190" t="n">
        <v>56.8654511620352</v>
      </c>
      <c r="AE250" s="190" t="n">
        <v>52.3657076368052</v>
      </c>
      <c r="AF250" s="190" t="n">
        <v>47.9828602421178</v>
      </c>
      <c r="AG250" s="13" t="n">
        <f aca="false">SUM(I250:AF250)</f>
        <v>1254.47391329401</v>
      </c>
      <c r="AM250" s="161" t="n">
        <f aca="false">EOMONTH(AM249,0)+1</f>
        <v>44593</v>
      </c>
      <c r="AN250" s="162" t="n">
        <f aca="false">VLOOKUP(AM250,$B$6:$C$289,2)</f>
        <v>0</v>
      </c>
      <c r="AO250" s="163" t="n">
        <f aca="false">VLOOKUP(YEAR(AM250),$E$6:$F$25,2)/100</f>
        <v>0</v>
      </c>
    </row>
    <row r="251" customFormat="false" ht="12" hidden="false" customHeight="true" outlineLevel="0" collapsed="false">
      <c r="B251" s="153" t="n">
        <f aca="false">EOMONTH(B250,0)+1</f>
        <v>44621</v>
      </c>
      <c r="C251" s="191"/>
      <c r="G251" s="130"/>
      <c r="H251" s="130" t="n">
        <v>225</v>
      </c>
      <c r="I251" s="189" t="n">
        <v>44.0065051660996</v>
      </c>
      <c r="J251" s="190" t="n">
        <v>41.6126664815307</v>
      </c>
      <c r="K251" s="190" t="n">
        <v>39.8187235007898</v>
      </c>
      <c r="L251" s="190" t="n">
        <v>38.4640478842449</v>
      </c>
      <c r="M251" s="190" t="n">
        <v>38.0915921429359</v>
      </c>
      <c r="N251" s="190" t="n">
        <v>38.5841488604909</v>
      </c>
      <c r="O251" s="190" t="n">
        <v>40.172133722885</v>
      </c>
      <c r="P251" s="190" t="n">
        <v>43.2721874422</v>
      </c>
      <c r="Q251" s="190" t="n">
        <v>47.6007645692442</v>
      </c>
      <c r="R251" s="190" t="n">
        <v>51.5112969760575</v>
      </c>
      <c r="S251" s="190" t="n">
        <v>55.3729120387404</v>
      </c>
      <c r="T251" s="190" t="n">
        <v>58.7004558922549</v>
      </c>
      <c r="U251" s="190" t="n">
        <v>61.2594587984814</v>
      </c>
      <c r="V251" s="190" t="n">
        <v>63.5945749840547</v>
      </c>
      <c r="W251" s="190" t="n">
        <v>65.2549895214022</v>
      </c>
      <c r="X251" s="190" t="n">
        <v>65.9621666964657</v>
      </c>
      <c r="Y251" s="190" t="n">
        <v>65.5217255550798</v>
      </c>
      <c r="Z251" s="190" t="n">
        <v>63.1866153401499</v>
      </c>
      <c r="AA251" s="190" t="n">
        <v>61.1894853571043</v>
      </c>
      <c r="AB251" s="190" t="n">
        <v>59.1181408647935</v>
      </c>
      <c r="AC251" s="190" t="n">
        <v>59.1820779040042</v>
      </c>
      <c r="AD251" s="190" t="n">
        <v>55.9409719705586</v>
      </c>
      <c r="AE251" s="190" t="n">
        <v>51.7995676688365</v>
      </c>
      <c r="AF251" s="190" t="n">
        <v>47.1971003943168</v>
      </c>
      <c r="AG251" s="13" t="n">
        <f aca="false">SUM(I251:AF251)</f>
        <v>1256.41430973272</v>
      </c>
      <c r="AM251" s="161" t="n">
        <f aca="false">EOMONTH(AM250,0)+1</f>
        <v>44621</v>
      </c>
      <c r="AN251" s="162" t="n">
        <f aca="false">VLOOKUP(AM251,$B$6:$C$289,2)</f>
        <v>0</v>
      </c>
      <c r="AO251" s="163" t="n">
        <f aca="false">VLOOKUP(YEAR(AM251),$E$6:$F$25,2)/100</f>
        <v>0</v>
      </c>
    </row>
    <row r="252" customFormat="false" ht="12" hidden="false" customHeight="true" outlineLevel="0" collapsed="false">
      <c r="B252" s="153" t="n">
        <f aca="false">EOMONTH(B251,0)+1</f>
        <v>44652</v>
      </c>
      <c r="C252" s="191"/>
      <c r="G252" s="130"/>
      <c r="H252" s="130" t="n">
        <v>226</v>
      </c>
      <c r="I252" s="189" t="n">
        <v>44.2604238560369</v>
      </c>
      <c r="J252" s="190" t="n">
        <v>41.7890492317266</v>
      </c>
      <c r="K252" s="190" t="n">
        <v>40.1073330114056</v>
      </c>
      <c r="L252" s="190" t="n">
        <v>38.7622395826659</v>
      </c>
      <c r="M252" s="190" t="n">
        <v>38.2816022409152</v>
      </c>
      <c r="N252" s="190" t="n">
        <v>38.8821107466266</v>
      </c>
      <c r="O252" s="190" t="n">
        <v>40.4126085807961</v>
      </c>
      <c r="P252" s="190" t="n">
        <v>43.7192538494791</v>
      </c>
      <c r="Q252" s="190" t="n">
        <v>47.690368802526</v>
      </c>
      <c r="R252" s="190" t="n">
        <v>51.8854616504528</v>
      </c>
      <c r="S252" s="190" t="n">
        <v>55.6556426209443</v>
      </c>
      <c r="T252" s="190" t="n">
        <v>59.2755424758338</v>
      </c>
      <c r="U252" s="190" t="n">
        <v>61.7797336880922</v>
      </c>
      <c r="V252" s="190" t="n">
        <v>64.0648321171802</v>
      </c>
      <c r="W252" s="190" t="n">
        <v>65.8533719500607</v>
      </c>
      <c r="X252" s="190" t="n">
        <v>66.8051491391768</v>
      </c>
      <c r="Y252" s="190" t="n">
        <v>65.9687191058489</v>
      </c>
      <c r="Z252" s="190" t="n">
        <v>63.9551251112255</v>
      </c>
      <c r="AA252" s="190" t="n">
        <v>61.9561299421851</v>
      </c>
      <c r="AB252" s="190" t="n">
        <v>59.9029681091632</v>
      </c>
      <c r="AC252" s="190" t="n">
        <v>60.0091858998487</v>
      </c>
      <c r="AD252" s="190" t="n">
        <v>56.5894256386711</v>
      </c>
      <c r="AE252" s="190" t="n">
        <v>52.2819266514404</v>
      </c>
      <c r="AF252" s="190" t="n">
        <v>47.694487275777</v>
      </c>
      <c r="AG252" s="13" t="n">
        <f aca="false">SUM(I252:AF252)</f>
        <v>1267.58269127808</v>
      </c>
      <c r="AM252" s="161" t="n">
        <f aca="false">EOMONTH(AM251,0)+1</f>
        <v>44652</v>
      </c>
      <c r="AN252" s="162" t="n">
        <f aca="false">VLOOKUP(AM252,$B$6:$C$289,2)</f>
        <v>0</v>
      </c>
      <c r="AO252" s="163" t="n">
        <f aca="false">VLOOKUP(YEAR(AM252),$E$6:$F$25,2)/100</f>
        <v>0</v>
      </c>
    </row>
    <row r="253" customFormat="false" ht="12" hidden="false" customHeight="true" outlineLevel="0" collapsed="false">
      <c r="B253" s="153" t="n">
        <f aca="false">EOMONTH(B252,0)+1</f>
        <v>44682</v>
      </c>
      <c r="C253" s="191"/>
      <c r="G253" s="130"/>
      <c r="H253" s="130" t="n">
        <v>227</v>
      </c>
      <c r="I253" s="189" t="n">
        <v>47.237136043752</v>
      </c>
      <c r="J253" s="190" t="n">
        <v>44.5160432391334</v>
      </c>
      <c r="K253" s="190" t="n">
        <v>42.8240653433523</v>
      </c>
      <c r="L253" s="190" t="n">
        <v>41.2737438220056</v>
      </c>
      <c r="M253" s="190" t="n">
        <v>40.7268815312039</v>
      </c>
      <c r="N253" s="190" t="n">
        <v>41.2389609746297</v>
      </c>
      <c r="O253" s="190" t="n">
        <v>42.8882971582377</v>
      </c>
      <c r="P253" s="190" t="n">
        <v>46.001379276645</v>
      </c>
      <c r="Q253" s="190" t="n">
        <v>50.6301751345914</v>
      </c>
      <c r="R253" s="190" t="n">
        <v>55.0978419739957</v>
      </c>
      <c r="S253" s="190" t="n">
        <v>59.175649617132</v>
      </c>
      <c r="T253" s="190" t="n">
        <v>63.386037677521</v>
      </c>
      <c r="U253" s="190" t="n">
        <v>66.2105660880729</v>
      </c>
      <c r="V253" s="190" t="n">
        <v>69.2901029490918</v>
      </c>
      <c r="W253" s="190" t="n">
        <v>71.3840719748801</v>
      </c>
      <c r="X253" s="190" t="n">
        <v>71.8854417180593</v>
      </c>
      <c r="Y253" s="190" t="n">
        <v>71.1255261840695</v>
      </c>
      <c r="Z253" s="190" t="n">
        <v>68.8016312513824</v>
      </c>
      <c r="AA253" s="190" t="n">
        <v>66.4554701375748</v>
      </c>
      <c r="AB253" s="190" t="n">
        <v>64.3182963206827</v>
      </c>
      <c r="AC253" s="190" t="n">
        <v>64.2496973515842</v>
      </c>
      <c r="AD253" s="190" t="n">
        <v>60.7571406557573</v>
      </c>
      <c r="AE253" s="190" t="n">
        <v>56.3587233477461</v>
      </c>
      <c r="AF253" s="190" t="n">
        <v>51.5388645697228</v>
      </c>
      <c r="AG253" s="13" t="n">
        <f aca="false">SUM(I253:AF253)</f>
        <v>1357.37174434082</v>
      </c>
      <c r="AM253" s="161" t="n">
        <f aca="false">EOMONTH(AM252,0)+1</f>
        <v>44682</v>
      </c>
      <c r="AN253" s="162" t="n">
        <f aca="false">VLOOKUP(AM253,$B$6:$C$289,2)</f>
        <v>0</v>
      </c>
      <c r="AO253" s="163" t="n">
        <f aca="false">VLOOKUP(YEAR(AM253),$E$6:$F$25,2)/100</f>
        <v>0</v>
      </c>
    </row>
    <row r="254" customFormat="false" ht="12" hidden="false" customHeight="true" outlineLevel="0" collapsed="false">
      <c r="B254" s="153" t="n">
        <f aca="false">EOMONTH(B253,0)+1</f>
        <v>44713</v>
      </c>
      <c r="C254" s="191"/>
      <c r="G254" s="130"/>
      <c r="H254" s="130" t="n">
        <v>228</v>
      </c>
      <c r="I254" s="189" t="n">
        <v>49.1616668576637</v>
      </c>
      <c r="J254" s="190" t="n">
        <v>46.3233799146958</v>
      </c>
      <c r="K254" s="190" t="n">
        <v>44.4486284397859</v>
      </c>
      <c r="L254" s="190" t="n">
        <v>42.7477610419223</v>
      </c>
      <c r="M254" s="190" t="n">
        <v>42.0622117678332</v>
      </c>
      <c r="N254" s="190" t="n">
        <v>42.3917967690807</v>
      </c>
      <c r="O254" s="190" t="n">
        <v>43.7924804937507</v>
      </c>
      <c r="P254" s="190" t="n">
        <v>47.301928986716</v>
      </c>
      <c r="Q254" s="190" t="n">
        <v>52.0803864487433</v>
      </c>
      <c r="R254" s="190" t="n">
        <v>57.1339323250488</v>
      </c>
      <c r="S254" s="190" t="n">
        <v>61.7110529198003</v>
      </c>
      <c r="T254" s="190" t="n">
        <v>65.7553184143475</v>
      </c>
      <c r="U254" s="190" t="n">
        <v>68.7923535167771</v>
      </c>
      <c r="V254" s="190" t="n">
        <v>71.7684150088029</v>
      </c>
      <c r="W254" s="190" t="n">
        <v>74.0070024778679</v>
      </c>
      <c r="X254" s="190" t="n">
        <v>74.077577086905</v>
      </c>
      <c r="Y254" s="190" t="n">
        <v>73.1664099457179</v>
      </c>
      <c r="Z254" s="190" t="n">
        <v>70.7425179303124</v>
      </c>
      <c r="AA254" s="190" t="n">
        <v>68.3332707349257</v>
      </c>
      <c r="AB254" s="190" t="n">
        <v>66.0758292200777</v>
      </c>
      <c r="AC254" s="190" t="n">
        <v>65.5983153329408</v>
      </c>
      <c r="AD254" s="190" t="n">
        <v>62.4310457780933</v>
      </c>
      <c r="AE254" s="190" t="n">
        <v>58.2370849040165</v>
      </c>
      <c r="AF254" s="190" t="n">
        <v>53.8345443595226</v>
      </c>
      <c r="AG254" s="13" t="n">
        <f aca="false">SUM(I254:AF254)</f>
        <v>1401.97491067535</v>
      </c>
      <c r="AM254" s="161" t="n">
        <f aca="false">EOMONTH(AM253,0)+1</f>
        <v>44713</v>
      </c>
      <c r="AN254" s="162" t="n">
        <f aca="false">VLOOKUP(AM254,$B$6:$C$289,2)</f>
        <v>0</v>
      </c>
      <c r="AO254" s="163" t="n">
        <f aca="false">VLOOKUP(YEAR(AM254),$E$6:$F$25,2)/100</f>
        <v>0</v>
      </c>
    </row>
    <row r="255" customFormat="false" ht="12" hidden="false" customHeight="true" outlineLevel="0" collapsed="false">
      <c r="B255" s="153" t="n">
        <f aca="false">EOMONTH(B254,0)+1</f>
        <v>44743</v>
      </c>
      <c r="C255" s="191"/>
      <c r="G255" s="130"/>
      <c r="H255" s="130" t="n">
        <v>229</v>
      </c>
      <c r="I255" s="189" t="n">
        <v>50.3300417093276</v>
      </c>
      <c r="J255" s="190" t="n">
        <v>47.3976916830564</v>
      </c>
      <c r="K255" s="190" t="n">
        <v>45.1476596274496</v>
      </c>
      <c r="L255" s="190" t="n">
        <v>43.2959388978784</v>
      </c>
      <c r="M255" s="190" t="n">
        <v>42.3393618559902</v>
      </c>
      <c r="N255" s="190" t="n">
        <v>41.8828407394176</v>
      </c>
      <c r="O255" s="190" t="n">
        <v>40.3198586649778</v>
      </c>
      <c r="P255" s="190" t="n">
        <v>41.2820467834534</v>
      </c>
      <c r="Q255" s="190" t="n">
        <v>46.4301205651818</v>
      </c>
      <c r="R255" s="190" t="n">
        <v>52.1716568073545</v>
      </c>
      <c r="S255" s="190" t="n">
        <v>57.2967634133126</v>
      </c>
      <c r="T255" s="190" t="n">
        <v>61.7379243366698</v>
      </c>
      <c r="U255" s="190" t="n">
        <v>65.0315193613994</v>
      </c>
      <c r="V255" s="190" t="n">
        <v>67.4145652110616</v>
      </c>
      <c r="W255" s="190" t="n">
        <v>69.3185273709649</v>
      </c>
      <c r="X255" s="190" t="n">
        <v>69.9574861792139</v>
      </c>
      <c r="Y255" s="190" t="n">
        <v>69.4650084786648</v>
      </c>
      <c r="Z255" s="190" t="n">
        <v>68.4308786541443</v>
      </c>
      <c r="AA255" s="190" t="n">
        <v>66.3551546119969</v>
      </c>
      <c r="AB255" s="190" t="n">
        <v>64.4087768173257</v>
      </c>
      <c r="AC255" s="190" t="n">
        <v>64.2967045635297</v>
      </c>
      <c r="AD255" s="190" t="n">
        <v>61.3025753358703</v>
      </c>
      <c r="AE255" s="190" t="n">
        <v>57.3795410038106</v>
      </c>
      <c r="AF255" s="190" t="n">
        <v>52.9320955940353</v>
      </c>
      <c r="AG255" s="13" t="n">
        <f aca="false">SUM(I255:AF255)</f>
        <v>1345.92473826609</v>
      </c>
      <c r="AM255" s="161" t="n">
        <f aca="false">EOMONTH(AM254,0)+1</f>
        <v>44743</v>
      </c>
      <c r="AN255" s="162" t="n">
        <f aca="false">VLOOKUP(AM255,$B$6:$C$289,2)</f>
        <v>0</v>
      </c>
      <c r="AO255" s="163" t="n">
        <f aca="false">VLOOKUP(YEAR(AM255),$E$6:$F$25,2)/100</f>
        <v>0</v>
      </c>
    </row>
    <row r="256" customFormat="false" ht="12" hidden="false" customHeight="true" outlineLevel="0" collapsed="false">
      <c r="B256" s="153" t="n">
        <f aca="false">EOMONTH(B255,0)+1</f>
        <v>44774</v>
      </c>
      <c r="C256" s="191"/>
      <c r="G256" s="130"/>
      <c r="H256" s="130" t="n">
        <v>230</v>
      </c>
      <c r="I256" s="189" t="n">
        <v>49.5266336694018</v>
      </c>
      <c r="J256" s="190" t="n">
        <v>46.778850848192</v>
      </c>
      <c r="K256" s="190" t="n">
        <v>44.6608258565451</v>
      </c>
      <c r="L256" s="190" t="n">
        <v>42.705006536398</v>
      </c>
      <c r="M256" s="190" t="n">
        <v>41.6975469884595</v>
      </c>
      <c r="N256" s="190" t="n">
        <v>40.8677868473819</v>
      </c>
      <c r="O256" s="190" t="n">
        <v>39.0681777422279</v>
      </c>
      <c r="P256" s="190" t="n">
        <v>39.9281802654994</v>
      </c>
      <c r="Q256" s="190" t="n">
        <v>44.7332482213179</v>
      </c>
      <c r="R256" s="190" t="n">
        <v>50.3088322470988</v>
      </c>
      <c r="S256" s="190" t="n">
        <v>55.2012995621158</v>
      </c>
      <c r="T256" s="190" t="n">
        <v>59.269137839456</v>
      </c>
      <c r="U256" s="190" t="n">
        <v>63.2420166277378</v>
      </c>
      <c r="V256" s="190" t="n">
        <v>65.9788225848533</v>
      </c>
      <c r="W256" s="190" t="n">
        <v>68.4063369938422</v>
      </c>
      <c r="X256" s="190" t="n">
        <v>69.3375526384352</v>
      </c>
      <c r="Y256" s="190" t="n">
        <v>69.0845874597152</v>
      </c>
      <c r="Z256" s="190" t="n">
        <v>68.4232322846192</v>
      </c>
      <c r="AA256" s="190" t="n">
        <v>66.8851940044096</v>
      </c>
      <c r="AB256" s="190" t="n">
        <v>65.2674251101681</v>
      </c>
      <c r="AC256" s="190" t="n">
        <v>64.9093747096392</v>
      </c>
      <c r="AD256" s="190" t="n">
        <v>61.7730927339815</v>
      </c>
      <c r="AE256" s="190" t="n">
        <v>57.3260055753942</v>
      </c>
      <c r="AF256" s="190" t="n">
        <v>52.5476589179647</v>
      </c>
      <c r="AG256" s="13" t="n">
        <f aca="false">SUM(I256:AF256)</f>
        <v>1327.92682626485</v>
      </c>
      <c r="AM256" s="161" t="n">
        <f aca="false">EOMONTH(AM255,0)+1</f>
        <v>44774</v>
      </c>
      <c r="AN256" s="162" t="n">
        <f aca="false">VLOOKUP(AM256,$B$6:$C$289,2)</f>
        <v>0</v>
      </c>
      <c r="AO256" s="163" t="n">
        <f aca="false">VLOOKUP(YEAR(AM256),$E$6:$F$25,2)/100</f>
        <v>0</v>
      </c>
    </row>
    <row r="257" customFormat="false" ht="12" hidden="false" customHeight="true" outlineLevel="0" collapsed="false">
      <c r="B257" s="153" t="n">
        <f aca="false">EOMONTH(B256,0)+1</f>
        <v>44805</v>
      </c>
      <c r="C257" s="191"/>
      <c r="G257" s="130"/>
      <c r="H257" s="130" t="n">
        <v>231</v>
      </c>
      <c r="I257" s="189" t="n">
        <v>47.8259539039806</v>
      </c>
      <c r="J257" s="190" t="n">
        <v>45.1415650120616</v>
      </c>
      <c r="K257" s="190" t="n">
        <v>43.3846503162287</v>
      </c>
      <c r="L257" s="190" t="n">
        <v>41.7422051544715</v>
      </c>
      <c r="M257" s="190" t="n">
        <v>40.9252188498263</v>
      </c>
      <c r="N257" s="190" t="n">
        <v>41.4228883913766</v>
      </c>
      <c r="O257" s="190" t="n">
        <v>43.1097454392382</v>
      </c>
      <c r="P257" s="190" t="n">
        <v>47.3468750038381</v>
      </c>
      <c r="Q257" s="190" t="n">
        <v>52.5204519462134</v>
      </c>
      <c r="R257" s="190" t="n">
        <v>57.517922893731</v>
      </c>
      <c r="S257" s="190" t="n">
        <v>62.3643323819812</v>
      </c>
      <c r="T257" s="190" t="n">
        <v>66.5388395397947</v>
      </c>
      <c r="U257" s="190" t="n">
        <v>69.6695134608319</v>
      </c>
      <c r="V257" s="190" t="n">
        <v>72.372072631034</v>
      </c>
      <c r="W257" s="190" t="n">
        <v>74.4415997426944</v>
      </c>
      <c r="X257" s="190" t="n">
        <v>74.9212526868793</v>
      </c>
      <c r="Y257" s="190" t="n">
        <v>74.1650906141146</v>
      </c>
      <c r="Z257" s="190" t="n">
        <v>71.6069390267107</v>
      </c>
      <c r="AA257" s="190" t="n">
        <v>69.290583760539</v>
      </c>
      <c r="AB257" s="190" t="n">
        <v>67.5175539543631</v>
      </c>
      <c r="AC257" s="190" t="n">
        <v>66.9360239818556</v>
      </c>
      <c r="AD257" s="190" t="n">
        <v>63.2365323663412</v>
      </c>
      <c r="AE257" s="190" t="n">
        <v>58.376550618038</v>
      </c>
      <c r="AF257" s="190" t="n">
        <v>53.4970058871482</v>
      </c>
      <c r="AG257" s="13" t="n">
        <f aca="false">SUM(I257:AF257)</f>
        <v>1405.87136756329</v>
      </c>
      <c r="AM257" s="161" t="n">
        <f aca="false">EOMONTH(AM256,0)+1</f>
        <v>44805</v>
      </c>
      <c r="AN257" s="162" t="n">
        <f aca="false">VLOOKUP(AM257,$B$6:$C$289,2)</f>
        <v>0</v>
      </c>
      <c r="AO257" s="163" t="n">
        <f aca="false">VLOOKUP(YEAR(AM257),$E$6:$F$25,2)/100</f>
        <v>0</v>
      </c>
    </row>
    <row r="258" customFormat="false" ht="12" hidden="false" customHeight="true" outlineLevel="0" collapsed="false">
      <c r="B258" s="153" t="n">
        <f aca="false">EOMONTH(B257,0)+1</f>
        <v>44835</v>
      </c>
      <c r="C258" s="191"/>
      <c r="G258" s="130"/>
      <c r="H258" s="130" t="n">
        <v>232</v>
      </c>
      <c r="I258" s="189" t="n">
        <v>47.8718177063661</v>
      </c>
      <c r="J258" s="190" t="n">
        <v>45.2365543519056</v>
      </c>
      <c r="K258" s="190" t="n">
        <v>43.2103731027724</v>
      </c>
      <c r="L258" s="190" t="n">
        <v>41.5931168140822</v>
      </c>
      <c r="M258" s="190" t="n">
        <v>41.0341718543357</v>
      </c>
      <c r="N258" s="190" t="n">
        <v>41.3511563893222</v>
      </c>
      <c r="O258" s="190" t="n">
        <v>42.9013970096879</v>
      </c>
      <c r="P258" s="190" t="n">
        <v>46.1994708215891</v>
      </c>
      <c r="Q258" s="190" t="n">
        <v>50.874279258188</v>
      </c>
      <c r="R258" s="190" t="n">
        <v>55.442619987293</v>
      </c>
      <c r="S258" s="190" t="n">
        <v>59.7875884482592</v>
      </c>
      <c r="T258" s="190" t="n">
        <v>63.5162299519195</v>
      </c>
      <c r="U258" s="190" t="n">
        <v>66.4740745530031</v>
      </c>
      <c r="V258" s="190" t="n">
        <v>69.0781425701569</v>
      </c>
      <c r="W258" s="190" t="n">
        <v>71.006773851957</v>
      </c>
      <c r="X258" s="190" t="n">
        <v>71.5917162742772</v>
      </c>
      <c r="Y258" s="190" t="n">
        <v>71.0604140627838</v>
      </c>
      <c r="Z258" s="190" t="n">
        <v>68.5377050191816</v>
      </c>
      <c r="AA258" s="190" t="n">
        <v>66.3485640338314</v>
      </c>
      <c r="AB258" s="190" t="n">
        <v>64.450265133305</v>
      </c>
      <c r="AC258" s="190" t="n">
        <v>63.8117998757221</v>
      </c>
      <c r="AD258" s="190" t="n">
        <v>60.3554348077326</v>
      </c>
      <c r="AE258" s="190" t="n">
        <v>55.8931036003707</v>
      </c>
      <c r="AF258" s="190" t="n">
        <v>50.9685049589072</v>
      </c>
      <c r="AG258" s="13" t="n">
        <f aca="false">SUM(I258:AF258)</f>
        <v>1358.59527443695</v>
      </c>
      <c r="AM258" s="161" t="n">
        <f aca="false">EOMONTH(AM257,0)+1</f>
        <v>44835</v>
      </c>
      <c r="AN258" s="162" t="n">
        <f aca="false">VLOOKUP(AM258,$B$6:$C$289,2)</f>
        <v>0</v>
      </c>
      <c r="AO258" s="163" t="n">
        <f aca="false">VLOOKUP(YEAR(AM258),$E$6:$F$25,2)/100</f>
        <v>0</v>
      </c>
    </row>
    <row r="259" customFormat="false" ht="12" hidden="false" customHeight="true" outlineLevel="0" collapsed="false">
      <c r="B259" s="153" t="n">
        <f aca="false">EOMONTH(B258,0)+1</f>
        <v>44866</v>
      </c>
      <c r="C259" s="191"/>
      <c r="G259" s="130"/>
      <c r="H259" s="130" t="n">
        <v>233</v>
      </c>
      <c r="I259" s="189" t="n">
        <v>47.3310233271939</v>
      </c>
      <c r="J259" s="190" t="n">
        <v>44.7172181096411</v>
      </c>
      <c r="K259" s="190" t="n">
        <v>42.7855772830357</v>
      </c>
      <c r="L259" s="190" t="n">
        <v>41.2850570054172</v>
      </c>
      <c r="M259" s="190" t="n">
        <v>40.6099723720045</v>
      </c>
      <c r="N259" s="190" t="n">
        <v>41.1265311994001</v>
      </c>
      <c r="O259" s="190" t="n">
        <v>42.5942143718134</v>
      </c>
      <c r="P259" s="190" t="n">
        <v>45.9434549001449</v>
      </c>
      <c r="Q259" s="190" t="n">
        <v>50.2225726076979</v>
      </c>
      <c r="R259" s="190" t="n">
        <v>54.9856169717975</v>
      </c>
      <c r="S259" s="190" t="n">
        <v>59.1694910338439</v>
      </c>
      <c r="T259" s="190" t="n">
        <v>63.0940024717934</v>
      </c>
      <c r="U259" s="190" t="n">
        <v>66.0493768260664</v>
      </c>
      <c r="V259" s="190" t="n">
        <v>68.6963854175352</v>
      </c>
      <c r="W259" s="190" t="n">
        <v>70.8277093071567</v>
      </c>
      <c r="X259" s="190" t="n">
        <v>71.7367708215272</v>
      </c>
      <c r="Y259" s="190" t="n">
        <v>70.7377134790318</v>
      </c>
      <c r="Z259" s="190" t="n">
        <v>68.4851609422031</v>
      </c>
      <c r="AA259" s="190" t="n">
        <v>66.3939620038191</v>
      </c>
      <c r="AB259" s="190" t="n">
        <v>64.4570397870535</v>
      </c>
      <c r="AC259" s="190" t="n">
        <v>63.8923660522012</v>
      </c>
      <c r="AD259" s="190" t="n">
        <v>60.2633049677214</v>
      </c>
      <c r="AE259" s="190" t="n">
        <v>55.6058563480226</v>
      </c>
      <c r="AF259" s="190" t="n">
        <v>50.7530150847241</v>
      </c>
      <c r="AG259" s="13" t="n">
        <f aca="false">SUM(I259:AF259)</f>
        <v>1351.76339269085</v>
      </c>
      <c r="AM259" s="161" t="n">
        <f aca="false">EOMONTH(AM258,0)+1</f>
        <v>44866</v>
      </c>
      <c r="AN259" s="162" t="n">
        <f aca="false">VLOOKUP(AM259,$B$6:$C$289,2)</f>
        <v>0</v>
      </c>
      <c r="AO259" s="163" t="n">
        <f aca="false">VLOOKUP(YEAR(AM259),$E$6:$F$25,2)/100</f>
        <v>0</v>
      </c>
    </row>
    <row r="260" customFormat="false" ht="12" hidden="false" customHeight="true" outlineLevel="0" collapsed="false">
      <c r="B260" s="153" t="n">
        <f aca="false">EOMONTH(B259,0)+1</f>
        <v>44896</v>
      </c>
      <c r="C260" s="191"/>
      <c r="G260" s="130"/>
      <c r="H260" s="130" t="n">
        <v>234</v>
      </c>
      <c r="I260" s="189" t="n">
        <v>47.6960725797746</v>
      </c>
      <c r="J260" s="190" t="n">
        <v>44.9646752520463</v>
      </c>
      <c r="K260" s="190" t="n">
        <v>43.1937514030214</v>
      </c>
      <c r="L260" s="190" t="n">
        <v>41.639014909391</v>
      </c>
      <c r="M260" s="190" t="n">
        <v>41.0729423847029</v>
      </c>
      <c r="N260" s="190" t="n">
        <v>41.5618938921796</v>
      </c>
      <c r="O260" s="190" t="n">
        <v>43.29466565023</v>
      </c>
      <c r="P260" s="190" t="n">
        <v>46.3367200428443</v>
      </c>
      <c r="Q260" s="190" t="n">
        <v>50.8861478025303</v>
      </c>
      <c r="R260" s="190" t="n">
        <v>55.4533482491452</v>
      </c>
      <c r="S260" s="190" t="n">
        <v>59.619183733235</v>
      </c>
      <c r="T260" s="190" t="n">
        <v>63.7594979048356</v>
      </c>
      <c r="U260" s="190" t="n">
        <v>66.5601967530104</v>
      </c>
      <c r="V260" s="190" t="n">
        <v>69.6042309198672</v>
      </c>
      <c r="W260" s="190" t="n">
        <v>71.5577964461169</v>
      </c>
      <c r="X260" s="190" t="n">
        <v>72.1275073787729</v>
      </c>
      <c r="Y260" s="190" t="n">
        <v>71.2087260106336</v>
      </c>
      <c r="Z260" s="190" t="n">
        <v>68.8441381845664</v>
      </c>
      <c r="AA260" s="190" t="n">
        <v>66.4891673311591</v>
      </c>
      <c r="AB260" s="190" t="n">
        <v>64.6902529334643</v>
      </c>
      <c r="AC260" s="190" t="n">
        <v>64.3037032157198</v>
      </c>
      <c r="AD260" s="190" t="n">
        <v>60.6991061932558</v>
      </c>
      <c r="AE260" s="190" t="n">
        <v>56.3753415877165</v>
      </c>
      <c r="AF260" s="190" t="n">
        <v>51.5402739469552</v>
      </c>
      <c r="AG260" s="13" t="n">
        <f aca="false">SUM(I260:AF260)</f>
        <v>1363.47835470517</v>
      </c>
      <c r="AM260" s="161" t="n">
        <f aca="false">EOMONTH(AM259,0)+1</f>
        <v>44896</v>
      </c>
      <c r="AN260" s="162" t="n">
        <f aca="false">VLOOKUP(AM260,$B$6:$C$289,2)</f>
        <v>0</v>
      </c>
      <c r="AO260" s="163" t="n">
        <f aca="false">VLOOKUP(YEAR(AM260),$E$6:$F$25,2)/100</f>
        <v>0</v>
      </c>
    </row>
    <row r="261" customFormat="false" ht="12" hidden="false" customHeight="true" outlineLevel="0" collapsed="false">
      <c r="B261" s="153" t="n">
        <f aca="false">EOMONTH(B260,0)+1</f>
        <v>44927</v>
      </c>
      <c r="C261" s="191"/>
      <c r="G261" s="130"/>
      <c r="H261" s="130" t="n">
        <v>235</v>
      </c>
      <c r="I261" s="189" t="n">
        <v>43.8394790183916</v>
      </c>
      <c r="J261" s="190" t="n">
        <v>41.2997866507103</v>
      </c>
      <c r="K261" s="190" t="n">
        <v>39.6845350477874</v>
      </c>
      <c r="L261" s="190" t="n">
        <v>38.2766263678283</v>
      </c>
      <c r="M261" s="190" t="n">
        <v>37.8133927880343</v>
      </c>
      <c r="N261" s="190" t="n">
        <v>38.3452427482629</v>
      </c>
      <c r="O261" s="190" t="n">
        <v>40.1926871305342</v>
      </c>
      <c r="P261" s="190" t="n">
        <v>43.117062332306</v>
      </c>
      <c r="Q261" s="190" t="n">
        <v>46.9842239143313</v>
      </c>
      <c r="R261" s="190" t="n">
        <v>51.0565098940483</v>
      </c>
      <c r="S261" s="190" t="n">
        <v>54.7240782827025</v>
      </c>
      <c r="T261" s="190" t="n">
        <v>57.8530789668627</v>
      </c>
      <c r="U261" s="190" t="n">
        <v>59.8683126544583</v>
      </c>
      <c r="V261" s="190" t="n">
        <v>61.9425697517727</v>
      </c>
      <c r="W261" s="190" t="n">
        <v>63.5180565648074</v>
      </c>
      <c r="X261" s="190" t="n">
        <v>63.6967501309081</v>
      </c>
      <c r="Y261" s="190" t="n">
        <v>62.8311604333925</v>
      </c>
      <c r="Z261" s="190" t="n">
        <v>60.615286145568</v>
      </c>
      <c r="AA261" s="190" t="n">
        <v>58.4147109731681</v>
      </c>
      <c r="AB261" s="190" t="n">
        <v>57.0577270325024</v>
      </c>
      <c r="AC261" s="190" t="n">
        <v>56.8342816400121</v>
      </c>
      <c r="AD261" s="190" t="n">
        <v>54.0784384830719</v>
      </c>
      <c r="AE261" s="190" t="n">
        <v>50.7020196231938</v>
      </c>
      <c r="AF261" s="190" t="n">
        <v>46.8845113526278</v>
      </c>
      <c r="AG261" s="13" t="n">
        <f aca="false">SUM(I261:AF261)</f>
        <v>1229.63052792728</v>
      </c>
      <c r="AM261" s="161" t="n">
        <f aca="false">EOMONTH(AM260,0)+1</f>
        <v>44927</v>
      </c>
      <c r="AN261" s="162" t="n">
        <f aca="false">VLOOKUP(AM261,$B$6:$C$289,2)</f>
        <v>0</v>
      </c>
      <c r="AO261" s="163" t="n">
        <f aca="false">VLOOKUP(YEAR(AM261),$E$6:$F$25,2)/100</f>
        <v>0</v>
      </c>
    </row>
    <row r="262" customFormat="false" ht="12" hidden="false" customHeight="true" outlineLevel="0" collapsed="false">
      <c r="B262" s="153" t="n">
        <f aca="false">EOMONTH(B261,0)+1</f>
        <v>44958</v>
      </c>
      <c r="C262" s="191"/>
      <c r="G262" s="130"/>
      <c r="H262" s="130" t="n">
        <v>236</v>
      </c>
      <c r="I262" s="189" t="n">
        <v>43.3625663489019</v>
      </c>
      <c r="J262" s="190" t="n">
        <v>40.8603634685447</v>
      </c>
      <c r="K262" s="190" t="n">
        <v>39.0283415693048</v>
      </c>
      <c r="L262" s="190" t="n">
        <v>37.5751026936972</v>
      </c>
      <c r="M262" s="190" t="n">
        <v>36.8726403514159</v>
      </c>
      <c r="N262" s="190" t="n">
        <v>36.7233254116329</v>
      </c>
      <c r="O262" s="190" t="n">
        <v>35.6963921130221</v>
      </c>
      <c r="P262" s="190" t="n">
        <v>35.8087450738132</v>
      </c>
      <c r="Q262" s="190" t="n">
        <v>40.1344765591482</v>
      </c>
      <c r="R262" s="190" t="n">
        <v>44.6150681070218</v>
      </c>
      <c r="S262" s="190" t="n">
        <v>48.6107639912796</v>
      </c>
      <c r="T262" s="190" t="n">
        <v>52.242110960322</v>
      </c>
      <c r="U262" s="190" t="n">
        <v>54.6682157625702</v>
      </c>
      <c r="V262" s="190" t="n">
        <v>56.3442749810865</v>
      </c>
      <c r="W262" s="190" t="n">
        <v>57.9469718449301</v>
      </c>
      <c r="X262" s="190" t="n">
        <v>58.6353253232186</v>
      </c>
      <c r="Y262" s="190" t="n">
        <v>58.4134474647166</v>
      </c>
      <c r="Z262" s="190" t="n">
        <v>57.5941494771723</v>
      </c>
      <c r="AA262" s="190" t="n">
        <v>55.7731979351495</v>
      </c>
      <c r="AB262" s="190" t="n">
        <v>54.7614182034925</v>
      </c>
      <c r="AC262" s="190" t="n">
        <v>54.8097372047663</v>
      </c>
      <c r="AD262" s="190" t="n">
        <v>52.45467804299</v>
      </c>
      <c r="AE262" s="190" t="n">
        <v>49.1417910955495</v>
      </c>
      <c r="AF262" s="190" t="n">
        <v>45.396411693837</v>
      </c>
      <c r="AG262" s="13" t="n">
        <f aca="false">SUM(I262:AF262)</f>
        <v>1147.46951567758</v>
      </c>
      <c r="AM262" s="161" t="n">
        <f aca="false">EOMONTH(AM261,0)+1</f>
        <v>44958</v>
      </c>
      <c r="AN262" s="162" t="n">
        <f aca="false">VLOOKUP(AM262,$B$6:$C$289,2)</f>
        <v>0</v>
      </c>
      <c r="AO262" s="163" t="n">
        <f aca="false">VLOOKUP(YEAR(AM262),$E$6:$F$25,2)/100</f>
        <v>0</v>
      </c>
    </row>
    <row r="263" customFormat="false" ht="12" hidden="false" customHeight="true" outlineLevel="0" collapsed="false">
      <c r="B263" s="153" t="n">
        <f aca="false">EOMONTH(B262,0)+1</f>
        <v>44986</v>
      </c>
      <c r="C263" s="191"/>
      <c r="G263" s="130"/>
      <c r="H263" s="130" t="n">
        <v>237</v>
      </c>
      <c r="I263" s="189" t="n">
        <v>44.5185536032969</v>
      </c>
      <c r="J263" s="190" t="n">
        <v>42.1005252019036</v>
      </c>
      <c r="K263" s="190" t="n">
        <v>40.3041138592465</v>
      </c>
      <c r="L263" s="190" t="n">
        <v>38.6578886240873</v>
      </c>
      <c r="M263" s="190" t="n">
        <v>37.8401669596974</v>
      </c>
      <c r="N263" s="190" t="n">
        <v>37.2511059700592</v>
      </c>
      <c r="O263" s="190" t="n">
        <v>35.8675514082417</v>
      </c>
      <c r="P263" s="190" t="n">
        <v>36.0323331814943</v>
      </c>
      <c r="Q263" s="190" t="n">
        <v>40.3108279519766</v>
      </c>
      <c r="R263" s="190" t="n">
        <v>44.985634368452</v>
      </c>
      <c r="S263" s="190" t="n">
        <v>49.1066844415837</v>
      </c>
      <c r="T263" s="190" t="n">
        <v>52.6654929703369</v>
      </c>
      <c r="U263" s="190" t="n">
        <v>56.1345553070964</v>
      </c>
      <c r="V263" s="190" t="n">
        <v>58.502429576113</v>
      </c>
      <c r="W263" s="190" t="n">
        <v>60.7992178776536</v>
      </c>
      <c r="X263" s="190" t="n">
        <v>61.7694104048662</v>
      </c>
      <c r="Y263" s="190" t="n">
        <v>61.7313599863911</v>
      </c>
      <c r="Z263" s="190" t="n">
        <v>61.2059152080008</v>
      </c>
      <c r="AA263" s="190" t="n">
        <v>59.8469501669339</v>
      </c>
      <c r="AB263" s="190" t="n">
        <v>58.9618266176245</v>
      </c>
      <c r="AC263" s="190" t="n">
        <v>58.5823621649788</v>
      </c>
      <c r="AD263" s="190" t="n">
        <v>55.8878490558028</v>
      </c>
      <c r="AE263" s="190" t="n">
        <v>51.7901217584854</v>
      </c>
      <c r="AF263" s="190" t="n">
        <v>47.5018479398041</v>
      </c>
      <c r="AG263" s="13" t="n">
        <f aca="false">SUM(I263:AF263)</f>
        <v>1192.35472460413</v>
      </c>
      <c r="AM263" s="161" t="n">
        <f aca="false">EOMONTH(AM262,0)+1</f>
        <v>44986</v>
      </c>
      <c r="AN263" s="162" t="n">
        <f aca="false">VLOOKUP(AM263,$B$6:$C$289,2)</f>
        <v>0</v>
      </c>
      <c r="AO263" s="163" t="n">
        <f aca="false">VLOOKUP(YEAR(AM263),$E$6:$F$25,2)/100</f>
        <v>0</v>
      </c>
    </row>
    <row r="264" customFormat="false" ht="12" hidden="false" customHeight="true" outlineLevel="0" collapsed="false">
      <c r="B264" s="153" t="n">
        <f aca="false">EOMONTH(B263,0)+1</f>
        <v>45017</v>
      </c>
      <c r="C264" s="191"/>
      <c r="G264" s="130"/>
      <c r="H264" s="130" t="n">
        <v>238</v>
      </c>
      <c r="I264" s="189" t="n">
        <v>47.480295094646</v>
      </c>
      <c r="J264" s="190" t="n">
        <v>44.8452259563781</v>
      </c>
      <c r="K264" s="190" t="n">
        <v>43.1873767721051</v>
      </c>
      <c r="L264" s="190" t="n">
        <v>41.5901325354832</v>
      </c>
      <c r="M264" s="190" t="n">
        <v>40.8193194287775</v>
      </c>
      <c r="N264" s="190" t="n">
        <v>41.3376800884339</v>
      </c>
      <c r="O264" s="190" t="n">
        <v>43.1876751638508</v>
      </c>
      <c r="P264" s="190" t="n">
        <v>47.2127253836342</v>
      </c>
      <c r="Q264" s="190" t="n">
        <v>52.4974794717791</v>
      </c>
      <c r="R264" s="190" t="n">
        <v>57.4381563264701</v>
      </c>
      <c r="S264" s="190" t="n">
        <v>62.3307236490956</v>
      </c>
      <c r="T264" s="190" t="n">
        <v>66.6845529059667</v>
      </c>
      <c r="U264" s="190" t="n">
        <v>70.0287411876747</v>
      </c>
      <c r="V264" s="190" t="n">
        <v>72.9764213252083</v>
      </c>
      <c r="W264" s="190" t="n">
        <v>75.1908365387871</v>
      </c>
      <c r="X264" s="190" t="n">
        <v>75.6674476338607</v>
      </c>
      <c r="Y264" s="190" t="n">
        <v>75.0014916422217</v>
      </c>
      <c r="Z264" s="190" t="n">
        <v>72.4533004344008</v>
      </c>
      <c r="AA264" s="190" t="n">
        <v>70.0966712212801</v>
      </c>
      <c r="AB264" s="190" t="n">
        <v>68.6161462330378</v>
      </c>
      <c r="AC264" s="190" t="n">
        <v>67.6511973830516</v>
      </c>
      <c r="AD264" s="190" t="n">
        <v>63.9528108368594</v>
      </c>
      <c r="AE264" s="190" t="n">
        <v>58.9276960370471</v>
      </c>
      <c r="AF264" s="190" t="n">
        <v>54.0536531303062</v>
      </c>
      <c r="AG264" s="13" t="n">
        <f aca="false">SUM(I264:AF264)</f>
        <v>1413.22775638036</v>
      </c>
      <c r="AM264" s="161" t="n">
        <f aca="false">EOMONTH(AM263,0)+1</f>
        <v>45017</v>
      </c>
      <c r="AN264" s="162" t="n">
        <f aca="false">VLOOKUP(AM264,$B$6:$C$289,2)</f>
        <v>0</v>
      </c>
      <c r="AO264" s="163" t="n">
        <f aca="false">VLOOKUP(YEAR(AM264),$E$6:$F$25,2)/100</f>
        <v>0</v>
      </c>
    </row>
    <row r="265" customFormat="false" ht="12" hidden="false" customHeight="true" outlineLevel="0" collapsed="false">
      <c r="B265" s="153" t="n">
        <f aca="false">EOMONTH(B264,0)+1</f>
        <v>45047</v>
      </c>
      <c r="C265" s="191"/>
      <c r="G265" s="130"/>
      <c r="H265" s="130" t="n">
        <v>239</v>
      </c>
      <c r="I265" s="189" t="n">
        <v>46.126289543208</v>
      </c>
      <c r="J265" s="190" t="n">
        <v>43.6156736642319</v>
      </c>
      <c r="K265" s="190" t="n">
        <v>41.6172293454199</v>
      </c>
      <c r="L265" s="190" t="n">
        <v>40.122062964309</v>
      </c>
      <c r="M265" s="190" t="n">
        <v>39.6026778317618</v>
      </c>
      <c r="N265" s="190" t="n">
        <v>40.0158416536843</v>
      </c>
      <c r="O265" s="190" t="n">
        <v>41.7409903855759</v>
      </c>
      <c r="P265" s="190" t="n">
        <v>44.7226044456193</v>
      </c>
      <c r="Q265" s="190" t="n">
        <v>49.0581538105739</v>
      </c>
      <c r="R265" s="190" t="n">
        <v>53.3294730855179</v>
      </c>
      <c r="S265" s="190" t="n">
        <v>57.3679880837125</v>
      </c>
      <c r="T265" s="190" t="n">
        <v>60.7345646693429</v>
      </c>
      <c r="U265" s="190" t="n">
        <v>63.3803391425272</v>
      </c>
      <c r="V265" s="190" t="n">
        <v>65.7083727699731</v>
      </c>
      <c r="W265" s="190" t="n">
        <v>67.4508870630667</v>
      </c>
      <c r="X265" s="190" t="n">
        <v>68.1146222734837</v>
      </c>
      <c r="Y265" s="190" t="n">
        <v>67.5161690126982</v>
      </c>
      <c r="Z265" s="190" t="n">
        <v>64.9922553204628</v>
      </c>
      <c r="AA265" s="190" t="n">
        <v>62.8939493181488</v>
      </c>
      <c r="AB265" s="190" t="n">
        <v>61.5099707920098</v>
      </c>
      <c r="AC265" s="190" t="n">
        <v>60.7118078984354</v>
      </c>
      <c r="AD265" s="190" t="n">
        <v>57.375943775362</v>
      </c>
      <c r="AE265" s="190" t="n">
        <v>53.1790691779021</v>
      </c>
      <c r="AF265" s="190" t="n">
        <v>48.4586419451092</v>
      </c>
      <c r="AG265" s="13" t="n">
        <f aca="false">SUM(I265:AF265)</f>
        <v>1299.34557797214</v>
      </c>
      <c r="AM265" s="161" t="n">
        <f aca="false">EOMONTH(AM264,0)+1</f>
        <v>45047</v>
      </c>
      <c r="AN265" s="162" t="n">
        <f aca="false">VLOOKUP(AM265,$B$6:$C$289,2)</f>
        <v>0</v>
      </c>
      <c r="AO265" s="163" t="n">
        <f aca="false">VLOOKUP(YEAR(AM265),$E$6:$F$25,2)/100</f>
        <v>0</v>
      </c>
    </row>
    <row r="266" customFormat="false" ht="12" hidden="false" customHeight="true" outlineLevel="0" collapsed="false">
      <c r="B266" s="153" t="n">
        <f aca="false">EOMONTH(B265,0)+1</f>
        <v>45078</v>
      </c>
      <c r="C266" s="191"/>
      <c r="G266" s="130"/>
      <c r="H266" s="130" t="n">
        <v>240</v>
      </c>
      <c r="I266" s="189" t="n">
        <v>41.694786173914</v>
      </c>
      <c r="J266" s="190" t="n">
        <v>39.4200380234731</v>
      </c>
      <c r="K266" s="190" t="n">
        <v>37.7747144937975</v>
      </c>
      <c r="L266" s="190" t="n">
        <v>36.6039431756425</v>
      </c>
      <c r="M266" s="190" t="n">
        <v>36.1524244872434</v>
      </c>
      <c r="N266" s="190" t="n">
        <v>36.8964211576067</v>
      </c>
      <c r="O266" s="190" t="n">
        <v>38.8017800875282</v>
      </c>
      <c r="P266" s="190" t="n">
        <v>41.5049285788957</v>
      </c>
      <c r="Q266" s="190" t="n">
        <v>44.9922216218971</v>
      </c>
      <c r="R266" s="190" t="n">
        <v>48.756793883133</v>
      </c>
      <c r="S266" s="190" t="n">
        <v>52.0574710545353</v>
      </c>
      <c r="T266" s="190" t="n">
        <v>55.1948829547179</v>
      </c>
      <c r="U266" s="190" t="n">
        <v>57.3104856274077</v>
      </c>
      <c r="V266" s="190" t="n">
        <v>59.2404758408456</v>
      </c>
      <c r="W266" s="190" t="n">
        <v>60.8794752645854</v>
      </c>
      <c r="X266" s="190" t="n">
        <v>61.9242794299705</v>
      </c>
      <c r="Y266" s="190" t="n">
        <v>61.0054773829235</v>
      </c>
      <c r="Z266" s="190" t="n">
        <v>58.9480678978798</v>
      </c>
      <c r="AA266" s="190" t="n">
        <v>57.0654316403864</v>
      </c>
      <c r="AB266" s="190" t="n">
        <v>55.9971014167687</v>
      </c>
      <c r="AC266" s="190" t="n">
        <v>55.5816421616242</v>
      </c>
      <c r="AD266" s="190" t="n">
        <v>52.378343970817</v>
      </c>
      <c r="AE266" s="190" t="n">
        <v>48.382872380446</v>
      </c>
      <c r="AF266" s="190" t="n">
        <v>44.1085767298611</v>
      </c>
      <c r="AG266" s="13" t="n">
        <f aca="false">SUM(I266:AF266)</f>
        <v>1182.6726354359</v>
      </c>
      <c r="AM266" s="161" t="n">
        <f aca="false">EOMONTH(AM265,0)+1</f>
        <v>45078</v>
      </c>
      <c r="AN266" s="162" t="n">
        <f aca="false">VLOOKUP(AM266,$B$6:$C$289,2)</f>
        <v>0</v>
      </c>
      <c r="AO266" s="163" t="n">
        <f aca="false">VLOOKUP(YEAR(AM266),$E$6:$F$25,2)/100</f>
        <v>0</v>
      </c>
    </row>
    <row r="267" customFormat="false" ht="12" hidden="false" customHeight="true" outlineLevel="0" collapsed="false">
      <c r="B267" s="153" t="n">
        <f aca="false">EOMONTH(B266,0)+1</f>
        <v>45108</v>
      </c>
      <c r="C267" s="191"/>
      <c r="G267" s="130"/>
      <c r="H267" s="130" t="n">
        <v>241</v>
      </c>
      <c r="I267" s="189" t="n">
        <v>36.3635239202126</v>
      </c>
      <c r="J267" s="190" t="n">
        <v>34.4246170553251</v>
      </c>
      <c r="K267" s="190" t="n">
        <v>33.0334310086326</v>
      </c>
      <c r="L267" s="190" t="n">
        <v>32.228189549594</v>
      </c>
      <c r="M267" s="190" t="n">
        <v>31.9024434176386</v>
      </c>
      <c r="N267" s="190" t="n">
        <v>32.9960662352083</v>
      </c>
      <c r="O267" s="190" t="n">
        <v>35.3220466017014</v>
      </c>
      <c r="P267" s="190" t="n">
        <v>36.9877142036912</v>
      </c>
      <c r="Q267" s="190" t="n">
        <v>40.0758323644672</v>
      </c>
      <c r="R267" s="190" t="n">
        <v>42.7297463579831</v>
      </c>
      <c r="S267" s="190" t="n">
        <v>45.037825706982</v>
      </c>
      <c r="T267" s="190" t="n">
        <v>47.5295122994676</v>
      </c>
      <c r="U267" s="190" t="n">
        <v>48.9138628239596</v>
      </c>
      <c r="V267" s="190" t="n">
        <v>50.786848083886</v>
      </c>
      <c r="W267" s="190" t="n">
        <v>52.3073202306618</v>
      </c>
      <c r="X267" s="190" t="n">
        <v>53.1430102914849</v>
      </c>
      <c r="Y267" s="190" t="n">
        <v>52.2498084671625</v>
      </c>
      <c r="Z267" s="190" t="n">
        <v>50.0245272101075</v>
      </c>
      <c r="AA267" s="190" t="n">
        <v>48.3245620984346</v>
      </c>
      <c r="AB267" s="190" t="n">
        <v>47.6412177175246</v>
      </c>
      <c r="AC267" s="190" t="n">
        <v>47.7469825862568</v>
      </c>
      <c r="AD267" s="190" t="n">
        <v>45.0852293611465</v>
      </c>
      <c r="AE267" s="190" t="n">
        <v>41.7874198575261</v>
      </c>
      <c r="AF267" s="190" t="n">
        <v>38.1129890820554</v>
      </c>
      <c r="AG267" s="13" t="n">
        <f aca="false">SUM(I267:AF267)</f>
        <v>1024.75472653111</v>
      </c>
      <c r="AM267" s="161" t="n">
        <f aca="false">EOMONTH(AM266,0)+1</f>
        <v>45108</v>
      </c>
      <c r="AN267" s="162" t="n">
        <f aca="false">VLOOKUP(AM267,$B$6:$C$289,2)</f>
        <v>0</v>
      </c>
      <c r="AO267" s="163" t="n">
        <f aca="false">VLOOKUP(YEAR(AM267),$E$6:$F$25,2)/100</f>
        <v>0</v>
      </c>
    </row>
    <row r="268" customFormat="false" ht="12" hidden="false" customHeight="true" outlineLevel="0" collapsed="false">
      <c r="B268" s="153" t="n">
        <f aca="false">EOMONTH(B267,0)+1</f>
        <v>45139</v>
      </c>
      <c r="C268" s="191"/>
      <c r="G268" s="130"/>
      <c r="H268" s="130" t="n">
        <v>242</v>
      </c>
      <c r="I268" s="189" t="n">
        <v>36.8563212869844</v>
      </c>
      <c r="J268" s="190" t="n">
        <v>34.9183275858954</v>
      </c>
      <c r="K268" s="190" t="n">
        <v>33.5838367493371</v>
      </c>
      <c r="L268" s="190" t="n">
        <v>32.7811514342531</v>
      </c>
      <c r="M268" s="190" t="n">
        <v>32.4989457588157</v>
      </c>
      <c r="N268" s="190" t="n">
        <v>33.4682596306112</v>
      </c>
      <c r="O268" s="190" t="n">
        <v>35.5751257549765</v>
      </c>
      <c r="P268" s="190" t="n">
        <v>37.5477821630588</v>
      </c>
      <c r="Q268" s="190" t="n">
        <v>40.9758127408239</v>
      </c>
      <c r="R268" s="190" t="n">
        <v>43.9948608918857</v>
      </c>
      <c r="S268" s="190" t="n">
        <v>46.8920437890028</v>
      </c>
      <c r="T268" s="190" t="n">
        <v>49.4594026985915</v>
      </c>
      <c r="U268" s="190" t="n">
        <v>51.3306277582975</v>
      </c>
      <c r="V268" s="190" t="n">
        <v>53.4908147276835</v>
      </c>
      <c r="W268" s="190" t="n">
        <v>55.1685161472969</v>
      </c>
      <c r="X268" s="190" t="n">
        <v>55.6692702695622</v>
      </c>
      <c r="Y268" s="190" t="n">
        <v>54.7670028418871</v>
      </c>
      <c r="Z268" s="190" t="n">
        <v>52.5980522941169</v>
      </c>
      <c r="AA268" s="190" t="n">
        <v>50.8329295308515</v>
      </c>
      <c r="AB268" s="190" t="n">
        <v>49.8979483992524</v>
      </c>
      <c r="AC268" s="190" t="n">
        <v>49.6867746412156</v>
      </c>
      <c r="AD268" s="190" t="n">
        <v>47.2841996583367</v>
      </c>
      <c r="AE268" s="190" t="n">
        <v>44.0279852785598</v>
      </c>
      <c r="AF268" s="190" t="n">
        <v>40.7941718858767</v>
      </c>
      <c r="AG268" s="13" t="n">
        <f aca="false">SUM(I268:AF268)</f>
        <v>1064.10016391717</v>
      </c>
      <c r="AM268" s="161" t="n">
        <f aca="false">EOMONTH(AM267,0)+1</f>
        <v>45139</v>
      </c>
      <c r="AN268" s="162" t="n">
        <f aca="false">VLOOKUP(AM268,$B$6:$C$289,2)</f>
        <v>0</v>
      </c>
      <c r="AO268" s="163" t="n">
        <f aca="false">VLOOKUP(YEAR(AM268),$E$6:$F$25,2)/100</f>
        <v>0</v>
      </c>
    </row>
    <row r="269" customFormat="false" ht="12" hidden="false" customHeight="true" outlineLevel="0" collapsed="false">
      <c r="B269" s="153" t="n">
        <f aca="false">EOMONTH(B268,0)+1</f>
        <v>45170</v>
      </c>
      <c r="C269" s="191"/>
      <c r="G269" s="130"/>
      <c r="H269" s="130" t="n">
        <v>243</v>
      </c>
      <c r="I269" s="189" t="n">
        <v>42.1155577876342</v>
      </c>
      <c r="J269" s="190" t="n">
        <v>39.774205475447</v>
      </c>
      <c r="K269" s="190" t="n">
        <v>38.0552180128538</v>
      </c>
      <c r="L269" s="190" t="n">
        <v>36.8172169695773</v>
      </c>
      <c r="M269" s="190" t="n">
        <v>36.2778695131686</v>
      </c>
      <c r="N269" s="190" t="n">
        <v>36.184806787568</v>
      </c>
      <c r="O269" s="190" t="n">
        <v>35.2426201769993</v>
      </c>
      <c r="P269" s="190" t="n">
        <v>35.1816906945353</v>
      </c>
      <c r="Q269" s="190" t="n">
        <v>39.5949262990824</v>
      </c>
      <c r="R269" s="190" t="n">
        <v>43.9682336345845</v>
      </c>
      <c r="S269" s="190" t="n">
        <v>48.2040750636112</v>
      </c>
      <c r="T269" s="190" t="n">
        <v>51.9548378811728</v>
      </c>
      <c r="U269" s="190" t="n">
        <v>54.6779118979908</v>
      </c>
      <c r="V269" s="190" t="n">
        <v>56.772314445366</v>
      </c>
      <c r="W269" s="190" t="n">
        <v>58.1716612875789</v>
      </c>
      <c r="X269" s="190" t="n">
        <v>59.1414349198895</v>
      </c>
      <c r="Y269" s="190" t="n">
        <v>58.7478194087887</v>
      </c>
      <c r="Z269" s="190" t="n">
        <v>58.0358107120547</v>
      </c>
      <c r="AA269" s="190" t="n">
        <v>56.2693838653764</v>
      </c>
      <c r="AB269" s="190" t="n">
        <v>55.3808348834006</v>
      </c>
      <c r="AC269" s="190" t="n">
        <v>55.2485450326689</v>
      </c>
      <c r="AD269" s="190" t="n">
        <v>52.612156051558</v>
      </c>
      <c r="AE269" s="190" t="n">
        <v>49.2216879456903</v>
      </c>
      <c r="AF269" s="190" t="n">
        <v>45.4939217637852</v>
      </c>
      <c r="AG269" s="13" t="n">
        <f aca="false">SUM(I269:AF269)</f>
        <v>1143.14474051038</v>
      </c>
      <c r="AM269" s="161" t="n">
        <f aca="false">EOMONTH(AM268,0)+1</f>
        <v>45170</v>
      </c>
      <c r="AN269" s="162" t="n">
        <f aca="false">VLOOKUP(AM269,$B$6:$C$289,2)</f>
        <v>0</v>
      </c>
      <c r="AO269" s="163" t="n">
        <f aca="false">VLOOKUP(YEAR(AM269),$E$6:$F$25,2)/100</f>
        <v>0</v>
      </c>
    </row>
    <row r="270" customFormat="false" ht="12" hidden="false" customHeight="true" outlineLevel="0" collapsed="false">
      <c r="B270" s="153" t="n">
        <f aca="false">EOMONTH(B269,0)+1</f>
        <v>45200</v>
      </c>
      <c r="C270" s="191"/>
      <c r="G270" s="130"/>
      <c r="H270" s="130" t="n">
        <v>244</v>
      </c>
      <c r="I270" s="189" t="n">
        <v>33.4715851880932</v>
      </c>
      <c r="J270" s="190" t="n">
        <v>31.5759831077509</v>
      </c>
      <c r="K270" s="190" t="n">
        <v>30.2784736298102</v>
      </c>
      <c r="L270" s="190" t="n">
        <v>29.2219571064686</v>
      </c>
      <c r="M270" s="190" t="n">
        <v>28.6109182350108</v>
      </c>
      <c r="N270" s="190" t="n">
        <v>28.1988587587999</v>
      </c>
      <c r="O270" s="190" t="n">
        <v>27.9143860508674</v>
      </c>
      <c r="P270" s="190" t="n">
        <v>28.1664325235225</v>
      </c>
      <c r="Q270" s="190" t="n">
        <v>30.2127524999498</v>
      </c>
      <c r="R270" s="190" t="n">
        <v>33.3670114317837</v>
      </c>
      <c r="S270" s="190" t="n">
        <v>35.2288681287651</v>
      </c>
      <c r="T270" s="190" t="n">
        <v>36.2277945295318</v>
      </c>
      <c r="U270" s="190" t="n">
        <v>38.1637058214006</v>
      </c>
      <c r="V270" s="190" t="n">
        <v>39.0435842782306</v>
      </c>
      <c r="W270" s="190" t="n">
        <v>40.3930411886908</v>
      </c>
      <c r="X270" s="190" t="n">
        <v>41.2984846703948</v>
      </c>
      <c r="Y270" s="190" t="n">
        <v>41.4410731710248</v>
      </c>
      <c r="Z270" s="190" t="n">
        <v>41.2869761434179</v>
      </c>
      <c r="AA270" s="190" t="n">
        <v>40.3508025314969</v>
      </c>
      <c r="AB270" s="190" t="n">
        <v>41.4205278020418</v>
      </c>
      <c r="AC270" s="190" t="n">
        <v>42.1650833021707</v>
      </c>
      <c r="AD270" s="190" t="n">
        <v>40.2850099392237</v>
      </c>
      <c r="AE270" s="190" t="n">
        <v>37.490027428668</v>
      </c>
      <c r="AF270" s="190" t="n">
        <v>33.9156134456163</v>
      </c>
      <c r="AG270" s="13" t="n">
        <f aca="false">SUM(I270:AF270)</f>
        <v>849.728950912731</v>
      </c>
      <c r="AM270" s="161" t="n">
        <f aca="false">EOMONTH(AM269,0)+1</f>
        <v>45200</v>
      </c>
      <c r="AN270" s="162" t="n">
        <f aca="false">VLOOKUP(AM270,$B$6:$C$289,2)</f>
        <v>0</v>
      </c>
      <c r="AO270" s="163" t="n">
        <f aca="false">VLOOKUP(YEAR(AM270),$E$6:$F$25,2)/100</f>
        <v>0</v>
      </c>
    </row>
    <row r="271" customFormat="false" ht="12" hidden="false" customHeight="true" outlineLevel="0" collapsed="false">
      <c r="B271" s="153" t="n">
        <f aca="false">EOMONTH(B270,0)+1</f>
        <v>45231</v>
      </c>
      <c r="C271" s="191"/>
      <c r="G271" s="130"/>
      <c r="H271" s="130" t="n">
        <v>245</v>
      </c>
      <c r="I271" s="189" t="n">
        <v>29.9278137346197</v>
      </c>
      <c r="J271" s="190" t="n">
        <v>27.0110147128957</v>
      </c>
      <c r="K271" s="190" t="n">
        <v>27.689464002452</v>
      </c>
      <c r="L271" s="190" t="n">
        <v>26.4660385495824</v>
      </c>
      <c r="M271" s="190" t="n">
        <v>26.5019582995862</v>
      </c>
      <c r="N271" s="190" t="n">
        <v>26.0472075412157</v>
      </c>
      <c r="O271" s="190" t="n">
        <v>26.1854164235397</v>
      </c>
      <c r="P271" s="190" t="n">
        <v>26.2132078933948</v>
      </c>
      <c r="Q271" s="190" t="n">
        <v>27.774279781113</v>
      </c>
      <c r="R271" s="190" t="n">
        <v>30.1454053410022</v>
      </c>
      <c r="S271" s="190" t="n">
        <v>33.0146146512629</v>
      </c>
      <c r="T271" s="190" t="n">
        <v>37.2237718859827</v>
      </c>
      <c r="U271" s="190" t="n">
        <v>38.3558596763774</v>
      </c>
      <c r="V271" s="190" t="n">
        <v>40.7712660772297</v>
      </c>
      <c r="W271" s="190" t="n">
        <v>41.6447524359435</v>
      </c>
      <c r="X271" s="190" t="n">
        <v>40.8567926156109</v>
      </c>
      <c r="Y271" s="190" t="n">
        <v>40.4797627597642</v>
      </c>
      <c r="Z271" s="190" t="n">
        <v>40.9858206287584</v>
      </c>
      <c r="AA271" s="190" t="n">
        <v>40.3825355041474</v>
      </c>
      <c r="AB271" s="190" t="n">
        <v>40.281638945418</v>
      </c>
      <c r="AC271" s="190" t="n">
        <v>40.1867852230846</v>
      </c>
      <c r="AD271" s="190" t="n">
        <v>39.3984329858173</v>
      </c>
      <c r="AE271" s="190" t="n">
        <v>35.963379890097</v>
      </c>
      <c r="AF271" s="190" t="n">
        <v>34.6726045266759</v>
      </c>
      <c r="AG271" s="13" t="n">
        <f aca="false">SUM(I271:AF271)</f>
        <v>818.179824085571</v>
      </c>
      <c r="AM271" s="161" t="n">
        <f aca="false">EOMONTH(AM270,0)+1</f>
        <v>45231</v>
      </c>
      <c r="AN271" s="162" t="n">
        <f aca="false">VLOOKUP(AM271,$B$6:$C$289,2)</f>
        <v>0</v>
      </c>
      <c r="AO271" s="163" t="n">
        <f aca="false">VLOOKUP(YEAR(AM271),$E$6:$F$25,2)/100</f>
        <v>0</v>
      </c>
    </row>
    <row r="272" customFormat="false" ht="12" hidden="false" customHeight="true" outlineLevel="0" collapsed="false">
      <c r="B272" s="153" t="n">
        <f aca="false">EOMONTH(B271,0)+1</f>
        <v>45261</v>
      </c>
      <c r="C272" s="191"/>
      <c r="G272" s="130"/>
      <c r="H272" s="130" t="n">
        <v>246</v>
      </c>
      <c r="I272" s="189" t="n">
        <v>34.1411576663068</v>
      </c>
      <c r="J272" s="190" t="n">
        <v>32.0762355898016</v>
      </c>
      <c r="K272" s="190" t="n">
        <v>30.9793314268786</v>
      </c>
      <c r="L272" s="190" t="n">
        <v>30.1985933486777</v>
      </c>
      <c r="M272" s="190" t="n">
        <v>30.1479475453665</v>
      </c>
      <c r="N272" s="190" t="n">
        <v>30.6972056642678</v>
      </c>
      <c r="O272" s="190" t="n">
        <v>34.0278205339126</v>
      </c>
      <c r="P272" s="190" t="n">
        <v>37.3230919994537</v>
      </c>
      <c r="Q272" s="190" t="n">
        <v>39.643948875274</v>
      </c>
      <c r="R272" s="190" t="n">
        <v>42.2961928210134</v>
      </c>
      <c r="S272" s="190" t="n">
        <v>44.1838484395401</v>
      </c>
      <c r="T272" s="190" t="n">
        <v>45.9567290772533</v>
      </c>
      <c r="U272" s="190" t="n">
        <v>47.3518792100269</v>
      </c>
      <c r="V272" s="190" t="n">
        <v>49.2802995189158</v>
      </c>
      <c r="W272" s="190" t="n">
        <v>50.3647154977658</v>
      </c>
      <c r="X272" s="190" t="n">
        <v>50.9667596592851</v>
      </c>
      <c r="Y272" s="190" t="n">
        <v>51.0544658791352</v>
      </c>
      <c r="Z272" s="190" t="n">
        <v>48.948380412394</v>
      </c>
      <c r="AA272" s="190" t="n">
        <v>47.205026031661</v>
      </c>
      <c r="AB272" s="190" t="n">
        <v>47.2968542133639</v>
      </c>
      <c r="AC272" s="190" t="n">
        <v>47.3964308239357</v>
      </c>
      <c r="AD272" s="190" t="n">
        <v>44.9422806536642</v>
      </c>
      <c r="AE272" s="190" t="n">
        <v>41.6426039192439</v>
      </c>
      <c r="AF272" s="190" t="n">
        <v>37.5374501857306</v>
      </c>
      <c r="AG272" s="13" t="n">
        <f aca="false">SUM(I272:AF272)</f>
        <v>995.659248992868</v>
      </c>
      <c r="AM272" s="161" t="n">
        <f aca="false">EOMONTH(AM271,0)+1</f>
        <v>45261</v>
      </c>
      <c r="AN272" s="162" t="n">
        <f aca="false">VLOOKUP(AM272,$B$6:$C$289,2)</f>
        <v>0</v>
      </c>
      <c r="AO272" s="163" t="n">
        <f aca="false">VLOOKUP(YEAR(AM272),$E$6:$F$25,2)/100</f>
        <v>0</v>
      </c>
    </row>
    <row r="273" customFormat="false" ht="12" hidden="false" customHeight="true" outlineLevel="0" collapsed="false">
      <c r="B273" s="153" t="n">
        <f aca="false">EOMONTH(B272,0)+1</f>
        <v>45292</v>
      </c>
      <c r="C273" s="191"/>
      <c r="G273" s="130"/>
      <c r="H273" s="130" t="n">
        <v>247</v>
      </c>
      <c r="I273" s="189" t="n">
        <v>36.1214535751638</v>
      </c>
      <c r="J273" s="190" t="n">
        <v>33.7448309041537</v>
      </c>
      <c r="K273" s="190" t="n">
        <v>32.7700613714066</v>
      </c>
      <c r="L273" s="190" t="n">
        <v>31.8420259616952</v>
      </c>
      <c r="M273" s="190" t="n">
        <v>31.70623023259</v>
      </c>
      <c r="N273" s="190" t="n">
        <v>32.1273631040065</v>
      </c>
      <c r="O273" s="190" t="n">
        <v>35.4155837976758</v>
      </c>
      <c r="P273" s="190" t="n">
        <v>39.2642734058994</v>
      </c>
      <c r="Q273" s="190" t="n">
        <v>41.4132741517641</v>
      </c>
      <c r="R273" s="190" t="n">
        <v>44.7591386529267</v>
      </c>
      <c r="S273" s="190" t="n">
        <v>46.9315201698667</v>
      </c>
      <c r="T273" s="190" t="n">
        <v>49.6184184483789</v>
      </c>
      <c r="U273" s="190" t="n">
        <v>51.1738026413037</v>
      </c>
      <c r="V273" s="190" t="n">
        <v>53.3908868684054</v>
      </c>
      <c r="W273" s="190" t="n">
        <v>54.5992092466098</v>
      </c>
      <c r="X273" s="190" t="n">
        <v>55.5458927117112</v>
      </c>
      <c r="Y273" s="190" t="n">
        <v>55.2854636961442</v>
      </c>
      <c r="Z273" s="190" t="n">
        <v>53.6248556944148</v>
      </c>
      <c r="AA273" s="190" t="n">
        <v>51.681449700119</v>
      </c>
      <c r="AB273" s="190" t="n">
        <v>51.6618237429652</v>
      </c>
      <c r="AC273" s="190" t="n">
        <v>51.5528439050753</v>
      </c>
      <c r="AD273" s="190" t="n">
        <v>48.7483360008778</v>
      </c>
      <c r="AE273" s="190" t="n">
        <v>45.1059662395787</v>
      </c>
      <c r="AF273" s="190" t="n">
        <v>40.7918700730857</v>
      </c>
      <c r="AG273" s="13" t="n">
        <f aca="false">SUM(I273:AF273)</f>
        <v>1068.87657429582</v>
      </c>
      <c r="AM273" s="161" t="n">
        <f aca="false">EOMONTH(AM272,0)+1</f>
        <v>45292</v>
      </c>
      <c r="AN273" s="162" t="n">
        <f aca="false">VLOOKUP(AM273,$B$6:$C$289,2)</f>
        <v>0</v>
      </c>
      <c r="AO273" s="163" t="n">
        <f aca="false">VLOOKUP(YEAR(AM273),$E$6:$F$25,2)/100</f>
        <v>0</v>
      </c>
    </row>
    <row r="274" customFormat="false" ht="12" hidden="false" customHeight="true" outlineLevel="0" collapsed="false">
      <c r="B274" s="153" t="n">
        <f aca="false">EOMONTH(B273,0)+1</f>
        <v>45323</v>
      </c>
      <c r="C274" s="191"/>
      <c r="G274" s="130"/>
      <c r="H274" s="130" t="n">
        <v>248</v>
      </c>
      <c r="I274" s="189" t="n">
        <v>38.3768252048019</v>
      </c>
      <c r="J274" s="190" t="n">
        <v>35.7540769213608</v>
      </c>
      <c r="K274" s="190" t="n">
        <v>34.7102929262632</v>
      </c>
      <c r="L274" s="190" t="n">
        <v>33.5702393341617</v>
      </c>
      <c r="M274" s="190" t="n">
        <v>33.3130035887921</v>
      </c>
      <c r="N274" s="190" t="n">
        <v>33.703544105268</v>
      </c>
      <c r="O274" s="190" t="n">
        <v>37.1692963058667</v>
      </c>
      <c r="P274" s="190" t="n">
        <v>40.6578701213761</v>
      </c>
      <c r="Q274" s="190" t="n">
        <v>43.1224591346754</v>
      </c>
      <c r="R274" s="190" t="n">
        <v>46.5533309821082</v>
      </c>
      <c r="S274" s="190" t="n">
        <v>48.6461773201177</v>
      </c>
      <c r="T274" s="190" t="n">
        <v>51.5183268227624</v>
      </c>
      <c r="U274" s="190" t="n">
        <v>52.9216026706374</v>
      </c>
      <c r="V274" s="190" t="n">
        <v>55.4999774944141</v>
      </c>
      <c r="W274" s="190" t="n">
        <v>56.9110161943804</v>
      </c>
      <c r="X274" s="190" t="n">
        <v>57.3251265811872</v>
      </c>
      <c r="Y274" s="190" t="n">
        <v>57.1405776161271</v>
      </c>
      <c r="Z274" s="190" t="n">
        <v>55.0832220320226</v>
      </c>
      <c r="AA274" s="190" t="n">
        <v>52.8460278329318</v>
      </c>
      <c r="AB274" s="190" t="n">
        <v>53.0023743828422</v>
      </c>
      <c r="AC274" s="190" t="n">
        <v>52.8226766512089</v>
      </c>
      <c r="AD274" s="190" t="n">
        <v>50.1802947668473</v>
      </c>
      <c r="AE274" s="190" t="n">
        <v>46.7821993757189</v>
      </c>
      <c r="AF274" s="190" t="n">
        <v>42.3917716133305</v>
      </c>
      <c r="AG274" s="13" t="n">
        <f aca="false">SUM(I274:AF274)</f>
        <v>1110.0023099792</v>
      </c>
      <c r="AM274" s="161" t="n">
        <f aca="false">EOMONTH(AM273,0)+1</f>
        <v>45323</v>
      </c>
      <c r="AN274" s="162" t="n">
        <f aca="false">VLOOKUP(AM274,$B$6:$C$289,2)</f>
        <v>0</v>
      </c>
      <c r="AO274" s="163" t="n">
        <f aca="false">VLOOKUP(YEAR(AM274),$E$6:$F$25,2)/100</f>
        <v>0</v>
      </c>
    </row>
    <row r="275" customFormat="false" ht="12" hidden="false" customHeight="true" outlineLevel="0" collapsed="false">
      <c r="B275" s="153" t="n">
        <f aca="false">EOMONTH(B274,0)+1</f>
        <v>45352</v>
      </c>
      <c r="C275" s="191"/>
      <c r="G275" s="130"/>
      <c r="H275" s="130" t="n">
        <v>249</v>
      </c>
      <c r="I275" s="189" t="n">
        <v>40.3535411916822</v>
      </c>
      <c r="J275" s="190" t="n">
        <v>37.6396894286274</v>
      </c>
      <c r="K275" s="190" t="n">
        <v>36.3591158177136</v>
      </c>
      <c r="L275" s="190" t="n">
        <v>35.0948247952245</v>
      </c>
      <c r="M275" s="190" t="n">
        <v>34.6233230760524</v>
      </c>
      <c r="N275" s="190" t="n">
        <v>34.8739821736759</v>
      </c>
      <c r="O275" s="190" t="n">
        <v>38.0443314798575</v>
      </c>
      <c r="P275" s="190" t="n">
        <v>41.8265287881628</v>
      </c>
      <c r="Q275" s="190" t="n">
        <v>44.4804441057808</v>
      </c>
      <c r="R275" s="190" t="n">
        <v>48.5599474034644</v>
      </c>
      <c r="S275" s="190" t="n">
        <v>51.1302139758436</v>
      </c>
      <c r="T275" s="190" t="n">
        <v>53.8480925725086</v>
      </c>
      <c r="U275" s="190" t="n">
        <v>55.5970297907838</v>
      </c>
      <c r="V275" s="190" t="n">
        <v>58.225991537434</v>
      </c>
      <c r="W275" s="190" t="n">
        <v>60.0595310806269</v>
      </c>
      <c r="X275" s="190" t="n">
        <v>59.9828846556756</v>
      </c>
      <c r="Y275" s="190" t="n">
        <v>59.6527519548867</v>
      </c>
      <c r="Z275" s="190" t="n">
        <v>57.3870959256183</v>
      </c>
      <c r="AA275" s="190" t="n">
        <v>55.1479201628099</v>
      </c>
      <c r="AB275" s="190" t="n">
        <v>55.0910727690386</v>
      </c>
      <c r="AC275" s="190" t="n">
        <v>54.3680355441081</v>
      </c>
      <c r="AD275" s="190" t="n">
        <v>52.1588861328026</v>
      </c>
      <c r="AE275" s="190" t="n">
        <v>48.8552259563395</v>
      </c>
      <c r="AF275" s="190" t="n">
        <v>44.9346357230394</v>
      </c>
      <c r="AG275" s="13" t="n">
        <f aca="false">SUM(I275:AF275)</f>
        <v>1158.29509604176</v>
      </c>
      <c r="AM275" s="161" t="n">
        <f aca="false">EOMONTH(AM274,0)+1</f>
        <v>45352</v>
      </c>
      <c r="AN275" s="162" t="n">
        <f aca="false">VLOOKUP(AM275,$B$6:$C$289,2)</f>
        <v>0</v>
      </c>
      <c r="AO275" s="163" t="n">
        <f aca="false">VLOOKUP(YEAR(AM275),$E$6:$F$25,2)/100</f>
        <v>0</v>
      </c>
    </row>
    <row r="276" customFormat="false" ht="12" hidden="false" customHeight="true" outlineLevel="0" collapsed="false">
      <c r="B276" s="153" t="n">
        <f aca="false">EOMONTH(B275,0)+1</f>
        <v>45383</v>
      </c>
      <c r="C276" s="191"/>
      <c r="G276" s="130"/>
      <c r="H276" s="130" t="n">
        <v>250</v>
      </c>
      <c r="I276" s="189" t="n">
        <v>41.6255590804766</v>
      </c>
      <c r="J276" s="190" t="n">
        <v>39.0465068142807</v>
      </c>
      <c r="K276" s="190" t="n">
        <v>37.4961807001526</v>
      </c>
      <c r="L276" s="190" t="n">
        <v>36.0672193403189</v>
      </c>
      <c r="M276" s="190" t="n">
        <v>35.3592117080902</v>
      </c>
      <c r="N276" s="190" t="n">
        <v>34.9861276905154</v>
      </c>
      <c r="O276" s="190" t="n">
        <v>34.8669671347775</v>
      </c>
      <c r="P276" s="190" t="n">
        <v>35.6979606536369</v>
      </c>
      <c r="Q276" s="190" t="n">
        <v>39.4713146962845</v>
      </c>
      <c r="R276" s="190" t="n">
        <v>44.0735896568708</v>
      </c>
      <c r="S276" s="190" t="n">
        <v>47.5068262155699</v>
      </c>
      <c r="T276" s="190" t="n">
        <v>50.5652821548254</v>
      </c>
      <c r="U276" s="190" t="n">
        <v>53.3050207749267</v>
      </c>
      <c r="V276" s="190" t="n">
        <v>55.1500703999947</v>
      </c>
      <c r="W276" s="190" t="n">
        <v>56.8628506502979</v>
      </c>
      <c r="X276" s="190" t="n">
        <v>57.2293175590333</v>
      </c>
      <c r="Y276" s="190" t="n">
        <v>57.3859501736</v>
      </c>
      <c r="Z276" s="190" t="n">
        <v>56.6465951850681</v>
      </c>
      <c r="AA276" s="190" t="n">
        <v>54.5060981780319</v>
      </c>
      <c r="AB276" s="190" t="n">
        <v>55.0706534457412</v>
      </c>
      <c r="AC276" s="190" t="n">
        <v>54.7804552422046</v>
      </c>
      <c r="AD276" s="190" t="n">
        <v>52.5458199097987</v>
      </c>
      <c r="AE276" s="190" t="n">
        <v>49.095710481132</v>
      </c>
      <c r="AF276" s="190" t="n">
        <v>45.0659669869935</v>
      </c>
      <c r="AG276" s="13" t="n">
        <f aca="false">SUM(I276:AF276)</f>
        <v>1124.40725483262</v>
      </c>
      <c r="AM276" s="161" t="n">
        <f aca="false">EOMONTH(AM275,0)+1</f>
        <v>45383</v>
      </c>
      <c r="AN276" s="162" t="n">
        <f aca="false">VLOOKUP(AM276,$B$6:$C$289,2)</f>
        <v>0</v>
      </c>
      <c r="AO276" s="163" t="n">
        <f aca="false">VLOOKUP(YEAR(AM276),$E$6:$F$25,2)/100</f>
        <v>0</v>
      </c>
    </row>
    <row r="277" customFormat="false" ht="12" hidden="false" customHeight="true" outlineLevel="0" collapsed="false">
      <c r="B277" s="153" t="n">
        <f aca="false">EOMONTH(B276,0)+1</f>
        <v>45413</v>
      </c>
      <c r="C277" s="191"/>
      <c r="G277" s="130"/>
      <c r="H277" s="130" t="n">
        <v>251</v>
      </c>
      <c r="I277" s="189" t="n">
        <v>40.7865656692465</v>
      </c>
      <c r="J277" s="190" t="n">
        <v>38.4353557936037</v>
      </c>
      <c r="K277" s="190" t="n">
        <v>36.9089754820077</v>
      </c>
      <c r="L277" s="190" t="n">
        <v>35.3973310051164</v>
      </c>
      <c r="M277" s="190" t="n">
        <v>34.5641724463349</v>
      </c>
      <c r="N277" s="190" t="n">
        <v>33.8341018859372</v>
      </c>
      <c r="O277" s="190" t="n">
        <v>33.3631222189815</v>
      </c>
      <c r="P277" s="190" t="n">
        <v>34.0330575052631</v>
      </c>
      <c r="Q277" s="190" t="n">
        <v>37.3209992072041</v>
      </c>
      <c r="R277" s="190" t="n">
        <v>41.7707443397784</v>
      </c>
      <c r="S277" s="190" t="n">
        <v>44.8815295278012</v>
      </c>
      <c r="T277" s="190" t="n">
        <v>47.3311337300992</v>
      </c>
      <c r="U277" s="190" t="n">
        <v>50.734272097432</v>
      </c>
      <c r="V277" s="190" t="n">
        <v>52.8849336051453</v>
      </c>
      <c r="W277" s="190" t="n">
        <v>55.1661262713975</v>
      </c>
      <c r="X277" s="190" t="n">
        <v>55.9016344379131</v>
      </c>
      <c r="Y277" s="190" t="n">
        <v>56.1792679453272</v>
      </c>
      <c r="Z277" s="190" t="n">
        <v>55.7501375685319</v>
      </c>
      <c r="AA277" s="190" t="n">
        <v>54.2834821439156</v>
      </c>
      <c r="AB277" s="190" t="n">
        <v>55.2006746196268</v>
      </c>
      <c r="AC277" s="190" t="n">
        <v>54.6575300355777</v>
      </c>
      <c r="AD277" s="190" t="n">
        <v>52.2627848638133</v>
      </c>
      <c r="AE277" s="190" t="n">
        <v>48.3162657204052</v>
      </c>
      <c r="AF277" s="190" t="n">
        <v>43.9429557282266</v>
      </c>
      <c r="AG277" s="13" t="n">
        <f aca="false">SUM(I277:AF277)</f>
        <v>1093.90715384869</v>
      </c>
      <c r="AM277" s="161" t="n">
        <f aca="false">EOMONTH(AM276,0)+1</f>
        <v>45413</v>
      </c>
      <c r="AN277" s="162" t="n">
        <f aca="false">VLOOKUP(AM277,$B$6:$C$289,2)</f>
        <v>0</v>
      </c>
      <c r="AO277" s="163" t="n">
        <f aca="false">VLOOKUP(YEAR(AM277),$E$6:$F$25,2)/100</f>
        <v>0</v>
      </c>
    </row>
    <row r="278" customFormat="false" ht="12" hidden="false" customHeight="true" outlineLevel="0" collapsed="false">
      <c r="B278" s="153" t="n">
        <f aca="false">EOMONTH(B277,0)+1</f>
        <v>45444</v>
      </c>
      <c r="C278" s="191"/>
      <c r="G278" s="130"/>
      <c r="H278" s="130" t="n">
        <v>252</v>
      </c>
      <c r="I278" s="189" t="n">
        <v>41.4964059043309</v>
      </c>
      <c r="J278" s="190" t="n">
        <v>39.0361338475935</v>
      </c>
      <c r="K278" s="190" t="n">
        <v>37.8806637949254</v>
      </c>
      <c r="L278" s="190" t="n">
        <v>36.5533340042582</v>
      </c>
      <c r="M278" s="190" t="n">
        <v>35.9306707673373</v>
      </c>
      <c r="N278" s="190" t="n">
        <v>36.5132943740974</v>
      </c>
      <c r="O278" s="190" t="n">
        <v>39.79474273274</v>
      </c>
      <c r="P278" s="190" t="n">
        <v>44.456736796012</v>
      </c>
      <c r="Q278" s="190" t="n">
        <v>48.5174457119209</v>
      </c>
      <c r="R278" s="190" t="n">
        <v>52.7542391070789</v>
      </c>
      <c r="S278" s="190" t="n">
        <v>56.3051478997186</v>
      </c>
      <c r="T278" s="190" t="n">
        <v>59.3168786067377</v>
      </c>
      <c r="U278" s="190" t="n">
        <v>62.1662105599788</v>
      </c>
      <c r="V278" s="190" t="n">
        <v>64.6313373387967</v>
      </c>
      <c r="W278" s="190" t="n">
        <v>66.5685718170149</v>
      </c>
      <c r="X278" s="190" t="n">
        <v>66.7462004152347</v>
      </c>
      <c r="Y278" s="190" t="n">
        <v>66.5016291928204</v>
      </c>
      <c r="Z278" s="190" t="n">
        <v>64.0031687753184</v>
      </c>
      <c r="AA278" s="190" t="n">
        <v>61.5091312199184</v>
      </c>
      <c r="AB278" s="190" t="n">
        <v>62.0293821305116</v>
      </c>
      <c r="AC278" s="190" t="n">
        <v>61.1128753321523</v>
      </c>
      <c r="AD278" s="190" t="n">
        <v>57.830644301586</v>
      </c>
      <c r="AE278" s="190" t="n">
        <v>53.1822659944916</v>
      </c>
      <c r="AF278" s="190" t="n">
        <v>48.4174021336484</v>
      </c>
      <c r="AG278" s="13" t="n">
        <f aca="false">SUM(I278:AF278)</f>
        <v>1263.25451275822</v>
      </c>
      <c r="AM278" s="161" t="n">
        <f aca="false">EOMONTH(AM277,0)+1</f>
        <v>45444</v>
      </c>
      <c r="AN278" s="162" t="n">
        <f aca="false">VLOOKUP(AM278,$B$6:$C$289,2)</f>
        <v>0</v>
      </c>
      <c r="AO278" s="163" t="n">
        <f aca="false">VLOOKUP(YEAR(AM278),$E$6:$F$25,2)/100</f>
        <v>0</v>
      </c>
    </row>
    <row r="279" customFormat="false" ht="12" hidden="false" customHeight="true" outlineLevel="0" collapsed="false">
      <c r="B279" s="153" t="n">
        <f aca="false">EOMONTH(B278,0)+1</f>
        <v>45474</v>
      </c>
      <c r="C279" s="191"/>
      <c r="G279" s="130"/>
      <c r="H279" s="130" t="n">
        <v>253</v>
      </c>
      <c r="I279" s="189" t="n">
        <v>42.1328304265309</v>
      </c>
      <c r="J279" s="190" t="n">
        <v>39.6552323833351</v>
      </c>
      <c r="K279" s="190" t="n">
        <v>38.1757173938584</v>
      </c>
      <c r="L279" s="190" t="n">
        <v>36.8000021515445</v>
      </c>
      <c r="M279" s="190" t="n">
        <v>36.4398220518793</v>
      </c>
      <c r="N279" s="190" t="n">
        <v>36.783321821185</v>
      </c>
      <c r="O279" s="190" t="n">
        <v>39.9302837966655</v>
      </c>
      <c r="P279" s="190" t="n">
        <v>43.6369862219048</v>
      </c>
      <c r="Q279" s="190" t="n">
        <v>47.0413561363341</v>
      </c>
      <c r="R279" s="190" t="n">
        <v>50.8534508354876</v>
      </c>
      <c r="S279" s="190" t="n">
        <v>53.8175995130294</v>
      </c>
      <c r="T279" s="190" t="n">
        <v>56.2326461358375</v>
      </c>
      <c r="U279" s="190" t="n">
        <v>58.6899653890604</v>
      </c>
      <c r="V279" s="190" t="n">
        <v>60.8280878461383</v>
      </c>
      <c r="W279" s="190" t="n">
        <v>62.4703672325099</v>
      </c>
      <c r="X279" s="190" t="n">
        <v>62.6931974039559</v>
      </c>
      <c r="Y279" s="190" t="n">
        <v>62.6922273017293</v>
      </c>
      <c r="Z279" s="190" t="n">
        <v>60.2339008164299</v>
      </c>
      <c r="AA279" s="190" t="n">
        <v>57.8418589549928</v>
      </c>
      <c r="AB279" s="190" t="n">
        <v>58.3807433603519</v>
      </c>
      <c r="AC279" s="190" t="n">
        <v>57.3875426266054</v>
      </c>
      <c r="AD279" s="190" t="n">
        <v>54.3950983129093</v>
      </c>
      <c r="AE279" s="190" t="n">
        <v>50.3300085063936</v>
      </c>
      <c r="AF279" s="190" t="n">
        <v>45.5135285768722</v>
      </c>
      <c r="AG279" s="13" t="n">
        <f aca="false">SUM(I279:AF279)</f>
        <v>1212.95577519554</v>
      </c>
      <c r="AM279" s="161" t="n">
        <f aca="false">EOMONTH(AM278,0)+1</f>
        <v>45474</v>
      </c>
      <c r="AN279" s="162" t="n">
        <f aca="false">VLOOKUP(AM279,$B$6:$C$289,2)</f>
        <v>0</v>
      </c>
      <c r="AO279" s="163" t="n">
        <f aca="false">VLOOKUP(YEAR(AM279),$E$6:$F$25,2)/100</f>
        <v>0</v>
      </c>
    </row>
    <row r="280" customFormat="false" ht="12" hidden="false" customHeight="true" outlineLevel="0" collapsed="false">
      <c r="B280" s="153" t="n">
        <f aca="false">EOMONTH(B279,0)+1</f>
        <v>45505</v>
      </c>
      <c r="C280" s="191"/>
      <c r="G280" s="130"/>
      <c r="H280" s="130" t="n">
        <v>254</v>
      </c>
      <c r="I280" s="189" t="n">
        <v>34.6822033005684</v>
      </c>
      <c r="J280" s="190" t="n">
        <v>32.5813825782949</v>
      </c>
      <c r="K280" s="190" t="n">
        <v>31.5794458033953</v>
      </c>
      <c r="L280" s="190" t="n">
        <v>30.6385309842772</v>
      </c>
      <c r="M280" s="190" t="n">
        <v>30.4079589170713</v>
      </c>
      <c r="N280" s="190" t="n">
        <v>31.1629581386201</v>
      </c>
      <c r="O280" s="190" t="n">
        <v>34.6344184115656</v>
      </c>
      <c r="P280" s="190" t="n">
        <v>37.9698918591968</v>
      </c>
      <c r="Q280" s="190" t="n">
        <v>39.898676837189</v>
      </c>
      <c r="R280" s="190" t="n">
        <v>42.6434369274932</v>
      </c>
      <c r="S280" s="190" t="n">
        <v>44.212221503455</v>
      </c>
      <c r="T280" s="190" t="n">
        <v>45.7730019820363</v>
      </c>
      <c r="U280" s="190" t="n">
        <v>46.8911850925</v>
      </c>
      <c r="V280" s="190" t="n">
        <v>47.8463727543288</v>
      </c>
      <c r="W280" s="190" t="n">
        <v>48.9737104999164</v>
      </c>
      <c r="X280" s="190" t="n">
        <v>49.5591657477676</v>
      </c>
      <c r="Y280" s="190" t="n">
        <v>49.2194930555639</v>
      </c>
      <c r="Z280" s="190" t="n">
        <v>47.4101260660726</v>
      </c>
      <c r="AA280" s="190" t="n">
        <v>45.4153844817033</v>
      </c>
      <c r="AB280" s="190" t="n">
        <v>46.5946206813549</v>
      </c>
      <c r="AC280" s="190" t="n">
        <v>46.3758677723931</v>
      </c>
      <c r="AD280" s="190" t="n">
        <v>43.8555262397864</v>
      </c>
      <c r="AE280" s="190" t="n">
        <v>40.5494190452927</v>
      </c>
      <c r="AF280" s="190" t="n">
        <v>36.5669252405519</v>
      </c>
      <c r="AG280" s="13" t="n">
        <f aca="false">SUM(I280:AF280)</f>
        <v>985.441923920395</v>
      </c>
      <c r="AM280" s="161" t="n">
        <f aca="false">EOMONTH(AM279,0)+1</f>
        <v>45505</v>
      </c>
      <c r="AN280" s="162" t="n">
        <f aca="false">VLOOKUP(AM280,$B$6:$C$289,2)</f>
        <v>0</v>
      </c>
      <c r="AO280" s="163" t="n">
        <f aca="false">VLOOKUP(YEAR(AM280),$E$6:$F$25,2)/100</f>
        <v>0</v>
      </c>
    </row>
    <row r="281" customFormat="false" ht="12" hidden="false" customHeight="true" outlineLevel="0" collapsed="false">
      <c r="B281" s="153" t="n">
        <f aca="false">EOMONTH(B280,0)+1</f>
        <v>45536</v>
      </c>
      <c r="C281" s="191"/>
      <c r="G281" s="130"/>
      <c r="H281" s="130" t="n">
        <v>255</v>
      </c>
      <c r="I281" s="189" t="n">
        <v>32.3634638522886</v>
      </c>
      <c r="J281" s="190" t="n">
        <v>30.3769432129767</v>
      </c>
      <c r="K281" s="190" t="n">
        <v>29.6642523781023</v>
      </c>
      <c r="L281" s="190" t="n">
        <v>28.8705229263781</v>
      </c>
      <c r="M281" s="190" t="n">
        <v>28.7334787949827</v>
      </c>
      <c r="N281" s="190" t="n">
        <v>29.7068347503293</v>
      </c>
      <c r="O281" s="190" t="n">
        <v>33.5789951588442</v>
      </c>
      <c r="P281" s="190" t="n">
        <v>36.0395761744571</v>
      </c>
      <c r="Q281" s="190" t="n">
        <v>38.0697746224392</v>
      </c>
      <c r="R281" s="190" t="n">
        <v>40.1114091114634</v>
      </c>
      <c r="S281" s="190" t="n">
        <v>41.1038125726865</v>
      </c>
      <c r="T281" s="190" t="n">
        <v>42.6018314222014</v>
      </c>
      <c r="U281" s="190" t="n">
        <v>43.4453293798977</v>
      </c>
      <c r="V281" s="190" t="n">
        <v>44.8206040170827</v>
      </c>
      <c r="W281" s="190" t="n">
        <v>46.1546094642248</v>
      </c>
      <c r="X281" s="190" t="n">
        <v>46.277083518646</v>
      </c>
      <c r="Y281" s="190" t="n">
        <v>46.2087479450023</v>
      </c>
      <c r="Z281" s="190" t="n">
        <v>44.1711649590063</v>
      </c>
      <c r="AA281" s="190" t="n">
        <v>42.1081522336493</v>
      </c>
      <c r="AB281" s="190" t="n">
        <v>43.58158999154</v>
      </c>
      <c r="AC281" s="190" t="n">
        <v>43.5566374660043</v>
      </c>
      <c r="AD281" s="190" t="n">
        <v>41.4640906656773</v>
      </c>
      <c r="AE281" s="190" t="n">
        <v>38.4803580170914</v>
      </c>
      <c r="AF281" s="190" t="n">
        <v>34.7952251982197</v>
      </c>
      <c r="AG281" s="13" t="n">
        <f aca="false">SUM(I281:AF281)</f>
        <v>926.284487833191</v>
      </c>
      <c r="AM281" s="161" t="n">
        <f aca="false">EOMONTH(AM280,0)+1</f>
        <v>45536</v>
      </c>
      <c r="AN281" s="162" t="n">
        <f aca="false">VLOOKUP(AM281,$B$6:$C$289,2)</f>
        <v>0</v>
      </c>
      <c r="AO281" s="163" t="n">
        <f aca="false">VLOOKUP(YEAR(AM281),$E$6:$F$25,2)/100</f>
        <v>0</v>
      </c>
    </row>
    <row r="282" customFormat="false" ht="12" hidden="false" customHeight="true" outlineLevel="0" collapsed="false">
      <c r="B282" s="153" t="n">
        <f aca="false">EOMONTH(B281,0)+1</f>
        <v>45566</v>
      </c>
      <c r="C282" s="191"/>
      <c r="G282" s="130"/>
      <c r="H282" s="130" t="n">
        <v>256</v>
      </c>
      <c r="I282" s="189" t="n">
        <v>34.8562979659125</v>
      </c>
      <c r="J282" s="190" t="n">
        <v>32.7884991574573</v>
      </c>
      <c r="K282" s="190" t="n">
        <v>31.9096939012532</v>
      </c>
      <c r="L282" s="190" t="n">
        <v>31.0284691027646</v>
      </c>
      <c r="M282" s="190" t="n">
        <v>30.7497044481335</v>
      </c>
      <c r="N282" s="190" t="n">
        <v>31.5840686654928</v>
      </c>
      <c r="O282" s="190" t="n">
        <v>35.095927344744</v>
      </c>
      <c r="P282" s="190" t="n">
        <v>37.8543407172712</v>
      </c>
      <c r="Q282" s="190" t="n">
        <v>40.574565184075</v>
      </c>
      <c r="R282" s="190" t="n">
        <v>43.4406893794651</v>
      </c>
      <c r="S282" s="190" t="n">
        <v>45.3389925360705</v>
      </c>
      <c r="T282" s="190" t="n">
        <v>47.2268091431693</v>
      </c>
      <c r="U282" s="190" t="n">
        <v>49.1033160807708</v>
      </c>
      <c r="V282" s="190" t="n">
        <v>51.1894855911045</v>
      </c>
      <c r="W282" s="190" t="n">
        <v>53.2284596982933</v>
      </c>
      <c r="X282" s="190" t="n">
        <v>53.0032699933623</v>
      </c>
      <c r="Y282" s="190" t="n">
        <v>52.8475583394067</v>
      </c>
      <c r="Z282" s="190" t="n">
        <v>50.6182891121788</v>
      </c>
      <c r="AA282" s="190" t="n">
        <v>48.4111247585346</v>
      </c>
      <c r="AB282" s="190" t="n">
        <v>49.4083267274906</v>
      </c>
      <c r="AC282" s="190" t="n">
        <v>48.6808099866006</v>
      </c>
      <c r="AD282" s="190" t="n">
        <v>46.7757441189389</v>
      </c>
      <c r="AE282" s="190" t="n">
        <v>43.4203581812214</v>
      </c>
      <c r="AF282" s="190" t="n">
        <v>40.0037127270064</v>
      </c>
      <c r="AG282" s="13" t="n">
        <f aca="false">SUM(I282:AF282)</f>
        <v>1029.13851286072</v>
      </c>
      <c r="AM282" s="161" t="n">
        <f aca="false">EOMONTH(AM281,0)+1</f>
        <v>45566</v>
      </c>
      <c r="AN282" s="162" t="n">
        <f aca="false">VLOOKUP(AM282,$B$6:$C$289,2)</f>
        <v>0</v>
      </c>
      <c r="AO282" s="163" t="n">
        <f aca="false">VLOOKUP(YEAR(AM282),$E$6:$F$25,2)/100</f>
        <v>0</v>
      </c>
    </row>
    <row r="283" customFormat="false" ht="12" hidden="false" customHeight="true" outlineLevel="0" collapsed="false">
      <c r="B283" s="153" t="n">
        <f aca="false">EOMONTH(B282,0)+1</f>
        <v>45597</v>
      </c>
      <c r="C283" s="191"/>
      <c r="G283" s="130"/>
      <c r="H283" s="130" t="n">
        <v>257</v>
      </c>
      <c r="I283" s="189" t="n">
        <v>40.4164977530136</v>
      </c>
      <c r="J283" s="190" t="n">
        <v>37.9223175833764</v>
      </c>
      <c r="K283" s="190" t="n">
        <v>36.5540992799128</v>
      </c>
      <c r="L283" s="190" t="n">
        <v>35.2231527095499</v>
      </c>
      <c r="M283" s="190" t="n">
        <v>34.663466533026</v>
      </c>
      <c r="N283" s="190" t="n">
        <v>34.3062078921632</v>
      </c>
      <c r="O283" s="190" t="n">
        <v>34.415317966322</v>
      </c>
      <c r="P283" s="190" t="n">
        <v>35.0398359868122</v>
      </c>
      <c r="Q283" s="190" t="n">
        <v>38.7794229174244</v>
      </c>
      <c r="R283" s="190" t="n">
        <v>43.1660461330676</v>
      </c>
      <c r="S283" s="190" t="n">
        <v>46.5914216206851</v>
      </c>
      <c r="T283" s="190" t="n">
        <v>49.7088297558137</v>
      </c>
      <c r="U283" s="190" t="n">
        <v>52.4726708328757</v>
      </c>
      <c r="V283" s="190" t="n">
        <v>54.4111677795986</v>
      </c>
      <c r="W283" s="190" t="n">
        <v>55.9649940271427</v>
      </c>
      <c r="X283" s="190" t="n">
        <v>56.3976192292493</v>
      </c>
      <c r="Y283" s="190" t="n">
        <v>56.6229655917577</v>
      </c>
      <c r="Z283" s="190" t="n">
        <v>56.0098859522229</v>
      </c>
      <c r="AA283" s="190" t="n">
        <v>53.8339144830728</v>
      </c>
      <c r="AB283" s="190" t="n">
        <v>54.8488946914202</v>
      </c>
      <c r="AC283" s="190" t="n">
        <v>54.2685941374494</v>
      </c>
      <c r="AD283" s="190" t="n">
        <v>52.0088609883051</v>
      </c>
      <c r="AE283" s="190" t="n">
        <v>48.5955901640871</v>
      </c>
      <c r="AF283" s="190" t="n">
        <v>44.6504900111878</v>
      </c>
      <c r="AG283" s="13" t="n">
        <f aca="false">SUM(I283:AF283)</f>
        <v>1106.87226401954</v>
      </c>
      <c r="AM283" s="161" t="n">
        <f aca="false">EOMONTH(AM282,0)+1</f>
        <v>45597</v>
      </c>
      <c r="AN283" s="162" t="n">
        <f aca="false">VLOOKUP(AM283,$B$6:$C$289,2)</f>
        <v>0</v>
      </c>
      <c r="AO283" s="163" t="n">
        <f aca="false">VLOOKUP(YEAR(AM283),$E$6:$F$25,2)/100</f>
        <v>0</v>
      </c>
    </row>
    <row r="284" customFormat="false" ht="12" hidden="false" customHeight="true" outlineLevel="0" collapsed="false">
      <c r="B284" s="153" t="n">
        <f aca="false">EOMONTH(B283,0)+1</f>
        <v>45627</v>
      </c>
      <c r="C284" s="191"/>
      <c r="G284" s="130"/>
      <c r="H284" s="130" t="n">
        <v>258</v>
      </c>
      <c r="I284" s="189" t="n">
        <v>41.5963889956341</v>
      </c>
      <c r="J284" s="190" t="n">
        <v>39.164418576631</v>
      </c>
      <c r="K284" s="190" t="n">
        <v>37.7027778507543</v>
      </c>
      <c r="L284" s="190" t="n">
        <v>36.1067993888573</v>
      </c>
      <c r="M284" s="190" t="n">
        <v>35.3204248473548</v>
      </c>
      <c r="N284" s="190" t="n">
        <v>34.5024804287522</v>
      </c>
      <c r="O284" s="190" t="n">
        <v>34.2122744634709</v>
      </c>
      <c r="P284" s="190" t="n">
        <v>34.8470480639206</v>
      </c>
      <c r="Q284" s="190" t="n">
        <v>38.2046116069786</v>
      </c>
      <c r="R284" s="190" t="n">
        <v>42.7424374464097</v>
      </c>
      <c r="S284" s="190" t="n">
        <v>45.9916217460605</v>
      </c>
      <c r="T284" s="190" t="n">
        <v>48.6246660328563</v>
      </c>
      <c r="U284" s="190" t="n">
        <v>52.0882905660263</v>
      </c>
      <c r="V284" s="190" t="n">
        <v>54.2810552163237</v>
      </c>
      <c r="W284" s="190" t="n">
        <v>56.4917086963967</v>
      </c>
      <c r="X284" s="190" t="n">
        <v>57.170943305744</v>
      </c>
      <c r="Y284" s="190" t="n">
        <v>57.5342515380068</v>
      </c>
      <c r="Z284" s="190" t="n">
        <v>57.1489096640479</v>
      </c>
      <c r="AA284" s="190" t="n">
        <v>55.5261483419399</v>
      </c>
      <c r="AB284" s="190" t="n">
        <v>56.9595740758107</v>
      </c>
      <c r="AC284" s="190" t="n">
        <v>55.9127223562737</v>
      </c>
      <c r="AD284" s="190" t="n">
        <v>53.4663419982872</v>
      </c>
      <c r="AE284" s="190" t="n">
        <v>49.4955196846436</v>
      </c>
      <c r="AF284" s="190" t="n">
        <v>45.0606488203289</v>
      </c>
      <c r="AG284" s="13" t="n">
        <f aca="false">SUM(I284:AF284)</f>
        <v>1120.15206371151</v>
      </c>
      <c r="AM284" s="161" t="n">
        <f aca="false">EOMONTH(AM283,0)+1</f>
        <v>45627</v>
      </c>
      <c r="AN284" s="162" t="n">
        <f aca="false">VLOOKUP(AM284,$B$6:$C$289,2)</f>
        <v>0</v>
      </c>
      <c r="AO284" s="163" t="n">
        <f aca="false">VLOOKUP(YEAR(AM284),$E$6:$F$25,2)/100</f>
        <v>0</v>
      </c>
    </row>
    <row r="285" customFormat="false" ht="12" hidden="false" customHeight="true" outlineLevel="0" collapsed="false">
      <c r="B285" s="153" t="n">
        <f aca="false">EOMONTH(B284,0)+1</f>
        <v>45658</v>
      </c>
      <c r="C285" s="191"/>
      <c r="G285" s="130"/>
      <c r="H285" s="130" t="n">
        <v>259</v>
      </c>
      <c r="I285" s="189" t="n">
        <v>43.0824365301337</v>
      </c>
      <c r="J285" s="190" t="n">
        <v>40.5086382257839</v>
      </c>
      <c r="K285" s="190" t="n">
        <v>39.3157460044602</v>
      </c>
      <c r="L285" s="190" t="n">
        <v>37.8500758172846</v>
      </c>
      <c r="M285" s="190" t="n">
        <v>37.1639136658465</v>
      </c>
      <c r="N285" s="190" t="n">
        <v>37.6605296024909</v>
      </c>
      <c r="O285" s="190" t="n">
        <v>41.0697738607767</v>
      </c>
      <c r="P285" s="190" t="n">
        <v>45.6840733372793</v>
      </c>
      <c r="Q285" s="190" t="n">
        <v>49.8935792868689</v>
      </c>
      <c r="R285" s="190" t="n">
        <v>54.3618905046039</v>
      </c>
      <c r="S285" s="190" t="n">
        <v>58.0655187175875</v>
      </c>
      <c r="T285" s="190" t="n">
        <v>61.3089120359512</v>
      </c>
      <c r="U285" s="190" t="n">
        <v>64.3284166542311</v>
      </c>
      <c r="V285" s="190" t="n">
        <v>66.8980403473169</v>
      </c>
      <c r="W285" s="190" t="n">
        <v>69.0113556291233</v>
      </c>
      <c r="X285" s="190" t="n">
        <v>69.0719039720121</v>
      </c>
      <c r="Y285" s="190" t="n">
        <v>68.8997657083423</v>
      </c>
      <c r="Z285" s="190" t="n">
        <v>66.3233572712549</v>
      </c>
      <c r="AA285" s="190" t="n">
        <v>63.6763585744197</v>
      </c>
      <c r="AB285" s="190" t="n">
        <v>64.668975528015</v>
      </c>
      <c r="AC285" s="190" t="n">
        <v>63.0993438811772</v>
      </c>
      <c r="AD285" s="190" t="n">
        <v>59.8066375532426</v>
      </c>
      <c r="AE285" s="190" t="n">
        <v>54.9972907412684</v>
      </c>
      <c r="AF285" s="190" t="n">
        <v>50.1182544310186</v>
      </c>
      <c r="AG285" s="13" t="n">
        <f aca="false">SUM(I285:AF285)</f>
        <v>1306.86478788049</v>
      </c>
      <c r="AM285" s="161" t="n">
        <f aca="false">EOMONTH(AM284,0)+1</f>
        <v>45658</v>
      </c>
      <c r="AN285" s="162" t="n">
        <f aca="false">VLOOKUP(AM285,$B$6:$C$289,2)</f>
        <v>0</v>
      </c>
      <c r="AO285" s="163" t="n">
        <f aca="false">VLOOKUP(YEAR(AM285),$E$6:$F$25,2)/100</f>
        <v>0</v>
      </c>
    </row>
    <row r="286" customFormat="false" ht="12" hidden="false" customHeight="true" outlineLevel="0" collapsed="false">
      <c r="B286" s="153" t="n">
        <f aca="false">EOMONTH(B285,0)+1</f>
        <v>45689</v>
      </c>
      <c r="C286" s="191"/>
      <c r="G286" s="130"/>
      <c r="H286" s="130" t="n">
        <v>260</v>
      </c>
      <c r="I286" s="189" t="n">
        <v>44.3569889715098</v>
      </c>
      <c r="J286" s="190" t="n">
        <v>41.7596967428911</v>
      </c>
      <c r="K286" s="190" t="n">
        <v>40.1492893406513</v>
      </c>
      <c r="L286" s="190" t="n">
        <v>38.6332429173461</v>
      </c>
      <c r="M286" s="190" t="n">
        <v>38.1486863619225</v>
      </c>
      <c r="N286" s="190" t="n">
        <v>38.4093291305991</v>
      </c>
      <c r="O286" s="190" t="n">
        <v>41.6000711894014</v>
      </c>
      <c r="P286" s="190" t="n">
        <v>45.2901912078267</v>
      </c>
      <c r="Q286" s="190" t="n">
        <v>48.9356641642238</v>
      </c>
      <c r="R286" s="190" t="n">
        <v>53.1324153747595</v>
      </c>
      <c r="S286" s="190" t="n">
        <v>56.3760832775023</v>
      </c>
      <c r="T286" s="190" t="n">
        <v>59.0795591969742</v>
      </c>
      <c r="U286" s="190" t="n">
        <v>61.8688171475515</v>
      </c>
      <c r="V286" s="190" t="n">
        <v>64.262511482563</v>
      </c>
      <c r="W286" s="190" t="n">
        <v>66.1861253710291</v>
      </c>
      <c r="X286" s="190" t="n">
        <v>66.3300909963418</v>
      </c>
      <c r="Y286" s="190" t="n">
        <v>66.2964772038509</v>
      </c>
      <c r="Z286" s="190" t="n">
        <v>63.683596917212</v>
      </c>
      <c r="AA286" s="190" t="n">
        <v>61.1673904953978</v>
      </c>
      <c r="AB286" s="190" t="n">
        <v>62.0112736953173</v>
      </c>
      <c r="AC286" s="190" t="n">
        <v>60.3340874506077</v>
      </c>
      <c r="AD286" s="190" t="n">
        <v>57.2396470996464</v>
      </c>
      <c r="AE286" s="190" t="n">
        <v>52.8990796255851</v>
      </c>
      <c r="AF286" s="190" t="n">
        <v>47.8980763839232</v>
      </c>
      <c r="AG286" s="13" t="n">
        <f aca="false">SUM(I286:AF286)</f>
        <v>1276.04839174463</v>
      </c>
      <c r="AM286" s="161" t="n">
        <f aca="false">EOMONTH(AM285,0)+1</f>
        <v>45689</v>
      </c>
      <c r="AN286" s="162" t="n">
        <f aca="false">VLOOKUP(AM286,$B$6:$C$289,2)</f>
        <v>0</v>
      </c>
      <c r="AO286" s="163" t="n">
        <f aca="false">VLOOKUP(YEAR(AM286),$E$6:$F$25,2)/100</f>
        <v>0</v>
      </c>
    </row>
    <row r="287" customFormat="false" ht="12" hidden="false" customHeight="true" outlineLevel="0" collapsed="false">
      <c r="B287" s="153" t="n">
        <f aca="false">EOMONTH(B286,0)+1</f>
        <v>45717</v>
      </c>
      <c r="C287" s="191"/>
      <c r="G287" s="130"/>
      <c r="H287" s="130" t="n">
        <v>261</v>
      </c>
      <c r="I287" s="189" t="n">
        <v>42.9988063649511</v>
      </c>
      <c r="J287" s="190" t="n">
        <v>40.4435492971156</v>
      </c>
      <c r="K287" s="190" t="n">
        <v>39.0339248462476</v>
      </c>
      <c r="L287" s="190" t="n">
        <v>37.6563169505191</v>
      </c>
      <c r="M287" s="190" t="n">
        <v>37.1181207290412</v>
      </c>
      <c r="N287" s="190" t="n">
        <v>37.5606870550652</v>
      </c>
      <c r="O287" s="190" t="n">
        <v>40.717845099319</v>
      </c>
      <c r="P287" s="190" t="n">
        <v>44.5161373246598</v>
      </c>
      <c r="Q287" s="190" t="n">
        <v>47.73775707244</v>
      </c>
      <c r="R287" s="190" t="n">
        <v>52.0232377349489</v>
      </c>
      <c r="S287" s="190" t="n">
        <v>55.0569738528296</v>
      </c>
      <c r="T287" s="190" t="n">
        <v>58.04045935938</v>
      </c>
      <c r="U287" s="190" t="n">
        <v>60.7888067637951</v>
      </c>
      <c r="V287" s="190" t="n">
        <v>63.1783716458257</v>
      </c>
      <c r="W287" s="190" t="n">
        <v>65.2362597009843</v>
      </c>
      <c r="X287" s="190" t="n">
        <v>65.760921692646</v>
      </c>
      <c r="Y287" s="190" t="n">
        <v>65.2852112769888</v>
      </c>
      <c r="Z287" s="190" t="n">
        <v>63.0825664397168</v>
      </c>
      <c r="AA287" s="190" t="n">
        <v>60.6322071613356</v>
      </c>
      <c r="AB287" s="190" t="n">
        <v>61.5218620247671</v>
      </c>
      <c r="AC287" s="190" t="n">
        <v>59.9213154829619</v>
      </c>
      <c r="AD287" s="190" t="n">
        <v>56.6792216810265</v>
      </c>
      <c r="AE287" s="190" t="n">
        <v>52.1558233742575</v>
      </c>
      <c r="AF287" s="190" t="n">
        <v>47.2813482539883</v>
      </c>
      <c r="AG287" s="13" t="n">
        <f aca="false">SUM(I287:AF287)</f>
        <v>1254.42773118481</v>
      </c>
      <c r="AM287" s="161" t="n">
        <f aca="false">EOMONTH(AM286,0)+1</f>
        <v>45717</v>
      </c>
      <c r="AN287" s="162" t="n">
        <f aca="false">VLOOKUP(AM287,$B$6:$C$289,2)</f>
        <v>0</v>
      </c>
      <c r="AO287" s="163" t="n">
        <f aca="false">VLOOKUP(YEAR(AM287),$E$6:$F$25,2)/100</f>
        <v>0</v>
      </c>
    </row>
    <row r="288" customFormat="false" ht="12" hidden="false" customHeight="true" outlineLevel="0" collapsed="false">
      <c r="B288" s="153" t="n">
        <f aca="false">EOMONTH(B287,0)+1</f>
        <v>45748</v>
      </c>
      <c r="C288" s="191"/>
      <c r="G288" s="130"/>
      <c r="H288" s="130" t="n">
        <v>262</v>
      </c>
      <c r="I288" s="189" t="n">
        <v>42.6864681557969</v>
      </c>
      <c r="J288" s="190" t="n">
        <v>40.0710215372828</v>
      </c>
      <c r="K288" s="190" t="n">
        <v>38.7874682532329</v>
      </c>
      <c r="L288" s="190" t="n">
        <v>37.4111864448142</v>
      </c>
      <c r="M288" s="190" t="n">
        <v>36.9398129751077</v>
      </c>
      <c r="N288" s="190" t="n">
        <v>37.4524411000251</v>
      </c>
      <c r="O288" s="190" t="n">
        <v>40.9147512224951</v>
      </c>
      <c r="P288" s="190" t="n">
        <v>44.1643837710146</v>
      </c>
      <c r="Q288" s="190" t="n">
        <v>47.5154728048573</v>
      </c>
      <c r="R288" s="190" t="n">
        <v>51.4671231597237</v>
      </c>
      <c r="S288" s="190" t="n">
        <v>54.2569014477259</v>
      </c>
      <c r="T288" s="190" t="n">
        <v>57.238402658378</v>
      </c>
      <c r="U288" s="190" t="n">
        <v>59.6877696153685</v>
      </c>
      <c r="V288" s="190" t="n">
        <v>62.3947437620929</v>
      </c>
      <c r="W288" s="190" t="n">
        <v>64.3497192396197</v>
      </c>
      <c r="X288" s="190" t="n">
        <v>64.5023958962297</v>
      </c>
      <c r="Y288" s="190" t="n">
        <v>64.0953118519067</v>
      </c>
      <c r="Z288" s="190" t="n">
        <v>61.6707827930191</v>
      </c>
      <c r="AA288" s="190" t="n">
        <v>59.026320706831</v>
      </c>
      <c r="AB288" s="190" t="n">
        <v>60.1437800857861</v>
      </c>
      <c r="AC288" s="190" t="n">
        <v>58.7649204243595</v>
      </c>
      <c r="AD288" s="190" t="n">
        <v>55.6781840769844</v>
      </c>
      <c r="AE288" s="190" t="n">
        <v>51.5906342860972</v>
      </c>
      <c r="AF288" s="190" t="n">
        <v>46.8304226361659</v>
      </c>
      <c r="AG288" s="13" t="n">
        <f aca="false">SUM(I288:AF288)</f>
        <v>1237.64041890491</v>
      </c>
      <c r="AM288" s="161" t="n">
        <f aca="false">EOMONTH(AM287,0)+1</f>
        <v>45748</v>
      </c>
      <c r="AN288" s="162" t="n">
        <f aca="false">VLOOKUP(AM288,$B$6:$C$289,2)</f>
        <v>0</v>
      </c>
      <c r="AO288" s="163" t="n">
        <f aca="false">VLOOKUP(YEAR(AM288),$E$6:$F$25,2)/100</f>
        <v>0</v>
      </c>
    </row>
    <row r="289" customFormat="false" ht="12" hidden="false" customHeight="true" outlineLevel="0" collapsed="false">
      <c r="B289" s="153" t="n">
        <f aca="false">EOMONTH(B288,0)+1</f>
        <v>45778</v>
      </c>
      <c r="C289" s="191"/>
      <c r="G289" s="130"/>
      <c r="H289" s="130" t="n">
        <v>263</v>
      </c>
      <c r="I289" s="189" t="n">
        <v>42.5768284837931</v>
      </c>
      <c r="J289" s="190" t="n">
        <v>39.9965798136478</v>
      </c>
      <c r="K289" s="190" t="n">
        <v>38.6399792559618</v>
      </c>
      <c r="L289" s="190" t="n">
        <v>37.2603016916894</v>
      </c>
      <c r="M289" s="190" t="n">
        <v>36.7077251580522</v>
      </c>
      <c r="N289" s="190" t="n">
        <v>37.1571454711559</v>
      </c>
      <c r="O289" s="190" t="n">
        <v>40.4437192762244</v>
      </c>
      <c r="P289" s="190" t="n">
        <v>43.8407287812302</v>
      </c>
      <c r="Q289" s="190" t="n">
        <v>47.1647681125983</v>
      </c>
      <c r="R289" s="190" t="n">
        <v>51.3695665842816</v>
      </c>
      <c r="S289" s="190" t="n">
        <v>54.3744497930897</v>
      </c>
      <c r="T289" s="190" t="n">
        <v>56.9507222052715</v>
      </c>
      <c r="U289" s="190" t="n">
        <v>59.4714890098513</v>
      </c>
      <c r="V289" s="190" t="n">
        <v>61.9762627139626</v>
      </c>
      <c r="W289" s="190" t="n">
        <v>64.0994740146503</v>
      </c>
      <c r="X289" s="190" t="n">
        <v>63.8000327745802</v>
      </c>
      <c r="Y289" s="190" t="n">
        <v>63.3097629175918</v>
      </c>
      <c r="Z289" s="190" t="n">
        <v>60.8154695434218</v>
      </c>
      <c r="AA289" s="190" t="n">
        <v>58.217671408481</v>
      </c>
      <c r="AB289" s="190" t="n">
        <v>59.3429607728805</v>
      </c>
      <c r="AC289" s="190" t="n">
        <v>57.6155953155858</v>
      </c>
      <c r="AD289" s="190" t="n">
        <v>55.0729635000593</v>
      </c>
      <c r="AE289" s="190" t="n">
        <v>51.318029260669</v>
      </c>
      <c r="AF289" s="190" t="n">
        <v>47.2220829803649</v>
      </c>
      <c r="AG289" s="13" t="n">
        <f aca="false">SUM(I289:AF289)</f>
        <v>1228.74430883909</v>
      </c>
      <c r="AM289" s="161" t="n">
        <f aca="false">EOMONTH(AM288,0)+1</f>
        <v>45778</v>
      </c>
      <c r="AN289" s="162" t="n">
        <f aca="false">VLOOKUP(AM289,$B$6:$C$289,2)</f>
        <v>0</v>
      </c>
      <c r="AO289" s="163" t="n">
        <f aca="false">VLOOKUP(YEAR(AM289),$E$6:$F$25,2)/100</f>
        <v>0</v>
      </c>
    </row>
    <row r="290" customFormat="false" ht="12" hidden="false" customHeight="true" outlineLevel="0" collapsed="false">
      <c r="B290" s="153"/>
      <c r="C290" s="191"/>
      <c r="G290" s="130"/>
      <c r="H290" s="130" t="n">
        <v>264</v>
      </c>
      <c r="I290" s="189" t="n">
        <v>39.9525412718262</v>
      </c>
      <c r="J290" s="190" t="n">
        <v>37.4878476727436</v>
      </c>
      <c r="K290" s="190" t="n">
        <v>35.9841214571199</v>
      </c>
      <c r="L290" s="190" t="n">
        <v>34.653940110562</v>
      </c>
      <c r="M290" s="190" t="n">
        <v>34.0030681720904</v>
      </c>
      <c r="N290" s="190" t="n">
        <v>33.6907085347181</v>
      </c>
      <c r="O290" s="190" t="n">
        <v>33.9245327042306</v>
      </c>
      <c r="P290" s="190" t="n">
        <v>34.3070278745285</v>
      </c>
      <c r="Q290" s="190" t="n">
        <v>37.6626008571277</v>
      </c>
      <c r="R290" s="190" t="n">
        <v>41.9558230683356</v>
      </c>
      <c r="S290" s="190" t="n">
        <v>45.0738259585585</v>
      </c>
      <c r="T290" s="190" t="n">
        <v>47.7477941653841</v>
      </c>
      <c r="U290" s="190" t="n">
        <v>50.1041186370991</v>
      </c>
      <c r="V290" s="190" t="n">
        <v>51.5877387705003</v>
      </c>
      <c r="W290" s="190" t="n">
        <v>53.0112585881603</v>
      </c>
      <c r="X290" s="190" t="n">
        <v>53.4433914772204</v>
      </c>
      <c r="Y290" s="190" t="n">
        <v>53.5209532367018</v>
      </c>
      <c r="Z290" s="190" t="n">
        <v>52.7868705570944</v>
      </c>
      <c r="AA290" s="190" t="n">
        <v>50.7502277939331</v>
      </c>
      <c r="AB290" s="190" t="n">
        <v>52.3589303056487</v>
      </c>
      <c r="AC290" s="190" t="n">
        <v>51.4128088857991</v>
      </c>
      <c r="AD290" s="190" t="n">
        <v>49.300225679552</v>
      </c>
      <c r="AE290" s="190" t="n">
        <v>46.1901153054407</v>
      </c>
      <c r="AF290" s="190" t="n">
        <v>42.3976379310882</v>
      </c>
      <c r="AG290" s="13" t="n">
        <f aca="false">SUM(I290:AF290)</f>
        <v>1063.30810901546</v>
      </c>
      <c r="AM290" s="161"/>
      <c r="AN290" s="193"/>
    </row>
    <row r="291" customFormat="false" ht="12" hidden="false" customHeight="true" outlineLevel="0" collapsed="false">
      <c r="B291" s="153"/>
      <c r="C291" s="191"/>
      <c r="G291" s="130"/>
      <c r="H291" s="130" t="n">
        <v>265</v>
      </c>
      <c r="I291" s="189" t="n">
        <v>32.4069266136842</v>
      </c>
      <c r="J291" s="190" t="n">
        <v>30.5564524442837</v>
      </c>
      <c r="K291" s="190" t="n">
        <v>29.4527395659421</v>
      </c>
      <c r="L291" s="190" t="n">
        <v>28.3886483824151</v>
      </c>
      <c r="M291" s="190" t="n">
        <v>27.8521310661693</v>
      </c>
      <c r="N291" s="190" t="n">
        <v>27.4426369320973</v>
      </c>
      <c r="O291" s="190" t="n">
        <v>27.7588632812661</v>
      </c>
      <c r="P291" s="190" t="n">
        <v>27.4150483241309</v>
      </c>
      <c r="Q291" s="190" t="n">
        <v>29.2036192035691</v>
      </c>
      <c r="R291" s="190" t="n">
        <v>32.0499539352963</v>
      </c>
      <c r="S291" s="190" t="n">
        <v>33.5961439556116</v>
      </c>
      <c r="T291" s="190" t="n">
        <v>34.5071286220405</v>
      </c>
      <c r="U291" s="190" t="n">
        <v>36.2014162847354</v>
      </c>
      <c r="V291" s="190" t="n">
        <v>36.8409399416282</v>
      </c>
      <c r="W291" s="190" t="n">
        <v>38.1537343779687</v>
      </c>
      <c r="X291" s="190" t="n">
        <v>38.9020040874414</v>
      </c>
      <c r="Y291" s="190" t="n">
        <v>39.2737826630369</v>
      </c>
      <c r="Z291" s="190" t="n">
        <v>39.1403751891345</v>
      </c>
      <c r="AA291" s="190" t="n">
        <v>38.2180378330473</v>
      </c>
      <c r="AB291" s="190" t="n">
        <v>40.7318621399393</v>
      </c>
      <c r="AC291" s="190" t="n">
        <v>40.2830395703804</v>
      </c>
      <c r="AD291" s="190" t="n">
        <v>38.6572949877512</v>
      </c>
      <c r="AE291" s="190" t="n">
        <v>36.0108110211811</v>
      </c>
      <c r="AF291" s="190" t="n">
        <v>32.6408821093226</v>
      </c>
      <c r="AG291" s="13" t="n">
        <f aca="false">SUM(I291:AF291)</f>
        <v>815.684472532073</v>
      </c>
      <c r="AM291" s="161"/>
      <c r="AN291" s="193"/>
    </row>
    <row r="292" customFormat="false" ht="12" hidden="false" customHeight="true" outlineLevel="0" collapsed="false">
      <c r="B292" s="153"/>
      <c r="C292" s="191"/>
      <c r="G292" s="130"/>
      <c r="H292" s="130" t="n">
        <v>266</v>
      </c>
      <c r="I292" s="189" t="n">
        <v>29.4948500970384</v>
      </c>
      <c r="J292" s="190" t="n">
        <v>27.7708257548176</v>
      </c>
      <c r="K292" s="190" t="n">
        <v>27.3604844847613</v>
      </c>
      <c r="L292" s="190" t="n">
        <v>26.6943029682767</v>
      </c>
      <c r="M292" s="190" t="n">
        <v>26.5227861901399</v>
      </c>
      <c r="N292" s="190" t="n">
        <v>27.6021700557581</v>
      </c>
      <c r="O292" s="190" t="n">
        <v>31.9005184410893</v>
      </c>
      <c r="P292" s="190" t="n">
        <v>35.1298260930572</v>
      </c>
      <c r="Q292" s="190" t="n">
        <v>37.4817622187473</v>
      </c>
      <c r="R292" s="190" t="n">
        <v>39.4357412284243</v>
      </c>
      <c r="S292" s="190" t="n">
        <v>40.8773808803042</v>
      </c>
      <c r="T292" s="190" t="n">
        <v>42.1581125251146</v>
      </c>
      <c r="U292" s="190" t="n">
        <v>43.0733674771743</v>
      </c>
      <c r="V292" s="190" t="n">
        <v>43.9197917954138</v>
      </c>
      <c r="W292" s="190" t="n">
        <v>44.9777112846572</v>
      </c>
      <c r="X292" s="190" t="n">
        <v>45.1020304468745</v>
      </c>
      <c r="Y292" s="190" t="n">
        <v>45.2712998136606</v>
      </c>
      <c r="Z292" s="190" t="n">
        <v>43.204931721503</v>
      </c>
      <c r="AA292" s="190" t="n">
        <v>41.5261815942509</v>
      </c>
      <c r="AB292" s="190" t="n">
        <v>43.684748143571</v>
      </c>
      <c r="AC292" s="190" t="n">
        <v>43.0758249463191</v>
      </c>
      <c r="AD292" s="190" t="n">
        <v>40.9266949003137</v>
      </c>
      <c r="AE292" s="190" t="n">
        <v>37.6700857988451</v>
      </c>
      <c r="AF292" s="190" t="n">
        <v>34.2338641525233</v>
      </c>
      <c r="AG292" s="13" t="n">
        <f aca="false">SUM(I292:AF292)</f>
        <v>899.095293012635</v>
      </c>
      <c r="AM292" s="161"/>
      <c r="AN292" s="193"/>
    </row>
    <row r="293" customFormat="false" ht="12" hidden="false" customHeight="true" outlineLevel="0" collapsed="false">
      <c r="B293" s="153"/>
      <c r="C293" s="191"/>
      <c r="G293" s="130"/>
      <c r="H293" s="130" t="n">
        <v>267</v>
      </c>
      <c r="I293" s="189" t="n">
        <v>29.7328643674532</v>
      </c>
      <c r="J293" s="190" t="n">
        <v>28.2568658548439</v>
      </c>
      <c r="K293" s="190" t="n">
        <v>27.2488716900504</v>
      </c>
      <c r="L293" s="190" t="n">
        <v>26.7233286702867</v>
      </c>
      <c r="M293" s="190" t="n">
        <v>26.5540453090641</v>
      </c>
      <c r="N293" s="190" t="n">
        <v>27.7011701747414</v>
      </c>
      <c r="O293" s="190" t="n">
        <v>31.6712403912918</v>
      </c>
      <c r="P293" s="190" t="n">
        <v>33.9430158752587</v>
      </c>
      <c r="Q293" s="190" t="n">
        <v>35.4483409535089</v>
      </c>
      <c r="R293" s="190" t="n">
        <v>36.7007542601421</v>
      </c>
      <c r="S293" s="190" t="n">
        <v>37.0071977606849</v>
      </c>
      <c r="T293" s="190" t="n">
        <v>36.7759005585461</v>
      </c>
      <c r="U293" s="190" t="n">
        <v>36.9751703051324</v>
      </c>
      <c r="V293" s="190" t="n">
        <v>37.1203141730633</v>
      </c>
      <c r="W293" s="190" t="n">
        <v>37.8624875080188</v>
      </c>
      <c r="X293" s="190" t="n">
        <v>37.9998217950383</v>
      </c>
      <c r="Y293" s="190" t="n">
        <v>37.9838034976048</v>
      </c>
      <c r="Z293" s="190" t="n">
        <v>35.9157924127446</v>
      </c>
      <c r="AA293" s="190" t="n">
        <v>35.0139548629234</v>
      </c>
      <c r="AB293" s="190" t="n">
        <v>37.1946090234439</v>
      </c>
      <c r="AC293" s="190" t="n">
        <v>36.6133062856099</v>
      </c>
      <c r="AD293" s="190" t="n">
        <v>34.9998227141645</v>
      </c>
      <c r="AE293" s="190" t="n">
        <v>32.4978126379371</v>
      </c>
      <c r="AF293" s="190" t="n">
        <v>29.1851790797296</v>
      </c>
      <c r="AG293" s="13" t="n">
        <f aca="false">SUM(I293:AF293)</f>
        <v>807.125670161283</v>
      </c>
      <c r="AM293" s="161"/>
      <c r="AN293" s="193"/>
    </row>
    <row r="294" customFormat="false" ht="12" hidden="false" customHeight="true" outlineLevel="0" collapsed="false">
      <c r="B294" s="153"/>
      <c r="C294" s="191"/>
      <c r="G294" s="130"/>
      <c r="H294" s="130" t="n">
        <v>268</v>
      </c>
      <c r="I294" s="189" t="n">
        <v>28.2108425945023</v>
      </c>
      <c r="J294" s="190" t="n">
        <v>26.8286315097122</v>
      </c>
      <c r="K294" s="190" t="n">
        <v>26.1737490500643</v>
      </c>
      <c r="L294" s="190" t="n">
        <v>25.9153943989</v>
      </c>
      <c r="M294" s="190" t="n">
        <v>25.8697798681775</v>
      </c>
      <c r="N294" s="190" t="n">
        <v>27.2951251435136</v>
      </c>
      <c r="O294" s="190" t="n">
        <v>31.2997854452786</v>
      </c>
      <c r="P294" s="190" t="n">
        <v>33.5024392012738</v>
      </c>
      <c r="Q294" s="190" t="n">
        <v>34.4974436765821</v>
      </c>
      <c r="R294" s="190" t="n">
        <v>35.7188628040975</v>
      </c>
      <c r="S294" s="190" t="n">
        <v>35.9197242543438</v>
      </c>
      <c r="T294" s="190" t="n">
        <v>35.8550017208131</v>
      </c>
      <c r="U294" s="190" t="n">
        <v>35.9877702008228</v>
      </c>
      <c r="V294" s="190" t="n">
        <v>36.3107296320654</v>
      </c>
      <c r="W294" s="190" t="n">
        <v>36.8618212197921</v>
      </c>
      <c r="X294" s="190" t="n">
        <v>37.4062686617438</v>
      </c>
      <c r="Y294" s="190" t="n">
        <v>36.9821382573536</v>
      </c>
      <c r="Z294" s="190" t="n">
        <v>35.3986296246615</v>
      </c>
      <c r="AA294" s="190" t="n">
        <v>34.7639666767365</v>
      </c>
      <c r="AB294" s="190" t="n">
        <v>36.7635316302092</v>
      </c>
      <c r="AC294" s="190" t="n">
        <v>36.5721823883827</v>
      </c>
      <c r="AD294" s="190" t="n">
        <v>34.5886004546163</v>
      </c>
      <c r="AE294" s="190" t="n">
        <v>32.0551674397448</v>
      </c>
      <c r="AF294" s="190" t="n">
        <v>28.8555206240053</v>
      </c>
      <c r="AG294" s="13" t="n">
        <f aca="false">SUM(I294:AF294)</f>
        <v>789.633106477393</v>
      </c>
      <c r="AM294" s="130"/>
      <c r="AN294" s="161"/>
      <c r="AO294" s="194"/>
      <c r="BI294" s="130"/>
    </row>
    <row r="295" customFormat="false" ht="12" hidden="false" customHeight="true" outlineLevel="0" collapsed="false">
      <c r="B295" s="153"/>
      <c r="C295" s="191"/>
      <c r="G295" s="130"/>
      <c r="H295" s="130" t="n">
        <v>269</v>
      </c>
      <c r="I295" s="189" t="n">
        <v>28.258284276925</v>
      </c>
      <c r="J295" s="190" t="n">
        <v>26.7525444506258</v>
      </c>
      <c r="K295" s="190" t="n">
        <v>26.2466728459067</v>
      </c>
      <c r="L295" s="190" t="n">
        <v>25.9741013585304</v>
      </c>
      <c r="M295" s="190" t="n">
        <v>26.0150810791447</v>
      </c>
      <c r="N295" s="190" t="n">
        <v>27.4086952985352</v>
      </c>
      <c r="O295" s="190" t="n">
        <v>31.6571488437949</v>
      </c>
      <c r="P295" s="190" t="n">
        <v>33.141275511276</v>
      </c>
      <c r="Q295" s="190" t="n">
        <v>34.2428247749683</v>
      </c>
      <c r="R295" s="190" t="n">
        <v>35.4116829845408</v>
      </c>
      <c r="S295" s="190" t="n">
        <v>35.7055858239166</v>
      </c>
      <c r="T295" s="190" t="n">
        <v>35.9899027466266</v>
      </c>
      <c r="U295" s="190" t="n">
        <v>36.0554502028885</v>
      </c>
      <c r="V295" s="190" t="n">
        <v>37.0971153257003</v>
      </c>
      <c r="W295" s="190" t="n">
        <v>37.7822679106919</v>
      </c>
      <c r="X295" s="190" t="n">
        <v>37.8952724231493</v>
      </c>
      <c r="Y295" s="190" t="n">
        <v>37.58639735272</v>
      </c>
      <c r="Z295" s="190" t="n">
        <v>35.5277763501561</v>
      </c>
      <c r="AA295" s="190" t="n">
        <v>34.6624018062679</v>
      </c>
      <c r="AB295" s="190" t="n">
        <v>36.3881318699249</v>
      </c>
      <c r="AC295" s="190" t="n">
        <v>36.4514986642887</v>
      </c>
      <c r="AD295" s="190" t="n">
        <v>34.4077552631082</v>
      </c>
      <c r="AE295" s="190" t="n">
        <v>32.1568784653548</v>
      </c>
      <c r="AF295" s="190" t="n">
        <v>29.0318982586876</v>
      </c>
      <c r="AG295" s="13" t="n">
        <f aca="false">SUM(I295:AF295)</f>
        <v>791.846643887729</v>
      </c>
      <c r="AM295" s="130"/>
      <c r="AN295" s="161"/>
      <c r="AO295" s="194"/>
      <c r="BI295" s="130"/>
    </row>
    <row r="296" customFormat="false" ht="12" hidden="false" customHeight="true" outlineLevel="0" collapsed="false">
      <c r="B296" s="153"/>
      <c r="C296" s="191"/>
      <c r="G296" s="130"/>
      <c r="H296" s="130" t="n">
        <v>270</v>
      </c>
      <c r="I296" s="189" t="n">
        <v>28.5847256802803</v>
      </c>
      <c r="J296" s="190" t="n">
        <v>27.0512517933973</v>
      </c>
      <c r="K296" s="190" t="n">
        <v>26.4243624295561</v>
      </c>
      <c r="L296" s="190" t="n">
        <v>26.0913181601324</v>
      </c>
      <c r="M296" s="190" t="n">
        <v>26.0465518667032</v>
      </c>
      <c r="N296" s="190" t="n">
        <v>27.2841970635093</v>
      </c>
      <c r="O296" s="190" t="n">
        <v>31.2745909206674</v>
      </c>
      <c r="P296" s="190" t="n">
        <v>33.078460029515</v>
      </c>
      <c r="Q296" s="190" t="n">
        <v>34.4837304575512</v>
      </c>
      <c r="R296" s="190" t="n">
        <v>36.1231878008429</v>
      </c>
      <c r="S296" s="190" t="n">
        <v>36.9207953658532</v>
      </c>
      <c r="T296" s="190" t="n">
        <v>37.2396085550346</v>
      </c>
      <c r="U296" s="190" t="n">
        <v>37.7857521388483</v>
      </c>
      <c r="V296" s="190" t="n">
        <v>38.9138999489068</v>
      </c>
      <c r="W296" s="190" t="n">
        <v>39.956925002144</v>
      </c>
      <c r="X296" s="190" t="n">
        <v>39.8025941976305</v>
      </c>
      <c r="Y296" s="190" t="n">
        <v>39.3901755158556</v>
      </c>
      <c r="Z296" s="190" t="n">
        <v>37.2820604712623</v>
      </c>
      <c r="AA296" s="190" t="n">
        <v>36.36474797506</v>
      </c>
      <c r="AB296" s="190" t="n">
        <v>37.82659500703</v>
      </c>
      <c r="AC296" s="190" t="n">
        <v>37.4199241979246</v>
      </c>
      <c r="AD296" s="190" t="n">
        <v>35.7845804651989</v>
      </c>
      <c r="AE296" s="190" t="n">
        <v>33.5705851969124</v>
      </c>
      <c r="AF296" s="190" t="n">
        <v>30.9563658133554</v>
      </c>
      <c r="AG296" s="13" t="n">
        <f aca="false">SUM(I296:AF296)</f>
        <v>815.656986053172</v>
      </c>
      <c r="AM296" s="130"/>
      <c r="AN296" s="161"/>
      <c r="AO296" s="194"/>
      <c r="BI296" s="130"/>
    </row>
    <row r="297" customFormat="false" ht="12" hidden="false" customHeight="true" outlineLevel="0" collapsed="false">
      <c r="B297" s="153"/>
      <c r="C297" s="191"/>
      <c r="G297" s="130"/>
      <c r="H297" s="130" t="n">
        <v>271</v>
      </c>
      <c r="I297" s="189" t="n">
        <v>29.5644201124784</v>
      </c>
      <c r="J297" s="190" t="n">
        <v>27.905018659163</v>
      </c>
      <c r="K297" s="190" t="n">
        <v>26.9551855465736</v>
      </c>
      <c r="L297" s="190" t="n">
        <v>26.4366940103397</v>
      </c>
      <c r="M297" s="190" t="n">
        <v>26.1755794040825</v>
      </c>
      <c r="N297" s="190" t="n">
        <v>26.4533934594319</v>
      </c>
      <c r="O297" s="190" t="n">
        <v>27.2371113248251</v>
      </c>
      <c r="P297" s="190" t="n">
        <v>26.3649940047811</v>
      </c>
      <c r="Q297" s="190" t="n">
        <v>28.4459998810879</v>
      </c>
      <c r="R297" s="190" t="n">
        <v>30.887876671437</v>
      </c>
      <c r="S297" s="190" t="n">
        <v>32.5024198977834</v>
      </c>
      <c r="T297" s="190" t="n">
        <v>33.6853257002606</v>
      </c>
      <c r="U297" s="190" t="n">
        <v>34.8318489480973</v>
      </c>
      <c r="V297" s="190" t="n">
        <v>35.5531806293299</v>
      </c>
      <c r="W297" s="190" t="n">
        <v>36.2979200047736</v>
      </c>
      <c r="X297" s="190" t="n">
        <v>36.9118744218784</v>
      </c>
      <c r="Y297" s="190" t="n">
        <v>37.0302180895058</v>
      </c>
      <c r="Z297" s="190" t="n">
        <v>36.569059733293</v>
      </c>
      <c r="AA297" s="190" t="n">
        <v>36.0034956343025</v>
      </c>
      <c r="AB297" s="190" t="n">
        <v>37.5813988463686</v>
      </c>
      <c r="AC297" s="190" t="n">
        <v>37.4952194703599</v>
      </c>
      <c r="AD297" s="190" t="n">
        <v>35.9486849687764</v>
      </c>
      <c r="AE297" s="190" t="n">
        <v>33.8058703059474</v>
      </c>
      <c r="AF297" s="190" t="n">
        <v>31.0671337709507</v>
      </c>
      <c r="AG297" s="13" t="n">
        <f aca="false">SUM(I297:AF297)</f>
        <v>771.709923495828</v>
      </c>
      <c r="AM297" s="130"/>
      <c r="AN297" s="161"/>
      <c r="AO297" s="194"/>
      <c r="BI297" s="130"/>
    </row>
    <row r="298" customFormat="false" ht="12" hidden="false" customHeight="true" outlineLevel="0" collapsed="false">
      <c r="B298" s="153"/>
      <c r="C298" s="191"/>
      <c r="G298" s="130"/>
      <c r="H298" s="130" t="n">
        <v>272</v>
      </c>
      <c r="I298" s="189" t="n">
        <v>28.8103582438552</v>
      </c>
      <c r="J298" s="190" t="n">
        <v>27.2907094867365</v>
      </c>
      <c r="K298" s="190" t="n">
        <v>26.4743089489274</v>
      </c>
      <c r="L298" s="190" t="n">
        <v>25.7745432957534</v>
      </c>
      <c r="M298" s="190" t="n">
        <v>25.4615683430662</v>
      </c>
      <c r="N298" s="190" t="n">
        <v>25.2910384264778</v>
      </c>
      <c r="O298" s="190" t="n">
        <v>25.8741509231266</v>
      </c>
      <c r="P298" s="190" t="n">
        <v>24.942163593464</v>
      </c>
      <c r="Q298" s="190" t="n">
        <v>26.4202047663895</v>
      </c>
      <c r="R298" s="190" t="n">
        <v>28.6255737918588</v>
      </c>
      <c r="S298" s="190" t="n">
        <v>29.8364879661506</v>
      </c>
      <c r="T298" s="190" t="n">
        <v>30.3898131952353</v>
      </c>
      <c r="U298" s="190" t="n">
        <v>31.9214098876133</v>
      </c>
      <c r="V298" s="190" t="n">
        <v>32.6484603418918</v>
      </c>
      <c r="W298" s="190" t="n">
        <v>33.7201806815221</v>
      </c>
      <c r="X298" s="190" t="n">
        <v>34.584664483793</v>
      </c>
      <c r="Y298" s="190" t="n">
        <v>34.9807179036744</v>
      </c>
      <c r="Z298" s="190" t="n">
        <v>34.9648949813019</v>
      </c>
      <c r="AA298" s="190" t="n">
        <v>35.0384034783107</v>
      </c>
      <c r="AB298" s="190" t="n">
        <v>37.0733897167639</v>
      </c>
      <c r="AC298" s="190" t="n">
        <v>36.8482580824116</v>
      </c>
      <c r="AD298" s="190" t="n">
        <v>35.2095814546073</v>
      </c>
      <c r="AE298" s="190" t="n">
        <v>32.7702149307589</v>
      </c>
      <c r="AF298" s="190" t="n">
        <v>29.7202157061565</v>
      </c>
      <c r="AG298" s="13" t="n">
        <f aca="false">SUM(I298:AF298)</f>
        <v>734.671312629847</v>
      </c>
      <c r="AM298" s="130"/>
      <c r="AN298" s="161"/>
      <c r="AO298" s="194"/>
      <c r="BI298" s="130"/>
    </row>
    <row r="299" customFormat="false" ht="12" hidden="false" customHeight="true" outlineLevel="0" collapsed="false">
      <c r="B299" s="153"/>
      <c r="C299" s="191"/>
      <c r="G299" s="130"/>
      <c r="H299" s="130" t="n">
        <v>273</v>
      </c>
      <c r="I299" s="189" t="n">
        <v>29.1187161328617</v>
      </c>
      <c r="J299" s="190" t="n">
        <v>27.4859494083068</v>
      </c>
      <c r="K299" s="190" t="n">
        <v>27.1256059410301</v>
      </c>
      <c r="L299" s="190" t="n">
        <v>26.5812647788218</v>
      </c>
      <c r="M299" s="190" t="n">
        <v>26.4783612907223</v>
      </c>
      <c r="N299" s="190" t="n">
        <v>27.6096410329443</v>
      </c>
      <c r="O299" s="190" t="n">
        <v>31.9699953975799</v>
      </c>
      <c r="P299" s="190" t="n">
        <v>34.9786000926915</v>
      </c>
      <c r="Q299" s="190" t="n">
        <v>37.5245679294002</v>
      </c>
      <c r="R299" s="190" t="n">
        <v>39.499485719501</v>
      </c>
      <c r="S299" s="190" t="n">
        <v>41.1605060702754</v>
      </c>
      <c r="T299" s="190" t="n">
        <v>42.6724525735647</v>
      </c>
      <c r="U299" s="190" t="n">
        <v>43.9937509483784</v>
      </c>
      <c r="V299" s="190" t="n">
        <v>45.3049278483513</v>
      </c>
      <c r="W299" s="190" t="n">
        <v>46.4681457382896</v>
      </c>
      <c r="X299" s="190" t="n">
        <v>46.7668329882436</v>
      </c>
      <c r="Y299" s="190" t="n">
        <v>46.8754964937581</v>
      </c>
      <c r="Z299" s="190" t="n">
        <v>44.7939266757142</v>
      </c>
      <c r="AA299" s="190" t="n">
        <v>43.7796233982298</v>
      </c>
      <c r="AB299" s="190" t="n">
        <v>45.2904972892838</v>
      </c>
      <c r="AC299" s="190" t="n">
        <v>44.5070998404445</v>
      </c>
      <c r="AD299" s="190" t="n">
        <v>42.1069872049537</v>
      </c>
      <c r="AE299" s="190" t="n">
        <v>38.618370783496</v>
      </c>
      <c r="AF299" s="190" t="n">
        <v>35.133564908019</v>
      </c>
      <c r="AG299" s="13" t="n">
        <f aca="false">SUM(I299:AF299)</f>
        <v>915.844370484862</v>
      </c>
      <c r="AM299" s="130"/>
      <c r="AN299" s="161"/>
      <c r="AO299" s="194"/>
      <c r="BI299" s="130"/>
    </row>
    <row r="300" customFormat="false" ht="12" hidden="false" customHeight="true" outlineLevel="0" collapsed="false">
      <c r="B300" s="153"/>
      <c r="C300" s="191"/>
      <c r="G300" s="130"/>
      <c r="H300" s="130" t="n">
        <v>274</v>
      </c>
      <c r="I300" s="189" t="n">
        <v>28.2410141887977</v>
      </c>
      <c r="J300" s="190" t="n">
        <v>26.7311733532322</v>
      </c>
      <c r="K300" s="190" t="n">
        <v>25.8289065043834</v>
      </c>
      <c r="L300" s="190" t="n">
        <v>25.240375824888</v>
      </c>
      <c r="M300" s="190" t="n">
        <v>25.1488414013739</v>
      </c>
      <c r="N300" s="190" t="n">
        <v>26.0047701365874</v>
      </c>
      <c r="O300" s="190" t="n">
        <v>29.7459208409187</v>
      </c>
      <c r="P300" s="190" t="n">
        <v>31.6697595736598</v>
      </c>
      <c r="Q300" s="190" t="n">
        <v>32.9261404519029</v>
      </c>
      <c r="R300" s="190" t="n">
        <v>34.4118377391899</v>
      </c>
      <c r="S300" s="190" t="n">
        <v>35.0855279955805</v>
      </c>
      <c r="T300" s="190" t="n">
        <v>35.1955345191679</v>
      </c>
      <c r="U300" s="190" t="n">
        <v>35.4416988902587</v>
      </c>
      <c r="V300" s="190" t="n">
        <v>35.745298964415</v>
      </c>
      <c r="W300" s="190" t="n">
        <v>36.356438973616</v>
      </c>
      <c r="X300" s="190" t="n">
        <v>36.445738006841</v>
      </c>
      <c r="Y300" s="190" t="n">
        <v>36.4621034039087</v>
      </c>
      <c r="Z300" s="190" t="n">
        <v>34.3833117731278</v>
      </c>
      <c r="AA300" s="190" t="n">
        <v>33.9966352856184</v>
      </c>
      <c r="AB300" s="190" t="n">
        <v>35.3010540658466</v>
      </c>
      <c r="AC300" s="190" t="n">
        <v>34.664782360592</v>
      </c>
      <c r="AD300" s="190" t="n">
        <v>32.8512877594595</v>
      </c>
      <c r="AE300" s="190" t="n">
        <v>30.6029753461487</v>
      </c>
      <c r="AF300" s="190" t="n">
        <v>27.503127454088</v>
      </c>
      <c r="AG300" s="13" t="n">
        <f aca="false">SUM(I300:AF300)</f>
        <v>765.984254813603</v>
      </c>
      <c r="AM300" s="130"/>
      <c r="AN300" s="161"/>
      <c r="AO300" s="194"/>
      <c r="BI300" s="130"/>
    </row>
    <row r="301" customFormat="false" ht="12" hidden="false" customHeight="true" outlineLevel="0" collapsed="false">
      <c r="B301" s="153"/>
      <c r="C301" s="191"/>
      <c r="G301" s="130"/>
      <c r="H301" s="130" t="n">
        <v>275</v>
      </c>
      <c r="I301" s="189" t="n">
        <v>26.3633467883639</v>
      </c>
      <c r="J301" s="190" t="n">
        <v>25.0175815189222</v>
      </c>
      <c r="K301" s="190" t="n">
        <v>24.4387879239089</v>
      </c>
      <c r="L301" s="190" t="n">
        <v>24.0750024191687</v>
      </c>
      <c r="M301" s="190" t="n">
        <v>24.0406797381976</v>
      </c>
      <c r="N301" s="190" t="n">
        <v>25.2702861689146</v>
      </c>
      <c r="O301" s="190" t="n">
        <v>29.1602336961567</v>
      </c>
      <c r="P301" s="190" t="n">
        <v>31.3150997321572</v>
      </c>
      <c r="Q301" s="190" t="n">
        <v>32.1265740827518</v>
      </c>
      <c r="R301" s="190" t="n">
        <v>33.1435222680859</v>
      </c>
      <c r="S301" s="190" t="n">
        <v>33.1507281202556</v>
      </c>
      <c r="T301" s="190" t="n">
        <v>32.9106158399496</v>
      </c>
      <c r="U301" s="190" t="n">
        <v>32.6882049101827</v>
      </c>
      <c r="V301" s="190" t="n">
        <v>32.4901332661996</v>
      </c>
      <c r="W301" s="190" t="n">
        <v>32.6497564783189</v>
      </c>
      <c r="X301" s="190" t="n">
        <v>33.0714874170374</v>
      </c>
      <c r="Y301" s="190" t="n">
        <v>32.7233262820091</v>
      </c>
      <c r="Z301" s="190" t="n">
        <v>31.4681584179949</v>
      </c>
      <c r="AA301" s="190" t="n">
        <v>31.4308790566275</v>
      </c>
      <c r="AB301" s="190" t="n">
        <v>33.2266850211916</v>
      </c>
      <c r="AC301" s="190" t="n">
        <v>32.9336178517051</v>
      </c>
      <c r="AD301" s="190" t="n">
        <v>31.1927407877186</v>
      </c>
      <c r="AE301" s="190" t="n">
        <v>29.1313762610552</v>
      </c>
      <c r="AF301" s="190" t="n">
        <v>26.2285600498902</v>
      </c>
      <c r="AG301" s="13" t="n">
        <f aca="false">SUM(I301:AF301)</f>
        <v>720.247384096763</v>
      </c>
      <c r="AM301" s="130"/>
      <c r="AN301" s="161"/>
      <c r="AO301" s="194"/>
      <c r="BI301" s="130"/>
    </row>
    <row r="302" customFormat="false" ht="12" hidden="false" customHeight="true" outlineLevel="0" collapsed="false">
      <c r="B302" s="153"/>
      <c r="C302" s="191"/>
      <c r="G302" s="130"/>
      <c r="H302" s="130" t="n">
        <v>276</v>
      </c>
      <c r="I302" s="189" t="n">
        <v>25.4720990861565</v>
      </c>
      <c r="J302" s="190" t="n">
        <v>24.2070309778402</v>
      </c>
      <c r="K302" s="190" t="n">
        <v>23.8032283956231</v>
      </c>
      <c r="L302" s="190" t="n">
        <v>23.5870664492531</v>
      </c>
      <c r="M302" s="190" t="n">
        <v>23.5893150710574</v>
      </c>
      <c r="N302" s="190" t="n">
        <v>25.0286982417259</v>
      </c>
      <c r="O302" s="190" t="n">
        <v>29.1509759221846</v>
      </c>
      <c r="P302" s="190" t="n">
        <v>30.4441914653162</v>
      </c>
      <c r="Q302" s="190" t="n">
        <v>31.5713371051261</v>
      </c>
      <c r="R302" s="190" t="n">
        <v>32.2533916836375</v>
      </c>
      <c r="S302" s="190" t="n">
        <v>32.0757754580602</v>
      </c>
      <c r="T302" s="190" t="n">
        <v>32.0389430997919</v>
      </c>
      <c r="U302" s="190" t="n">
        <v>31.9921769777336</v>
      </c>
      <c r="V302" s="190" t="n">
        <v>32.671634056993</v>
      </c>
      <c r="W302" s="190" t="n">
        <v>33.2853080470715</v>
      </c>
      <c r="X302" s="190" t="n">
        <v>33.3251463160829</v>
      </c>
      <c r="Y302" s="190" t="n">
        <v>33.1401702190492</v>
      </c>
      <c r="Z302" s="190" t="n">
        <v>31.4994301568844</v>
      </c>
      <c r="AA302" s="190" t="n">
        <v>31.4583852740576</v>
      </c>
      <c r="AB302" s="190" t="n">
        <v>33.0774991390933</v>
      </c>
      <c r="AC302" s="190" t="n">
        <v>32.9057837139902</v>
      </c>
      <c r="AD302" s="190" t="n">
        <v>31.3140932874646</v>
      </c>
      <c r="AE302" s="190" t="n">
        <v>29.2609673793162</v>
      </c>
      <c r="AF302" s="190" t="n">
        <v>26.4681419874598</v>
      </c>
      <c r="AG302" s="13" t="n">
        <f aca="false">SUM(I302:AF302)</f>
        <v>713.620789510969</v>
      </c>
      <c r="AM302" s="130"/>
      <c r="AN302" s="161"/>
      <c r="AO302" s="194"/>
      <c r="BI302" s="130"/>
    </row>
    <row r="303" customFormat="false" ht="12" hidden="false" customHeight="true" outlineLevel="0" collapsed="false">
      <c r="B303" s="153"/>
      <c r="C303" s="191"/>
      <c r="G303" s="130"/>
      <c r="H303" s="130" t="n">
        <v>277</v>
      </c>
      <c r="I303" s="189" t="n">
        <v>25.4549151665804</v>
      </c>
      <c r="J303" s="190" t="n">
        <v>24.2031589649857</v>
      </c>
      <c r="K303" s="190" t="n">
        <v>23.6828678960984</v>
      </c>
      <c r="L303" s="190" t="n">
        <v>23.5025995732812</v>
      </c>
      <c r="M303" s="190" t="n">
        <v>23.4641656656068</v>
      </c>
      <c r="N303" s="190" t="n">
        <v>24.7908963057757</v>
      </c>
      <c r="O303" s="190" t="n">
        <v>28.6322543245034</v>
      </c>
      <c r="P303" s="190" t="n">
        <v>30.0098372692868</v>
      </c>
      <c r="Q303" s="190" t="n">
        <v>31.0477952490505</v>
      </c>
      <c r="R303" s="190" t="n">
        <v>32.1699205581186</v>
      </c>
      <c r="S303" s="190" t="n">
        <v>32.479630652133</v>
      </c>
      <c r="T303" s="190" t="n">
        <v>32.1984655655709</v>
      </c>
      <c r="U303" s="190" t="n">
        <v>32.3369693873702</v>
      </c>
      <c r="V303" s="190" t="n">
        <v>33.0634028097063</v>
      </c>
      <c r="W303" s="190" t="n">
        <v>33.7822310751649</v>
      </c>
      <c r="X303" s="190" t="n">
        <v>33.533302881714</v>
      </c>
      <c r="Y303" s="190" t="n">
        <v>33.1285243585075</v>
      </c>
      <c r="Z303" s="190" t="n">
        <v>31.2775757389092</v>
      </c>
      <c r="AA303" s="190" t="n">
        <v>31.3789138716177</v>
      </c>
      <c r="AB303" s="190" t="n">
        <v>32.5414185238669</v>
      </c>
      <c r="AC303" s="190" t="n">
        <v>32.1876532632364</v>
      </c>
      <c r="AD303" s="190" t="n">
        <v>30.8170684339037</v>
      </c>
      <c r="AE303" s="190" t="n">
        <v>29.0669515535054</v>
      </c>
      <c r="AF303" s="190" t="n">
        <v>26.8446575281608</v>
      </c>
      <c r="AG303" s="13" t="n">
        <f aca="false">SUM(I303:AF303)</f>
        <v>711.595176616654</v>
      </c>
      <c r="AM303" s="130"/>
      <c r="AN303" s="161"/>
      <c r="AO303" s="194"/>
      <c r="BI303" s="130"/>
    </row>
    <row r="304" customFormat="false" ht="12" hidden="false" customHeight="true" outlineLevel="0" collapsed="false">
      <c r="B304" s="153"/>
      <c r="C304" s="191"/>
      <c r="G304" s="130"/>
      <c r="H304" s="130" t="n">
        <v>278</v>
      </c>
      <c r="I304" s="189" t="n">
        <v>26.0928175987013</v>
      </c>
      <c r="J304" s="190" t="n">
        <v>24.751881526298</v>
      </c>
      <c r="K304" s="190" t="n">
        <v>23.8575463793508</v>
      </c>
      <c r="L304" s="190" t="n">
        <v>23.5565931864998</v>
      </c>
      <c r="M304" s="190" t="n">
        <v>23.2828805689482</v>
      </c>
      <c r="N304" s="190" t="n">
        <v>23.7436867000709</v>
      </c>
      <c r="O304" s="190" t="n">
        <v>24.5980925268258</v>
      </c>
      <c r="P304" s="190" t="n">
        <v>23.3749056206759</v>
      </c>
      <c r="Q304" s="190" t="n">
        <v>24.7260706642089</v>
      </c>
      <c r="R304" s="190" t="n">
        <v>26.6330570733225</v>
      </c>
      <c r="S304" s="190" t="n">
        <v>27.6705703652149</v>
      </c>
      <c r="T304" s="190" t="n">
        <v>27.9533419739697</v>
      </c>
      <c r="U304" s="190" t="n">
        <v>28.4393156617799</v>
      </c>
      <c r="V304" s="190" t="n">
        <v>28.7137535251784</v>
      </c>
      <c r="W304" s="190" t="n">
        <v>29.0930596255924</v>
      </c>
      <c r="X304" s="190" t="n">
        <v>29.519203300385</v>
      </c>
      <c r="Y304" s="190" t="n">
        <v>29.4547961669021</v>
      </c>
      <c r="Z304" s="190" t="n">
        <v>28.9286285447517</v>
      </c>
      <c r="AA304" s="190" t="n">
        <v>29.3854040636682</v>
      </c>
      <c r="AB304" s="190" t="n">
        <v>30.5616453778133</v>
      </c>
      <c r="AC304" s="190" t="n">
        <v>30.6560806457082</v>
      </c>
      <c r="AD304" s="190" t="n">
        <v>29.3055203239298</v>
      </c>
      <c r="AE304" s="190" t="n">
        <v>27.8008792472147</v>
      </c>
      <c r="AF304" s="190" t="n">
        <v>25.557497434584</v>
      </c>
      <c r="AG304" s="13" t="n">
        <f aca="false">SUM(I304:AF304)</f>
        <v>647.657228101595</v>
      </c>
      <c r="AM304" s="130"/>
      <c r="AN304" s="161"/>
      <c r="AO304" s="194"/>
      <c r="BI304" s="130"/>
    </row>
    <row r="305" customFormat="false" ht="12" hidden="false" customHeight="true" outlineLevel="0" collapsed="false">
      <c r="B305" s="153"/>
      <c r="C305" s="191"/>
      <c r="G305" s="130"/>
      <c r="H305" s="130" t="n">
        <v>279</v>
      </c>
      <c r="I305" s="189" t="n">
        <v>25.2465078692059</v>
      </c>
      <c r="J305" s="190" t="n">
        <v>24.0643290809092</v>
      </c>
      <c r="K305" s="190" t="n">
        <v>23.2354980193019</v>
      </c>
      <c r="L305" s="190" t="n">
        <v>22.8296466105759</v>
      </c>
      <c r="M305" s="190" t="n">
        <v>22.4815162710708</v>
      </c>
      <c r="N305" s="190" t="n">
        <v>22.5347929805577</v>
      </c>
      <c r="O305" s="190" t="n">
        <v>23.1282732585522</v>
      </c>
      <c r="P305" s="190" t="n">
        <v>21.795600847813</v>
      </c>
      <c r="Q305" s="190" t="n">
        <v>22.7617540136982</v>
      </c>
      <c r="R305" s="190" t="n">
        <v>24.5905514195446</v>
      </c>
      <c r="S305" s="190" t="n">
        <v>25.4326791730383</v>
      </c>
      <c r="T305" s="190" t="n">
        <v>25.409221013688</v>
      </c>
      <c r="U305" s="190" t="n">
        <v>26.598312441422</v>
      </c>
      <c r="V305" s="190" t="n">
        <v>27.2838707465657</v>
      </c>
      <c r="W305" s="190" t="n">
        <v>28.2200028184504</v>
      </c>
      <c r="X305" s="190" t="n">
        <v>29.0427125041485</v>
      </c>
      <c r="Y305" s="190" t="n">
        <v>29.1581320395713</v>
      </c>
      <c r="Z305" s="190" t="n">
        <v>28.9571580256896</v>
      </c>
      <c r="AA305" s="190" t="n">
        <v>30.0048930082703</v>
      </c>
      <c r="AB305" s="190" t="n">
        <v>31.3609066766483</v>
      </c>
      <c r="AC305" s="190" t="n">
        <v>31.1945166641522</v>
      </c>
      <c r="AD305" s="190" t="n">
        <v>29.6635604138518</v>
      </c>
      <c r="AE305" s="190" t="n">
        <v>27.6263736616871</v>
      </c>
      <c r="AF305" s="190" t="n">
        <v>25.0334854688866</v>
      </c>
      <c r="AG305" s="13" t="n">
        <f aca="false">SUM(I305:AF305)</f>
        <v>627.6542950273</v>
      </c>
      <c r="AM305" s="130"/>
      <c r="AN305" s="161"/>
      <c r="AO305" s="194"/>
      <c r="BI305" s="130"/>
    </row>
    <row r="306" customFormat="false" ht="12" hidden="false" customHeight="true" outlineLevel="0" collapsed="false">
      <c r="B306" s="153"/>
      <c r="C306" s="191"/>
      <c r="G306" s="130"/>
      <c r="H306" s="130" t="n">
        <v>280</v>
      </c>
      <c r="I306" s="189" t="n">
        <v>24.6210664220405</v>
      </c>
      <c r="J306" s="190" t="n">
        <v>23.4010779107539</v>
      </c>
      <c r="K306" s="190" t="n">
        <v>23.0175186576619</v>
      </c>
      <c r="L306" s="190" t="n">
        <v>22.8179490171961</v>
      </c>
      <c r="M306" s="190" t="n">
        <v>22.7311802933035</v>
      </c>
      <c r="N306" s="190" t="n">
        <v>23.990048505992</v>
      </c>
      <c r="O306" s="190" t="n">
        <v>28.0380755588144</v>
      </c>
      <c r="P306" s="190" t="n">
        <v>30.3345088121904</v>
      </c>
      <c r="Q306" s="190" t="n">
        <v>32.2146988848108</v>
      </c>
      <c r="R306" s="190" t="n">
        <v>33.7056760515929</v>
      </c>
      <c r="S306" s="190" t="n">
        <v>34.9528073404373</v>
      </c>
      <c r="T306" s="190" t="n">
        <v>35.6868901854696</v>
      </c>
      <c r="U306" s="190" t="n">
        <v>36.6101415296838</v>
      </c>
      <c r="V306" s="190" t="n">
        <v>37.697836058425</v>
      </c>
      <c r="W306" s="190" t="n">
        <v>38.4817808786747</v>
      </c>
      <c r="X306" s="190" t="n">
        <v>38.9141616335701</v>
      </c>
      <c r="Y306" s="190" t="n">
        <v>38.6628157965101</v>
      </c>
      <c r="Z306" s="190" t="n">
        <v>36.6582374191585</v>
      </c>
      <c r="AA306" s="190" t="n">
        <v>36.7825053662539</v>
      </c>
      <c r="AB306" s="190" t="n">
        <v>37.6592579093676</v>
      </c>
      <c r="AC306" s="190" t="n">
        <v>37.1096487574401</v>
      </c>
      <c r="AD306" s="190" t="n">
        <v>34.8088090879914</v>
      </c>
      <c r="AE306" s="190" t="n">
        <v>31.9365296363898</v>
      </c>
      <c r="AF306" s="190" t="n">
        <v>29.0081985287069</v>
      </c>
      <c r="AG306" s="13" t="n">
        <f aca="false">SUM(I306:AF306)</f>
        <v>769.841420242435</v>
      </c>
      <c r="AM306" s="130"/>
      <c r="AN306" s="161"/>
      <c r="AO306" s="194"/>
      <c r="BI306" s="130"/>
    </row>
    <row r="307" customFormat="false" ht="12" hidden="false" customHeight="true" outlineLevel="0" collapsed="false">
      <c r="B307" s="153"/>
      <c r="C307" s="191"/>
      <c r="G307" s="130"/>
      <c r="H307" s="130" t="n">
        <v>281</v>
      </c>
      <c r="I307" s="189" t="n">
        <v>28.7840944483852</v>
      </c>
      <c r="J307" s="190" t="n">
        <v>27.2843732289876</v>
      </c>
      <c r="K307" s="190" t="n">
        <v>26.5307750020142</v>
      </c>
      <c r="L307" s="190" t="n">
        <v>26.0330222556478</v>
      </c>
      <c r="M307" s="190" t="n">
        <v>26.1312819942212</v>
      </c>
      <c r="N307" s="190" t="n">
        <v>26.9398213792107</v>
      </c>
      <c r="O307" s="190" t="n">
        <v>30.723976628816</v>
      </c>
      <c r="P307" s="190" t="n">
        <v>32.5462542768967</v>
      </c>
      <c r="Q307" s="190" t="n">
        <v>34.6301551574918</v>
      </c>
      <c r="R307" s="190" t="n">
        <v>36.4337657755471</v>
      </c>
      <c r="S307" s="190" t="n">
        <v>37.9291244364196</v>
      </c>
      <c r="T307" s="190" t="n">
        <v>39.1095533243937</v>
      </c>
      <c r="U307" s="190" t="n">
        <v>40.5873030875353</v>
      </c>
      <c r="V307" s="190" t="n">
        <v>42.1383836189934</v>
      </c>
      <c r="W307" s="190" t="n">
        <v>43.1228290953229</v>
      </c>
      <c r="X307" s="190" t="n">
        <v>43.6114804364382</v>
      </c>
      <c r="Y307" s="190" t="n">
        <v>43.6911893486322</v>
      </c>
      <c r="Z307" s="190" t="n">
        <v>41.6895804816847</v>
      </c>
      <c r="AA307" s="190" t="n">
        <v>41.6113860994467</v>
      </c>
      <c r="AB307" s="190" t="n">
        <v>42.027925314898</v>
      </c>
      <c r="AC307" s="190" t="n">
        <v>40.994264640036</v>
      </c>
      <c r="AD307" s="190" t="n">
        <v>38.6134892013931</v>
      </c>
      <c r="AE307" s="190" t="n">
        <v>35.5795842367755</v>
      </c>
      <c r="AF307" s="190" t="n">
        <v>32.1292996534809</v>
      </c>
      <c r="AG307" s="13" t="n">
        <f aca="false">SUM(I307:AF307)</f>
        <v>858.872913122669</v>
      </c>
      <c r="AM307" s="130"/>
      <c r="AN307" s="161"/>
      <c r="AO307" s="194"/>
      <c r="BI307" s="130"/>
    </row>
    <row r="308" customFormat="false" ht="12" hidden="false" customHeight="true" outlineLevel="0" collapsed="false">
      <c r="B308" s="153"/>
      <c r="C308" s="191"/>
      <c r="G308" s="130"/>
      <c r="H308" s="130" t="n">
        <v>282</v>
      </c>
      <c r="I308" s="189" t="n">
        <v>30.1673919720336</v>
      </c>
      <c r="J308" s="190" t="n">
        <v>28.5182638223631</v>
      </c>
      <c r="K308" s="190" t="n">
        <v>27.7209481787944</v>
      </c>
      <c r="L308" s="190" t="n">
        <v>27.1379510928889</v>
      </c>
      <c r="M308" s="190" t="n">
        <v>27.003746175873</v>
      </c>
      <c r="N308" s="190" t="n">
        <v>27.8565627758009</v>
      </c>
      <c r="O308" s="190" t="n">
        <v>31.4871095750452</v>
      </c>
      <c r="P308" s="190" t="n">
        <v>33.6846875378859</v>
      </c>
      <c r="Q308" s="190" t="n">
        <v>35.5509589328108</v>
      </c>
      <c r="R308" s="190" t="n">
        <v>37.8911085618105</v>
      </c>
      <c r="S308" s="190" t="n">
        <v>39.4453658507055</v>
      </c>
      <c r="T308" s="190" t="n">
        <v>41.0993419967588</v>
      </c>
      <c r="U308" s="190" t="n">
        <v>42.7364398858071</v>
      </c>
      <c r="V308" s="190" t="n">
        <v>44.3388538332062</v>
      </c>
      <c r="W308" s="190" t="n">
        <v>45.6869630572221</v>
      </c>
      <c r="X308" s="190" t="n">
        <v>46.4457205307615</v>
      </c>
      <c r="Y308" s="190" t="n">
        <v>46.0427207271813</v>
      </c>
      <c r="Z308" s="190" t="n">
        <v>44.2557652838318</v>
      </c>
      <c r="AA308" s="190" t="n">
        <v>44.1834779987109</v>
      </c>
      <c r="AB308" s="190" t="n">
        <v>44.4433650349121</v>
      </c>
      <c r="AC308" s="190" t="n">
        <v>43.2664476302363</v>
      </c>
      <c r="AD308" s="190" t="n">
        <v>40.6560738260575</v>
      </c>
      <c r="AE308" s="190" t="n">
        <v>37.2585850499821</v>
      </c>
      <c r="AF308" s="190" t="n">
        <v>33.7100407676187</v>
      </c>
      <c r="AG308" s="13" t="n">
        <f aca="false">SUM(I308:AF308)</f>
        <v>900.587890098298</v>
      </c>
      <c r="AM308" s="130"/>
      <c r="AN308" s="161"/>
      <c r="AO308" s="194"/>
      <c r="BI308" s="130"/>
    </row>
    <row r="309" customFormat="false" ht="12" hidden="false" customHeight="true" outlineLevel="0" collapsed="false">
      <c r="B309" s="153"/>
      <c r="C309" s="191"/>
      <c r="G309" s="130"/>
      <c r="H309" s="130" t="n">
        <v>283</v>
      </c>
      <c r="I309" s="189" t="n">
        <v>31.7943144428002</v>
      </c>
      <c r="J309" s="190" t="n">
        <v>29.9727892744774</v>
      </c>
      <c r="K309" s="190" t="n">
        <v>29.1439438903787</v>
      </c>
      <c r="L309" s="190" t="n">
        <v>28.4380480049568</v>
      </c>
      <c r="M309" s="190" t="n">
        <v>28.253845642831</v>
      </c>
      <c r="N309" s="190" t="n">
        <v>29.0979161040348</v>
      </c>
      <c r="O309" s="190" t="n">
        <v>32.8646484988832</v>
      </c>
      <c r="P309" s="190" t="n">
        <v>34.7791235297637</v>
      </c>
      <c r="Q309" s="190" t="n">
        <v>36.9397047522396</v>
      </c>
      <c r="R309" s="190" t="n">
        <v>39.305568946565</v>
      </c>
      <c r="S309" s="190" t="n">
        <v>40.8768400370087</v>
      </c>
      <c r="T309" s="190" t="n">
        <v>42.7246250499102</v>
      </c>
      <c r="U309" s="190" t="n">
        <v>44.3106106591768</v>
      </c>
      <c r="V309" s="190" t="n">
        <v>46.355006031561</v>
      </c>
      <c r="W309" s="190" t="n">
        <v>47.786225736226</v>
      </c>
      <c r="X309" s="190" t="n">
        <v>48.1672105796956</v>
      </c>
      <c r="Y309" s="190" t="n">
        <v>47.7604245150029</v>
      </c>
      <c r="Z309" s="190" t="n">
        <v>45.6561690608173</v>
      </c>
      <c r="AA309" s="190" t="n">
        <v>45.4669993698425</v>
      </c>
      <c r="AB309" s="190" t="n">
        <v>45.6879988026044</v>
      </c>
      <c r="AC309" s="190" t="n">
        <v>44.5279314309065</v>
      </c>
      <c r="AD309" s="190" t="n">
        <v>41.9364937657297</v>
      </c>
      <c r="AE309" s="190" t="n">
        <v>38.7559795056402</v>
      </c>
      <c r="AF309" s="190" t="n">
        <v>35.1396040886461</v>
      </c>
      <c r="AG309" s="13" t="n">
        <f aca="false">SUM(I309:AF309)</f>
        <v>935.742021719698</v>
      </c>
      <c r="AM309" s="130"/>
      <c r="AN309" s="161"/>
      <c r="AO309" s="194"/>
      <c r="BI309" s="130"/>
    </row>
    <row r="310" customFormat="false" ht="12" hidden="false" customHeight="true" outlineLevel="0" collapsed="false">
      <c r="B310" s="153"/>
      <c r="C310" s="191"/>
      <c r="G310" s="130"/>
      <c r="H310" s="130" t="n">
        <v>284</v>
      </c>
      <c r="I310" s="189" t="n">
        <v>32.7403325707182</v>
      </c>
      <c r="J310" s="190" t="n">
        <v>30.8048354968823</v>
      </c>
      <c r="K310" s="190" t="n">
        <v>29.9905263853581</v>
      </c>
      <c r="L310" s="190" t="n">
        <v>29.1528568323369</v>
      </c>
      <c r="M310" s="190" t="n">
        <v>28.9832846521052</v>
      </c>
      <c r="N310" s="190" t="n">
        <v>29.6349599120805</v>
      </c>
      <c r="O310" s="190" t="n">
        <v>33.2630344721167</v>
      </c>
      <c r="P310" s="190" t="n">
        <v>35.5652224816903</v>
      </c>
      <c r="Q310" s="190" t="n">
        <v>37.8028276151318</v>
      </c>
      <c r="R310" s="190" t="n">
        <v>40.5200761705338</v>
      </c>
      <c r="S310" s="190" t="n">
        <v>42.4870446656008</v>
      </c>
      <c r="T310" s="190" t="n">
        <v>44.1736530865029</v>
      </c>
      <c r="U310" s="190" t="n">
        <v>45.8051203691403</v>
      </c>
      <c r="V310" s="190" t="n">
        <v>47.6212726686054</v>
      </c>
      <c r="W310" s="190" t="n">
        <v>48.985304542786</v>
      </c>
      <c r="X310" s="190" t="n">
        <v>48.9084624830075</v>
      </c>
      <c r="Y310" s="190" t="n">
        <v>48.5459371530011</v>
      </c>
      <c r="Z310" s="190" t="n">
        <v>46.5128395982792</v>
      </c>
      <c r="AA310" s="190" t="n">
        <v>46.2523631610356</v>
      </c>
      <c r="AB310" s="190" t="n">
        <v>46.4103751358666</v>
      </c>
      <c r="AC310" s="190" t="n">
        <v>45.0145337038133</v>
      </c>
      <c r="AD310" s="190" t="n">
        <v>42.8102985157358</v>
      </c>
      <c r="AE310" s="190" t="n">
        <v>39.9848038756746</v>
      </c>
      <c r="AF310" s="190" t="n">
        <v>36.8587433975538</v>
      </c>
      <c r="AG310" s="13" t="n">
        <f aca="false">SUM(I310:AF310)</f>
        <v>958.828708945557</v>
      </c>
      <c r="AM310" s="130"/>
      <c r="AN310" s="161"/>
      <c r="AO310" s="194"/>
      <c r="BI310" s="130"/>
    </row>
    <row r="311" customFormat="false" ht="12" hidden="false" customHeight="true" outlineLevel="0" collapsed="false">
      <c r="B311" s="153"/>
      <c r="C311" s="191"/>
      <c r="G311" s="130"/>
      <c r="H311" s="130" t="n">
        <v>285</v>
      </c>
      <c r="I311" s="189" t="n">
        <v>32.9926031483963</v>
      </c>
      <c r="J311" s="190" t="n">
        <v>31.0339785520146</v>
      </c>
      <c r="K311" s="190" t="n">
        <v>29.875315276717</v>
      </c>
      <c r="L311" s="190" t="n">
        <v>28.9218440379879</v>
      </c>
      <c r="M311" s="190" t="n">
        <v>28.4426239047592</v>
      </c>
      <c r="N311" s="190" t="n">
        <v>28.3431820201449</v>
      </c>
      <c r="O311" s="190" t="n">
        <v>29.0203894445196</v>
      </c>
      <c r="P311" s="190" t="n">
        <v>28.7132048918243</v>
      </c>
      <c r="Q311" s="190" t="n">
        <v>31.3185990633328</v>
      </c>
      <c r="R311" s="190" t="n">
        <v>34.5816054392734</v>
      </c>
      <c r="S311" s="190" t="n">
        <v>36.9316354756188</v>
      </c>
      <c r="T311" s="190" t="n">
        <v>39.0496614710708</v>
      </c>
      <c r="U311" s="190" t="n">
        <v>40.9926221788241</v>
      </c>
      <c r="V311" s="190" t="n">
        <v>42.2389377201887</v>
      </c>
      <c r="W311" s="190" t="n">
        <v>43.5198925253943</v>
      </c>
      <c r="X311" s="190" t="n">
        <v>43.9804608518854</v>
      </c>
      <c r="Y311" s="190" t="n">
        <v>44.1165132866929</v>
      </c>
      <c r="Z311" s="190" t="n">
        <v>43.4534095054769</v>
      </c>
      <c r="AA311" s="190" t="n">
        <v>43.6397089439817</v>
      </c>
      <c r="AB311" s="190" t="n">
        <v>44.0286510296942</v>
      </c>
      <c r="AC311" s="190" t="n">
        <v>42.9563378328369</v>
      </c>
      <c r="AD311" s="190" t="n">
        <v>41.0870340885597</v>
      </c>
      <c r="AE311" s="190" t="n">
        <v>38.4119571186408</v>
      </c>
      <c r="AF311" s="190" t="n">
        <v>35.3265960601055</v>
      </c>
      <c r="AG311" s="13" t="n">
        <f aca="false">SUM(I311:AF311)</f>
        <v>882.976763867941</v>
      </c>
      <c r="AM311" s="130"/>
      <c r="AN311" s="161"/>
      <c r="AO311" s="194"/>
      <c r="BI311" s="130"/>
    </row>
    <row r="312" customFormat="false" ht="12" hidden="false" customHeight="true" outlineLevel="0" collapsed="false">
      <c r="B312" s="153"/>
      <c r="C312" s="191"/>
      <c r="G312" s="130"/>
      <c r="H312" s="130" t="n">
        <v>286</v>
      </c>
      <c r="I312" s="189" t="n">
        <v>30.232608532099</v>
      </c>
      <c r="J312" s="190" t="n">
        <v>28.647880224386</v>
      </c>
      <c r="K312" s="190" t="n">
        <v>27.529904783939</v>
      </c>
      <c r="L312" s="190" t="n">
        <v>26.6472136604081</v>
      </c>
      <c r="M312" s="190" t="n">
        <v>26.0480784384542</v>
      </c>
      <c r="N312" s="190" t="n">
        <v>25.7514051475177</v>
      </c>
      <c r="O312" s="190" t="n">
        <v>26.1524080786099</v>
      </c>
      <c r="P312" s="190" t="n">
        <v>25.5236147360583</v>
      </c>
      <c r="Q312" s="190" t="n">
        <v>27.3242825417793</v>
      </c>
      <c r="R312" s="190" t="n">
        <v>30.0903706424052</v>
      </c>
      <c r="S312" s="190" t="n">
        <v>31.7546503218534</v>
      </c>
      <c r="T312" s="190" t="n">
        <v>32.888724084325</v>
      </c>
      <c r="U312" s="190" t="n">
        <v>35.1050175051077</v>
      </c>
      <c r="V312" s="190" t="n">
        <v>36.3520775361311</v>
      </c>
      <c r="W312" s="190" t="n">
        <v>38.0761607601385</v>
      </c>
      <c r="X312" s="190" t="n">
        <v>38.8851192229354</v>
      </c>
      <c r="Y312" s="190" t="n">
        <v>39.0666690316797</v>
      </c>
      <c r="Z312" s="190" t="n">
        <v>38.6709962897</v>
      </c>
      <c r="AA312" s="190" t="n">
        <v>39.7489442186315</v>
      </c>
      <c r="AB312" s="190" t="n">
        <v>40.486411449218</v>
      </c>
      <c r="AC312" s="190" t="n">
        <v>39.3831076841518</v>
      </c>
      <c r="AD312" s="190" t="n">
        <v>37.5488955377084</v>
      </c>
      <c r="AE312" s="190" t="n">
        <v>34.646104240971</v>
      </c>
      <c r="AF312" s="190" t="n">
        <v>31.4888361843846</v>
      </c>
      <c r="AG312" s="13" t="n">
        <f aca="false">SUM(I312:AF312)</f>
        <v>788.049480852593</v>
      </c>
      <c r="AM312" s="130"/>
      <c r="AN312" s="161"/>
      <c r="AO312" s="194"/>
      <c r="BI312" s="130"/>
    </row>
    <row r="313" customFormat="false" ht="12" hidden="false" customHeight="true" outlineLevel="0" collapsed="false">
      <c r="B313" s="153"/>
      <c r="C313" s="191"/>
      <c r="G313" s="130"/>
      <c r="H313" s="130" t="n">
        <v>287</v>
      </c>
      <c r="I313" s="189" t="n">
        <v>25.6978644524064</v>
      </c>
      <c r="J313" s="190" t="n">
        <v>24.4188504340028</v>
      </c>
      <c r="K313" s="190" t="n">
        <v>23.7610079913729</v>
      </c>
      <c r="L313" s="190" t="n">
        <v>23.4222449812703</v>
      </c>
      <c r="M313" s="190" t="n">
        <v>23.1150070191693</v>
      </c>
      <c r="N313" s="190" t="n">
        <v>24.347956407512</v>
      </c>
      <c r="O313" s="190" t="n">
        <v>28.3410379650715</v>
      </c>
      <c r="P313" s="190" t="n">
        <v>31.0594672444461</v>
      </c>
      <c r="Q313" s="190" t="n">
        <v>32.4758283768531</v>
      </c>
      <c r="R313" s="190" t="n">
        <v>33.943844792188</v>
      </c>
      <c r="S313" s="190" t="n">
        <v>34.8608102762368</v>
      </c>
      <c r="T313" s="190" t="n">
        <v>35.0335222873718</v>
      </c>
      <c r="U313" s="190" t="n">
        <v>35.4132303888795</v>
      </c>
      <c r="V313" s="190" t="n">
        <v>35.7678403687729</v>
      </c>
      <c r="W313" s="190" t="n">
        <v>36.3348016541274</v>
      </c>
      <c r="X313" s="190" t="n">
        <v>36.6602307705371</v>
      </c>
      <c r="Y313" s="190" t="n">
        <v>36.1541799029702</v>
      </c>
      <c r="Z313" s="190" t="n">
        <v>34.0787487314809</v>
      </c>
      <c r="AA313" s="190" t="n">
        <v>34.9316357634206</v>
      </c>
      <c r="AB313" s="190" t="n">
        <v>35.7391035452596</v>
      </c>
      <c r="AC313" s="190" t="n">
        <v>35.0161578130739</v>
      </c>
      <c r="AD313" s="190" t="n">
        <v>32.8424963855937</v>
      </c>
      <c r="AE313" s="190" t="n">
        <v>30.3255132437094</v>
      </c>
      <c r="AF313" s="190" t="n">
        <v>27.4826043185318</v>
      </c>
      <c r="AG313" s="13" t="n">
        <f aca="false">SUM(I313:AF313)</f>
        <v>751.223985114258</v>
      </c>
      <c r="AM313" s="130"/>
      <c r="AN313" s="161"/>
      <c r="AO313" s="194"/>
      <c r="BI313" s="130"/>
    </row>
    <row r="314" customFormat="false" ht="12" hidden="false" customHeight="true" outlineLevel="0" collapsed="false">
      <c r="B314" s="153"/>
      <c r="C314" s="191"/>
      <c r="G314" s="130"/>
      <c r="H314" s="130" t="n">
        <v>288</v>
      </c>
      <c r="I314" s="189" t="n">
        <v>25.9883564275207</v>
      </c>
      <c r="J314" s="190" t="n">
        <v>24.8408991292703</v>
      </c>
      <c r="K314" s="190" t="n">
        <v>24.0795426211129</v>
      </c>
      <c r="L314" s="190" t="n">
        <v>23.8490893258287</v>
      </c>
      <c r="M314" s="190" t="n">
        <v>23.8985244622906</v>
      </c>
      <c r="N314" s="190" t="n">
        <v>25.096412654316</v>
      </c>
      <c r="O314" s="190" t="n">
        <v>28.9691891088918</v>
      </c>
      <c r="P314" s="190" t="n">
        <v>30.8458962074852</v>
      </c>
      <c r="Q314" s="190" t="n">
        <v>32.1017818608495</v>
      </c>
      <c r="R314" s="190" t="n">
        <v>32.9131894250566</v>
      </c>
      <c r="S314" s="190" t="n">
        <v>33.2899678340084</v>
      </c>
      <c r="T314" s="190" t="n">
        <v>33.0157776987477</v>
      </c>
      <c r="U314" s="190" t="n">
        <v>33.4233632922388</v>
      </c>
      <c r="V314" s="190" t="n">
        <v>33.892862046371</v>
      </c>
      <c r="W314" s="190" t="n">
        <v>34.2404278164374</v>
      </c>
      <c r="X314" s="190" t="n">
        <v>34.6479942919896</v>
      </c>
      <c r="Y314" s="190" t="n">
        <v>34.5034309249429</v>
      </c>
      <c r="Z314" s="190" t="n">
        <v>32.7388469101542</v>
      </c>
      <c r="AA314" s="190" t="n">
        <v>33.880488193444</v>
      </c>
      <c r="AB314" s="190" t="n">
        <v>34.6116393234853</v>
      </c>
      <c r="AC314" s="190" t="n">
        <v>33.85224219162</v>
      </c>
      <c r="AD314" s="190" t="n">
        <v>31.9437824568348</v>
      </c>
      <c r="AE314" s="190" t="n">
        <v>29.6865449091994</v>
      </c>
      <c r="AF314" s="190" t="n">
        <v>26.7101295236827</v>
      </c>
      <c r="AG314" s="13" t="n">
        <f aca="false">SUM(I314:AF314)</f>
        <v>733.020378635779</v>
      </c>
      <c r="AM314" s="130"/>
      <c r="AN314" s="161"/>
      <c r="AO314" s="194"/>
      <c r="BI314" s="130"/>
    </row>
    <row r="315" customFormat="false" ht="12" hidden="false" customHeight="true" outlineLevel="0" collapsed="false">
      <c r="B315" s="153"/>
      <c r="C315" s="191"/>
      <c r="G315" s="130"/>
      <c r="H315" s="130" t="n">
        <v>289</v>
      </c>
      <c r="I315" s="189" t="n">
        <v>25.3969968540266</v>
      </c>
      <c r="J315" s="190" t="n">
        <v>24.2350238475496</v>
      </c>
      <c r="K315" s="190" t="n">
        <v>23.6139296484493</v>
      </c>
      <c r="L315" s="190" t="n">
        <v>23.5110951200954</v>
      </c>
      <c r="M315" s="190" t="n">
        <v>23.4640089766362</v>
      </c>
      <c r="N315" s="190" t="n">
        <v>24.7966527819773</v>
      </c>
      <c r="O315" s="190" t="n">
        <v>28.5513727085678</v>
      </c>
      <c r="P315" s="190" t="n">
        <v>30.2297272636055</v>
      </c>
      <c r="Q315" s="190" t="n">
        <v>30.927553130609</v>
      </c>
      <c r="R315" s="190" t="n">
        <v>32.1217944810723</v>
      </c>
      <c r="S315" s="190" t="n">
        <v>32.5647042882595</v>
      </c>
      <c r="T315" s="190" t="n">
        <v>32.7453867406385</v>
      </c>
      <c r="U315" s="190" t="n">
        <v>33.2929730925925</v>
      </c>
      <c r="V315" s="190" t="n">
        <v>34.1612916011143</v>
      </c>
      <c r="W315" s="190" t="n">
        <v>34.9913001748115</v>
      </c>
      <c r="X315" s="190" t="n">
        <v>35.6104572512712</v>
      </c>
      <c r="Y315" s="190" t="n">
        <v>35.0914449876225</v>
      </c>
      <c r="Z315" s="190" t="n">
        <v>33.2945137826858</v>
      </c>
      <c r="AA315" s="190" t="n">
        <v>34.5245604284516</v>
      </c>
      <c r="AB315" s="190" t="n">
        <v>34.7484414006008</v>
      </c>
      <c r="AC315" s="190" t="n">
        <v>34.1330526393895</v>
      </c>
      <c r="AD315" s="190" t="n">
        <v>31.9005056080604</v>
      </c>
      <c r="AE315" s="190" t="n">
        <v>29.3438019702853</v>
      </c>
      <c r="AF315" s="190" t="n">
        <v>26.4620935713991</v>
      </c>
      <c r="AG315" s="13" t="n">
        <f aca="false">SUM(I315:AF315)</f>
        <v>729.712682349771</v>
      </c>
      <c r="AM315" s="130"/>
      <c r="AN315" s="161"/>
      <c r="AO315" s="194"/>
      <c r="BI315" s="130"/>
    </row>
    <row r="316" customFormat="false" ht="12" hidden="false" customHeight="true" outlineLevel="0" collapsed="false">
      <c r="B316" s="153"/>
      <c r="C316" s="191"/>
      <c r="G316" s="130"/>
      <c r="H316" s="130" t="n">
        <v>290</v>
      </c>
      <c r="I316" s="189" t="n">
        <v>25.9824602002587</v>
      </c>
      <c r="J316" s="190" t="n">
        <v>24.6891466995079</v>
      </c>
      <c r="K316" s="190" t="n">
        <v>24.1000991774458</v>
      </c>
      <c r="L316" s="190" t="n">
        <v>23.9439815505591</v>
      </c>
      <c r="M316" s="190" t="n">
        <v>23.9449216467851</v>
      </c>
      <c r="N316" s="190" t="n">
        <v>25.2214830980313</v>
      </c>
      <c r="O316" s="190" t="n">
        <v>29.1092796714447</v>
      </c>
      <c r="P316" s="190" t="n">
        <v>30.5198680558299</v>
      </c>
      <c r="Q316" s="190" t="n">
        <v>31.6307583497687</v>
      </c>
      <c r="R316" s="190" t="n">
        <v>32.8460553288808</v>
      </c>
      <c r="S316" s="190" t="n">
        <v>33.4967605771593</v>
      </c>
      <c r="T316" s="190" t="n">
        <v>34.155824960181</v>
      </c>
      <c r="U316" s="190" t="n">
        <v>34.8976197905646</v>
      </c>
      <c r="V316" s="190" t="n">
        <v>36.4541932598868</v>
      </c>
      <c r="W316" s="190" t="n">
        <v>37.3621629203497</v>
      </c>
      <c r="X316" s="190" t="n">
        <v>37.8296473427659</v>
      </c>
      <c r="Y316" s="190" t="n">
        <v>37.270223690311</v>
      </c>
      <c r="Z316" s="190" t="n">
        <v>35.2230421874656</v>
      </c>
      <c r="AA316" s="190" t="n">
        <v>36.1779247317955</v>
      </c>
      <c r="AB316" s="190" t="n">
        <v>36.2578297192324</v>
      </c>
      <c r="AC316" s="190" t="n">
        <v>35.69175086638</v>
      </c>
      <c r="AD316" s="190" t="n">
        <v>33.3429091998567</v>
      </c>
      <c r="AE316" s="190" t="n">
        <v>30.8760885123729</v>
      </c>
      <c r="AF316" s="190" t="n">
        <v>27.9160310350628</v>
      </c>
      <c r="AG316" s="13" t="n">
        <f aca="false">SUM(I316:AF316)</f>
        <v>758.940062571896</v>
      </c>
      <c r="AM316" s="130"/>
      <c r="AN316" s="161"/>
      <c r="AO316" s="194"/>
      <c r="BI316" s="130"/>
    </row>
    <row r="317" customFormat="false" ht="12" hidden="false" customHeight="true" outlineLevel="0" collapsed="false">
      <c r="B317" s="153"/>
      <c r="C317" s="191"/>
      <c r="G317" s="130"/>
      <c r="H317" s="130" t="n">
        <v>291</v>
      </c>
      <c r="I317" s="189" t="n">
        <v>26.8094089460725</v>
      </c>
      <c r="J317" s="190" t="n">
        <v>25.4513069273149</v>
      </c>
      <c r="K317" s="190" t="n">
        <v>24.7118473215985</v>
      </c>
      <c r="L317" s="190" t="n">
        <v>24.4600711746336</v>
      </c>
      <c r="M317" s="190" t="n">
        <v>24.3651003056958</v>
      </c>
      <c r="N317" s="190" t="n">
        <v>25.4885968394332</v>
      </c>
      <c r="O317" s="190" t="n">
        <v>29.1433039252797</v>
      </c>
      <c r="P317" s="190" t="n">
        <v>30.954805242362</v>
      </c>
      <c r="Q317" s="190" t="n">
        <v>32.0434272207414</v>
      </c>
      <c r="R317" s="190" t="n">
        <v>33.6600591543306</v>
      </c>
      <c r="S317" s="190" t="n">
        <v>34.6597759412854</v>
      </c>
      <c r="T317" s="190" t="n">
        <v>35.0108640857159</v>
      </c>
      <c r="U317" s="190" t="n">
        <v>35.8012577726855</v>
      </c>
      <c r="V317" s="190" t="n">
        <v>37.0878379258486</v>
      </c>
      <c r="W317" s="190" t="n">
        <v>38.0179998569676</v>
      </c>
      <c r="X317" s="190" t="n">
        <v>38.1217163146215</v>
      </c>
      <c r="Y317" s="190" t="n">
        <v>37.3989728756588</v>
      </c>
      <c r="Z317" s="190" t="n">
        <v>35.3011370878134</v>
      </c>
      <c r="AA317" s="190" t="n">
        <v>36.2837153542079</v>
      </c>
      <c r="AB317" s="190" t="n">
        <v>36.2499973684933</v>
      </c>
      <c r="AC317" s="190" t="n">
        <v>35.401317820262</v>
      </c>
      <c r="AD317" s="190" t="n">
        <v>33.4343895135967</v>
      </c>
      <c r="AE317" s="190" t="n">
        <v>31.3144675063471</v>
      </c>
      <c r="AF317" s="190" t="n">
        <v>28.8740687880976</v>
      </c>
      <c r="AG317" s="13" t="n">
        <f aca="false">SUM(I317:AF317)</f>
        <v>770.045445269064</v>
      </c>
      <c r="AM317" s="130"/>
      <c r="AN317" s="161"/>
      <c r="AO317" s="194"/>
      <c r="BI317" s="130"/>
    </row>
    <row r="318" customFormat="false" ht="12" hidden="false" customHeight="true" outlineLevel="0" collapsed="false">
      <c r="B318" s="153"/>
      <c r="C318" s="191"/>
      <c r="G318" s="130"/>
      <c r="H318" s="130" t="n">
        <v>292</v>
      </c>
      <c r="I318" s="189" t="n">
        <v>26.1750214675542</v>
      </c>
      <c r="J318" s="190" t="n">
        <v>24.8542945070804</v>
      </c>
      <c r="K318" s="190" t="n">
        <v>23.9563369311679</v>
      </c>
      <c r="L318" s="190" t="n">
        <v>23.6319050823256</v>
      </c>
      <c r="M318" s="190" t="n">
        <v>23.4278517118801</v>
      </c>
      <c r="N318" s="190" t="n">
        <v>23.8854111774913</v>
      </c>
      <c r="O318" s="190" t="n">
        <v>24.7867142144884</v>
      </c>
      <c r="P318" s="190" t="n">
        <v>24.3494819268174</v>
      </c>
      <c r="Q318" s="190" t="n">
        <v>25.550881924054</v>
      </c>
      <c r="R318" s="190" t="n">
        <v>27.1140143821094</v>
      </c>
      <c r="S318" s="190" t="n">
        <v>28.0283834081248</v>
      </c>
      <c r="T318" s="190" t="n">
        <v>28.0921174336764</v>
      </c>
      <c r="U318" s="190" t="n">
        <v>28.4111713249431</v>
      </c>
      <c r="V318" s="190" t="n">
        <v>28.2646263940032</v>
      </c>
      <c r="W318" s="190" t="n">
        <v>28.0627078180732</v>
      </c>
      <c r="X318" s="190" t="n">
        <v>28.7233284869197</v>
      </c>
      <c r="Y318" s="190" t="n">
        <v>28.4927771170416</v>
      </c>
      <c r="Z318" s="190" t="n">
        <v>28.3612127222538</v>
      </c>
      <c r="AA318" s="190" t="n">
        <v>30.0050982405869</v>
      </c>
      <c r="AB318" s="190" t="n">
        <v>30.8563657966616</v>
      </c>
      <c r="AC318" s="190" t="n">
        <v>30.7022645992084</v>
      </c>
      <c r="AD318" s="190" t="n">
        <v>29.230570876456</v>
      </c>
      <c r="AE318" s="190" t="n">
        <v>27.9460473519062</v>
      </c>
      <c r="AF318" s="190" t="n">
        <v>25.6821023589953</v>
      </c>
      <c r="AG318" s="13" t="n">
        <f aca="false">SUM(I318:AF318)</f>
        <v>648.590687253819</v>
      </c>
      <c r="AM318" s="130"/>
      <c r="AN318" s="161"/>
      <c r="AO318" s="194"/>
      <c r="BI318" s="130"/>
    </row>
    <row r="319" customFormat="false" ht="12" hidden="false" customHeight="true" outlineLevel="0" collapsed="false">
      <c r="B319" s="153"/>
      <c r="C319" s="191"/>
      <c r="G319" s="130"/>
      <c r="H319" s="130" t="n">
        <v>293</v>
      </c>
      <c r="I319" s="189" t="n">
        <v>24.7367346337264</v>
      </c>
      <c r="J319" s="190" t="n">
        <v>23.698978431647</v>
      </c>
      <c r="K319" s="190" t="n">
        <v>23.0761490466028</v>
      </c>
      <c r="L319" s="190" t="n">
        <v>22.7220956116595</v>
      </c>
      <c r="M319" s="190" t="n">
        <v>22.4921552884033</v>
      </c>
      <c r="N319" s="190" t="n">
        <v>22.7711051082369</v>
      </c>
      <c r="O319" s="190" t="n">
        <v>23.5357148205813</v>
      </c>
      <c r="P319" s="190" t="n">
        <v>22.7932985024447</v>
      </c>
      <c r="Q319" s="190" t="n">
        <v>23.559926344807</v>
      </c>
      <c r="R319" s="190" t="n">
        <v>24.5671332131888</v>
      </c>
      <c r="S319" s="190" t="n">
        <v>24.8103952426734</v>
      </c>
      <c r="T319" s="190" t="n">
        <v>24.1388654145143</v>
      </c>
      <c r="U319" s="190" t="n">
        <v>24.8928396607612</v>
      </c>
      <c r="V319" s="190" t="n">
        <v>24.9201983524895</v>
      </c>
      <c r="W319" s="190" t="n">
        <v>25.2602927801826</v>
      </c>
      <c r="X319" s="190" t="n">
        <v>25.9937264867193</v>
      </c>
      <c r="Y319" s="190" t="n">
        <v>26.238666964114</v>
      </c>
      <c r="Z319" s="190" t="n">
        <v>26.5682889960041</v>
      </c>
      <c r="AA319" s="190" t="n">
        <v>28.9826933951198</v>
      </c>
      <c r="AB319" s="190" t="n">
        <v>30.3585017197916</v>
      </c>
      <c r="AC319" s="190" t="n">
        <v>30.0675637730739</v>
      </c>
      <c r="AD319" s="190" t="n">
        <v>28.744878786563</v>
      </c>
      <c r="AE319" s="190" t="n">
        <v>27.0529071967494</v>
      </c>
      <c r="AF319" s="190" t="n">
        <v>24.5700124643132</v>
      </c>
      <c r="AG319" s="13" t="n">
        <f aca="false">SUM(I319:AF319)</f>
        <v>606.553122234367</v>
      </c>
      <c r="AM319" s="130"/>
      <c r="AN319" s="161"/>
      <c r="AO319" s="194"/>
      <c r="BI319" s="130"/>
    </row>
    <row r="320" customFormat="false" ht="12" hidden="false" customHeight="true" outlineLevel="0" collapsed="false">
      <c r="B320" s="153"/>
      <c r="C320" s="191"/>
      <c r="G320" s="130"/>
      <c r="H320" s="130" t="n">
        <v>294</v>
      </c>
      <c r="I320" s="189" t="n">
        <v>23.5985331513905</v>
      </c>
      <c r="J320" s="190" t="n">
        <v>22.5694510886981</v>
      </c>
      <c r="K320" s="190" t="n">
        <v>22.4915172878568</v>
      </c>
      <c r="L320" s="190" t="n">
        <v>22.4040552261274</v>
      </c>
      <c r="M320" s="190" t="n">
        <v>22.4811433717347</v>
      </c>
      <c r="N320" s="190" t="n">
        <v>24.0645033406718</v>
      </c>
      <c r="O320" s="190" t="n">
        <v>28.3898462182179</v>
      </c>
      <c r="P320" s="190" t="n">
        <v>31.2163464363393</v>
      </c>
      <c r="Q320" s="190" t="n">
        <v>32.4541900579193</v>
      </c>
      <c r="R320" s="190" t="n">
        <v>32.7974545829889</v>
      </c>
      <c r="S320" s="190" t="n">
        <v>33.0534228533643</v>
      </c>
      <c r="T320" s="190" t="n">
        <v>32.6109439844907</v>
      </c>
      <c r="U320" s="190" t="n">
        <v>32.5180479044678</v>
      </c>
      <c r="V320" s="190" t="n">
        <v>32.5588695083149</v>
      </c>
      <c r="W320" s="190" t="n">
        <v>32.3998320603027</v>
      </c>
      <c r="X320" s="190" t="n">
        <v>32.5331160431319</v>
      </c>
      <c r="Y320" s="190" t="n">
        <v>32.4925725881445</v>
      </c>
      <c r="Z320" s="190" t="n">
        <v>31.0945573190577</v>
      </c>
      <c r="AA320" s="190" t="n">
        <v>32.7277066775624</v>
      </c>
      <c r="AB320" s="190" t="n">
        <v>33.9027411399599</v>
      </c>
      <c r="AC320" s="190" t="n">
        <v>33.5010048320838</v>
      </c>
      <c r="AD320" s="190" t="n">
        <v>31.5958735933545</v>
      </c>
      <c r="AE320" s="190" t="n">
        <v>29.4943059883977</v>
      </c>
      <c r="AF320" s="190" t="n">
        <v>26.8479439361446</v>
      </c>
      <c r="AG320" s="13" t="n">
        <f aca="false">SUM(I320:AF320)</f>
        <v>709.797979190722</v>
      </c>
      <c r="AM320" s="130"/>
      <c r="AN320" s="161"/>
      <c r="AO320" s="194"/>
      <c r="BI320" s="130"/>
    </row>
    <row r="321" customFormat="false" ht="12" hidden="false" customHeight="true" outlineLevel="0" collapsed="false">
      <c r="B321" s="153"/>
      <c r="C321" s="191"/>
      <c r="G321" s="130"/>
      <c r="H321" s="130" t="n">
        <v>295</v>
      </c>
      <c r="I321" s="189" t="n">
        <v>25.3450134855462</v>
      </c>
      <c r="J321" s="190" t="n">
        <v>24.2867975840079</v>
      </c>
      <c r="K321" s="190" t="n">
        <v>23.7690952715717</v>
      </c>
      <c r="L321" s="190" t="n">
        <v>23.6237914054033</v>
      </c>
      <c r="M321" s="190" t="n">
        <v>23.7725204779652</v>
      </c>
      <c r="N321" s="190" t="n">
        <v>25.1102191877842</v>
      </c>
      <c r="O321" s="190" t="n">
        <v>29.0847696488917</v>
      </c>
      <c r="P321" s="190" t="n">
        <v>30.9538870540222</v>
      </c>
      <c r="Q321" s="190" t="n">
        <v>31.9485781113195</v>
      </c>
      <c r="R321" s="190" t="n">
        <v>32.3402901542885</v>
      </c>
      <c r="S321" s="190" t="n">
        <v>32.4552595898016</v>
      </c>
      <c r="T321" s="190" t="n">
        <v>32.0265162117187</v>
      </c>
      <c r="U321" s="190" t="n">
        <v>32.3127334595124</v>
      </c>
      <c r="V321" s="190" t="n">
        <v>32.8268230358771</v>
      </c>
      <c r="W321" s="190" t="n">
        <v>33.2120755153117</v>
      </c>
      <c r="X321" s="190" t="n">
        <v>33.3632890537341</v>
      </c>
      <c r="Y321" s="190" t="n">
        <v>33.5174419111027</v>
      </c>
      <c r="Z321" s="190" t="n">
        <v>31.7854154756646</v>
      </c>
      <c r="AA321" s="190" t="n">
        <v>33.5512120058218</v>
      </c>
      <c r="AB321" s="190" t="n">
        <v>34.0609632476616</v>
      </c>
      <c r="AC321" s="190" t="n">
        <v>33.3065466262995</v>
      </c>
      <c r="AD321" s="190" t="n">
        <v>31.5121973176077</v>
      </c>
      <c r="AE321" s="190" t="n">
        <v>29.3122469636827</v>
      </c>
      <c r="AF321" s="190" t="n">
        <v>26.4552667689324</v>
      </c>
      <c r="AG321" s="13" t="n">
        <f aca="false">SUM(I321:AF321)</f>
        <v>719.932949563529</v>
      </c>
      <c r="AM321" s="130"/>
      <c r="AN321" s="161"/>
      <c r="AO321" s="194"/>
      <c r="BI321" s="130"/>
    </row>
    <row r="322" customFormat="false" ht="12" hidden="false" customHeight="true" outlineLevel="0" collapsed="false">
      <c r="B322" s="153"/>
      <c r="C322" s="191"/>
      <c r="G322" s="130"/>
      <c r="H322" s="130" t="n">
        <v>296</v>
      </c>
      <c r="I322" s="189" t="n">
        <v>25.2326512178433</v>
      </c>
      <c r="J322" s="190" t="n">
        <v>24.0845670102997</v>
      </c>
      <c r="K322" s="190" t="n">
        <v>23.5328240347827</v>
      </c>
      <c r="L322" s="190" t="n">
        <v>23.44091638241</v>
      </c>
      <c r="M322" s="190" t="n">
        <v>23.4252496731866</v>
      </c>
      <c r="N322" s="190" t="n">
        <v>24.7681885978973</v>
      </c>
      <c r="O322" s="190" t="n">
        <v>28.5258590125</v>
      </c>
      <c r="P322" s="190" t="n">
        <v>30.3877474451567</v>
      </c>
      <c r="Q322" s="190" t="n">
        <v>30.8329440278552</v>
      </c>
      <c r="R322" s="190" t="n">
        <v>31.8710600437781</v>
      </c>
      <c r="S322" s="190" t="n">
        <v>32.2597518352806</v>
      </c>
      <c r="T322" s="190" t="n">
        <v>32.4104692768214</v>
      </c>
      <c r="U322" s="190" t="n">
        <v>32.8981883299111</v>
      </c>
      <c r="V322" s="190" t="n">
        <v>33.7615262929043</v>
      </c>
      <c r="W322" s="190" t="n">
        <v>34.5834935939536</v>
      </c>
      <c r="X322" s="190" t="n">
        <v>35.1235663506765</v>
      </c>
      <c r="Y322" s="190" t="n">
        <v>34.6781897327775</v>
      </c>
      <c r="Z322" s="190" t="n">
        <v>32.8490594518592</v>
      </c>
      <c r="AA322" s="190" t="n">
        <v>34.6104205773712</v>
      </c>
      <c r="AB322" s="190" t="n">
        <v>34.5093730629497</v>
      </c>
      <c r="AC322" s="190" t="n">
        <v>33.8221249635245</v>
      </c>
      <c r="AD322" s="190" t="n">
        <v>31.5559335079135</v>
      </c>
      <c r="AE322" s="190" t="n">
        <v>29.0462883903072</v>
      </c>
      <c r="AF322" s="190" t="n">
        <v>26.2202019823254</v>
      </c>
      <c r="AG322" s="13" t="n">
        <f aca="false">SUM(I322:AF322)</f>
        <v>724.430594794285</v>
      </c>
      <c r="AM322" s="130"/>
      <c r="AN322" s="161"/>
      <c r="AO322" s="194"/>
      <c r="BI322" s="130"/>
    </row>
    <row r="323" customFormat="false" ht="12" hidden="false" customHeight="true" outlineLevel="0" collapsed="false">
      <c r="B323" s="153"/>
      <c r="C323" s="191"/>
      <c r="G323" s="130"/>
      <c r="H323" s="130" t="n">
        <v>297</v>
      </c>
      <c r="I323" s="189" t="n">
        <v>25.9946850477109</v>
      </c>
      <c r="J323" s="190" t="n">
        <v>24.648644996186</v>
      </c>
      <c r="K323" s="190" t="n">
        <v>24.1938144879829</v>
      </c>
      <c r="L323" s="190" t="n">
        <v>23.9845074496195</v>
      </c>
      <c r="M323" s="190" t="n">
        <v>24.0876706923707</v>
      </c>
      <c r="N323" s="190" t="n">
        <v>25.2826882482752</v>
      </c>
      <c r="O323" s="190" t="n">
        <v>29.2146649497636</v>
      </c>
      <c r="P323" s="190" t="n">
        <v>30.9841625570572</v>
      </c>
      <c r="Q323" s="190" t="n">
        <v>32.0205731117286</v>
      </c>
      <c r="R323" s="190" t="n">
        <v>33.1215464952772</v>
      </c>
      <c r="S323" s="190" t="n">
        <v>33.8615142193245</v>
      </c>
      <c r="T323" s="190" t="n">
        <v>34.7559367036226</v>
      </c>
      <c r="U323" s="190" t="n">
        <v>35.5654104080712</v>
      </c>
      <c r="V323" s="190" t="n">
        <v>37.1656021047585</v>
      </c>
      <c r="W323" s="190" t="n">
        <v>37.9970208432813</v>
      </c>
      <c r="X323" s="190" t="n">
        <v>38.4616515436502</v>
      </c>
      <c r="Y323" s="190" t="n">
        <v>38.053701600353</v>
      </c>
      <c r="Z323" s="190" t="n">
        <v>36.1164273582441</v>
      </c>
      <c r="AA323" s="190" t="n">
        <v>37.4418660438168</v>
      </c>
      <c r="AB323" s="190" t="n">
        <v>37.2410718208364</v>
      </c>
      <c r="AC323" s="190" t="n">
        <v>36.5484532460439</v>
      </c>
      <c r="AD323" s="190" t="n">
        <v>34.1127558509365</v>
      </c>
      <c r="AE323" s="190" t="n">
        <v>31.616222702625</v>
      </c>
      <c r="AF323" s="190" t="n">
        <v>28.6299883046525</v>
      </c>
      <c r="AG323" s="13" t="n">
        <f aca="false">SUM(I323:AF323)</f>
        <v>771.100580786188</v>
      </c>
      <c r="AM323" s="130"/>
      <c r="AN323" s="161"/>
      <c r="AO323" s="194"/>
      <c r="BI323" s="130"/>
    </row>
    <row r="324" customFormat="false" ht="12" hidden="false" customHeight="true" outlineLevel="0" collapsed="false">
      <c r="B324" s="153"/>
      <c r="C324" s="191"/>
      <c r="G324" s="130"/>
      <c r="H324" s="130" t="n">
        <v>298</v>
      </c>
      <c r="I324" s="189" t="n">
        <v>27.0166968700294</v>
      </c>
      <c r="J324" s="190" t="n">
        <v>25.5940802909065</v>
      </c>
      <c r="K324" s="190" t="n">
        <v>24.9175931511915</v>
      </c>
      <c r="L324" s="190" t="n">
        <v>24.5710641041721</v>
      </c>
      <c r="M324" s="190" t="n">
        <v>24.4884480293838</v>
      </c>
      <c r="N324" s="190" t="n">
        <v>25.5453167049975</v>
      </c>
      <c r="O324" s="190" t="n">
        <v>29.2469318478488</v>
      </c>
      <c r="P324" s="190" t="n">
        <v>31.3886122830359</v>
      </c>
      <c r="Q324" s="190" t="n">
        <v>32.2469963259594</v>
      </c>
      <c r="R324" s="190" t="n">
        <v>33.732874489384</v>
      </c>
      <c r="S324" s="190" t="n">
        <v>34.6366537498277</v>
      </c>
      <c r="T324" s="190" t="n">
        <v>35.0079983831542</v>
      </c>
      <c r="U324" s="190" t="n">
        <v>35.6456661539258</v>
      </c>
      <c r="V324" s="190" t="n">
        <v>36.7329790379339</v>
      </c>
      <c r="W324" s="190" t="n">
        <v>37.6242200809918</v>
      </c>
      <c r="X324" s="190" t="n">
        <v>37.6029374426717</v>
      </c>
      <c r="Y324" s="190" t="n">
        <v>37.0198627625831</v>
      </c>
      <c r="Z324" s="190" t="n">
        <v>34.9543994152852</v>
      </c>
      <c r="AA324" s="190" t="n">
        <v>36.3741218558999</v>
      </c>
      <c r="AB324" s="190" t="n">
        <v>36.1527638219898</v>
      </c>
      <c r="AC324" s="190" t="n">
        <v>35.1670429926264</v>
      </c>
      <c r="AD324" s="190" t="n">
        <v>33.2505877965035</v>
      </c>
      <c r="AE324" s="190" t="n">
        <v>31.2104921554376</v>
      </c>
      <c r="AF324" s="190" t="n">
        <v>28.8059412480927</v>
      </c>
      <c r="AG324" s="13" t="n">
        <f aca="false">SUM(I324:AF324)</f>
        <v>768.934280993832</v>
      </c>
      <c r="AM324" s="130"/>
      <c r="AN324" s="161"/>
      <c r="AO324" s="194"/>
      <c r="BI324" s="130"/>
    </row>
    <row r="325" customFormat="false" ht="12" hidden="false" customHeight="true" outlineLevel="0" collapsed="false">
      <c r="B325" s="153"/>
      <c r="C325" s="191"/>
      <c r="G325" s="130"/>
      <c r="H325" s="130" t="n">
        <v>299</v>
      </c>
      <c r="I325" s="189" t="n">
        <v>26.1201242456169</v>
      </c>
      <c r="J325" s="190" t="n">
        <v>24.8223773159943</v>
      </c>
      <c r="K325" s="190" t="n">
        <v>23.92068838097</v>
      </c>
      <c r="L325" s="190" t="n">
        <v>23.5744065666991</v>
      </c>
      <c r="M325" s="190" t="n">
        <v>23.3100047718122</v>
      </c>
      <c r="N325" s="190" t="n">
        <v>23.7967472432088</v>
      </c>
      <c r="O325" s="190" t="n">
        <v>24.6918926696978</v>
      </c>
      <c r="P325" s="190" t="n">
        <v>24.451799894409</v>
      </c>
      <c r="Q325" s="190" t="n">
        <v>25.5629147786795</v>
      </c>
      <c r="R325" s="190" t="n">
        <v>26.986277928059</v>
      </c>
      <c r="S325" s="190" t="n">
        <v>27.7495310353823</v>
      </c>
      <c r="T325" s="190" t="n">
        <v>27.8065464432677</v>
      </c>
      <c r="U325" s="190" t="n">
        <v>28.1535070959272</v>
      </c>
      <c r="V325" s="190" t="n">
        <v>27.9648669688626</v>
      </c>
      <c r="W325" s="190" t="n">
        <v>27.9542069458916</v>
      </c>
      <c r="X325" s="190" t="n">
        <v>28.5447095057292</v>
      </c>
      <c r="Y325" s="190" t="n">
        <v>28.3816766306758</v>
      </c>
      <c r="Z325" s="190" t="n">
        <v>28.2273685264086</v>
      </c>
      <c r="AA325" s="190" t="n">
        <v>30.3520753193842</v>
      </c>
      <c r="AB325" s="190" t="n">
        <v>30.9948644378879</v>
      </c>
      <c r="AC325" s="190" t="n">
        <v>30.6228482672125</v>
      </c>
      <c r="AD325" s="190" t="n">
        <v>29.2557296894184</v>
      </c>
      <c r="AE325" s="190" t="n">
        <v>27.8828534010117</v>
      </c>
      <c r="AF325" s="190" t="n">
        <v>25.6544596200635</v>
      </c>
      <c r="AG325" s="13" t="n">
        <f aca="false">SUM(I325:AF325)</f>
        <v>646.78247768227</v>
      </c>
      <c r="AM325" s="130"/>
      <c r="AN325" s="161"/>
      <c r="AO325" s="194"/>
      <c r="BI325" s="130"/>
    </row>
    <row r="326" customFormat="false" ht="12" hidden="false" customHeight="true" outlineLevel="0" collapsed="false">
      <c r="B326" s="153"/>
      <c r="C326" s="191"/>
      <c r="G326" s="130"/>
      <c r="H326" s="130" t="n">
        <v>300</v>
      </c>
      <c r="I326" s="189" t="n">
        <v>23.4263913303865</v>
      </c>
      <c r="J326" s="190" t="n">
        <v>22.8746251221621</v>
      </c>
      <c r="K326" s="190" t="n">
        <v>22.1121827269967</v>
      </c>
      <c r="L326" s="190" t="n">
        <v>21.9721128615012</v>
      </c>
      <c r="M326" s="190" t="n">
        <v>21.9228644968345</v>
      </c>
      <c r="N326" s="190" t="n">
        <v>22.3799039367671</v>
      </c>
      <c r="O326" s="190" t="n">
        <v>21.9452528542336</v>
      </c>
      <c r="P326" s="190" t="n">
        <v>21.7811995067498</v>
      </c>
      <c r="Q326" s="190" t="n">
        <v>23.1985082345115</v>
      </c>
      <c r="R326" s="190" t="n">
        <v>24.3490356495555</v>
      </c>
      <c r="S326" s="190" t="n">
        <v>24.5240272017946</v>
      </c>
      <c r="T326" s="190" t="n">
        <v>23.9640570631523</v>
      </c>
      <c r="U326" s="190" t="n">
        <v>24.8075819641138</v>
      </c>
      <c r="V326" s="190" t="n">
        <v>24.8535910852084</v>
      </c>
      <c r="W326" s="190" t="n">
        <v>24.9133612174704</v>
      </c>
      <c r="X326" s="190" t="n">
        <v>25.1494072786776</v>
      </c>
      <c r="Y326" s="190" t="n">
        <v>24.8898085332161</v>
      </c>
      <c r="Z326" s="190" t="n">
        <v>28.3950194611598</v>
      </c>
      <c r="AA326" s="190" t="n">
        <v>29.9409905917479</v>
      </c>
      <c r="AB326" s="190" t="n">
        <v>30.3629561137467</v>
      </c>
      <c r="AC326" s="190" t="n">
        <v>29.5158650512759</v>
      </c>
      <c r="AD326" s="190" t="n">
        <v>28.0822015383367</v>
      </c>
      <c r="AE326" s="190" t="n">
        <v>26.0303024784423</v>
      </c>
      <c r="AF326" s="190" t="n">
        <v>24.0884148573565</v>
      </c>
      <c r="AG326" s="13" t="n">
        <f aca="false">SUM(I326:AF326)</f>
        <v>595.479661155398</v>
      </c>
      <c r="AM326" s="130"/>
      <c r="AN326" s="161"/>
      <c r="AO326" s="194"/>
      <c r="BI326" s="130"/>
    </row>
    <row r="327" customFormat="false" ht="12" hidden="false" customHeight="true" outlineLevel="0" collapsed="false">
      <c r="B327" s="153"/>
      <c r="C327" s="191"/>
      <c r="G327" s="130"/>
      <c r="H327" s="130" t="n">
        <v>301</v>
      </c>
      <c r="I327" s="189" t="n">
        <v>22.3296122429523</v>
      </c>
      <c r="J327" s="190" t="n">
        <v>21.6398500812695</v>
      </c>
      <c r="K327" s="190" t="n">
        <v>21.4575471172154</v>
      </c>
      <c r="L327" s="190" t="n">
        <v>21.5222509174566</v>
      </c>
      <c r="M327" s="190" t="n">
        <v>21.8773654679983</v>
      </c>
      <c r="N327" s="190" t="n">
        <v>23.3600005411134</v>
      </c>
      <c r="O327" s="190" t="n">
        <v>26.4450128263719</v>
      </c>
      <c r="P327" s="190" t="n">
        <v>29.6798513911932</v>
      </c>
      <c r="Q327" s="190" t="n">
        <v>31.6571145697785</v>
      </c>
      <c r="R327" s="190" t="n">
        <v>32.6548998838897</v>
      </c>
      <c r="S327" s="190" t="n">
        <v>33.5285984256114</v>
      </c>
      <c r="T327" s="190" t="n">
        <v>34.0110046054434</v>
      </c>
      <c r="U327" s="190" t="n">
        <v>34.482419558817</v>
      </c>
      <c r="V327" s="190" t="n">
        <v>35.1602115842453</v>
      </c>
      <c r="W327" s="190" t="n">
        <v>34.9797658356275</v>
      </c>
      <c r="X327" s="190" t="n">
        <v>34.7643640795152</v>
      </c>
      <c r="Y327" s="190" t="n">
        <v>34.2447007608449</v>
      </c>
      <c r="Z327" s="190" t="n">
        <v>35.8114018131426</v>
      </c>
      <c r="AA327" s="190" t="n">
        <v>36.0952268610594</v>
      </c>
      <c r="AB327" s="190" t="n">
        <v>35.7372919035257</v>
      </c>
      <c r="AC327" s="190" t="n">
        <v>34.7641506036993</v>
      </c>
      <c r="AD327" s="190" t="n">
        <v>32.3294768143092</v>
      </c>
      <c r="AE327" s="190" t="n">
        <v>29.5909551399777</v>
      </c>
      <c r="AF327" s="190" t="n">
        <v>27.3795244696981</v>
      </c>
      <c r="AG327" s="13" t="n">
        <f aca="false">SUM(I327:AF327)</f>
        <v>725.502597494755</v>
      </c>
      <c r="AM327" s="130"/>
      <c r="AN327" s="161"/>
      <c r="AO327" s="194"/>
      <c r="BI327" s="130"/>
    </row>
    <row r="328" customFormat="false" ht="12" hidden="false" customHeight="true" outlineLevel="0" collapsed="false">
      <c r="B328" s="153"/>
      <c r="C328" s="191"/>
      <c r="G328" s="130"/>
      <c r="H328" s="130" t="n">
        <v>302</v>
      </c>
      <c r="I328" s="189" t="n">
        <v>27.7210148350831</v>
      </c>
      <c r="J328" s="190" t="n">
        <v>26.6471403449055</v>
      </c>
      <c r="K328" s="190" t="n">
        <v>25.9715379188066</v>
      </c>
      <c r="L328" s="190" t="n">
        <v>25.6165293246862</v>
      </c>
      <c r="M328" s="190" t="n">
        <v>26.0662463526122</v>
      </c>
      <c r="N328" s="190" t="n">
        <v>26.9923350041949</v>
      </c>
      <c r="O328" s="190" t="n">
        <v>29.7361737597677</v>
      </c>
      <c r="P328" s="190" t="n">
        <v>32.6797614592766</v>
      </c>
      <c r="Q328" s="190" t="n">
        <v>35.1139657834929</v>
      </c>
      <c r="R328" s="190" t="n">
        <v>36.7229234283203</v>
      </c>
      <c r="S328" s="190" t="n">
        <v>38.0773724685285</v>
      </c>
      <c r="T328" s="190" t="n">
        <v>39.3245710557864</v>
      </c>
      <c r="U328" s="190" t="n">
        <v>40.6373312976608</v>
      </c>
      <c r="V328" s="190" t="n">
        <v>41.9303991897842</v>
      </c>
      <c r="W328" s="190" t="n">
        <v>42.1703389105151</v>
      </c>
      <c r="X328" s="190" t="n">
        <v>42.0666598391223</v>
      </c>
      <c r="Y328" s="190" t="n">
        <v>41.8318155356018</v>
      </c>
      <c r="Z328" s="190" t="n">
        <v>43.4132972128189</v>
      </c>
      <c r="AA328" s="190" t="n">
        <v>43.2376494280469</v>
      </c>
      <c r="AB328" s="190" t="n">
        <v>42.3627185517721</v>
      </c>
      <c r="AC328" s="190" t="n">
        <v>40.6866692746957</v>
      </c>
      <c r="AD328" s="190" t="n">
        <v>38.0982736417556</v>
      </c>
      <c r="AE328" s="190" t="n">
        <v>34.9553161638624</v>
      </c>
      <c r="AF328" s="190" t="n">
        <v>32.0683770747404</v>
      </c>
      <c r="AG328" s="13" t="n">
        <f aca="false">SUM(I328:AF328)</f>
        <v>854.128417855837</v>
      </c>
      <c r="AM328" s="130"/>
      <c r="AN328" s="161"/>
      <c r="AO328" s="194"/>
      <c r="BI328" s="130"/>
    </row>
    <row r="329" customFormat="false" ht="12" hidden="false" customHeight="true" outlineLevel="0" collapsed="false">
      <c r="B329" s="153"/>
      <c r="C329" s="191"/>
      <c r="G329" s="130"/>
      <c r="H329" s="130" t="n">
        <v>303</v>
      </c>
      <c r="I329" s="189" t="n">
        <v>30.8696162183032</v>
      </c>
      <c r="J329" s="190" t="n">
        <v>29.495379674702</v>
      </c>
      <c r="K329" s="190" t="n">
        <v>28.688341516681</v>
      </c>
      <c r="L329" s="190" t="n">
        <v>28.0907635196658</v>
      </c>
      <c r="M329" s="190" t="n">
        <v>28.2473998760919</v>
      </c>
      <c r="N329" s="190" t="n">
        <v>29.1055964738485</v>
      </c>
      <c r="O329" s="190" t="n">
        <v>31.68855180619</v>
      </c>
      <c r="P329" s="190" t="n">
        <v>35.1383047431681</v>
      </c>
      <c r="Q329" s="190" t="n">
        <v>37.4891657383613</v>
      </c>
      <c r="R329" s="190" t="n">
        <v>39.9273832405167</v>
      </c>
      <c r="S329" s="190" t="n">
        <v>41.5292619754247</v>
      </c>
      <c r="T329" s="190" t="n">
        <v>43.4001683859105</v>
      </c>
      <c r="U329" s="190" t="n">
        <v>44.9247497688515</v>
      </c>
      <c r="V329" s="190" t="n">
        <v>46.2465558568817</v>
      </c>
      <c r="W329" s="190" t="n">
        <v>46.8572188540859</v>
      </c>
      <c r="X329" s="190" t="n">
        <v>46.9525001373965</v>
      </c>
      <c r="Y329" s="190" t="n">
        <v>46.2324400293123</v>
      </c>
      <c r="Z329" s="190" t="n">
        <v>48.0648587548973</v>
      </c>
      <c r="AA329" s="190" t="n">
        <v>47.6533394324489</v>
      </c>
      <c r="AB329" s="190" t="n">
        <v>46.655318416955</v>
      </c>
      <c r="AC329" s="190" t="n">
        <v>44.7282368949549</v>
      </c>
      <c r="AD329" s="190" t="n">
        <v>41.8329122205602</v>
      </c>
      <c r="AE329" s="190" t="n">
        <v>38.2795628913601</v>
      </c>
      <c r="AF329" s="190" t="n">
        <v>35.1501655276827</v>
      </c>
      <c r="AG329" s="13" t="n">
        <f aca="false">SUM(I329:AF329)</f>
        <v>937.247791954251</v>
      </c>
      <c r="AM329" s="130"/>
      <c r="AN329" s="161"/>
      <c r="AO329" s="194"/>
      <c r="BI329" s="130"/>
    </row>
    <row r="330" customFormat="false" ht="12" hidden="false" customHeight="true" outlineLevel="0" collapsed="false">
      <c r="B330" s="153"/>
      <c r="C330" s="191"/>
      <c r="G330" s="130"/>
      <c r="H330" s="130" t="n">
        <v>304</v>
      </c>
      <c r="I330" s="189" t="n">
        <v>31.8253550058449</v>
      </c>
      <c r="J330" s="190" t="n">
        <v>30.3271207753881</v>
      </c>
      <c r="K330" s="190" t="n">
        <v>29.449787040377</v>
      </c>
      <c r="L330" s="190" t="n">
        <v>28.7570043674006</v>
      </c>
      <c r="M330" s="190" t="n">
        <v>28.8138746580194</v>
      </c>
      <c r="N330" s="190" t="n">
        <v>29.7180525194333</v>
      </c>
      <c r="O330" s="190" t="n">
        <v>32.5002821400542</v>
      </c>
      <c r="P330" s="190" t="n">
        <v>35.4910448909672</v>
      </c>
      <c r="Q330" s="190" t="n">
        <v>37.943843882534</v>
      </c>
      <c r="R330" s="190" t="n">
        <v>40.2876028131299</v>
      </c>
      <c r="S330" s="190" t="n">
        <v>41.6553981608365</v>
      </c>
      <c r="T330" s="190" t="n">
        <v>43.4460393795531</v>
      </c>
      <c r="U330" s="190" t="n">
        <v>44.6690873540427</v>
      </c>
      <c r="V330" s="190" t="n">
        <v>46.1800597700359</v>
      </c>
      <c r="W330" s="190" t="n">
        <v>46.8622454179746</v>
      </c>
      <c r="X330" s="190" t="n">
        <v>46.5348064304292</v>
      </c>
      <c r="Y330" s="190" t="n">
        <v>45.782009234289</v>
      </c>
      <c r="Z330" s="190" t="n">
        <v>47.3182768448349</v>
      </c>
      <c r="AA330" s="190" t="n">
        <v>46.6992062178344</v>
      </c>
      <c r="AB330" s="190" t="n">
        <v>45.8542776155689</v>
      </c>
      <c r="AC330" s="190" t="n">
        <v>44.0316744186149</v>
      </c>
      <c r="AD330" s="190" t="n">
        <v>41.3090180607489</v>
      </c>
      <c r="AE330" s="190" t="n">
        <v>38.1242596330725</v>
      </c>
      <c r="AF330" s="190" t="n">
        <v>35.0466099119022</v>
      </c>
      <c r="AG330" s="13" t="n">
        <f aca="false">SUM(I330:AF330)</f>
        <v>938.626936542886</v>
      </c>
      <c r="AM330" s="130"/>
      <c r="AN330" s="161"/>
      <c r="AO330" s="194"/>
      <c r="BI330" s="130"/>
    </row>
    <row r="331" customFormat="false" ht="12" hidden="false" customHeight="true" outlineLevel="0" collapsed="false">
      <c r="B331" s="153"/>
      <c r="C331" s="191"/>
      <c r="G331" s="130"/>
      <c r="H331" s="130" t="n">
        <v>305</v>
      </c>
      <c r="I331" s="189" t="n">
        <v>25.9145641284533</v>
      </c>
      <c r="J331" s="190" t="n">
        <v>24.9856715969729</v>
      </c>
      <c r="K331" s="190" t="n">
        <v>24.0921839229203</v>
      </c>
      <c r="L331" s="190" t="n">
        <v>23.8426783782762</v>
      </c>
      <c r="M331" s="190" t="n">
        <v>23.8584117886146</v>
      </c>
      <c r="N331" s="190" t="n">
        <v>25.1697832326865</v>
      </c>
      <c r="O331" s="190" t="n">
        <v>27.983831200408</v>
      </c>
      <c r="P331" s="190" t="n">
        <v>30.8901080636635</v>
      </c>
      <c r="Q331" s="190" t="n">
        <v>32.3911074176927</v>
      </c>
      <c r="R331" s="190" t="n">
        <v>33.6209413893352</v>
      </c>
      <c r="S331" s="190" t="n">
        <v>33.7437780219424</v>
      </c>
      <c r="T331" s="190" t="n">
        <v>33.4024905593867</v>
      </c>
      <c r="U331" s="190" t="n">
        <v>33.3300683538689</v>
      </c>
      <c r="V331" s="190" t="n">
        <v>33.2607304047673</v>
      </c>
      <c r="W331" s="190" t="n">
        <v>33.1859109218478</v>
      </c>
      <c r="X331" s="190" t="n">
        <v>32.606007248387</v>
      </c>
      <c r="Y331" s="190" t="n">
        <v>31.4333923918813</v>
      </c>
      <c r="Z331" s="190" t="n">
        <v>33.4029302859045</v>
      </c>
      <c r="AA331" s="190" t="n">
        <v>33.5399224497371</v>
      </c>
      <c r="AB331" s="190" t="n">
        <v>33.4615134768768</v>
      </c>
      <c r="AC331" s="190" t="n">
        <v>32.037602508322</v>
      </c>
      <c r="AD331" s="190" t="n">
        <v>30.4773856833724</v>
      </c>
      <c r="AE331" s="190" t="n">
        <v>28.6142405881957</v>
      </c>
      <c r="AF331" s="190" t="n">
        <v>26.8469522076645</v>
      </c>
      <c r="AG331" s="13" t="n">
        <f aca="false">SUM(I331:AF331)</f>
        <v>722.092206221178</v>
      </c>
      <c r="AM331" s="130"/>
      <c r="AN331" s="161"/>
      <c r="AO331" s="194"/>
      <c r="BI331" s="130"/>
    </row>
    <row r="332" customFormat="false" ht="12" hidden="false" customHeight="true" outlineLevel="0" collapsed="false">
      <c r="B332" s="153"/>
      <c r="C332" s="191"/>
      <c r="G332" s="130"/>
      <c r="H332" s="130" t="n">
        <v>306</v>
      </c>
      <c r="I332" s="189" t="n">
        <v>25.6224932200451</v>
      </c>
      <c r="J332" s="190" t="n">
        <v>24.7918659396841</v>
      </c>
      <c r="K332" s="190" t="n">
        <v>23.9256933362958</v>
      </c>
      <c r="L332" s="190" t="n">
        <v>23.7646703424262</v>
      </c>
      <c r="M332" s="190" t="n">
        <v>23.7261663105623</v>
      </c>
      <c r="N332" s="190" t="n">
        <v>24.5086212626267</v>
      </c>
      <c r="O332" s="190" t="n">
        <v>24.5099235220564</v>
      </c>
      <c r="P332" s="190" t="n">
        <v>24.6910880183688</v>
      </c>
      <c r="Q332" s="190" t="n">
        <v>26.6495787437309</v>
      </c>
      <c r="R332" s="190" t="n">
        <v>27.8735438548557</v>
      </c>
      <c r="S332" s="190" t="n">
        <v>28.3725762928978</v>
      </c>
      <c r="T332" s="190" t="n">
        <v>28.299890952331</v>
      </c>
      <c r="U332" s="190" t="n">
        <v>28.3783073406068</v>
      </c>
      <c r="V332" s="190" t="n">
        <v>27.7574478015324</v>
      </c>
      <c r="W332" s="190" t="n">
        <v>27.0960142018138</v>
      </c>
      <c r="X332" s="190" t="n">
        <v>27.0766668124628</v>
      </c>
      <c r="Y332" s="190" t="n">
        <v>26.676622480034</v>
      </c>
      <c r="Z332" s="190" t="n">
        <v>30.4369652528502</v>
      </c>
      <c r="AA332" s="190" t="n">
        <v>31.1971372615345</v>
      </c>
      <c r="AB332" s="190" t="n">
        <v>31.4422504905714</v>
      </c>
      <c r="AC332" s="190" t="n">
        <v>30.7292775142883</v>
      </c>
      <c r="AD332" s="190" t="n">
        <v>29.3920575492517</v>
      </c>
      <c r="AE332" s="190" t="n">
        <v>27.8339616081347</v>
      </c>
      <c r="AF332" s="190" t="n">
        <v>26.1961659335345</v>
      </c>
      <c r="AG332" s="13" t="n">
        <f aca="false">SUM(I332:AF332)</f>
        <v>650.948986042496</v>
      </c>
      <c r="AM332" s="130"/>
      <c r="AN332" s="161"/>
      <c r="AO332" s="194"/>
      <c r="BI332" s="130"/>
    </row>
    <row r="333" customFormat="false" ht="12" hidden="false" customHeight="true" outlineLevel="0" collapsed="false">
      <c r="B333" s="153"/>
      <c r="C333" s="191"/>
      <c r="G333" s="130"/>
      <c r="H333" s="130" t="n">
        <v>307</v>
      </c>
      <c r="I333" s="189" t="n">
        <v>23.4320237768388</v>
      </c>
      <c r="J333" s="190" t="n">
        <v>22.9161971621941</v>
      </c>
      <c r="K333" s="190" t="n">
        <v>22.3627993006301</v>
      </c>
      <c r="L333" s="190" t="n">
        <v>22.2746143593991</v>
      </c>
      <c r="M333" s="190" t="n">
        <v>22.3863275643771</v>
      </c>
      <c r="N333" s="190" t="n">
        <v>22.9440294957026</v>
      </c>
      <c r="O333" s="190" t="n">
        <v>22.8167788247943</v>
      </c>
      <c r="P333" s="190" t="n">
        <v>22.5184251659871</v>
      </c>
      <c r="Q333" s="190" t="n">
        <v>23.8402840916427</v>
      </c>
      <c r="R333" s="190" t="n">
        <v>24.6696731164207</v>
      </c>
      <c r="S333" s="190" t="n">
        <v>24.6937279613677</v>
      </c>
      <c r="T333" s="190" t="n">
        <v>23.8673272479824</v>
      </c>
      <c r="U333" s="190" t="n">
        <v>24.4541974616089</v>
      </c>
      <c r="V333" s="190" t="n">
        <v>24.3166760172279</v>
      </c>
      <c r="W333" s="190" t="n">
        <v>23.9225184536478</v>
      </c>
      <c r="X333" s="190" t="n">
        <v>24.0690969049429</v>
      </c>
      <c r="Y333" s="190" t="n">
        <v>23.959650182024</v>
      </c>
      <c r="Z333" s="190" t="n">
        <v>28.1879973473228</v>
      </c>
      <c r="AA333" s="190" t="n">
        <v>29.4265464538462</v>
      </c>
      <c r="AB333" s="190" t="n">
        <v>30.0950205293581</v>
      </c>
      <c r="AC333" s="190" t="n">
        <v>29.4749864454687</v>
      </c>
      <c r="AD333" s="190" t="n">
        <v>28.0076487473045</v>
      </c>
      <c r="AE333" s="190" t="n">
        <v>26.2168038626719</v>
      </c>
      <c r="AF333" s="190" t="n">
        <v>24.3130158044594</v>
      </c>
      <c r="AG333" s="13" t="n">
        <f aca="false">SUM(I333:AF333)</f>
        <v>595.16636627722</v>
      </c>
      <c r="AM333" s="130"/>
      <c r="AN333" s="161"/>
      <c r="AO333" s="194"/>
      <c r="BI333" s="130"/>
    </row>
    <row r="334" customFormat="false" ht="12" hidden="false" customHeight="true" outlineLevel="0" collapsed="false">
      <c r="B334" s="153"/>
      <c r="C334" s="191"/>
      <c r="G334" s="130"/>
      <c r="H334" s="130" t="n">
        <v>308</v>
      </c>
      <c r="I334" s="189" t="n">
        <v>22.7957833232976</v>
      </c>
      <c r="J334" s="190" t="n">
        <v>22.1271369160246</v>
      </c>
      <c r="K334" s="190" t="n">
        <v>22.0543842162609</v>
      </c>
      <c r="L334" s="190" t="n">
        <v>22.0928814171938</v>
      </c>
      <c r="M334" s="190" t="n">
        <v>22.5068961432837</v>
      </c>
      <c r="N334" s="190" t="n">
        <v>24.1340017299606</v>
      </c>
      <c r="O334" s="190" t="n">
        <v>27.5700202667843</v>
      </c>
      <c r="P334" s="190" t="n">
        <v>30.8307133441094</v>
      </c>
      <c r="Q334" s="190" t="n">
        <v>32.3330323938928</v>
      </c>
      <c r="R334" s="190" t="n">
        <v>32.8144443491184</v>
      </c>
      <c r="S334" s="190" t="n">
        <v>33.0496098523675</v>
      </c>
      <c r="T334" s="190" t="n">
        <v>32.5442874709512</v>
      </c>
      <c r="U334" s="190" t="n">
        <v>32.0405501582697</v>
      </c>
      <c r="V334" s="190" t="n">
        <v>31.7361390449646</v>
      </c>
      <c r="W334" s="190" t="n">
        <v>30.6927393043516</v>
      </c>
      <c r="X334" s="190" t="n">
        <v>30.1632742660607</v>
      </c>
      <c r="Y334" s="190" t="n">
        <v>29.7023187038923</v>
      </c>
      <c r="Z334" s="190" t="n">
        <v>32.095957031796</v>
      </c>
      <c r="AA334" s="190" t="n">
        <v>32.2587072111355</v>
      </c>
      <c r="AB334" s="190" t="n">
        <v>32.5977535805705</v>
      </c>
      <c r="AC334" s="190" t="n">
        <v>31.9809670862054</v>
      </c>
      <c r="AD334" s="190" t="n">
        <v>29.7914108770817</v>
      </c>
      <c r="AE334" s="190" t="n">
        <v>27.8129697196595</v>
      </c>
      <c r="AF334" s="190" t="n">
        <v>25.7692215032402</v>
      </c>
      <c r="AG334" s="13" t="n">
        <f aca="false">SUM(I334:AF334)</f>
        <v>691.495199910472</v>
      </c>
      <c r="AM334" s="130"/>
      <c r="AN334" s="161"/>
      <c r="AO334" s="194"/>
      <c r="BI334" s="130"/>
    </row>
    <row r="335" customFormat="false" ht="12" hidden="false" customHeight="true" outlineLevel="0" collapsed="false">
      <c r="B335" s="153"/>
      <c r="C335" s="191"/>
      <c r="G335" s="130"/>
      <c r="H335" s="130" t="n">
        <v>309</v>
      </c>
      <c r="I335" s="189" t="n">
        <v>24.528741514057</v>
      </c>
      <c r="J335" s="190" t="n">
        <v>23.6600152537287</v>
      </c>
      <c r="K335" s="190" t="n">
        <v>23.175351127775</v>
      </c>
      <c r="L335" s="190" t="n">
        <v>23.0317920949064</v>
      </c>
      <c r="M335" s="190" t="n">
        <v>23.5121533990356</v>
      </c>
      <c r="N335" s="190" t="n">
        <v>24.6394153018601</v>
      </c>
      <c r="O335" s="190" t="n">
        <v>27.7999733487628</v>
      </c>
      <c r="P335" s="190" t="n">
        <v>30.1026588694254</v>
      </c>
      <c r="Q335" s="190" t="n">
        <v>31.497294265384</v>
      </c>
      <c r="R335" s="190" t="n">
        <v>32.3367864356045</v>
      </c>
      <c r="S335" s="190" t="n">
        <v>32.6579163189915</v>
      </c>
      <c r="T335" s="190" t="n">
        <v>32.9040488234895</v>
      </c>
      <c r="U335" s="190" t="n">
        <v>33.0421335669145</v>
      </c>
      <c r="V335" s="190" t="n">
        <v>33.6009370257254</v>
      </c>
      <c r="W335" s="190" t="n">
        <v>33.4967032397548</v>
      </c>
      <c r="X335" s="190" t="n">
        <v>33.0560627962044</v>
      </c>
      <c r="Y335" s="190" t="n">
        <v>32.9909229544994</v>
      </c>
      <c r="Z335" s="190" t="n">
        <v>35.0411003327981</v>
      </c>
      <c r="AA335" s="190" t="n">
        <v>34.9723607605408</v>
      </c>
      <c r="AB335" s="190" t="n">
        <v>34.4009499831097</v>
      </c>
      <c r="AC335" s="190" t="n">
        <v>33.1828338751044</v>
      </c>
      <c r="AD335" s="190" t="n">
        <v>31.133639935287</v>
      </c>
      <c r="AE335" s="190" t="n">
        <v>28.7665294158713</v>
      </c>
      <c r="AF335" s="190" t="n">
        <v>26.4382985366659</v>
      </c>
      <c r="AG335" s="13" t="n">
        <f aca="false">SUM(I335:AF335)</f>
        <v>719.968619175496</v>
      </c>
      <c r="AM335" s="130"/>
      <c r="AN335" s="161"/>
      <c r="AO335" s="194"/>
      <c r="BI335" s="130"/>
    </row>
    <row r="336" customFormat="false" ht="12" hidden="false" customHeight="true" outlineLevel="0" collapsed="false">
      <c r="B336" s="153"/>
      <c r="C336" s="191"/>
      <c r="G336" s="130"/>
      <c r="H336" s="130" t="n">
        <v>310</v>
      </c>
      <c r="I336" s="189" t="n">
        <v>25.4783343226933</v>
      </c>
      <c r="J336" s="190" t="n">
        <v>24.5132430353416</v>
      </c>
      <c r="K336" s="190" t="n">
        <v>23.8834968276543</v>
      </c>
      <c r="L336" s="190" t="n">
        <v>23.676760920138</v>
      </c>
      <c r="M336" s="190" t="n">
        <v>23.9025744582882</v>
      </c>
      <c r="N336" s="190" t="n">
        <v>25.1216044136897</v>
      </c>
      <c r="O336" s="190" t="n">
        <v>28.1399926986665</v>
      </c>
      <c r="P336" s="190" t="n">
        <v>30.7566106778662</v>
      </c>
      <c r="Q336" s="190" t="n">
        <v>31.6580994801586</v>
      </c>
      <c r="R336" s="190" t="n">
        <v>32.9336088518183</v>
      </c>
      <c r="S336" s="190" t="n">
        <v>33.1533593991618</v>
      </c>
      <c r="T336" s="190" t="n">
        <v>33.3667386371793</v>
      </c>
      <c r="U336" s="190" t="n">
        <v>33.2737015835927</v>
      </c>
      <c r="V336" s="190" t="n">
        <v>33.368689321467</v>
      </c>
      <c r="W336" s="190" t="n">
        <v>33.2557612432943</v>
      </c>
      <c r="X336" s="190" t="n">
        <v>33.1175551966791</v>
      </c>
      <c r="Y336" s="190" t="n">
        <v>32.3384629135329</v>
      </c>
      <c r="Z336" s="190" t="n">
        <v>34.6618293320218</v>
      </c>
      <c r="AA336" s="190" t="n">
        <v>34.5604032573761</v>
      </c>
      <c r="AB336" s="190" t="n">
        <v>34.0575247247106</v>
      </c>
      <c r="AC336" s="190" t="n">
        <v>32.9253975665438</v>
      </c>
      <c r="AD336" s="190" t="n">
        <v>30.6260836517356</v>
      </c>
      <c r="AE336" s="190" t="n">
        <v>28.2563834357849</v>
      </c>
      <c r="AF336" s="190" t="n">
        <v>25.9470274157154</v>
      </c>
      <c r="AG336" s="13" t="n">
        <f aca="false">SUM(I336:AF336)</f>
        <v>722.97324336511</v>
      </c>
      <c r="AM336" s="130"/>
      <c r="AN336" s="161"/>
      <c r="AO336" s="194"/>
      <c r="BI336" s="130"/>
    </row>
    <row r="337" customFormat="false" ht="12" hidden="false" customHeight="true" outlineLevel="0" collapsed="false">
      <c r="B337" s="153"/>
      <c r="C337" s="191"/>
      <c r="G337" s="130"/>
      <c r="H337" s="130" t="n">
        <v>311</v>
      </c>
      <c r="I337" s="189" t="n">
        <v>25.0722652377155</v>
      </c>
      <c r="J337" s="190" t="n">
        <v>24.1853726702226</v>
      </c>
      <c r="K337" s="190" t="n">
        <v>23.5949283524348</v>
      </c>
      <c r="L337" s="190" t="n">
        <v>23.4592030593063</v>
      </c>
      <c r="M337" s="190" t="n">
        <v>23.6806610213758</v>
      </c>
      <c r="N337" s="190" t="n">
        <v>25.1238566671431</v>
      </c>
      <c r="O337" s="190" t="n">
        <v>28.3737964159179</v>
      </c>
      <c r="P337" s="190" t="n">
        <v>30.5994248478249</v>
      </c>
      <c r="Q337" s="190" t="n">
        <v>31.8678304977954</v>
      </c>
      <c r="R337" s="190" t="n">
        <v>32.6658494504614</v>
      </c>
      <c r="S337" s="190" t="n">
        <v>32.511491992751</v>
      </c>
      <c r="T337" s="190" t="n">
        <v>32.498171389946</v>
      </c>
      <c r="U337" s="190" t="n">
        <v>32.2719309660962</v>
      </c>
      <c r="V337" s="190" t="n">
        <v>32.5703006913793</v>
      </c>
      <c r="W337" s="190" t="n">
        <v>32.3775787661833</v>
      </c>
      <c r="X337" s="190" t="n">
        <v>32.0026197587501</v>
      </c>
      <c r="Y337" s="190" t="n">
        <v>31.1392515783763</v>
      </c>
      <c r="Z337" s="190" t="n">
        <v>33.4079608685446</v>
      </c>
      <c r="AA337" s="190" t="n">
        <v>33.2717500653711</v>
      </c>
      <c r="AB337" s="190" t="n">
        <v>33.1334503493722</v>
      </c>
      <c r="AC337" s="190" t="n">
        <v>32.1601970982502</v>
      </c>
      <c r="AD337" s="190" t="n">
        <v>30.0775495051576</v>
      </c>
      <c r="AE337" s="190" t="n">
        <v>27.9936666753282</v>
      </c>
      <c r="AF337" s="190" t="n">
        <v>25.7637862592416</v>
      </c>
      <c r="AG337" s="13" t="n">
        <f aca="false">SUM(I337:AF337)</f>
        <v>709.802894184945</v>
      </c>
      <c r="AM337" s="130"/>
      <c r="AN337" s="161"/>
      <c r="AO337" s="194"/>
      <c r="BI337" s="130"/>
    </row>
    <row r="338" customFormat="false" ht="12" hidden="false" customHeight="true" outlineLevel="0" collapsed="false">
      <c r="B338" s="153"/>
      <c r="C338" s="191"/>
      <c r="G338" s="130"/>
      <c r="H338" s="130" t="n">
        <v>312</v>
      </c>
      <c r="I338" s="189" t="n">
        <v>24.7484535380701</v>
      </c>
      <c r="J338" s="190" t="n">
        <v>23.914813984775</v>
      </c>
      <c r="K338" s="190" t="n">
        <v>23.32667557054</v>
      </c>
      <c r="L338" s="190" t="n">
        <v>23.24882058927</v>
      </c>
      <c r="M338" s="190" t="n">
        <v>23.4647328209499</v>
      </c>
      <c r="N338" s="190" t="n">
        <v>24.8734708603051</v>
      </c>
      <c r="O338" s="190" t="n">
        <v>27.9685738544921</v>
      </c>
      <c r="P338" s="190" t="n">
        <v>30.1867013091656</v>
      </c>
      <c r="Q338" s="190" t="n">
        <v>31.3495528023557</v>
      </c>
      <c r="R338" s="190" t="n">
        <v>32.3706783455528</v>
      </c>
      <c r="S338" s="190" t="n">
        <v>32.4939646078402</v>
      </c>
      <c r="T338" s="190" t="n">
        <v>32.1176378538868</v>
      </c>
      <c r="U338" s="190" t="n">
        <v>31.9682569087446</v>
      </c>
      <c r="V338" s="190" t="n">
        <v>32.2340761743955</v>
      </c>
      <c r="W338" s="190" t="n">
        <v>32.1489177460038</v>
      </c>
      <c r="X338" s="190" t="n">
        <v>31.3449489378894</v>
      </c>
      <c r="Y338" s="190" t="n">
        <v>30.4350092709068</v>
      </c>
      <c r="Z338" s="190" t="n">
        <v>32.6534664586388</v>
      </c>
      <c r="AA338" s="190" t="n">
        <v>32.5272470427892</v>
      </c>
      <c r="AB338" s="190" t="n">
        <v>32.1804913220153</v>
      </c>
      <c r="AC338" s="190" t="n">
        <v>31.0923923718084</v>
      </c>
      <c r="AD338" s="190" t="n">
        <v>29.3943954809676</v>
      </c>
      <c r="AE338" s="190" t="n">
        <v>27.6488161026136</v>
      </c>
      <c r="AF338" s="190" t="n">
        <v>26.0404980831102</v>
      </c>
      <c r="AG338" s="13" t="n">
        <f aca="false">SUM(I338:AF338)</f>
        <v>699.732592037086</v>
      </c>
      <c r="AM338" s="130"/>
      <c r="AN338" s="161"/>
      <c r="AO338" s="194"/>
      <c r="BI338" s="130"/>
    </row>
    <row r="339" customFormat="false" ht="12" hidden="false" customHeight="true" outlineLevel="0" collapsed="false">
      <c r="B339" s="153"/>
      <c r="C339" s="191"/>
      <c r="G339" s="130"/>
      <c r="H339" s="130" t="n">
        <v>313</v>
      </c>
      <c r="I339" s="189" t="n">
        <v>24.8749716163999</v>
      </c>
      <c r="J339" s="190" t="n">
        <v>24.0312315282097</v>
      </c>
      <c r="K339" s="190" t="n">
        <v>23.2472861065269</v>
      </c>
      <c r="L339" s="190" t="n">
        <v>23.0974611389612</v>
      </c>
      <c r="M339" s="190" t="n">
        <v>23.2076733679301</v>
      </c>
      <c r="N339" s="190" t="n">
        <v>23.8865232227302</v>
      </c>
      <c r="O339" s="190" t="n">
        <v>24.1587667080748</v>
      </c>
      <c r="P339" s="190" t="n">
        <v>23.9982318855744</v>
      </c>
      <c r="Q339" s="190" t="n">
        <v>25.5765954020657</v>
      </c>
      <c r="R339" s="190" t="n">
        <v>26.9087884476598</v>
      </c>
      <c r="S339" s="190" t="n">
        <v>27.4111772105321</v>
      </c>
      <c r="T339" s="190" t="n">
        <v>27.2604648460675</v>
      </c>
      <c r="U339" s="190" t="n">
        <v>27.197302352916</v>
      </c>
      <c r="V339" s="190" t="n">
        <v>26.6472570729416</v>
      </c>
      <c r="W339" s="190" t="n">
        <v>25.7604137911714</v>
      </c>
      <c r="X339" s="190" t="n">
        <v>25.6316874206874</v>
      </c>
      <c r="Y339" s="190" t="n">
        <v>25.1848378145831</v>
      </c>
      <c r="Z339" s="190" t="n">
        <v>29.2621217026571</v>
      </c>
      <c r="AA339" s="190" t="n">
        <v>29.4692881457299</v>
      </c>
      <c r="AB339" s="190" t="n">
        <v>29.6905374174065</v>
      </c>
      <c r="AC339" s="190" t="n">
        <v>29.1788803323069</v>
      </c>
      <c r="AD339" s="190" t="n">
        <v>27.6995025601159</v>
      </c>
      <c r="AE339" s="190" t="n">
        <v>26.4117775000446</v>
      </c>
      <c r="AF339" s="190" t="n">
        <v>24.8079983608666</v>
      </c>
      <c r="AG339" s="13" t="n">
        <f aca="false">SUM(I339:AF339)</f>
        <v>624.600775952159</v>
      </c>
      <c r="AM339" s="130"/>
      <c r="AN339" s="161"/>
      <c r="AO339" s="194"/>
      <c r="BI339" s="130"/>
    </row>
    <row r="340" customFormat="false" ht="12" hidden="false" customHeight="true" outlineLevel="0" collapsed="false">
      <c r="B340" s="153"/>
      <c r="C340" s="191"/>
      <c r="G340" s="130"/>
      <c r="H340" s="130" t="n">
        <v>314</v>
      </c>
      <c r="I340" s="189" t="n">
        <v>23.2910512228058</v>
      </c>
      <c r="J340" s="190" t="n">
        <v>22.7555575066804</v>
      </c>
      <c r="K340" s="190" t="n">
        <v>22.0153611399162</v>
      </c>
      <c r="L340" s="190" t="n">
        <v>21.8853687406293</v>
      </c>
      <c r="M340" s="190" t="n">
        <v>21.8286303474275</v>
      </c>
      <c r="N340" s="190" t="n">
        <v>22.2688104332492</v>
      </c>
      <c r="O340" s="190" t="n">
        <v>22.2250131646846</v>
      </c>
      <c r="P340" s="190" t="n">
        <v>21.5540549358176</v>
      </c>
      <c r="Q340" s="190" t="n">
        <v>22.7920344110944</v>
      </c>
      <c r="R340" s="190" t="n">
        <v>23.9842290120663</v>
      </c>
      <c r="S340" s="190" t="n">
        <v>24.1881525459966</v>
      </c>
      <c r="T340" s="190" t="n">
        <v>23.6963551733096</v>
      </c>
      <c r="U340" s="190" t="n">
        <v>24.5929769050635</v>
      </c>
      <c r="V340" s="190" t="n">
        <v>24.7567254237408</v>
      </c>
      <c r="W340" s="190" t="n">
        <v>24.9513843361065</v>
      </c>
      <c r="X340" s="190" t="n">
        <v>25.1314144231274</v>
      </c>
      <c r="Y340" s="190" t="n">
        <v>24.8916331088669</v>
      </c>
      <c r="Z340" s="190" t="n">
        <v>29.1034095241516</v>
      </c>
      <c r="AA340" s="190" t="n">
        <v>29.9172967969928</v>
      </c>
      <c r="AB340" s="190" t="n">
        <v>30.1625229646539</v>
      </c>
      <c r="AC340" s="190" t="n">
        <v>29.3322209040083</v>
      </c>
      <c r="AD340" s="190" t="n">
        <v>27.7641297505664</v>
      </c>
      <c r="AE340" s="190" t="n">
        <v>25.6800794664441</v>
      </c>
      <c r="AF340" s="190" t="n">
        <v>23.804145222339</v>
      </c>
      <c r="AG340" s="13" t="n">
        <f aca="false">SUM(I340:AF340)</f>
        <v>592.572557459739</v>
      </c>
      <c r="AM340" s="130"/>
      <c r="AN340" s="161"/>
      <c r="AO340" s="194"/>
      <c r="BI340" s="130"/>
    </row>
    <row r="341" customFormat="false" ht="12" hidden="false" customHeight="true" outlineLevel="0" collapsed="false">
      <c r="B341" s="153"/>
      <c r="C341" s="191"/>
      <c r="G341" s="130"/>
      <c r="H341" s="130" t="n">
        <v>315</v>
      </c>
      <c r="I341" s="189" t="n">
        <v>22.4615147984855</v>
      </c>
      <c r="J341" s="190" t="n">
        <v>21.706650998578</v>
      </c>
      <c r="K341" s="190" t="n">
        <v>21.6244405917761</v>
      </c>
      <c r="L341" s="190" t="n">
        <v>21.6371048508058</v>
      </c>
      <c r="M341" s="190" t="n">
        <v>21.7196410026174</v>
      </c>
      <c r="N341" s="190" t="n">
        <v>23.5198393021369</v>
      </c>
      <c r="O341" s="190" t="n">
        <v>27.3237682724096</v>
      </c>
      <c r="P341" s="190" t="n">
        <v>30.4963050037038</v>
      </c>
      <c r="Q341" s="190" t="n">
        <v>31.3764068978656</v>
      </c>
      <c r="R341" s="190" t="n">
        <v>31.8386817681411</v>
      </c>
      <c r="S341" s="190" t="n">
        <v>32.4303451071103</v>
      </c>
      <c r="T341" s="190" t="n">
        <v>30.5397449362447</v>
      </c>
      <c r="U341" s="190" t="n">
        <v>30.0121614647321</v>
      </c>
      <c r="V341" s="190" t="n">
        <v>30.050920530295</v>
      </c>
      <c r="W341" s="190" t="n">
        <v>30.0706974047755</v>
      </c>
      <c r="X341" s="190" t="n">
        <v>29.9147842819876</v>
      </c>
      <c r="Y341" s="190" t="n">
        <v>29.5840294608462</v>
      </c>
      <c r="Z341" s="190" t="n">
        <v>32.4071932213848</v>
      </c>
      <c r="AA341" s="190" t="n">
        <v>33.6859001549727</v>
      </c>
      <c r="AB341" s="190" t="n">
        <v>33.2854513062607</v>
      </c>
      <c r="AC341" s="190" t="n">
        <v>32.9550787371779</v>
      </c>
      <c r="AD341" s="190" t="n">
        <v>30.4972830274994</v>
      </c>
      <c r="AE341" s="190" t="n">
        <v>27.7792900398021</v>
      </c>
      <c r="AF341" s="190" t="n">
        <v>26.0392272761643</v>
      </c>
      <c r="AG341" s="13" t="n">
        <f aca="false">SUM(I341:AF341)</f>
        <v>682.956460435773</v>
      </c>
      <c r="AM341" s="130"/>
      <c r="AN341" s="161"/>
      <c r="AO341" s="194"/>
      <c r="BI341" s="130"/>
    </row>
    <row r="342" customFormat="false" ht="12" hidden="false" customHeight="true" outlineLevel="0" collapsed="false">
      <c r="B342" s="153"/>
      <c r="C342" s="191"/>
      <c r="G342" s="130"/>
      <c r="H342" s="130" t="n">
        <v>316</v>
      </c>
      <c r="I342" s="189" t="n">
        <v>24.6347051263489</v>
      </c>
      <c r="J342" s="190" t="n">
        <v>24.0007437237408</v>
      </c>
      <c r="K342" s="190" t="n">
        <v>23.3463117111022</v>
      </c>
      <c r="L342" s="190" t="n">
        <v>23.3552792477671</v>
      </c>
      <c r="M342" s="190" t="n">
        <v>23.8345243357096</v>
      </c>
      <c r="N342" s="190" t="n">
        <v>25.2620457186259</v>
      </c>
      <c r="O342" s="190" t="n">
        <v>28.5450193351886</v>
      </c>
      <c r="P342" s="190" t="n">
        <v>31.0457411014315</v>
      </c>
      <c r="Q342" s="190" t="n">
        <v>32.6136244470859</v>
      </c>
      <c r="R342" s="190" t="n">
        <v>33.0717764105077</v>
      </c>
      <c r="S342" s="190" t="n">
        <v>33.1679593756057</v>
      </c>
      <c r="T342" s="190" t="n">
        <v>32.581251638859</v>
      </c>
      <c r="U342" s="190" t="n">
        <v>32.6155455228253</v>
      </c>
      <c r="V342" s="190" t="n">
        <v>32.612308387933</v>
      </c>
      <c r="W342" s="190" t="n">
        <v>31.7527810310788</v>
      </c>
      <c r="X342" s="190" t="n">
        <v>31.6771597352271</v>
      </c>
      <c r="Y342" s="190" t="n">
        <v>31.0868446727762</v>
      </c>
      <c r="Z342" s="190" t="n">
        <v>33.9174610426426</v>
      </c>
      <c r="AA342" s="190" t="n">
        <v>33.8422331213784</v>
      </c>
      <c r="AB342" s="190" t="n">
        <v>33.8640063817179</v>
      </c>
      <c r="AC342" s="190" t="n">
        <v>32.7956874589254</v>
      </c>
      <c r="AD342" s="190" t="n">
        <v>30.5970504881157</v>
      </c>
      <c r="AE342" s="190" t="n">
        <v>28.4936891923999</v>
      </c>
      <c r="AF342" s="190" t="n">
        <v>26.1182180138081</v>
      </c>
      <c r="AG342" s="13" t="n">
        <f aca="false">SUM(I342:AF342)</f>
        <v>714.831967220801</v>
      </c>
      <c r="AM342" s="130"/>
      <c r="AN342" s="161"/>
      <c r="AO342" s="194"/>
      <c r="BI342" s="130"/>
    </row>
    <row r="343" customFormat="false" ht="12" hidden="false" customHeight="true" outlineLevel="0" collapsed="false">
      <c r="B343" s="153"/>
      <c r="C343" s="191"/>
      <c r="G343" s="130"/>
      <c r="H343" s="130" t="n">
        <v>317</v>
      </c>
      <c r="I343" s="189" t="n">
        <v>27.0324401977486</v>
      </c>
      <c r="J343" s="190" t="n">
        <v>26.2627919078244</v>
      </c>
      <c r="K343" s="190" t="n">
        <v>25.7381862241381</v>
      </c>
      <c r="L343" s="190" t="n">
        <v>25.6934149171159</v>
      </c>
      <c r="M343" s="190" t="n">
        <v>26.1405273910051</v>
      </c>
      <c r="N343" s="190" t="n">
        <v>27.6298084019091</v>
      </c>
      <c r="O343" s="190" t="n">
        <v>30.8854224661154</v>
      </c>
      <c r="P343" s="190" t="n">
        <v>33.5249529455021</v>
      </c>
      <c r="Q343" s="190" t="n">
        <v>34.7663436090989</v>
      </c>
      <c r="R343" s="190" t="n">
        <v>35.6224792802812</v>
      </c>
      <c r="S343" s="190" t="n">
        <v>35.7570969206782</v>
      </c>
      <c r="T343" s="190" t="n">
        <v>35.5598814519921</v>
      </c>
      <c r="U343" s="190" t="n">
        <v>35.4035030531411</v>
      </c>
      <c r="V343" s="190" t="n">
        <v>35.115511759927</v>
      </c>
      <c r="W343" s="190" t="n">
        <v>34.6019378083463</v>
      </c>
      <c r="X343" s="190" t="n">
        <v>34.6029486058934</v>
      </c>
      <c r="Y343" s="190" t="n">
        <v>33.8799768441355</v>
      </c>
      <c r="Z343" s="190" t="n">
        <v>36.8853986849288</v>
      </c>
      <c r="AA343" s="190" t="n">
        <v>36.82935997115</v>
      </c>
      <c r="AB343" s="190" t="n">
        <v>36.5934139515844</v>
      </c>
      <c r="AC343" s="190" t="n">
        <v>35.5978861307052</v>
      </c>
      <c r="AD343" s="190" t="n">
        <v>33.1833265659808</v>
      </c>
      <c r="AE343" s="190" t="n">
        <v>30.8267652272658</v>
      </c>
      <c r="AF343" s="190" t="n">
        <v>28.622787492299</v>
      </c>
      <c r="AG343" s="13" t="n">
        <f aca="false">SUM(I343:AF343)</f>
        <v>776.756161808767</v>
      </c>
      <c r="AM343" s="130"/>
      <c r="AN343" s="161"/>
      <c r="AO343" s="194"/>
      <c r="BI343" s="130"/>
    </row>
    <row r="344" customFormat="false" ht="12" hidden="false" customHeight="true" outlineLevel="0" collapsed="false">
      <c r="B344" s="153"/>
      <c r="C344" s="191"/>
      <c r="G344" s="130"/>
      <c r="H344" s="130" t="n">
        <v>318</v>
      </c>
      <c r="I344" s="189" t="n">
        <v>26.6810959554483</v>
      </c>
      <c r="J344" s="190" t="n">
        <v>25.9287415198037</v>
      </c>
      <c r="K344" s="190" t="n">
        <v>25.6455543649356</v>
      </c>
      <c r="L344" s="190" t="n">
        <v>25.6757821467295</v>
      </c>
      <c r="M344" s="190" t="n">
        <v>26.1904277837189</v>
      </c>
      <c r="N344" s="190" t="n">
        <v>27.8831312001597</v>
      </c>
      <c r="O344" s="190" t="n">
        <v>31.4582534500216</v>
      </c>
      <c r="P344" s="190" t="n">
        <v>33.3062258576151</v>
      </c>
      <c r="Q344" s="190" t="n">
        <v>34.7699289972496</v>
      </c>
      <c r="R344" s="190" t="n">
        <v>35.2043635359895</v>
      </c>
      <c r="S344" s="190" t="n">
        <v>35.020640518698</v>
      </c>
      <c r="T344" s="190" t="n">
        <v>34.8681701231749</v>
      </c>
      <c r="U344" s="190" t="n">
        <v>34.6203521376997</v>
      </c>
      <c r="V344" s="190" t="n">
        <v>34.9418274636237</v>
      </c>
      <c r="W344" s="190" t="n">
        <v>34.6863360576259</v>
      </c>
      <c r="X344" s="190" t="n">
        <v>34.1430182978922</v>
      </c>
      <c r="Y344" s="190" t="n">
        <v>33.7156450714494</v>
      </c>
      <c r="Z344" s="190" t="n">
        <v>36.4346176010331</v>
      </c>
      <c r="AA344" s="190" t="n">
        <v>36.2892877477358</v>
      </c>
      <c r="AB344" s="190" t="n">
        <v>36.1428253888427</v>
      </c>
      <c r="AC344" s="190" t="n">
        <v>35.3496418729215</v>
      </c>
      <c r="AD344" s="190" t="n">
        <v>33.1853638111037</v>
      </c>
      <c r="AE344" s="190" t="n">
        <v>31.0233737222662</v>
      </c>
      <c r="AF344" s="190" t="n">
        <v>28.9345523295405</v>
      </c>
      <c r="AG344" s="13" t="n">
        <f aca="false">SUM(I344:AF344)</f>
        <v>772.099156955279</v>
      </c>
      <c r="AM344" s="130"/>
      <c r="AN344" s="161"/>
      <c r="AO344" s="194"/>
      <c r="BI344" s="130"/>
    </row>
    <row r="345" customFormat="false" ht="12" hidden="false" customHeight="true" outlineLevel="0" collapsed="false">
      <c r="B345" s="153"/>
      <c r="C345" s="191"/>
      <c r="G345" s="130"/>
      <c r="H345" s="130" t="n">
        <v>319</v>
      </c>
      <c r="I345" s="189" t="n">
        <v>25.0714178563373</v>
      </c>
      <c r="J345" s="190" t="n">
        <v>24.4422800250903</v>
      </c>
      <c r="K345" s="190" t="n">
        <v>24.1566032849229</v>
      </c>
      <c r="L345" s="190" t="n">
        <v>24.3031793315601</v>
      </c>
      <c r="M345" s="190" t="n">
        <v>24.780957925132</v>
      </c>
      <c r="N345" s="190" t="n">
        <v>26.5161116864056</v>
      </c>
      <c r="O345" s="190" t="n">
        <v>29.9495053314</v>
      </c>
      <c r="P345" s="190" t="n">
        <v>31.7997240171189</v>
      </c>
      <c r="Q345" s="190" t="n">
        <v>33.1933187286925</v>
      </c>
      <c r="R345" s="190" t="n">
        <v>33.6905605465698</v>
      </c>
      <c r="S345" s="190" t="n">
        <v>33.6179451509054</v>
      </c>
      <c r="T345" s="190" t="n">
        <v>33.0036819582321</v>
      </c>
      <c r="U345" s="190" t="n">
        <v>32.8990200787021</v>
      </c>
      <c r="V345" s="190" t="n">
        <v>33.2373183755349</v>
      </c>
      <c r="W345" s="190" t="n">
        <v>33.0236438621964</v>
      </c>
      <c r="X345" s="190" t="n">
        <v>32.1753465158055</v>
      </c>
      <c r="Y345" s="190" t="n">
        <v>31.7756340386101</v>
      </c>
      <c r="Z345" s="190" t="n">
        <v>34.3989826656194</v>
      </c>
      <c r="AA345" s="190" t="n">
        <v>34.2627325752242</v>
      </c>
      <c r="AB345" s="190" t="n">
        <v>34.1283294006617</v>
      </c>
      <c r="AC345" s="190" t="n">
        <v>33.1969012616424</v>
      </c>
      <c r="AD345" s="190" t="n">
        <v>31.5083749938182</v>
      </c>
      <c r="AE345" s="190" t="n">
        <v>29.6977237295172</v>
      </c>
      <c r="AF345" s="190" t="n">
        <v>28.1854499054716</v>
      </c>
      <c r="AG345" s="13" t="n">
        <f aca="false">SUM(I345:AF345)</f>
        <v>733.014743245171</v>
      </c>
      <c r="AM345" s="130"/>
      <c r="AN345" s="161"/>
      <c r="AO345" s="194"/>
      <c r="BI345" s="130"/>
    </row>
    <row r="346" customFormat="false" ht="12" hidden="false" customHeight="true" outlineLevel="0" collapsed="false">
      <c r="B346" s="153"/>
      <c r="C346" s="191"/>
      <c r="G346" s="130"/>
      <c r="H346" s="130" t="n">
        <v>320</v>
      </c>
      <c r="I346" s="189" t="n">
        <v>24.5909014473451</v>
      </c>
      <c r="J346" s="190" t="n">
        <v>23.7493973953695</v>
      </c>
      <c r="K346" s="190" t="n">
        <v>23.2143184729683</v>
      </c>
      <c r="L346" s="190" t="n">
        <v>23.1399429333342</v>
      </c>
      <c r="M346" s="190" t="n">
        <v>23.4016088293064</v>
      </c>
      <c r="N346" s="190" t="n">
        <v>24.0966267639313</v>
      </c>
      <c r="O346" s="190" t="n">
        <v>24.6312043824143</v>
      </c>
      <c r="P346" s="190" t="n">
        <v>23.8583867291795</v>
      </c>
      <c r="Q346" s="190" t="n">
        <v>25.0362808888925</v>
      </c>
      <c r="R346" s="190" t="n">
        <v>26.3249659961339</v>
      </c>
      <c r="S346" s="190" t="n">
        <v>26.9002937357332</v>
      </c>
      <c r="T346" s="190" t="n">
        <v>26.7419687184623</v>
      </c>
      <c r="U346" s="190" t="n">
        <v>26.5230498604584</v>
      </c>
      <c r="V346" s="190" t="n">
        <v>26.2252399451547</v>
      </c>
      <c r="W346" s="190" t="n">
        <v>25.3315565151594</v>
      </c>
      <c r="X346" s="190" t="n">
        <v>24.8814752213401</v>
      </c>
      <c r="Y346" s="190" t="n">
        <v>24.9409726361525</v>
      </c>
      <c r="Z346" s="190" t="n">
        <v>28.7764555952848</v>
      </c>
      <c r="AA346" s="190" t="n">
        <v>28.7720469276168</v>
      </c>
      <c r="AB346" s="190" t="n">
        <v>28.745912730739</v>
      </c>
      <c r="AC346" s="190" t="n">
        <v>28.5411673984247</v>
      </c>
      <c r="AD346" s="190" t="n">
        <v>26.9086815749102</v>
      </c>
      <c r="AE346" s="190" t="n">
        <v>25.7806895349887</v>
      </c>
      <c r="AF346" s="190" t="n">
        <v>24.3003874494976</v>
      </c>
      <c r="AG346" s="13" t="n">
        <f aca="false">SUM(I346:AF346)</f>
        <v>615.413531682798</v>
      </c>
      <c r="AM346" s="130"/>
      <c r="AN346" s="161"/>
      <c r="AO346" s="194"/>
      <c r="BI346" s="130"/>
    </row>
    <row r="347" customFormat="false" ht="12" hidden="false" customHeight="true" outlineLevel="0" collapsed="false">
      <c r="B347" s="153"/>
      <c r="C347" s="191"/>
      <c r="G347" s="130"/>
      <c r="H347" s="130" t="n">
        <v>321</v>
      </c>
      <c r="I347" s="189" t="n">
        <v>23.286903651676</v>
      </c>
      <c r="J347" s="190" t="n">
        <v>22.5310455511424</v>
      </c>
      <c r="K347" s="190" t="n">
        <v>22.1135669042011</v>
      </c>
      <c r="L347" s="190" t="n">
        <v>21.8079061511029</v>
      </c>
      <c r="M347" s="190" t="n">
        <v>22.0050133504101</v>
      </c>
      <c r="N347" s="190" t="n">
        <v>22.1226008688463</v>
      </c>
      <c r="O347" s="190" t="n">
        <v>22.4380013375674</v>
      </c>
      <c r="P347" s="190" t="n">
        <v>21.6967537955579</v>
      </c>
      <c r="Q347" s="190" t="n">
        <v>22.9764006817201</v>
      </c>
      <c r="R347" s="190" t="n">
        <v>24.3294201006402</v>
      </c>
      <c r="S347" s="190" t="n">
        <v>24.9564000291026</v>
      </c>
      <c r="T347" s="190" t="n">
        <v>25.2520823979923</v>
      </c>
      <c r="U347" s="190" t="n">
        <v>26.3034071743694</v>
      </c>
      <c r="V347" s="190" t="n">
        <v>26.6988419764926</v>
      </c>
      <c r="W347" s="190" t="n">
        <v>26.8435472278312</v>
      </c>
      <c r="X347" s="190" t="n">
        <v>26.9440609456547</v>
      </c>
      <c r="Y347" s="190" t="n">
        <v>27.4946016019946</v>
      </c>
      <c r="Z347" s="190" t="n">
        <v>31.6374852151676</v>
      </c>
      <c r="AA347" s="190" t="n">
        <v>31.7334595894823</v>
      </c>
      <c r="AB347" s="190" t="n">
        <v>31.8710385822085</v>
      </c>
      <c r="AC347" s="190" t="n">
        <v>31.0887369602571</v>
      </c>
      <c r="AD347" s="190" t="n">
        <v>29.3086761230131</v>
      </c>
      <c r="AE347" s="190" t="n">
        <v>27.1456335738333</v>
      </c>
      <c r="AF347" s="190" t="n">
        <v>25.2040410148284</v>
      </c>
      <c r="AG347" s="13" t="n">
        <f aca="false">SUM(I347:AF347)</f>
        <v>617.789624805092</v>
      </c>
      <c r="AM347" s="130"/>
      <c r="AN347" s="161"/>
      <c r="AO347" s="194"/>
      <c r="BI347" s="130"/>
    </row>
    <row r="348" customFormat="false" ht="12" hidden="false" customHeight="true" outlineLevel="0" collapsed="false">
      <c r="B348" s="153"/>
      <c r="C348" s="191"/>
      <c r="G348" s="130"/>
      <c r="H348" s="130" t="n">
        <v>322</v>
      </c>
      <c r="I348" s="189" t="n">
        <v>23.9226269679615</v>
      </c>
      <c r="J348" s="190" t="n">
        <v>23.0989754035601</v>
      </c>
      <c r="K348" s="190" t="n">
        <v>22.6752009354874</v>
      </c>
      <c r="L348" s="190" t="n">
        <v>22.477297910296</v>
      </c>
      <c r="M348" s="190" t="n">
        <v>22.566708588664</v>
      </c>
      <c r="N348" s="190" t="n">
        <v>23.9558548825891</v>
      </c>
      <c r="O348" s="190" t="n">
        <v>27.6425890040839</v>
      </c>
      <c r="P348" s="190" t="n">
        <v>30.5996558761055</v>
      </c>
      <c r="Q348" s="190" t="n">
        <v>31.9766259157231</v>
      </c>
      <c r="R348" s="190" t="n">
        <v>33.0131008951931</v>
      </c>
      <c r="S348" s="190" t="n">
        <v>33.3925862483797</v>
      </c>
      <c r="T348" s="190" t="n">
        <v>33.2486256246383</v>
      </c>
      <c r="U348" s="190" t="n">
        <v>32.9410990262501</v>
      </c>
      <c r="V348" s="190" t="n">
        <v>32.6182339228811</v>
      </c>
      <c r="W348" s="190" t="n">
        <v>32.2536207371522</v>
      </c>
      <c r="X348" s="190" t="n">
        <v>31.6925323288662</v>
      </c>
      <c r="Y348" s="190" t="n">
        <v>31.435988047559</v>
      </c>
      <c r="Z348" s="190" t="n">
        <v>33.537535213218</v>
      </c>
      <c r="AA348" s="190" t="n">
        <v>33.0166297204918</v>
      </c>
      <c r="AB348" s="190" t="n">
        <v>33.1215638738035</v>
      </c>
      <c r="AC348" s="190" t="n">
        <v>32.1063156954157</v>
      </c>
      <c r="AD348" s="190" t="n">
        <v>29.8856660903439</v>
      </c>
      <c r="AE348" s="190" t="n">
        <v>27.6171913084109</v>
      </c>
      <c r="AF348" s="190" t="n">
        <v>25.5625036705419</v>
      </c>
      <c r="AG348" s="13" t="n">
        <f aca="false">SUM(I348:AF348)</f>
        <v>704.358727887616</v>
      </c>
      <c r="AM348" s="130"/>
      <c r="AN348" s="161"/>
      <c r="AO348" s="194"/>
      <c r="BI348" s="130"/>
    </row>
    <row r="349" customFormat="false" ht="12" hidden="false" customHeight="true" outlineLevel="0" collapsed="false">
      <c r="B349" s="153"/>
      <c r="C349" s="191"/>
      <c r="G349" s="130"/>
      <c r="H349" s="130" t="n">
        <v>323</v>
      </c>
      <c r="I349" s="189" t="n">
        <v>25.5196151396322</v>
      </c>
      <c r="J349" s="190" t="n">
        <v>24.6649998711178</v>
      </c>
      <c r="K349" s="190" t="n">
        <v>23.9741511467687</v>
      </c>
      <c r="L349" s="190" t="n">
        <v>23.7432528463763</v>
      </c>
      <c r="M349" s="190" t="n">
        <v>24.055487251665</v>
      </c>
      <c r="N349" s="190" t="n">
        <v>25.1976776308084</v>
      </c>
      <c r="O349" s="190" t="n">
        <v>28.6376810790842</v>
      </c>
      <c r="P349" s="190" t="n">
        <v>30.626626682361</v>
      </c>
      <c r="Q349" s="190" t="n">
        <v>32.0928740096977</v>
      </c>
      <c r="R349" s="190" t="n">
        <v>33.124947797922</v>
      </c>
      <c r="S349" s="190" t="n">
        <v>33.5361412799659</v>
      </c>
      <c r="T349" s="190" t="n">
        <v>33.7374529848524</v>
      </c>
      <c r="U349" s="190" t="n">
        <v>34.114785135059</v>
      </c>
      <c r="V349" s="190" t="n">
        <v>34.5617119723068</v>
      </c>
      <c r="W349" s="190" t="n">
        <v>34.7103774837728</v>
      </c>
      <c r="X349" s="190" t="n">
        <v>34.2711990343577</v>
      </c>
      <c r="Y349" s="190" t="n">
        <v>34.4981571274046</v>
      </c>
      <c r="Z349" s="190" t="n">
        <v>36.3988413515307</v>
      </c>
      <c r="AA349" s="190" t="n">
        <v>35.753722148275</v>
      </c>
      <c r="AB349" s="190" t="n">
        <v>35.2670461510021</v>
      </c>
      <c r="AC349" s="190" t="n">
        <v>33.8870373509402</v>
      </c>
      <c r="AD349" s="190" t="n">
        <v>31.6877078550594</v>
      </c>
      <c r="AE349" s="190" t="n">
        <v>29.1379639224266</v>
      </c>
      <c r="AF349" s="190" t="n">
        <v>26.7638631776876</v>
      </c>
      <c r="AG349" s="13" t="n">
        <f aca="false">SUM(I349:AF349)</f>
        <v>739.963320430074</v>
      </c>
      <c r="AM349" s="130"/>
      <c r="AN349" s="161"/>
      <c r="AO349" s="194"/>
      <c r="BI349" s="130"/>
    </row>
    <row r="350" customFormat="false" ht="12" hidden="false" customHeight="true" outlineLevel="0" collapsed="false">
      <c r="B350" s="153"/>
      <c r="C350" s="191"/>
      <c r="G350" s="130"/>
      <c r="H350" s="130" t="n">
        <v>324</v>
      </c>
      <c r="I350" s="189" t="n">
        <v>25.458632869801</v>
      </c>
      <c r="J350" s="190" t="n">
        <v>24.460027102692</v>
      </c>
      <c r="K350" s="190" t="n">
        <v>23.9758958222682</v>
      </c>
      <c r="L350" s="190" t="n">
        <v>23.7176389791708</v>
      </c>
      <c r="M350" s="190" t="n">
        <v>24.0778303029054</v>
      </c>
      <c r="N350" s="190" t="n">
        <v>25.232289449004</v>
      </c>
      <c r="O350" s="190" t="n">
        <v>28.7478075884876</v>
      </c>
      <c r="P350" s="190" t="n">
        <v>31.120438915881</v>
      </c>
      <c r="Q350" s="190" t="n">
        <v>31.9134812532586</v>
      </c>
      <c r="R350" s="190" t="n">
        <v>33.0951528424831</v>
      </c>
      <c r="S350" s="190" t="n">
        <v>33.3758975328698</v>
      </c>
      <c r="T350" s="190" t="n">
        <v>33.6241938884232</v>
      </c>
      <c r="U350" s="190" t="n">
        <v>33.4479770930114</v>
      </c>
      <c r="V350" s="190" t="n">
        <v>33.3706225096547</v>
      </c>
      <c r="W350" s="190" t="n">
        <v>32.9592011307574</v>
      </c>
      <c r="X350" s="190" t="n">
        <v>32.7967247616055</v>
      </c>
      <c r="Y350" s="190" t="n">
        <v>32.6001772731862</v>
      </c>
      <c r="Z350" s="190" t="n">
        <v>35.0425774083168</v>
      </c>
      <c r="AA350" s="190" t="n">
        <v>34.332652691943</v>
      </c>
      <c r="AB350" s="190" t="n">
        <v>34.0543052059588</v>
      </c>
      <c r="AC350" s="190" t="n">
        <v>33.0586569650178</v>
      </c>
      <c r="AD350" s="190" t="n">
        <v>30.5941559121822</v>
      </c>
      <c r="AE350" s="190" t="n">
        <v>28.3615777608955</v>
      </c>
      <c r="AF350" s="190" t="n">
        <v>26.0691623944122</v>
      </c>
      <c r="AG350" s="13" t="n">
        <f aca="false">SUM(I350:AF350)</f>
        <v>725.487077654186</v>
      </c>
      <c r="AM350" s="130"/>
      <c r="AN350" s="161"/>
      <c r="AO350" s="194"/>
      <c r="BI350" s="130"/>
    </row>
    <row r="351" customFormat="false" ht="12" hidden="false" customHeight="true" outlineLevel="0" collapsed="false">
      <c r="B351" s="153"/>
      <c r="C351" s="191"/>
      <c r="G351" s="130"/>
      <c r="H351" s="130" t="n">
        <v>325</v>
      </c>
      <c r="I351" s="189" t="n">
        <v>25.6006019082983</v>
      </c>
      <c r="J351" s="190" t="n">
        <v>24.503061468191</v>
      </c>
      <c r="K351" s="190" t="n">
        <v>24.1649621447026</v>
      </c>
      <c r="L351" s="190" t="n">
        <v>23.8255396561226</v>
      </c>
      <c r="M351" s="190" t="n">
        <v>24.185961126551</v>
      </c>
      <c r="N351" s="190" t="n">
        <v>25.358403679987</v>
      </c>
      <c r="O351" s="190" t="n">
        <v>29.1600999567822</v>
      </c>
      <c r="P351" s="190" t="n">
        <v>31.0305943158292</v>
      </c>
      <c r="Q351" s="190" t="n">
        <v>32.357223588522</v>
      </c>
      <c r="R351" s="190" t="n">
        <v>33.3676980606922</v>
      </c>
      <c r="S351" s="190" t="n">
        <v>33.5440919803174</v>
      </c>
      <c r="T351" s="190" t="n">
        <v>34.3165190517725</v>
      </c>
      <c r="U351" s="190" t="n">
        <v>34.3575134597492</v>
      </c>
      <c r="V351" s="190" t="n">
        <v>34.9554728057519</v>
      </c>
      <c r="W351" s="190" t="n">
        <v>35.031827010492</v>
      </c>
      <c r="X351" s="190" t="n">
        <v>34.4771678671644</v>
      </c>
      <c r="Y351" s="190" t="n">
        <v>34.6843942603419</v>
      </c>
      <c r="Z351" s="190" t="n">
        <v>36.8057464787898</v>
      </c>
      <c r="AA351" s="190" t="n">
        <v>35.710449500187</v>
      </c>
      <c r="AB351" s="190" t="n">
        <v>35.4953371034856</v>
      </c>
      <c r="AC351" s="190" t="n">
        <v>34.4148788350117</v>
      </c>
      <c r="AD351" s="190" t="n">
        <v>32.1848697287708</v>
      </c>
      <c r="AE351" s="190" t="n">
        <v>29.8656572154072</v>
      </c>
      <c r="AF351" s="190" t="n">
        <v>27.562635616673</v>
      </c>
      <c r="AG351" s="13" t="n">
        <f aca="false">SUM(I351:AF351)</f>
        <v>746.960706819592</v>
      </c>
      <c r="AM351" s="130"/>
      <c r="AN351" s="161"/>
      <c r="AO351" s="194"/>
      <c r="BI351" s="130"/>
    </row>
    <row r="352" customFormat="false" ht="12" hidden="false" customHeight="true" outlineLevel="0" collapsed="false">
      <c r="B352" s="153"/>
      <c r="C352" s="191"/>
      <c r="G352" s="130"/>
      <c r="H352" s="130" t="n">
        <v>326</v>
      </c>
      <c r="I352" s="189" t="n">
        <v>25.9905644037953</v>
      </c>
      <c r="J352" s="190" t="n">
        <v>24.9222078072775</v>
      </c>
      <c r="K352" s="190" t="n">
        <v>24.3458635979824</v>
      </c>
      <c r="L352" s="190" t="n">
        <v>23.9777024681959</v>
      </c>
      <c r="M352" s="190" t="n">
        <v>24.1241567720632</v>
      </c>
      <c r="N352" s="190" t="n">
        <v>25.2656276278675</v>
      </c>
      <c r="O352" s="190" t="n">
        <v>28.8406048687377</v>
      </c>
      <c r="P352" s="190" t="n">
        <v>30.8376525725388</v>
      </c>
      <c r="Q352" s="190" t="n">
        <v>31.9798920420117</v>
      </c>
      <c r="R352" s="190" t="n">
        <v>33.3046975330051</v>
      </c>
      <c r="S352" s="190" t="n">
        <v>33.5602940853599</v>
      </c>
      <c r="T352" s="190" t="n">
        <v>33.6996898513561</v>
      </c>
      <c r="U352" s="190" t="n">
        <v>33.6337179111893</v>
      </c>
      <c r="V352" s="190" t="n">
        <v>33.8450960721909</v>
      </c>
      <c r="W352" s="190" t="n">
        <v>34.1164017772017</v>
      </c>
      <c r="X352" s="190" t="n">
        <v>33.0985076711571</v>
      </c>
      <c r="Y352" s="190" t="n">
        <v>33.0762947448071</v>
      </c>
      <c r="Z352" s="190" t="n">
        <v>34.9938267318931</v>
      </c>
      <c r="AA352" s="190" t="n">
        <v>34.0598783817649</v>
      </c>
      <c r="AB352" s="190" t="n">
        <v>33.7886795895708</v>
      </c>
      <c r="AC352" s="190" t="n">
        <v>32.4480024295358</v>
      </c>
      <c r="AD352" s="190" t="n">
        <v>30.7679985347908</v>
      </c>
      <c r="AE352" s="190" t="n">
        <v>28.845845190368</v>
      </c>
      <c r="AF352" s="190" t="n">
        <v>27.179995961126</v>
      </c>
      <c r="AG352" s="13" t="n">
        <f aca="false">SUM(I352:AF352)</f>
        <v>730.703198625786</v>
      </c>
      <c r="AM352" s="130"/>
      <c r="AN352" s="161"/>
      <c r="AO352" s="194"/>
      <c r="BI352" s="130"/>
    </row>
    <row r="353" customFormat="false" ht="12" hidden="false" customHeight="true" outlineLevel="0" collapsed="false">
      <c r="B353" s="153"/>
      <c r="C353" s="191"/>
      <c r="G353" s="130"/>
      <c r="H353" s="130" t="n">
        <v>327</v>
      </c>
      <c r="I353" s="189" t="n">
        <v>25.7033534858301</v>
      </c>
      <c r="J353" s="190" t="n">
        <v>24.8511262937424</v>
      </c>
      <c r="K353" s="190" t="n">
        <v>23.9514902322937</v>
      </c>
      <c r="L353" s="190" t="n">
        <v>23.6930056527908</v>
      </c>
      <c r="M353" s="190" t="n">
        <v>23.6816735783222</v>
      </c>
      <c r="N353" s="190" t="n">
        <v>24.3356755631315</v>
      </c>
      <c r="O353" s="190" t="n">
        <v>25.0340621066338</v>
      </c>
      <c r="P353" s="190" t="n">
        <v>24.6624426001256</v>
      </c>
      <c r="Q353" s="190" t="n">
        <v>26.3284225389313</v>
      </c>
      <c r="R353" s="190" t="n">
        <v>27.6670265036832</v>
      </c>
      <c r="S353" s="190" t="n">
        <v>27.998158127531</v>
      </c>
      <c r="T353" s="190" t="n">
        <v>27.9168855155412</v>
      </c>
      <c r="U353" s="190" t="n">
        <v>27.8905768961647</v>
      </c>
      <c r="V353" s="190" t="n">
        <v>27.049066830825</v>
      </c>
      <c r="W353" s="190" t="n">
        <v>26.5110146763912</v>
      </c>
      <c r="X353" s="190" t="n">
        <v>26.3751087382718</v>
      </c>
      <c r="Y353" s="190" t="n">
        <v>26.6856248620283</v>
      </c>
      <c r="Z353" s="190" t="n">
        <v>30.4764368073713</v>
      </c>
      <c r="AA353" s="190" t="n">
        <v>30.2355790578162</v>
      </c>
      <c r="AB353" s="190" t="n">
        <v>30.6930717577885</v>
      </c>
      <c r="AC353" s="190" t="n">
        <v>29.902399115411</v>
      </c>
      <c r="AD353" s="190" t="n">
        <v>28.5714484054815</v>
      </c>
      <c r="AE353" s="190" t="n">
        <v>27.0776921481864</v>
      </c>
      <c r="AF353" s="190" t="n">
        <v>25.5507512664425</v>
      </c>
      <c r="AG353" s="13" t="n">
        <f aca="false">SUM(I353:AF353)</f>
        <v>642.842092760735</v>
      </c>
      <c r="AM353" s="130"/>
      <c r="AN353" s="161"/>
      <c r="AO353" s="194"/>
      <c r="BI353" s="130"/>
    </row>
    <row r="354" customFormat="false" ht="12" hidden="false" customHeight="true" outlineLevel="0" collapsed="false">
      <c r="B354" s="153"/>
      <c r="C354" s="191"/>
      <c r="G354" s="130"/>
      <c r="H354" s="130" t="n">
        <v>328</v>
      </c>
      <c r="I354" s="189" t="n">
        <v>24.3728576432817</v>
      </c>
      <c r="J354" s="190" t="n">
        <v>23.8358883923619</v>
      </c>
      <c r="K354" s="190" t="n">
        <v>23.245393944954</v>
      </c>
      <c r="L354" s="190" t="n">
        <v>23.086226958611</v>
      </c>
      <c r="M354" s="190" t="n">
        <v>23.1812054406957</v>
      </c>
      <c r="N354" s="190" t="n">
        <v>23.683977297551</v>
      </c>
      <c r="O354" s="190" t="n">
        <v>24.2101317538163</v>
      </c>
      <c r="P354" s="190" t="n">
        <v>23.3073409956151</v>
      </c>
      <c r="Q354" s="190" t="n">
        <v>24.4723962846884</v>
      </c>
      <c r="R354" s="190" t="n">
        <v>25.3861791319597</v>
      </c>
      <c r="S354" s="190" t="n">
        <v>25.3929332567122</v>
      </c>
      <c r="T354" s="190" t="n">
        <v>24.6741859055403</v>
      </c>
      <c r="U354" s="190" t="n">
        <v>25.2529444114858</v>
      </c>
      <c r="V354" s="190" t="n">
        <v>24.9564732022422</v>
      </c>
      <c r="W354" s="190" t="n">
        <v>24.8439239534578</v>
      </c>
      <c r="X354" s="190" t="n">
        <v>24.9230329078604</v>
      </c>
      <c r="Y354" s="190" t="n">
        <v>25.6021684948975</v>
      </c>
      <c r="Z354" s="190" t="n">
        <v>29.7373774174782</v>
      </c>
      <c r="AA354" s="190" t="n">
        <v>30.2106614666122</v>
      </c>
      <c r="AB354" s="190" t="n">
        <v>30.9052584445107</v>
      </c>
      <c r="AC354" s="190" t="n">
        <v>30.1768576881975</v>
      </c>
      <c r="AD354" s="190" t="n">
        <v>28.6351632753605</v>
      </c>
      <c r="AE354" s="190" t="n">
        <v>26.7348661106712</v>
      </c>
      <c r="AF354" s="190" t="n">
        <v>24.9639676636731</v>
      </c>
      <c r="AG354" s="13" t="n">
        <f aca="false">SUM(I354:AF354)</f>
        <v>615.791412042235</v>
      </c>
      <c r="AM354" s="130"/>
      <c r="AN354" s="161"/>
      <c r="AO354" s="194"/>
      <c r="BI354" s="130"/>
    </row>
    <row r="355" customFormat="false" ht="12" hidden="false" customHeight="true" outlineLevel="0" collapsed="false">
      <c r="B355" s="153"/>
      <c r="C355" s="191"/>
      <c r="G355" s="130"/>
      <c r="H355" s="130" t="n">
        <v>329</v>
      </c>
      <c r="I355" s="189" t="n">
        <v>22.2618313283191</v>
      </c>
      <c r="J355" s="190" t="n">
        <v>21.8005367482573</v>
      </c>
      <c r="K355" s="190" t="n">
        <v>21.7489033557989</v>
      </c>
      <c r="L355" s="190" t="n">
        <v>21.9568299634842</v>
      </c>
      <c r="M355" s="190" t="n">
        <v>22.3643862941377</v>
      </c>
      <c r="N355" s="190" t="n">
        <v>24.2118893375468</v>
      </c>
      <c r="O355" s="190" t="n">
        <v>28.2686886276001</v>
      </c>
      <c r="P355" s="190" t="n">
        <v>30.7831416976665</v>
      </c>
      <c r="Q355" s="190" t="n">
        <v>32.4461602581474</v>
      </c>
      <c r="R355" s="190" t="n">
        <v>32.7140741634653</v>
      </c>
      <c r="S355" s="190" t="n">
        <v>32.8201664211186</v>
      </c>
      <c r="T355" s="190" t="n">
        <v>32.3595569961453</v>
      </c>
      <c r="U355" s="190" t="n">
        <v>32.2846161862617</v>
      </c>
      <c r="V355" s="190" t="n">
        <v>32.3024197430989</v>
      </c>
      <c r="W355" s="190" t="n">
        <v>31.6517197104693</v>
      </c>
      <c r="X355" s="190" t="n">
        <v>31.275292252041</v>
      </c>
      <c r="Y355" s="190" t="n">
        <v>31.5519787760101</v>
      </c>
      <c r="Z355" s="190" t="n">
        <v>33.9302884354808</v>
      </c>
      <c r="AA355" s="190" t="n">
        <v>33.5662451962726</v>
      </c>
      <c r="AB355" s="190" t="n">
        <v>34.0094805493442</v>
      </c>
      <c r="AC355" s="190" t="n">
        <v>33.2337918879597</v>
      </c>
      <c r="AD355" s="190" t="n">
        <v>30.9942198342619</v>
      </c>
      <c r="AE355" s="190" t="n">
        <v>28.6484168036375</v>
      </c>
      <c r="AF355" s="190" t="n">
        <v>26.6565452111332</v>
      </c>
      <c r="AG355" s="13" t="n">
        <f aca="false">SUM(I355:AF355)</f>
        <v>703.841179777658</v>
      </c>
      <c r="AM355" s="130"/>
      <c r="AN355" s="161"/>
      <c r="AO355" s="194"/>
      <c r="BI355" s="130"/>
    </row>
    <row r="356" customFormat="false" ht="12" hidden="false" customHeight="true" outlineLevel="0" collapsed="false">
      <c r="B356" s="153"/>
      <c r="C356" s="191"/>
      <c r="G356" s="130"/>
      <c r="H356" s="130" t="n">
        <v>330</v>
      </c>
      <c r="I356" s="189" t="n">
        <v>24.6383998448128</v>
      </c>
      <c r="J356" s="190" t="n">
        <v>23.9852595998268</v>
      </c>
      <c r="K356" s="190" t="n">
        <v>23.5524766617968</v>
      </c>
      <c r="L356" s="190" t="n">
        <v>23.5530959492722</v>
      </c>
      <c r="M356" s="190" t="n">
        <v>24.1228136970293</v>
      </c>
      <c r="N356" s="190" t="n">
        <v>25.5661637847961</v>
      </c>
      <c r="O356" s="190" t="n">
        <v>29.3575476492088</v>
      </c>
      <c r="P356" s="190" t="n">
        <v>31.2656517726992</v>
      </c>
      <c r="Q356" s="190" t="n">
        <v>32.4509442075578</v>
      </c>
      <c r="R356" s="190" t="n">
        <v>32.7660285111852</v>
      </c>
      <c r="S356" s="190" t="n">
        <v>32.719469341257</v>
      </c>
      <c r="T356" s="190" t="n">
        <v>32.0233884069753</v>
      </c>
      <c r="U356" s="190" t="n">
        <v>31.7833440707351</v>
      </c>
      <c r="V356" s="190" t="n">
        <v>31.7363663478223</v>
      </c>
      <c r="W356" s="190" t="n">
        <v>30.8550699815601</v>
      </c>
      <c r="X356" s="190" t="n">
        <v>30.4100938370055</v>
      </c>
      <c r="Y356" s="190" t="n">
        <v>30.8624532343351</v>
      </c>
      <c r="Z356" s="190" t="n">
        <v>33.1582968672243</v>
      </c>
      <c r="AA356" s="190" t="n">
        <v>32.7442537883552</v>
      </c>
      <c r="AB356" s="190" t="n">
        <v>32.8903458358407</v>
      </c>
      <c r="AC356" s="190" t="n">
        <v>32.0183128089726</v>
      </c>
      <c r="AD356" s="190" t="n">
        <v>29.8343799851788</v>
      </c>
      <c r="AE356" s="190" t="n">
        <v>27.9156102552636</v>
      </c>
      <c r="AF356" s="190" t="n">
        <v>25.6694603707243</v>
      </c>
      <c r="AG356" s="13" t="n">
        <f aca="false">SUM(I356:AF356)</f>
        <v>705.879226809435</v>
      </c>
      <c r="AM356" s="130"/>
      <c r="AN356" s="161"/>
      <c r="AO356" s="194"/>
      <c r="BI356" s="130"/>
    </row>
    <row r="357" customFormat="false" ht="12" hidden="false" customHeight="true" outlineLevel="0" collapsed="false">
      <c r="B357" s="153"/>
      <c r="C357" s="191"/>
      <c r="G357" s="130"/>
      <c r="H357" s="130" t="n">
        <v>331</v>
      </c>
      <c r="I357" s="189" t="n">
        <v>25.0586724411189</v>
      </c>
      <c r="J357" s="190" t="n">
        <v>24.636297723086</v>
      </c>
      <c r="K357" s="190" t="n">
        <v>24.3221404775446</v>
      </c>
      <c r="L357" s="190" t="n">
        <v>24.0064929503318</v>
      </c>
      <c r="M357" s="190" t="n">
        <v>24.323073854739</v>
      </c>
      <c r="N357" s="190" t="n">
        <v>25.6179216023417</v>
      </c>
      <c r="O357" s="190" t="n">
        <v>28.2140548936474</v>
      </c>
      <c r="P357" s="190" t="n">
        <v>30.2305300194382</v>
      </c>
      <c r="Q357" s="190" t="n">
        <v>32.1903496060452</v>
      </c>
      <c r="R357" s="190" t="n">
        <v>33.591653010079</v>
      </c>
      <c r="S357" s="190" t="n">
        <v>33.1009485337511</v>
      </c>
      <c r="T357" s="190" t="n">
        <v>32.7661683582156</v>
      </c>
      <c r="U357" s="190" t="n">
        <v>32.1148938029607</v>
      </c>
      <c r="V357" s="190" t="n">
        <v>32.4238298955478</v>
      </c>
      <c r="W357" s="190" t="n">
        <v>31.9152414463621</v>
      </c>
      <c r="X357" s="190" t="n">
        <v>31.8196956244596</v>
      </c>
      <c r="Y357" s="190" t="n">
        <v>30.7534652932492</v>
      </c>
      <c r="Z357" s="190" t="n">
        <v>34.1189169666025</v>
      </c>
      <c r="AA357" s="190" t="n">
        <v>33.7798068225281</v>
      </c>
      <c r="AB357" s="190" t="n">
        <v>33.0057218705533</v>
      </c>
      <c r="AC357" s="190" t="n">
        <v>32.5626743015169</v>
      </c>
      <c r="AD357" s="190" t="n">
        <v>31.1316419249204</v>
      </c>
      <c r="AE357" s="190" t="n">
        <v>29.7586907806725</v>
      </c>
      <c r="AF357" s="190" t="n">
        <v>26.9444361143153</v>
      </c>
      <c r="AG357" s="13" t="n">
        <f aca="false">SUM(I357:AF357)</f>
        <v>718.387318314027</v>
      </c>
      <c r="AM357" s="130"/>
      <c r="AN357" s="161"/>
      <c r="AO357" s="194"/>
      <c r="BI357" s="130"/>
    </row>
    <row r="358" customFormat="false" ht="12" hidden="false" customHeight="true" outlineLevel="0" collapsed="false">
      <c r="B358" s="153"/>
      <c r="C358" s="191"/>
      <c r="G358" s="130"/>
      <c r="H358" s="130" t="n">
        <v>332</v>
      </c>
      <c r="I358" s="189" t="n">
        <v>25.8005532946697</v>
      </c>
      <c r="J358" s="190" t="n">
        <v>24.6652993965695</v>
      </c>
      <c r="K358" s="190" t="n">
        <v>24.1743783538315</v>
      </c>
      <c r="L358" s="190" t="n">
        <v>23.4974471085326</v>
      </c>
      <c r="M358" s="190" t="n">
        <v>23.8798555732089</v>
      </c>
      <c r="N358" s="190" t="n">
        <v>24.288595509689</v>
      </c>
      <c r="O358" s="190" t="n">
        <v>24.1577026670133</v>
      </c>
      <c r="P358" s="190" t="n">
        <v>22.7167905863702</v>
      </c>
      <c r="Q358" s="190" t="n">
        <v>23.6968263462064</v>
      </c>
      <c r="R358" s="190" t="n">
        <v>25.0724816835237</v>
      </c>
      <c r="S358" s="190" t="n">
        <v>25.0539165019054</v>
      </c>
      <c r="T358" s="190" t="n">
        <v>24.8431516778924</v>
      </c>
      <c r="U358" s="190" t="n">
        <v>23.7779318863435</v>
      </c>
      <c r="V358" s="190" t="n">
        <v>22.5583748616086</v>
      </c>
      <c r="W358" s="190" t="n">
        <v>21.2862438309554</v>
      </c>
      <c r="X358" s="190" t="n">
        <v>20.7367279846736</v>
      </c>
      <c r="Y358" s="190" t="n">
        <v>21.2034680037095</v>
      </c>
      <c r="Z358" s="190" t="n">
        <v>25.0297729859748</v>
      </c>
      <c r="AA358" s="190" t="n">
        <v>24.5433670706705</v>
      </c>
      <c r="AB358" s="190" t="n">
        <v>26.215367894473</v>
      </c>
      <c r="AC358" s="190" t="n">
        <v>25.7700025434258</v>
      </c>
      <c r="AD358" s="190" t="n">
        <v>25.0678404525098</v>
      </c>
      <c r="AE358" s="190" t="n">
        <v>23.9171331210791</v>
      </c>
      <c r="AF358" s="190" t="n">
        <v>22.77275894926</v>
      </c>
      <c r="AG358" s="13" t="n">
        <f aca="false">SUM(I358:AF358)</f>
        <v>574.725988284096</v>
      </c>
      <c r="AM358" s="130"/>
      <c r="AN358" s="161"/>
      <c r="AO358" s="194"/>
      <c r="BI358" s="130"/>
    </row>
    <row r="359" customFormat="false" ht="12" hidden="false" customHeight="true" outlineLevel="0" collapsed="false">
      <c r="B359" s="153"/>
      <c r="C359" s="191"/>
      <c r="G359" s="130"/>
      <c r="H359" s="130" t="n">
        <v>333</v>
      </c>
      <c r="I359" s="189" t="n">
        <v>22.8449391571966</v>
      </c>
      <c r="J359" s="190" t="n">
        <v>22.2542064842603</v>
      </c>
      <c r="K359" s="190" t="n">
        <v>22.4750593854857</v>
      </c>
      <c r="L359" s="190" t="n">
        <v>22.0576396135255</v>
      </c>
      <c r="M359" s="190" t="n">
        <v>22.4296386074644</v>
      </c>
      <c r="N359" s="190" t="n">
        <v>22.9717301102777</v>
      </c>
      <c r="O359" s="190" t="n">
        <v>24.3410852186179</v>
      </c>
      <c r="P359" s="190" t="n">
        <v>24.3970901955979</v>
      </c>
      <c r="Q359" s="190" t="n">
        <v>25.9274607739971</v>
      </c>
      <c r="R359" s="190" t="n">
        <v>26.8717391609093</v>
      </c>
      <c r="S359" s="190" t="n">
        <v>27.8994108481872</v>
      </c>
      <c r="T359" s="190" t="n">
        <v>28.2404883230448</v>
      </c>
      <c r="U359" s="190" t="n">
        <v>27.9021531450879</v>
      </c>
      <c r="V359" s="190" t="n">
        <v>27.1279170269106</v>
      </c>
      <c r="W359" s="190" t="n">
        <v>25.9975819280089</v>
      </c>
      <c r="X359" s="190" t="n">
        <v>26.6676935509216</v>
      </c>
      <c r="Y359" s="190" t="n">
        <v>27.303292621782</v>
      </c>
      <c r="Z359" s="190" t="n">
        <v>30.1383088639991</v>
      </c>
      <c r="AA359" s="190" t="n">
        <v>29.7873958324945</v>
      </c>
      <c r="AB359" s="190" t="n">
        <v>29.7506021998107</v>
      </c>
      <c r="AC359" s="190" t="n">
        <v>29.3802934038087</v>
      </c>
      <c r="AD359" s="190" t="n">
        <v>27.7038029783717</v>
      </c>
      <c r="AE359" s="190" t="n">
        <v>26.8237965219447</v>
      </c>
      <c r="AF359" s="190" t="n">
        <v>25.9565809119057</v>
      </c>
      <c r="AG359" s="13" t="n">
        <f aca="false">SUM(I359:AF359)</f>
        <v>627.249906863611</v>
      </c>
      <c r="AM359" s="130"/>
      <c r="AN359" s="161"/>
      <c r="AO359" s="194"/>
      <c r="BI359" s="130"/>
    </row>
    <row r="360" customFormat="false" ht="12" hidden="false" customHeight="true" outlineLevel="0" collapsed="false">
      <c r="B360" s="153"/>
      <c r="C360" s="191"/>
      <c r="G360" s="130"/>
      <c r="H360" s="130" t="n">
        <v>334</v>
      </c>
      <c r="I360" s="189" t="n">
        <v>24.2691071497079</v>
      </c>
      <c r="J360" s="190" t="n">
        <v>23.5754666503324</v>
      </c>
      <c r="K360" s="190" t="n">
        <v>23.421028439728</v>
      </c>
      <c r="L360" s="190" t="n">
        <v>22.8390944175238</v>
      </c>
      <c r="M360" s="190" t="n">
        <v>23.4140394949907</v>
      </c>
      <c r="N360" s="190" t="n">
        <v>23.9013825566887</v>
      </c>
      <c r="O360" s="190" t="n">
        <v>24.8900462577314</v>
      </c>
      <c r="P360" s="190" t="n">
        <v>24.0840510627127</v>
      </c>
      <c r="Q360" s="190" t="n">
        <v>25.67972006344</v>
      </c>
      <c r="R360" s="190" t="n">
        <v>26.7260963296319</v>
      </c>
      <c r="S360" s="190" t="n">
        <v>27.6310196613114</v>
      </c>
      <c r="T360" s="190" t="n">
        <v>26.9452913673495</v>
      </c>
      <c r="U360" s="190" t="n">
        <v>26.9466248230589</v>
      </c>
      <c r="V360" s="190" t="n">
        <v>26.7898700903627</v>
      </c>
      <c r="W360" s="190" t="n">
        <v>26.0993593471561</v>
      </c>
      <c r="X360" s="190" t="n">
        <v>25.7234786841141</v>
      </c>
      <c r="Y360" s="190" t="n">
        <v>26.2567060747482</v>
      </c>
      <c r="Z360" s="190" t="n">
        <v>29.304900771294</v>
      </c>
      <c r="AA360" s="190" t="n">
        <v>28.9650417452753</v>
      </c>
      <c r="AB360" s="190" t="n">
        <v>30.4799705892761</v>
      </c>
      <c r="AC360" s="190" t="n">
        <v>29.5013284398353</v>
      </c>
      <c r="AD360" s="190" t="n">
        <v>28.3018383847809</v>
      </c>
      <c r="AE360" s="190" t="n">
        <v>26.2041490113112</v>
      </c>
      <c r="AF360" s="190" t="n">
        <v>25.7376940130041</v>
      </c>
      <c r="AG360" s="13" t="n">
        <f aca="false">SUM(I360:AF360)</f>
        <v>627.687305425365</v>
      </c>
      <c r="AM360" s="130"/>
      <c r="AN360" s="161"/>
      <c r="AO360" s="194"/>
      <c r="BI360" s="130"/>
    </row>
    <row r="361" customFormat="false" ht="12" hidden="false" customHeight="true" outlineLevel="0" collapsed="false">
      <c r="B361" s="153"/>
      <c r="C361" s="191"/>
      <c r="G361" s="130"/>
      <c r="H361" s="130" t="n">
        <v>335</v>
      </c>
      <c r="I361" s="189" t="n">
        <v>26.0388489766555</v>
      </c>
      <c r="J361" s="190" t="n">
        <v>25.1448742593147</v>
      </c>
      <c r="K361" s="190" t="n">
        <v>24.7470865492141</v>
      </c>
      <c r="L361" s="190" t="n">
        <v>24.4109157121535</v>
      </c>
      <c r="M361" s="190" t="n">
        <v>24.4151003994309</v>
      </c>
      <c r="N361" s="190" t="n">
        <v>24.9809033253385</v>
      </c>
      <c r="O361" s="190" t="n">
        <v>25.4365044617084</v>
      </c>
      <c r="P361" s="190" t="n">
        <v>25.4572243828178</v>
      </c>
      <c r="Q361" s="190" t="n">
        <v>26.4048375736524</v>
      </c>
      <c r="R361" s="190" t="n">
        <v>27.4166590551217</v>
      </c>
      <c r="S361" s="190" t="n">
        <v>27.2235761687308</v>
      </c>
      <c r="T361" s="190" t="n">
        <v>26.1965813876011</v>
      </c>
      <c r="U361" s="190" t="n">
        <v>26.0705965625911</v>
      </c>
      <c r="V361" s="190" t="n">
        <v>25.2799315559613</v>
      </c>
      <c r="W361" s="190" t="n">
        <v>24.7208269977762</v>
      </c>
      <c r="X361" s="190" t="n">
        <v>24.3798338505007</v>
      </c>
      <c r="Y361" s="190" t="n">
        <v>25.1383521008065</v>
      </c>
      <c r="Z361" s="190" t="n">
        <v>29.1738342835404</v>
      </c>
      <c r="AA361" s="190" t="n">
        <v>30.4260820824884</v>
      </c>
      <c r="AB361" s="190" t="n">
        <v>30.7860626107433</v>
      </c>
      <c r="AC361" s="190" t="n">
        <v>30.4978505449645</v>
      </c>
      <c r="AD361" s="190" t="n">
        <v>29.301652183519</v>
      </c>
      <c r="AE361" s="190" t="n">
        <v>27.8399193187056</v>
      </c>
      <c r="AF361" s="190" t="n">
        <v>25.77375059614</v>
      </c>
      <c r="AG361" s="13" t="n">
        <f aca="false">SUM(I361:AF361)</f>
        <v>637.261804939476</v>
      </c>
      <c r="AM361" s="130"/>
      <c r="AN361" s="161"/>
      <c r="AO361" s="194"/>
      <c r="BI361" s="130"/>
    </row>
    <row r="362" customFormat="false" ht="12" hidden="false" customHeight="true" outlineLevel="0" collapsed="false">
      <c r="B362" s="153"/>
      <c r="C362" s="191"/>
      <c r="G362" s="130"/>
      <c r="H362" s="130" t="n">
        <v>336</v>
      </c>
      <c r="I362" s="189" t="n">
        <v>23.5418773442076</v>
      </c>
      <c r="J362" s="190" t="n">
        <v>22.7454331654354</v>
      </c>
      <c r="K362" s="190" t="n">
        <v>22.7312189906763</v>
      </c>
      <c r="L362" s="190" t="n">
        <v>22.7232555764464</v>
      </c>
      <c r="M362" s="190" t="n">
        <v>22.88528993013</v>
      </c>
      <c r="N362" s="190" t="n">
        <v>24.7504747779134</v>
      </c>
      <c r="O362" s="190" t="n">
        <v>28.6283850687237</v>
      </c>
      <c r="P362" s="190" t="n">
        <v>32.0176676879292</v>
      </c>
      <c r="Q362" s="190" t="n">
        <v>33.5812236070942</v>
      </c>
      <c r="R362" s="190" t="n">
        <v>34.0364700173725</v>
      </c>
      <c r="S362" s="190" t="n">
        <v>33.8717464771626</v>
      </c>
      <c r="T362" s="190" t="n">
        <v>33.2485880922443</v>
      </c>
      <c r="U362" s="190" t="n">
        <v>32.671899823166</v>
      </c>
      <c r="V362" s="190" t="n">
        <v>32.211666773505</v>
      </c>
      <c r="W362" s="190" t="n">
        <v>31.5329244530494</v>
      </c>
      <c r="X362" s="190" t="n">
        <v>30.8368377189228</v>
      </c>
      <c r="Y362" s="190" t="n">
        <v>31.1279035433675</v>
      </c>
      <c r="Z362" s="190" t="n">
        <v>33.3293219997617</v>
      </c>
      <c r="AA362" s="190" t="n">
        <v>33.7392148638404</v>
      </c>
      <c r="AB362" s="190" t="n">
        <v>33.8101387190888</v>
      </c>
      <c r="AC362" s="190" t="n">
        <v>33.2284728760728</v>
      </c>
      <c r="AD362" s="190" t="n">
        <v>31.488740132503</v>
      </c>
      <c r="AE362" s="190" t="n">
        <v>29.3437051808056</v>
      </c>
      <c r="AF362" s="190" t="n">
        <v>27.0769184309972</v>
      </c>
      <c r="AG362" s="13" t="n">
        <f aca="false">SUM(I362:AF362)</f>
        <v>715.159375250416</v>
      </c>
      <c r="AM362" s="130"/>
      <c r="AN362" s="161"/>
      <c r="AO362" s="194"/>
      <c r="BI362" s="130"/>
    </row>
    <row r="363" customFormat="false" ht="12" hidden="false" customHeight="true" outlineLevel="0" collapsed="false">
      <c r="B363" s="153"/>
      <c r="C363" s="191"/>
      <c r="G363" s="130"/>
      <c r="H363" s="130" t="n">
        <v>337</v>
      </c>
      <c r="I363" s="189" t="n">
        <v>25.7385904156531</v>
      </c>
      <c r="J363" s="190" t="n">
        <v>24.7093510955303</v>
      </c>
      <c r="K363" s="190" t="n">
        <v>24.2663764606873</v>
      </c>
      <c r="L363" s="190" t="n">
        <v>24.0418735046786</v>
      </c>
      <c r="M363" s="190" t="n">
        <v>24.3453292958467</v>
      </c>
      <c r="N363" s="190" t="n">
        <v>25.6990023727908</v>
      </c>
      <c r="O363" s="190" t="n">
        <v>29.2972897767262</v>
      </c>
      <c r="P363" s="190" t="n">
        <v>31.7922777881932</v>
      </c>
      <c r="Q363" s="190" t="n">
        <v>32.677707745428</v>
      </c>
      <c r="R363" s="190" t="n">
        <v>33.4365575529195</v>
      </c>
      <c r="S363" s="190" t="n">
        <v>33.3363295564969</v>
      </c>
      <c r="T363" s="190" t="n">
        <v>32.7359773512943</v>
      </c>
      <c r="U363" s="190" t="n">
        <v>32.0581752651219</v>
      </c>
      <c r="V363" s="190" t="n">
        <v>31.6960072768281</v>
      </c>
      <c r="W363" s="190" t="n">
        <v>31.1202707438541</v>
      </c>
      <c r="X363" s="190" t="n">
        <v>30.3432278796021</v>
      </c>
      <c r="Y363" s="190" t="n">
        <v>30.7975644020908</v>
      </c>
      <c r="Z363" s="190" t="n">
        <v>32.5644022680799</v>
      </c>
      <c r="AA363" s="190" t="n">
        <v>32.8369018105199</v>
      </c>
      <c r="AB363" s="190" t="n">
        <v>32.2063272648871</v>
      </c>
      <c r="AC363" s="190" t="n">
        <v>31.5386097088857</v>
      </c>
      <c r="AD363" s="190" t="n">
        <v>29.7267539603955</v>
      </c>
      <c r="AE363" s="190" t="n">
        <v>27.9141308848148</v>
      </c>
      <c r="AF363" s="190" t="n">
        <v>25.4961915250973</v>
      </c>
      <c r="AG363" s="13" t="n">
        <f aca="false">SUM(I363:AF363)</f>
        <v>710.375225906422</v>
      </c>
      <c r="AM363" s="130"/>
      <c r="AN363" s="161"/>
      <c r="AO363" s="194"/>
      <c r="BI363" s="130"/>
    </row>
    <row r="364" customFormat="false" ht="12" hidden="false" customHeight="true" outlineLevel="0" collapsed="false">
      <c r="B364" s="153"/>
      <c r="C364" s="191"/>
      <c r="G364" s="130"/>
      <c r="H364" s="130" t="n">
        <v>338</v>
      </c>
      <c r="I364" s="189" t="n">
        <v>24.6952264986639</v>
      </c>
      <c r="J364" s="190" t="n">
        <v>23.6320758447132</v>
      </c>
      <c r="K364" s="190" t="n">
        <v>23.1977739680926</v>
      </c>
      <c r="L364" s="190" t="n">
        <v>23.0373286958818</v>
      </c>
      <c r="M364" s="190" t="n">
        <v>23.1747594372755</v>
      </c>
      <c r="N364" s="190" t="n">
        <v>24.5867830302169</v>
      </c>
      <c r="O364" s="190" t="n">
        <v>28.0779965815468</v>
      </c>
      <c r="P364" s="190" t="n">
        <v>30.683985031328</v>
      </c>
      <c r="Q364" s="190" t="n">
        <v>31.3517101427454</v>
      </c>
      <c r="R364" s="190" t="n">
        <v>32.5018382520882</v>
      </c>
      <c r="S364" s="190" t="n">
        <v>32.4025595369935</v>
      </c>
      <c r="T364" s="190" t="n">
        <v>32.4846476940814</v>
      </c>
      <c r="U364" s="190" t="n">
        <v>32.1295598468492</v>
      </c>
      <c r="V364" s="190" t="n">
        <v>32.0610749733696</v>
      </c>
      <c r="W364" s="190" t="n">
        <v>32.0384728279885</v>
      </c>
      <c r="X364" s="190" t="n">
        <v>31.8054120337676</v>
      </c>
      <c r="Y364" s="190" t="n">
        <v>31.7879506304203</v>
      </c>
      <c r="Z364" s="190" t="n">
        <v>33.7542602623254</v>
      </c>
      <c r="AA364" s="190" t="n">
        <v>33.954939412616</v>
      </c>
      <c r="AB364" s="190" t="n">
        <v>33.0681859597382</v>
      </c>
      <c r="AC364" s="190" t="n">
        <v>32.2633997799673</v>
      </c>
      <c r="AD364" s="190" t="n">
        <v>30.2808421251097</v>
      </c>
      <c r="AE364" s="190" t="n">
        <v>27.9829755747255</v>
      </c>
      <c r="AF364" s="190" t="n">
        <v>25.5800223687666</v>
      </c>
      <c r="AG364" s="13" t="n">
        <f aca="false">SUM(I364:AF364)</f>
        <v>706.533780509271</v>
      </c>
      <c r="AM364" s="130"/>
      <c r="AN364" s="161"/>
      <c r="AO364" s="194"/>
      <c r="BI364" s="130"/>
    </row>
    <row r="365" customFormat="false" ht="12" hidden="false" customHeight="true" outlineLevel="0" collapsed="false">
      <c r="B365" s="153"/>
      <c r="C365" s="191"/>
      <c r="G365" s="130"/>
      <c r="H365" s="130" t="n">
        <v>339</v>
      </c>
      <c r="I365" s="189" t="n">
        <v>24.9924747682362</v>
      </c>
      <c r="J365" s="190" t="n">
        <v>24.0156855578377</v>
      </c>
      <c r="K365" s="190" t="n">
        <v>23.535196194919</v>
      </c>
      <c r="L365" s="190" t="n">
        <v>23.4375057720966</v>
      </c>
      <c r="M365" s="190" t="n">
        <v>23.5306488639241</v>
      </c>
      <c r="N365" s="190" t="n">
        <v>25.2442547848002</v>
      </c>
      <c r="O365" s="190" t="n">
        <v>28.940299807562</v>
      </c>
      <c r="P365" s="190" t="n">
        <v>31.460855603159</v>
      </c>
      <c r="Q365" s="190" t="n">
        <v>32.7730929660762</v>
      </c>
      <c r="R365" s="190" t="n">
        <v>33.3432139013966</v>
      </c>
      <c r="S365" s="190" t="n">
        <v>32.855616940968</v>
      </c>
      <c r="T365" s="190" t="n">
        <v>32.633751723572</v>
      </c>
      <c r="U365" s="190" t="n">
        <v>32.2076478142671</v>
      </c>
      <c r="V365" s="190" t="n">
        <v>32.1576493297692</v>
      </c>
      <c r="W365" s="190" t="n">
        <v>31.8638374044084</v>
      </c>
      <c r="X365" s="190" t="n">
        <v>31.6327187049148</v>
      </c>
      <c r="Y365" s="190" t="n">
        <v>31.4325215507093</v>
      </c>
      <c r="Z365" s="190" t="n">
        <v>33.6045746419907</v>
      </c>
      <c r="AA365" s="190" t="n">
        <v>33.8683233973994</v>
      </c>
      <c r="AB365" s="190" t="n">
        <v>33.5898802389836</v>
      </c>
      <c r="AC365" s="190" t="n">
        <v>32.8346675396538</v>
      </c>
      <c r="AD365" s="190" t="n">
        <v>31.0648161955455</v>
      </c>
      <c r="AE365" s="190" t="n">
        <v>28.9967792553695</v>
      </c>
      <c r="AF365" s="190" t="n">
        <v>26.5735766516596</v>
      </c>
      <c r="AG365" s="13" t="n">
        <f aca="false">SUM(I365:AF365)</f>
        <v>716.589589609218</v>
      </c>
      <c r="AM365" s="130"/>
      <c r="AN365" s="161"/>
      <c r="AO365" s="194"/>
      <c r="BI365" s="130"/>
    </row>
    <row r="366" customFormat="false" ht="12" hidden="false" customHeight="true" outlineLevel="0" collapsed="false">
      <c r="B366" s="153"/>
      <c r="C366" s="191"/>
      <c r="G366" s="130"/>
      <c r="H366" s="130" t="n">
        <v>340</v>
      </c>
      <c r="I366" s="189" t="n">
        <v>29.0877666876553</v>
      </c>
      <c r="J366" s="190" t="n">
        <v>27.8472470030093</v>
      </c>
      <c r="K366" s="190" t="n">
        <v>27.3864180342134</v>
      </c>
      <c r="L366" s="190" t="n">
        <v>27.0755480701234</v>
      </c>
      <c r="M366" s="190" t="n">
        <v>26.9354574769207</v>
      </c>
      <c r="N366" s="190" t="n">
        <v>28.7019554764169</v>
      </c>
      <c r="O366" s="190" t="n">
        <v>32.2869019926963</v>
      </c>
      <c r="P366" s="190" t="n">
        <v>35.1080252216984</v>
      </c>
      <c r="Q366" s="190" t="n">
        <v>36.404954057043</v>
      </c>
      <c r="R366" s="190" t="n">
        <v>36.9250746729763</v>
      </c>
      <c r="S366" s="190" t="n">
        <v>36.8875167777237</v>
      </c>
      <c r="T366" s="190" t="n">
        <v>36.2928127364822</v>
      </c>
      <c r="U366" s="190" t="n">
        <v>35.3014863700549</v>
      </c>
      <c r="V366" s="190" t="n">
        <v>34.2877412178838</v>
      </c>
      <c r="W366" s="190" t="n">
        <v>33.8859562735175</v>
      </c>
      <c r="X366" s="190" t="n">
        <v>33.1017858444976</v>
      </c>
      <c r="Y366" s="190" t="n">
        <v>33.3849434957403</v>
      </c>
      <c r="Z366" s="190" t="n">
        <v>35.508697963046</v>
      </c>
      <c r="AA366" s="190" t="n">
        <v>36.3535489523434</v>
      </c>
      <c r="AB366" s="190" t="n">
        <v>35.940222012341</v>
      </c>
      <c r="AC366" s="190" t="n">
        <v>35.1030524631156</v>
      </c>
      <c r="AD366" s="190" t="n">
        <v>33.6952280001475</v>
      </c>
      <c r="AE366" s="190" t="n">
        <v>32.0468191039934</v>
      </c>
      <c r="AF366" s="190" t="n">
        <v>30.2999116330229</v>
      </c>
      <c r="AG366" s="13" t="n">
        <f aca="false">SUM(I366:AF366)</f>
        <v>789.849071536663</v>
      </c>
      <c r="AM366" s="130"/>
      <c r="AN366" s="161"/>
      <c r="AO366" s="194"/>
      <c r="BI366" s="130"/>
    </row>
    <row r="367" customFormat="false" ht="12" hidden="false" customHeight="true" outlineLevel="0" collapsed="false">
      <c r="B367" s="153"/>
      <c r="C367" s="191"/>
      <c r="G367" s="130"/>
      <c r="H367" s="130" t="n">
        <v>341</v>
      </c>
      <c r="I367" s="189" t="n">
        <v>28.7149914333496</v>
      </c>
      <c r="J367" s="190" t="n">
        <v>27.6578900630806</v>
      </c>
      <c r="K367" s="190" t="n">
        <v>27.194232811626</v>
      </c>
      <c r="L367" s="190" t="n">
        <v>27.0126050849661</v>
      </c>
      <c r="M367" s="190" t="n">
        <v>27.2327608244281</v>
      </c>
      <c r="N367" s="190" t="n">
        <v>28.2367403531791</v>
      </c>
      <c r="O367" s="190" t="n">
        <v>29.1740992090734</v>
      </c>
      <c r="P367" s="190" t="n">
        <v>28.7033949042625</v>
      </c>
      <c r="Q367" s="190" t="n">
        <v>30.1704842104249</v>
      </c>
      <c r="R367" s="190" t="n">
        <v>31.449238490044</v>
      </c>
      <c r="S367" s="190" t="n">
        <v>31.7401020778416</v>
      </c>
      <c r="T367" s="190" t="n">
        <v>31.4625708597501</v>
      </c>
      <c r="U367" s="190" t="n">
        <v>30.9361672041699</v>
      </c>
      <c r="V367" s="190" t="n">
        <v>29.9504632470135</v>
      </c>
      <c r="W367" s="190" t="n">
        <v>29.5014180632354</v>
      </c>
      <c r="X367" s="190" t="n">
        <v>28.8856309981269</v>
      </c>
      <c r="Y367" s="190" t="n">
        <v>29.6643414043258</v>
      </c>
      <c r="Z367" s="190" t="n">
        <v>33.1451578911758</v>
      </c>
      <c r="AA367" s="190" t="n">
        <v>33.8771476325941</v>
      </c>
      <c r="AB367" s="190" t="n">
        <v>33.5841842115615</v>
      </c>
      <c r="AC367" s="190" t="n">
        <v>33.3888888930837</v>
      </c>
      <c r="AD367" s="190" t="n">
        <v>32.2049433153344</v>
      </c>
      <c r="AE367" s="190" t="n">
        <v>30.8423901507417</v>
      </c>
      <c r="AF367" s="190" t="n">
        <v>29.2718592606155</v>
      </c>
      <c r="AG367" s="13" t="n">
        <f aca="false">SUM(I367:AF367)</f>
        <v>724.001702594004</v>
      </c>
      <c r="AM367" s="130"/>
      <c r="AN367" s="161"/>
      <c r="AO367" s="194"/>
      <c r="BI367" s="130"/>
    </row>
    <row r="368" customFormat="false" ht="12" hidden="false" customHeight="true" outlineLevel="0" collapsed="false">
      <c r="B368" s="153"/>
      <c r="C368" s="191"/>
      <c r="G368" s="130"/>
      <c r="H368" s="130" t="n">
        <v>342</v>
      </c>
      <c r="I368" s="189" t="n">
        <v>25.3045180303353</v>
      </c>
      <c r="J368" s="190" t="n">
        <v>24.5165228526441</v>
      </c>
      <c r="K368" s="190" t="n">
        <v>24.2840366690652</v>
      </c>
      <c r="L368" s="190" t="n">
        <v>24.0704884532913</v>
      </c>
      <c r="M368" s="190" t="n">
        <v>24.0847441917103</v>
      </c>
      <c r="N368" s="190" t="n">
        <v>24.7942917505377</v>
      </c>
      <c r="O368" s="190" t="n">
        <v>25.4594112010605</v>
      </c>
      <c r="P368" s="190" t="n">
        <v>24.9945540148669</v>
      </c>
      <c r="Q368" s="190" t="n">
        <v>25.8682165421636</v>
      </c>
      <c r="R368" s="190" t="n">
        <v>26.737802413165</v>
      </c>
      <c r="S368" s="190" t="n">
        <v>26.4546876308151</v>
      </c>
      <c r="T368" s="190" t="n">
        <v>25.4071878451709</v>
      </c>
      <c r="U368" s="190" t="n">
        <v>25.4500656881998</v>
      </c>
      <c r="V368" s="190" t="n">
        <v>25.1054870976127</v>
      </c>
      <c r="W368" s="190" t="n">
        <v>24.7822576858043</v>
      </c>
      <c r="X368" s="190" t="n">
        <v>24.2110322587548</v>
      </c>
      <c r="Y368" s="190" t="n">
        <v>25.1542002161112</v>
      </c>
      <c r="Z368" s="190" t="n">
        <v>29.0628676868026</v>
      </c>
      <c r="AA368" s="190" t="n">
        <v>30.4155022808423</v>
      </c>
      <c r="AB368" s="190" t="n">
        <v>30.6887140265578</v>
      </c>
      <c r="AC368" s="190" t="n">
        <v>30.4631410310638</v>
      </c>
      <c r="AD368" s="190" t="n">
        <v>29.2995281320759</v>
      </c>
      <c r="AE368" s="190" t="n">
        <v>27.7221345055174</v>
      </c>
      <c r="AF368" s="190" t="n">
        <v>25.6677537092934</v>
      </c>
      <c r="AG368" s="13" t="n">
        <f aca="false">SUM(I368:AF368)</f>
        <v>629.999145913462</v>
      </c>
      <c r="AM368" s="130"/>
      <c r="AN368" s="161"/>
      <c r="AO368" s="194"/>
      <c r="BI368" s="130"/>
    </row>
    <row r="369" customFormat="false" ht="12" hidden="false" customHeight="true" outlineLevel="0" collapsed="false">
      <c r="B369" s="153"/>
      <c r="C369" s="191"/>
      <c r="G369" s="130"/>
      <c r="H369" s="130" t="n">
        <v>343</v>
      </c>
      <c r="I369" s="189" t="n">
        <v>26.8537943957997</v>
      </c>
      <c r="J369" s="190" t="n">
        <v>26.5654839850741</v>
      </c>
      <c r="K369" s="190" t="n">
        <v>26.5440914725902</v>
      </c>
      <c r="L369" s="190" t="n">
        <v>26.4503206929178</v>
      </c>
      <c r="M369" s="190" t="n">
        <v>27.0542224670362</v>
      </c>
      <c r="N369" s="190" t="n">
        <v>28.8048227423873</v>
      </c>
      <c r="O369" s="190" t="n">
        <v>32.568919213219</v>
      </c>
      <c r="P369" s="190" t="n">
        <v>34.6969775733797</v>
      </c>
      <c r="Q369" s="190" t="n">
        <v>36.7443789641156</v>
      </c>
      <c r="R369" s="190" t="n">
        <v>35.4463266590748</v>
      </c>
      <c r="S369" s="190" t="n">
        <v>36.29673862113</v>
      </c>
      <c r="T369" s="190" t="n">
        <v>34.8711363501403</v>
      </c>
      <c r="U369" s="190" t="n">
        <v>35.2831601904231</v>
      </c>
      <c r="V369" s="190" t="n">
        <v>34.679324403569</v>
      </c>
      <c r="W369" s="190" t="n">
        <v>33.3356676280541</v>
      </c>
      <c r="X369" s="190" t="n">
        <v>33.4680354585085</v>
      </c>
      <c r="Y369" s="190" t="n">
        <v>33.6478478538147</v>
      </c>
      <c r="Z369" s="190" t="n">
        <v>35.8481781487171</v>
      </c>
      <c r="AA369" s="190" t="n">
        <v>35.6628011282408</v>
      </c>
      <c r="AB369" s="190" t="n">
        <v>36.8196515399706</v>
      </c>
      <c r="AC369" s="190" t="n">
        <v>33.7584236058132</v>
      </c>
      <c r="AD369" s="190" t="n">
        <v>33.1975481077601</v>
      </c>
      <c r="AE369" s="190" t="n">
        <v>29.8246127525135</v>
      </c>
      <c r="AF369" s="190" t="n">
        <v>28.0317838666143</v>
      </c>
      <c r="AG369" s="13" t="n">
        <f aca="false">SUM(I369:AF369)</f>
        <v>776.454247820863</v>
      </c>
      <c r="AM369" s="130"/>
      <c r="AN369" s="161"/>
      <c r="AO369" s="194"/>
      <c r="BI369" s="130"/>
    </row>
    <row r="370" customFormat="false" ht="12" hidden="false" customHeight="true" outlineLevel="0" collapsed="false">
      <c r="B370" s="153"/>
      <c r="C370" s="191"/>
      <c r="G370" s="130"/>
      <c r="H370" s="130" t="n">
        <v>344</v>
      </c>
      <c r="I370" s="189" t="n">
        <v>28.3597521093904</v>
      </c>
      <c r="J370" s="190" t="n">
        <v>27.4831506800759</v>
      </c>
      <c r="K370" s="190" t="n">
        <v>27.1188770685605</v>
      </c>
      <c r="L370" s="190" t="n">
        <v>27.0814803795309</v>
      </c>
      <c r="M370" s="190" t="n">
        <v>27.6888104063963</v>
      </c>
      <c r="N370" s="190" t="n">
        <v>29.3553173168013</v>
      </c>
      <c r="O370" s="190" t="n">
        <v>33.2371348332901</v>
      </c>
      <c r="P370" s="190" t="n">
        <v>35.2353214484442</v>
      </c>
      <c r="Q370" s="190" t="n">
        <v>36.5720917181026</v>
      </c>
      <c r="R370" s="190" t="n">
        <v>37.0946105113684</v>
      </c>
      <c r="S370" s="190" t="n">
        <v>37.0732517437235</v>
      </c>
      <c r="T370" s="190" t="n">
        <v>36.5245810446272</v>
      </c>
      <c r="U370" s="190" t="n">
        <v>36.0555168531949</v>
      </c>
      <c r="V370" s="190" t="n">
        <v>35.5488421423495</v>
      </c>
      <c r="W370" s="190" t="n">
        <v>35.3439272597342</v>
      </c>
      <c r="X370" s="190" t="n">
        <v>34.8152967679699</v>
      </c>
      <c r="Y370" s="190" t="n">
        <v>35.4794397658359</v>
      </c>
      <c r="Z370" s="190" t="n">
        <v>37.4298344448297</v>
      </c>
      <c r="AA370" s="190" t="n">
        <v>37.9322884074835</v>
      </c>
      <c r="AB370" s="190" t="n">
        <v>37.2393632664929</v>
      </c>
      <c r="AC370" s="190" t="n">
        <v>36.4982235565473</v>
      </c>
      <c r="AD370" s="190" t="n">
        <v>34.5873393003854</v>
      </c>
      <c r="AE370" s="190" t="n">
        <v>32.3777477349776</v>
      </c>
      <c r="AF370" s="190" t="n">
        <v>30.1726024091792</v>
      </c>
      <c r="AG370" s="13" t="n">
        <f aca="false">SUM(I370:AF370)</f>
        <v>806.304801169291</v>
      </c>
      <c r="AM370" s="130"/>
      <c r="AN370" s="161"/>
      <c r="AO370" s="194"/>
      <c r="BI370" s="130"/>
    </row>
    <row r="371" customFormat="false" ht="12" hidden="false" customHeight="true" outlineLevel="0" collapsed="false">
      <c r="B371" s="153"/>
      <c r="C371" s="191"/>
      <c r="G371" s="130"/>
      <c r="H371" s="130" t="n">
        <v>345</v>
      </c>
      <c r="I371" s="189" t="n">
        <v>27.4351113589659</v>
      </c>
      <c r="J371" s="190" t="n">
        <v>26.5676618402068</v>
      </c>
      <c r="K371" s="190" t="n">
        <v>26.4517549349184</v>
      </c>
      <c r="L371" s="190" t="n">
        <v>26.5123528880565</v>
      </c>
      <c r="M371" s="190" t="n">
        <v>26.9692579510763</v>
      </c>
      <c r="N371" s="190" t="n">
        <v>28.8659785955821</v>
      </c>
      <c r="O371" s="190" t="n">
        <v>32.7173883864152</v>
      </c>
      <c r="P371" s="190" t="n">
        <v>34.858566670912</v>
      </c>
      <c r="Q371" s="190" t="n">
        <v>35.7873217150385</v>
      </c>
      <c r="R371" s="190" t="n">
        <v>36.3921201267581</v>
      </c>
      <c r="S371" s="190" t="n">
        <v>36.0998904080462</v>
      </c>
      <c r="T371" s="190" t="n">
        <v>35.615407333317</v>
      </c>
      <c r="U371" s="190" t="n">
        <v>35.1406666321207</v>
      </c>
      <c r="V371" s="190" t="n">
        <v>34.9293033714387</v>
      </c>
      <c r="W371" s="190" t="n">
        <v>34.6904000471906</v>
      </c>
      <c r="X371" s="190" t="n">
        <v>34.1866913259058</v>
      </c>
      <c r="Y371" s="190" t="n">
        <v>34.5215332532604</v>
      </c>
      <c r="Z371" s="190" t="n">
        <v>36.839856089367</v>
      </c>
      <c r="AA371" s="190" t="n">
        <v>37.447785072012</v>
      </c>
      <c r="AB371" s="190" t="n">
        <v>36.869583578067</v>
      </c>
      <c r="AC371" s="190" t="n">
        <v>36.3196745984056</v>
      </c>
      <c r="AD371" s="190" t="n">
        <v>34.3058206619775</v>
      </c>
      <c r="AE371" s="190" t="n">
        <v>32.0224162534688</v>
      </c>
      <c r="AF371" s="190" t="n">
        <v>29.7166853196895</v>
      </c>
      <c r="AG371" s="13" t="n">
        <f aca="false">SUM(I371:AF371)</f>
        <v>791.263228412197</v>
      </c>
      <c r="AM371" s="130"/>
      <c r="AN371" s="161"/>
      <c r="AO371" s="194"/>
      <c r="BI371" s="130"/>
    </row>
    <row r="372" customFormat="false" ht="12" hidden="false" customHeight="true" outlineLevel="0" collapsed="false">
      <c r="B372" s="153"/>
      <c r="C372" s="191"/>
      <c r="G372" s="130"/>
      <c r="H372" s="130" t="n">
        <v>346</v>
      </c>
      <c r="I372" s="189" t="n">
        <v>26.8192156006201</v>
      </c>
      <c r="J372" s="190" t="n">
        <v>25.7714312790451</v>
      </c>
      <c r="K372" s="190" t="n">
        <v>25.7647760571328</v>
      </c>
      <c r="L372" s="190" t="n">
        <v>25.6742708112475</v>
      </c>
      <c r="M372" s="190" t="n">
        <v>26.1173005993265</v>
      </c>
      <c r="N372" s="190" t="n">
        <v>27.8884281362272</v>
      </c>
      <c r="O372" s="190" t="n">
        <v>31.9868070076541</v>
      </c>
      <c r="P372" s="190" t="n">
        <v>34.2358031688299</v>
      </c>
      <c r="Q372" s="190" t="n">
        <v>35.1581621078212</v>
      </c>
      <c r="R372" s="190" t="n">
        <v>35.5117286687948</v>
      </c>
      <c r="S372" s="190" t="n">
        <v>34.9878475286387</v>
      </c>
      <c r="T372" s="190" t="n">
        <v>34.3547615229598</v>
      </c>
      <c r="U372" s="190" t="n">
        <v>33.3570623594957</v>
      </c>
      <c r="V372" s="190" t="n">
        <v>33.2313734526826</v>
      </c>
      <c r="W372" s="190" t="n">
        <v>32.2216860764954</v>
      </c>
      <c r="X372" s="190" t="n">
        <v>31.3069472708794</v>
      </c>
      <c r="Y372" s="190" t="n">
        <v>31.4217258492421</v>
      </c>
      <c r="Z372" s="190" t="n">
        <v>33.8589686407475</v>
      </c>
      <c r="AA372" s="190" t="n">
        <v>34.2281155378671</v>
      </c>
      <c r="AB372" s="190" t="n">
        <v>34.1163393702328</v>
      </c>
      <c r="AC372" s="190" t="n">
        <v>33.9039617271543</v>
      </c>
      <c r="AD372" s="190" t="n">
        <v>32.0102739742318</v>
      </c>
      <c r="AE372" s="190" t="n">
        <v>30.4888087641759</v>
      </c>
      <c r="AF372" s="190" t="n">
        <v>28.0919177745522</v>
      </c>
      <c r="AG372" s="13" t="n">
        <f aca="false">SUM(I372:AF372)</f>
        <v>752.507713286054</v>
      </c>
      <c r="AM372" s="130"/>
      <c r="AN372" s="161"/>
      <c r="AO372" s="194"/>
      <c r="BI372" s="130"/>
    </row>
    <row r="373" customFormat="false" ht="12" hidden="false" customHeight="true" outlineLevel="0" collapsed="false">
      <c r="B373" s="153"/>
      <c r="C373" s="191"/>
      <c r="G373" s="130"/>
      <c r="H373" s="130" t="n">
        <v>347</v>
      </c>
      <c r="I373" s="189" t="n">
        <v>26.2695106807337</v>
      </c>
      <c r="J373" s="190" t="n">
        <v>25.129626878304</v>
      </c>
      <c r="K373" s="190" t="n">
        <v>24.9294548031658</v>
      </c>
      <c r="L373" s="190" t="n">
        <v>24.683926978806</v>
      </c>
      <c r="M373" s="190" t="n">
        <v>24.9201847097124</v>
      </c>
      <c r="N373" s="190" t="n">
        <v>26.4266031889582</v>
      </c>
      <c r="O373" s="190" t="n">
        <v>30.3201888859989</v>
      </c>
      <c r="P373" s="190" t="n">
        <v>32.7390548247241</v>
      </c>
      <c r="Q373" s="190" t="n">
        <v>33.3808133960254</v>
      </c>
      <c r="R373" s="190" t="n">
        <v>34.1950560926826</v>
      </c>
      <c r="S373" s="190" t="n">
        <v>33.8672310317778</v>
      </c>
      <c r="T373" s="190" t="n">
        <v>33.0145013528891</v>
      </c>
      <c r="U373" s="190" t="n">
        <v>31.9229364300614</v>
      </c>
      <c r="V373" s="190" t="n">
        <v>31.4229041755112</v>
      </c>
      <c r="W373" s="190" t="n">
        <v>30.7516719338707</v>
      </c>
      <c r="X373" s="190" t="n">
        <v>29.3748520695911</v>
      </c>
      <c r="Y373" s="190" t="n">
        <v>29.3833108916631</v>
      </c>
      <c r="Z373" s="190" t="n">
        <v>31.5122628092876</v>
      </c>
      <c r="AA373" s="190" t="n">
        <v>31.7566630453114</v>
      </c>
      <c r="AB373" s="190" t="n">
        <v>31.4652688563186</v>
      </c>
      <c r="AC373" s="190" t="n">
        <v>30.9469513096816</v>
      </c>
      <c r="AD373" s="190" t="n">
        <v>29.6200913932567</v>
      </c>
      <c r="AE373" s="190" t="n">
        <v>28.4590188525434</v>
      </c>
      <c r="AF373" s="190" t="n">
        <v>26.7151440569017</v>
      </c>
      <c r="AG373" s="13" t="n">
        <f aca="false">SUM(I373:AF373)</f>
        <v>713.207228647776</v>
      </c>
      <c r="AM373" s="130"/>
      <c r="AN373" s="161"/>
      <c r="AO373" s="194"/>
      <c r="BI373" s="130"/>
    </row>
    <row r="374" customFormat="false" ht="12" hidden="false" customHeight="true" outlineLevel="0" collapsed="false">
      <c r="B374" s="153"/>
      <c r="C374" s="191"/>
      <c r="G374" s="130"/>
      <c r="H374" s="130" t="n">
        <v>348</v>
      </c>
      <c r="I374" s="189" t="n">
        <v>26.1667167080853</v>
      </c>
      <c r="J374" s="190" t="n">
        <v>25.1163649742163</v>
      </c>
      <c r="K374" s="190" t="n">
        <v>24.4616962980668</v>
      </c>
      <c r="L374" s="190" t="n">
        <v>24.179394080093</v>
      </c>
      <c r="M374" s="190" t="n">
        <v>24.0714827537627</v>
      </c>
      <c r="N374" s="190" t="n">
        <v>24.9300354612614</v>
      </c>
      <c r="O374" s="190" t="n">
        <v>25.9023039528293</v>
      </c>
      <c r="P374" s="190" t="n">
        <v>25.877277701124</v>
      </c>
      <c r="Q374" s="190" t="n">
        <v>27.316708258429</v>
      </c>
      <c r="R374" s="190" t="n">
        <v>28.6104559556457</v>
      </c>
      <c r="S374" s="190" t="n">
        <v>28.6595096936145</v>
      </c>
      <c r="T374" s="190" t="n">
        <v>28.3348027867005</v>
      </c>
      <c r="U374" s="190" t="n">
        <v>27.9251364195999</v>
      </c>
      <c r="V374" s="190" t="n">
        <v>26.9688349434111</v>
      </c>
      <c r="W374" s="190" t="n">
        <v>26.3488491521146</v>
      </c>
      <c r="X374" s="190" t="n">
        <v>25.8611165817223</v>
      </c>
      <c r="Y374" s="190" t="n">
        <v>26.1712669346128</v>
      </c>
      <c r="Z374" s="190" t="n">
        <v>29.8405606069454</v>
      </c>
      <c r="AA374" s="190" t="n">
        <v>30.5129003067385</v>
      </c>
      <c r="AB374" s="190" t="n">
        <v>30.5819119148127</v>
      </c>
      <c r="AC374" s="190" t="n">
        <v>30.1726172003103</v>
      </c>
      <c r="AD374" s="190" t="n">
        <v>29.1952099583595</v>
      </c>
      <c r="AE374" s="190" t="n">
        <v>27.8829049447011</v>
      </c>
      <c r="AF374" s="190" t="n">
        <v>26.1077995567585</v>
      </c>
      <c r="AG374" s="13" t="n">
        <f aca="false">SUM(I374:AF374)</f>
        <v>651.195857143915</v>
      </c>
      <c r="AM374" s="130"/>
      <c r="AN374" s="161"/>
      <c r="AO374" s="194"/>
      <c r="BI374" s="130"/>
    </row>
    <row r="375" customFormat="false" ht="12" hidden="false" customHeight="true" outlineLevel="0" collapsed="false">
      <c r="B375" s="153"/>
      <c r="C375" s="191"/>
      <c r="G375" s="130"/>
      <c r="H375" s="130" t="n">
        <v>349</v>
      </c>
      <c r="I375" s="189" t="n">
        <v>24.583277247968</v>
      </c>
      <c r="J375" s="190" t="n">
        <v>23.8218821445829</v>
      </c>
      <c r="K375" s="190" t="n">
        <v>23.2718133203405</v>
      </c>
      <c r="L375" s="190" t="n">
        <v>23.0446784853534</v>
      </c>
      <c r="M375" s="190" t="n">
        <v>22.9401128623694</v>
      </c>
      <c r="N375" s="190" t="n">
        <v>23.5643680833252</v>
      </c>
      <c r="O375" s="190" t="n">
        <v>24.2805312507093</v>
      </c>
      <c r="P375" s="190" t="n">
        <v>23.9001761452696</v>
      </c>
      <c r="Q375" s="190" t="n">
        <v>24.9200015280004</v>
      </c>
      <c r="R375" s="190" t="n">
        <v>25.9634357500747</v>
      </c>
      <c r="S375" s="190" t="n">
        <v>25.7799234352511</v>
      </c>
      <c r="T375" s="190" t="n">
        <v>24.9522866843562</v>
      </c>
      <c r="U375" s="190" t="n">
        <v>25.2725638649636</v>
      </c>
      <c r="V375" s="190" t="n">
        <v>24.796132890321</v>
      </c>
      <c r="W375" s="190" t="n">
        <v>24.6633299768071</v>
      </c>
      <c r="X375" s="190" t="n">
        <v>24.6580426432159</v>
      </c>
      <c r="Y375" s="190" t="n">
        <v>25.0924562629192</v>
      </c>
      <c r="Z375" s="190" t="n">
        <v>29.0670411178898</v>
      </c>
      <c r="AA375" s="190" t="n">
        <v>30.3569945513153</v>
      </c>
      <c r="AB375" s="190" t="n">
        <v>30.6392622064387</v>
      </c>
      <c r="AC375" s="190" t="n">
        <v>30.1367490739667</v>
      </c>
      <c r="AD375" s="190" t="n">
        <v>28.9079657271556</v>
      </c>
      <c r="AE375" s="190" t="n">
        <v>27.1070811303685</v>
      </c>
      <c r="AF375" s="190" t="n">
        <v>25.0476306361207</v>
      </c>
      <c r="AG375" s="13" t="n">
        <f aca="false">SUM(I375:AF375)</f>
        <v>616.767737019082</v>
      </c>
      <c r="AM375" s="130"/>
      <c r="AN375" s="161"/>
      <c r="AO375" s="194"/>
      <c r="BI375" s="130"/>
    </row>
    <row r="376" customFormat="false" ht="12" hidden="false" customHeight="true" outlineLevel="0" collapsed="false">
      <c r="B376" s="153"/>
      <c r="C376" s="191"/>
      <c r="G376" s="130"/>
      <c r="H376" s="130" t="n">
        <v>350</v>
      </c>
      <c r="I376" s="189" t="n">
        <v>22.7528974480534</v>
      </c>
      <c r="J376" s="190" t="n">
        <v>21.967732264945</v>
      </c>
      <c r="K376" s="190" t="n">
        <v>21.8600046090408</v>
      </c>
      <c r="L376" s="190" t="n">
        <v>21.9167691478849</v>
      </c>
      <c r="M376" s="190" t="n">
        <v>22.0693063255688</v>
      </c>
      <c r="N376" s="190" t="n">
        <v>23.8370030505515</v>
      </c>
      <c r="O376" s="190" t="n">
        <v>27.9247051408233</v>
      </c>
      <c r="P376" s="190" t="n">
        <v>30.8232440837756</v>
      </c>
      <c r="Q376" s="190" t="n">
        <v>32.1287355048434</v>
      </c>
      <c r="R376" s="190" t="n">
        <v>32.8666405236625</v>
      </c>
      <c r="S376" s="190" t="n">
        <v>33.0264831957679</v>
      </c>
      <c r="T376" s="190" t="n">
        <v>32.691283572239</v>
      </c>
      <c r="U376" s="190" t="n">
        <v>32.3589378279706</v>
      </c>
      <c r="V376" s="190" t="n">
        <v>32.2623647964675</v>
      </c>
      <c r="W376" s="190" t="n">
        <v>31.8123552918006</v>
      </c>
      <c r="X376" s="190" t="n">
        <v>31.3084183290989</v>
      </c>
      <c r="Y376" s="190" t="n">
        <v>31.1720324648568</v>
      </c>
      <c r="Z376" s="190" t="n">
        <v>33.1726168755854</v>
      </c>
      <c r="AA376" s="190" t="n">
        <v>33.5836114708749</v>
      </c>
      <c r="AB376" s="190" t="n">
        <v>33.2299165693794</v>
      </c>
      <c r="AC376" s="190" t="n">
        <v>32.6806142496076</v>
      </c>
      <c r="AD376" s="190" t="n">
        <v>30.6388998942013</v>
      </c>
      <c r="AE376" s="190" t="n">
        <v>28.3793863461456</v>
      </c>
      <c r="AF376" s="190" t="n">
        <v>26.1556178035396</v>
      </c>
      <c r="AG376" s="13" t="n">
        <f aca="false">SUM(I376:AF376)</f>
        <v>700.619576786684</v>
      </c>
      <c r="AM376" s="130"/>
      <c r="AN376" s="161"/>
      <c r="AO376" s="194"/>
      <c r="BI376" s="130"/>
    </row>
    <row r="377" customFormat="false" ht="12" hidden="false" customHeight="true" outlineLevel="0" collapsed="false">
      <c r="B377" s="153"/>
      <c r="C377" s="191"/>
      <c r="G377" s="130"/>
      <c r="H377" s="130" t="n">
        <v>351</v>
      </c>
      <c r="I377" s="189" t="n">
        <v>25.5439112269402</v>
      </c>
      <c r="J377" s="190" t="n">
        <v>24.5436836545855</v>
      </c>
      <c r="K377" s="190" t="n">
        <v>24.0027372616427</v>
      </c>
      <c r="L377" s="190" t="n">
        <v>23.813086418721</v>
      </c>
      <c r="M377" s="190" t="n">
        <v>24.1112689558617</v>
      </c>
      <c r="N377" s="190" t="n">
        <v>25.4527777872321</v>
      </c>
      <c r="O377" s="190" t="n">
        <v>29.3123319296602</v>
      </c>
      <c r="P377" s="190" t="n">
        <v>31.6713154104738</v>
      </c>
      <c r="Q377" s="190" t="n">
        <v>32.5453107481999</v>
      </c>
      <c r="R377" s="190" t="n">
        <v>33.3710395423573</v>
      </c>
      <c r="S377" s="190" t="n">
        <v>33.3885731081765</v>
      </c>
      <c r="T377" s="190" t="n">
        <v>32.8447223336049</v>
      </c>
      <c r="U377" s="190" t="n">
        <v>32.3246184350793</v>
      </c>
      <c r="V377" s="190" t="n">
        <v>32.0156502784515</v>
      </c>
      <c r="W377" s="190" t="n">
        <v>31.3597070210764</v>
      </c>
      <c r="X377" s="190" t="n">
        <v>30.8452749704646</v>
      </c>
      <c r="Y377" s="190" t="n">
        <v>30.8483490213075</v>
      </c>
      <c r="Z377" s="190" t="n">
        <v>32.7937150320056</v>
      </c>
      <c r="AA377" s="190" t="n">
        <v>33.1331876986504</v>
      </c>
      <c r="AB377" s="190" t="n">
        <v>32.529802376545</v>
      </c>
      <c r="AC377" s="190" t="n">
        <v>31.8237470538063</v>
      </c>
      <c r="AD377" s="190" t="n">
        <v>29.8474416908934</v>
      </c>
      <c r="AE377" s="190" t="n">
        <v>27.9861361804686</v>
      </c>
      <c r="AF377" s="190" t="n">
        <v>25.5254642997917</v>
      </c>
      <c r="AG377" s="13" t="n">
        <f aca="false">SUM(I377:AF377)</f>
        <v>711.633852435996</v>
      </c>
      <c r="AM377" s="130"/>
      <c r="AN377" s="161"/>
      <c r="AO377" s="194"/>
      <c r="BI377" s="130"/>
    </row>
    <row r="378" customFormat="false" ht="12" hidden="false" customHeight="true" outlineLevel="0" collapsed="false">
      <c r="B378" s="153"/>
      <c r="C378" s="191"/>
      <c r="G378" s="130"/>
      <c r="H378" s="130" t="n">
        <v>352</v>
      </c>
      <c r="I378" s="189" t="n">
        <v>25.0502331360647</v>
      </c>
      <c r="J378" s="190" t="n">
        <v>24.0902813543058</v>
      </c>
      <c r="K378" s="190" t="n">
        <v>23.6215587172359</v>
      </c>
      <c r="L378" s="190" t="n">
        <v>23.5076624067432</v>
      </c>
      <c r="M378" s="190" t="n">
        <v>23.6507591579213</v>
      </c>
      <c r="N378" s="190" t="n">
        <v>25.2332711446377</v>
      </c>
      <c r="O378" s="190" t="n">
        <v>29.0576995032745</v>
      </c>
      <c r="P378" s="190" t="n">
        <v>31.6811306838663</v>
      </c>
      <c r="Q378" s="190" t="n">
        <v>32.4244846385946</v>
      </c>
      <c r="R378" s="190" t="n">
        <v>33.2988010375125</v>
      </c>
      <c r="S378" s="190" t="n">
        <v>32.978295149726</v>
      </c>
      <c r="T378" s="190" t="n">
        <v>32.612857494585</v>
      </c>
      <c r="U378" s="190" t="n">
        <v>32.1586546607854</v>
      </c>
      <c r="V378" s="190" t="n">
        <v>31.7363591390226</v>
      </c>
      <c r="W378" s="190" t="n">
        <v>31.3137707058606</v>
      </c>
      <c r="X378" s="190" t="n">
        <v>31.1869932884721</v>
      </c>
      <c r="Y378" s="190" t="n">
        <v>30.7670555454218</v>
      </c>
      <c r="Z378" s="190" t="n">
        <v>33.2023480028989</v>
      </c>
      <c r="AA378" s="190" t="n">
        <v>33.6393926412313</v>
      </c>
      <c r="AB378" s="190" t="n">
        <v>33.2512833857696</v>
      </c>
      <c r="AC378" s="190" t="n">
        <v>32.4840766313248</v>
      </c>
      <c r="AD378" s="190" t="n">
        <v>30.5234986427294</v>
      </c>
      <c r="AE378" s="190" t="n">
        <v>28.3613972523518</v>
      </c>
      <c r="AF378" s="190" t="n">
        <v>25.9185985298206</v>
      </c>
      <c r="AG378" s="13" t="n">
        <f aca="false">SUM(I378:AF378)</f>
        <v>711.750462850157</v>
      </c>
      <c r="AM378" s="130"/>
      <c r="AN378" s="161"/>
      <c r="AO378" s="194"/>
      <c r="BI378" s="130"/>
    </row>
    <row r="379" customFormat="false" ht="12" hidden="false" customHeight="true" outlineLevel="0" collapsed="false">
      <c r="B379" s="153"/>
      <c r="C379" s="191"/>
      <c r="G379" s="130"/>
      <c r="H379" s="130" t="n">
        <v>353</v>
      </c>
      <c r="I379" s="189" t="n">
        <v>24.9203858734438</v>
      </c>
      <c r="J379" s="190" t="n">
        <v>23.9030168332951</v>
      </c>
      <c r="K379" s="190" t="n">
        <v>23.5446467799059</v>
      </c>
      <c r="L379" s="190" t="n">
        <v>23.4414834853159</v>
      </c>
      <c r="M379" s="190" t="n">
        <v>23.6216831382235</v>
      </c>
      <c r="N379" s="190" t="n">
        <v>25.2498639186858</v>
      </c>
      <c r="O379" s="190" t="n">
        <v>29.3069462561301</v>
      </c>
      <c r="P379" s="190" t="n">
        <v>31.3338130421666</v>
      </c>
      <c r="Q379" s="190" t="n">
        <v>32.2285892540021</v>
      </c>
      <c r="R379" s="190" t="n">
        <v>32.9279041150993</v>
      </c>
      <c r="S379" s="190" t="n">
        <v>32.5193737432466</v>
      </c>
      <c r="T379" s="190" t="n">
        <v>32.3233240976201</v>
      </c>
      <c r="U379" s="190" t="n">
        <v>31.7761933282545</v>
      </c>
      <c r="V379" s="190" t="n">
        <v>31.8914298602089</v>
      </c>
      <c r="W379" s="190" t="n">
        <v>31.6044322255895</v>
      </c>
      <c r="X379" s="190" t="n">
        <v>31.0965090231943</v>
      </c>
      <c r="Y379" s="190" t="n">
        <v>30.6391845596005</v>
      </c>
      <c r="Z379" s="190" t="n">
        <v>32.8043241122234</v>
      </c>
      <c r="AA379" s="190" t="n">
        <v>33.1113763551533</v>
      </c>
      <c r="AB379" s="190" t="n">
        <v>32.6595908739677</v>
      </c>
      <c r="AC379" s="190" t="n">
        <v>32.0883116290555</v>
      </c>
      <c r="AD379" s="190" t="n">
        <v>30.2061857290985</v>
      </c>
      <c r="AE379" s="190" t="n">
        <v>28.2858201120783</v>
      </c>
      <c r="AF379" s="190" t="n">
        <v>25.9271806580853</v>
      </c>
      <c r="AG379" s="13" t="n">
        <f aca="false">SUM(I379:AF379)</f>
        <v>707.411569003644</v>
      </c>
      <c r="AM379" s="130"/>
      <c r="AN379" s="161"/>
      <c r="AO379" s="194"/>
      <c r="BI379" s="130"/>
    </row>
    <row r="380" customFormat="false" ht="12" hidden="false" customHeight="true" outlineLevel="0" collapsed="false">
      <c r="B380" s="153"/>
      <c r="C380" s="191"/>
      <c r="G380" s="130"/>
      <c r="H380" s="130" t="n">
        <v>354</v>
      </c>
      <c r="I380" s="189" t="n">
        <v>27.2092442160482</v>
      </c>
      <c r="J380" s="190" t="n">
        <v>26.1084226026178</v>
      </c>
      <c r="K380" s="190" t="n">
        <v>25.6991718078722</v>
      </c>
      <c r="L380" s="190" t="n">
        <v>25.4868756368827</v>
      </c>
      <c r="M380" s="190" t="n">
        <v>25.7650918588334</v>
      </c>
      <c r="N380" s="190" t="n">
        <v>27.2925384892836</v>
      </c>
      <c r="O380" s="190" t="n">
        <v>31.2540514495766</v>
      </c>
      <c r="P380" s="190" t="n">
        <v>33.8179690929505</v>
      </c>
      <c r="Q380" s="190" t="n">
        <v>34.7265219513835</v>
      </c>
      <c r="R380" s="190" t="n">
        <v>35.6120280300158</v>
      </c>
      <c r="S380" s="190" t="n">
        <v>35.4688064689793</v>
      </c>
      <c r="T380" s="190" t="n">
        <v>34.7423579131904</v>
      </c>
      <c r="U380" s="190" t="n">
        <v>33.8810299427976</v>
      </c>
      <c r="V380" s="190" t="n">
        <v>33.1941853228374</v>
      </c>
      <c r="W380" s="190" t="n">
        <v>32.5478904930625</v>
      </c>
      <c r="X380" s="190" t="n">
        <v>31.6844344246614</v>
      </c>
      <c r="Y380" s="190" t="n">
        <v>31.1720900863448</v>
      </c>
      <c r="Z380" s="190" t="n">
        <v>33.6002579571268</v>
      </c>
      <c r="AA380" s="190" t="n">
        <v>33.9495682199264</v>
      </c>
      <c r="AB380" s="190" t="n">
        <v>33.6760317707794</v>
      </c>
      <c r="AC380" s="190" t="n">
        <v>32.980619593518</v>
      </c>
      <c r="AD380" s="190" t="n">
        <v>31.484493422998</v>
      </c>
      <c r="AE380" s="190" t="n">
        <v>30.1131763251181</v>
      </c>
      <c r="AF380" s="190" t="n">
        <v>28.3712359919066</v>
      </c>
      <c r="AG380" s="13" t="n">
        <f aca="false">SUM(I380:AF380)</f>
        <v>749.838093068711</v>
      </c>
      <c r="AM380" s="130"/>
      <c r="AN380" s="161"/>
      <c r="AO380" s="194"/>
      <c r="BI380" s="130"/>
    </row>
    <row r="381" customFormat="false" ht="12" hidden="false" customHeight="true" outlineLevel="0" collapsed="false">
      <c r="B381" s="153"/>
      <c r="C381" s="191"/>
      <c r="G381" s="130"/>
      <c r="H381" s="130" t="n">
        <v>355</v>
      </c>
      <c r="I381" s="189" t="n">
        <v>28.9529647309041</v>
      </c>
      <c r="J381" s="190" t="n">
        <v>27.7901829021795</v>
      </c>
      <c r="K381" s="190" t="n">
        <v>27.2466957202538</v>
      </c>
      <c r="L381" s="190" t="n">
        <v>26.9207143032513</v>
      </c>
      <c r="M381" s="190" t="n">
        <v>27.0759615008848</v>
      </c>
      <c r="N381" s="190" t="n">
        <v>27.9260620716781</v>
      </c>
      <c r="O381" s="190" t="n">
        <v>29.1303103415175</v>
      </c>
      <c r="P381" s="190" t="n">
        <v>28.8309102623492</v>
      </c>
      <c r="Q381" s="190" t="n">
        <v>30.0766638180416</v>
      </c>
      <c r="R381" s="190" t="n">
        <v>31.4268377156528</v>
      </c>
      <c r="S381" s="190" t="n">
        <v>31.6804499162153</v>
      </c>
      <c r="T381" s="190" t="n">
        <v>31.3612608386565</v>
      </c>
      <c r="U381" s="190" t="n">
        <v>30.6120659257351</v>
      </c>
      <c r="V381" s="190" t="n">
        <v>29.2748853949711</v>
      </c>
      <c r="W381" s="190" t="n">
        <v>28.5922473638853</v>
      </c>
      <c r="X381" s="190" t="n">
        <v>27.9752452541179</v>
      </c>
      <c r="Y381" s="190" t="n">
        <v>28.1769617065034</v>
      </c>
      <c r="Z381" s="190" t="n">
        <v>32.0132351831831</v>
      </c>
      <c r="AA381" s="190" t="n">
        <v>32.8372362483015</v>
      </c>
      <c r="AB381" s="190" t="n">
        <v>32.7499234780381</v>
      </c>
      <c r="AC381" s="190" t="n">
        <v>32.5308433043275</v>
      </c>
      <c r="AD381" s="190" t="n">
        <v>31.3714118867006</v>
      </c>
      <c r="AE381" s="190" t="n">
        <v>30.1911008841704</v>
      </c>
      <c r="AF381" s="190" t="n">
        <v>28.6003267675867</v>
      </c>
      <c r="AG381" s="13" t="n">
        <f aca="false">SUM(I381:AF381)</f>
        <v>713.344497519105</v>
      </c>
      <c r="AM381" s="130"/>
      <c r="AN381" s="161"/>
      <c r="AO381" s="194"/>
      <c r="BI381" s="130"/>
    </row>
    <row r="382" customFormat="false" ht="12" hidden="false" customHeight="true" outlineLevel="0" collapsed="false">
      <c r="B382" s="153"/>
      <c r="C382" s="191"/>
      <c r="G382" s="130"/>
      <c r="H382" s="130" t="n">
        <v>356</v>
      </c>
      <c r="I382" s="189" t="n">
        <v>27.4015582092588</v>
      </c>
      <c r="J382" s="190" t="n">
        <v>26.5379893621581</v>
      </c>
      <c r="K382" s="190" t="n">
        <v>26.2068647366593</v>
      </c>
      <c r="L382" s="190" t="n">
        <v>25.8972196068897</v>
      </c>
      <c r="M382" s="190" t="n">
        <v>25.9496064401791</v>
      </c>
      <c r="N382" s="190" t="n">
        <v>26.625816483382</v>
      </c>
      <c r="O382" s="190" t="n">
        <v>27.5734196089415</v>
      </c>
      <c r="P382" s="190" t="n">
        <v>26.9413886729341</v>
      </c>
      <c r="Q382" s="190" t="n">
        <v>27.764155699416</v>
      </c>
      <c r="R382" s="190" t="n">
        <v>28.7389785611776</v>
      </c>
      <c r="S382" s="190" t="n">
        <v>28.5179650946387</v>
      </c>
      <c r="T382" s="190" t="n">
        <v>27.6078133739831</v>
      </c>
      <c r="U382" s="190" t="n">
        <v>27.5722002328443</v>
      </c>
      <c r="V382" s="190" t="n">
        <v>26.8415592022574</v>
      </c>
      <c r="W382" s="190" t="n">
        <v>26.8615187851953</v>
      </c>
      <c r="X382" s="190" t="n">
        <v>26.3244080101051</v>
      </c>
      <c r="Y382" s="190" t="n">
        <v>26.8811778828122</v>
      </c>
      <c r="Z382" s="190" t="n">
        <v>30.9856536630585</v>
      </c>
      <c r="AA382" s="190" t="n">
        <v>32.510453547582</v>
      </c>
      <c r="AB382" s="190" t="n">
        <v>32.7322862388251</v>
      </c>
      <c r="AC382" s="190" t="n">
        <v>32.3544668553828</v>
      </c>
      <c r="AD382" s="190" t="n">
        <v>31.2015703073017</v>
      </c>
      <c r="AE382" s="190" t="n">
        <v>29.4707910476409</v>
      </c>
      <c r="AF382" s="190" t="n">
        <v>27.5670680265142</v>
      </c>
      <c r="AG382" s="13" t="n">
        <f aca="false">SUM(I382:AF382)</f>
        <v>677.065929649138</v>
      </c>
      <c r="AM382" s="130"/>
      <c r="AN382" s="161"/>
      <c r="AO382" s="194"/>
      <c r="BI382" s="130"/>
    </row>
    <row r="383" customFormat="false" ht="12" hidden="false" customHeight="true" outlineLevel="0" collapsed="false">
      <c r="B383" s="153"/>
      <c r="C383" s="191"/>
      <c r="G383" s="130"/>
      <c r="H383" s="130" t="n">
        <v>357</v>
      </c>
      <c r="I383" s="189" t="n">
        <v>24.5247861581787</v>
      </c>
      <c r="J383" s="190" t="n">
        <v>23.2676065830613</v>
      </c>
      <c r="K383" s="190" t="n">
        <v>24.4860010573186</v>
      </c>
      <c r="L383" s="190" t="n">
        <v>21.5968438310482</v>
      </c>
      <c r="M383" s="190" t="n">
        <v>23.0794056092224</v>
      </c>
      <c r="N383" s="190" t="n">
        <v>24.8119128812372</v>
      </c>
      <c r="O383" s="190" t="n">
        <v>27.068439667439</v>
      </c>
      <c r="P383" s="190" t="n">
        <v>29.9064448372648</v>
      </c>
      <c r="Q383" s="190" t="n">
        <v>31.1252367771764</v>
      </c>
      <c r="R383" s="190" t="n">
        <v>32.2296893425386</v>
      </c>
      <c r="S383" s="190" t="n">
        <v>32.9299159598847</v>
      </c>
      <c r="T383" s="190" t="n">
        <v>31.3712088359297</v>
      </c>
      <c r="U383" s="190" t="n">
        <v>31.9072562763731</v>
      </c>
      <c r="V383" s="190" t="n">
        <v>30.2045026865185</v>
      </c>
      <c r="W383" s="190" t="n">
        <v>29.285621115701</v>
      </c>
      <c r="X383" s="190" t="n">
        <v>28.5958632833222</v>
      </c>
      <c r="Y383" s="190" t="n">
        <v>28.5242734986207</v>
      </c>
      <c r="Z383" s="190" t="n">
        <v>30.9590306438863</v>
      </c>
      <c r="AA383" s="190" t="n">
        <v>31.8291304640522</v>
      </c>
      <c r="AB383" s="190" t="n">
        <v>32.0419246744914</v>
      </c>
      <c r="AC383" s="190" t="n">
        <v>31.3514420812129</v>
      </c>
      <c r="AD383" s="190" t="n">
        <v>28.2577435768242</v>
      </c>
      <c r="AE383" s="190" t="n">
        <v>27.6089566180954</v>
      </c>
      <c r="AF383" s="190" t="n">
        <v>25.7728960564614</v>
      </c>
      <c r="AG383" s="13" t="n">
        <f aca="false">SUM(I383:AF383)</f>
        <v>682.736132515859</v>
      </c>
      <c r="AM383" s="130"/>
      <c r="AN383" s="161"/>
      <c r="AO383" s="194"/>
      <c r="BI383" s="130"/>
    </row>
    <row r="384" customFormat="false" ht="12" hidden="false" customHeight="true" outlineLevel="0" collapsed="false">
      <c r="B384" s="153"/>
      <c r="C384" s="191"/>
      <c r="G384" s="130"/>
      <c r="H384" s="130" t="n">
        <v>358</v>
      </c>
      <c r="I384" s="189" t="n">
        <v>23.8632164018312</v>
      </c>
      <c r="J384" s="190" t="n">
        <v>22.5530224411759</v>
      </c>
      <c r="K384" s="190" t="n">
        <v>21.8340995107722</v>
      </c>
      <c r="L384" s="190" t="n">
        <v>21.6114828788798</v>
      </c>
      <c r="M384" s="190" t="n">
        <v>20.943623632585</v>
      </c>
      <c r="N384" s="190" t="n">
        <v>20.9100008694021</v>
      </c>
      <c r="O384" s="190" t="n">
        <v>23.2612441442457</v>
      </c>
      <c r="P384" s="190" t="n">
        <v>25.2202123502349</v>
      </c>
      <c r="Q384" s="190" t="n">
        <v>26.479607861047</v>
      </c>
      <c r="R384" s="190" t="n">
        <v>27.987153662094</v>
      </c>
      <c r="S384" s="190" t="n">
        <v>27.9554068253161</v>
      </c>
      <c r="T384" s="190" t="n">
        <v>29.0327815269787</v>
      </c>
      <c r="U384" s="190" t="n">
        <v>29.2582967006602</v>
      </c>
      <c r="V384" s="190" t="n">
        <v>29.6948429790914</v>
      </c>
      <c r="W384" s="190" t="n">
        <v>28.7860818344164</v>
      </c>
      <c r="X384" s="190" t="n">
        <v>28.2728649292177</v>
      </c>
      <c r="Y384" s="190" t="n">
        <v>29.2108630684242</v>
      </c>
      <c r="Z384" s="190" t="n">
        <v>29.882349612513</v>
      </c>
      <c r="AA384" s="190" t="n">
        <v>31.2613976407753</v>
      </c>
      <c r="AB384" s="190" t="n">
        <v>30.6494193769488</v>
      </c>
      <c r="AC384" s="190" t="n">
        <v>29.6669180269415</v>
      </c>
      <c r="AD384" s="190" t="n">
        <v>28.3374757625771</v>
      </c>
      <c r="AE384" s="190" t="n">
        <v>27.6789304389561</v>
      </c>
      <c r="AF384" s="190" t="n">
        <v>25.9422403793065</v>
      </c>
      <c r="AG384" s="13" t="n">
        <f aca="false">SUM(I384:AF384)</f>
        <v>640.293532854391</v>
      </c>
      <c r="AM384" s="130"/>
      <c r="AN384" s="161"/>
      <c r="AO384" s="194"/>
      <c r="BI384" s="130"/>
    </row>
    <row r="385" customFormat="false" ht="12" hidden="false" customHeight="true" outlineLevel="0" collapsed="false">
      <c r="B385" s="153"/>
      <c r="C385" s="191"/>
      <c r="G385" s="130"/>
      <c r="H385" s="130" t="n">
        <v>359</v>
      </c>
      <c r="I385" s="189" t="n">
        <v>27.5377129457762</v>
      </c>
      <c r="J385" s="190" t="n">
        <v>25.9245772131072</v>
      </c>
      <c r="K385" s="190" t="n">
        <v>25.3911624887645</v>
      </c>
      <c r="L385" s="190" t="n">
        <v>24.273844168629</v>
      </c>
      <c r="M385" s="190" t="n">
        <v>25.0213597178954</v>
      </c>
      <c r="N385" s="190" t="n">
        <v>25.9274342917139</v>
      </c>
      <c r="O385" s="190" t="n">
        <v>28.8238706018682</v>
      </c>
      <c r="P385" s="190" t="n">
        <v>30.303539480139</v>
      </c>
      <c r="Q385" s="190" t="n">
        <v>30.7360139855592</v>
      </c>
      <c r="R385" s="190" t="n">
        <v>31.0784466614043</v>
      </c>
      <c r="S385" s="190" t="n">
        <v>30.7771874334219</v>
      </c>
      <c r="T385" s="190" t="n">
        <v>28.9530473950135</v>
      </c>
      <c r="U385" s="190" t="n">
        <v>28.6721329715512</v>
      </c>
      <c r="V385" s="190" t="n">
        <v>27.4414780255679</v>
      </c>
      <c r="W385" s="190" t="n">
        <v>27.2346228342569</v>
      </c>
      <c r="X385" s="190" t="n">
        <v>27.8365317007683</v>
      </c>
      <c r="Y385" s="190" t="n">
        <v>27.6670217204964</v>
      </c>
      <c r="Z385" s="190" t="n">
        <v>30.8990409935108</v>
      </c>
      <c r="AA385" s="190" t="n">
        <v>31.4913365088731</v>
      </c>
      <c r="AB385" s="190" t="n">
        <v>32.6659586954955</v>
      </c>
      <c r="AC385" s="190" t="n">
        <v>32.2651050147573</v>
      </c>
      <c r="AD385" s="190" t="n">
        <v>29.8344783212389</v>
      </c>
      <c r="AE385" s="190" t="n">
        <v>28.8844289960402</v>
      </c>
      <c r="AF385" s="190" t="n">
        <v>26.0021751277447</v>
      </c>
      <c r="AG385" s="13" t="n">
        <f aca="false">SUM(I385:AF385)</f>
        <v>685.642507293594</v>
      </c>
      <c r="AM385" s="130"/>
      <c r="AN385" s="161"/>
      <c r="AO385" s="194"/>
      <c r="BI385" s="130"/>
    </row>
    <row r="386" customFormat="false" ht="12" hidden="false" customHeight="true" outlineLevel="0" collapsed="false">
      <c r="B386" s="153"/>
      <c r="C386" s="191"/>
      <c r="G386" s="130"/>
      <c r="H386" s="130" t="n">
        <v>360</v>
      </c>
      <c r="I386" s="189" t="n">
        <v>25.051557319155</v>
      </c>
      <c r="J386" s="190" t="n">
        <v>24.4509918174315</v>
      </c>
      <c r="K386" s="190" t="n">
        <v>24.1155760095703</v>
      </c>
      <c r="L386" s="190" t="n">
        <v>23.9893235723987</v>
      </c>
      <c r="M386" s="190" t="n">
        <v>24.1028964722444</v>
      </c>
      <c r="N386" s="190" t="n">
        <v>24.8357482561334</v>
      </c>
      <c r="O386" s="190" t="n">
        <v>27.0670699581742</v>
      </c>
      <c r="P386" s="190" t="n">
        <v>27.6355707154801</v>
      </c>
      <c r="Q386" s="190" t="n">
        <v>29.0149480095698</v>
      </c>
      <c r="R386" s="190" t="n">
        <v>30.0177788926382</v>
      </c>
      <c r="S386" s="190" t="n">
        <v>29.8310806110379</v>
      </c>
      <c r="T386" s="190" t="n">
        <v>30.4715919643577</v>
      </c>
      <c r="U386" s="190" t="n">
        <v>30.8646677425335</v>
      </c>
      <c r="V386" s="190" t="n">
        <v>30.7010746518871</v>
      </c>
      <c r="W386" s="190" t="n">
        <v>30.8580829532762</v>
      </c>
      <c r="X386" s="190" t="n">
        <v>30.8309562524395</v>
      </c>
      <c r="Y386" s="190" t="n">
        <v>30.8059082946725</v>
      </c>
      <c r="Z386" s="190" t="n">
        <v>32.8055224498497</v>
      </c>
      <c r="AA386" s="190" t="n">
        <v>34.5104329527504</v>
      </c>
      <c r="AB386" s="190" t="n">
        <v>33.6115937861048</v>
      </c>
      <c r="AC386" s="190" t="n">
        <v>33.0562164244587</v>
      </c>
      <c r="AD386" s="190" t="n">
        <v>32.1746831922765</v>
      </c>
      <c r="AE386" s="190" t="n">
        <v>29.9094599940157</v>
      </c>
      <c r="AF386" s="190" t="n">
        <v>27.4110928746391</v>
      </c>
      <c r="AG386" s="13" t="n">
        <f aca="false">SUM(I386:AF386)</f>
        <v>698.123825167095</v>
      </c>
      <c r="AM386" s="130"/>
      <c r="AN386" s="161"/>
      <c r="AO386" s="194"/>
      <c r="BI386" s="130"/>
    </row>
    <row r="387" customFormat="false" ht="12" hidden="false" customHeight="true" outlineLevel="0" collapsed="false">
      <c r="B387" s="153"/>
      <c r="C387" s="191"/>
      <c r="G387" s="130"/>
      <c r="H387" s="130" t="n">
        <v>361</v>
      </c>
      <c r="I387" s="189" t="n">
        <v>26.918111258278</v>
      </c>
      <c r="J387" s="190" t="n">
        <v>26.0977867327149</v>
      </c>
      <c r="K387" s="190" t="n">
        <v>25.7462157400739</v>
      </c>
      <c r="L387" s="190" t="n">
        <v>25.8701140994361</v>
      </c>
      <c r="M387" s="190" t="n">
        <v>26.0846245666298</v>
      </c>
      <c r="N387" s="190" t="n">
        <v>27.5109555175259</v>
      </c>
      <c r="O387" s="190" t="n">
        <v>30.0877351901424</v>
      </c>
      <c r="P387" s="190" t="n">
        <v>32.1000398861861</v>
      </c>
      <c r="Q387" s="190" t="n">
        <v>33.2541159155142</v>
      </c>
      <c r="R387" s="190" t="n">
        <v>34.8802999357069</v>
      </c>
      <c r="S387" s="190" t="n">
        <v>35.3694718621916</v>
      </c>
      <c r="T387" s="190" t="n">
        <v>34.9043215709516</v>
      </c>
      <c r="U387" s="190" t="n">
        <v>34.0988476791856</v>
      </c>
      <c r="V387" s="190" t="n">
        <v>33.6698262034232</v>
      </c>
      <c r="W387" s="190" t="n">
        <v>33.4329914582976</v>
      </c>
      <c r="X387" s="190" t="n">
        <v>32.4374314363977</v>
      </c>
      <c r="Y387" s="190" t="n">
        <v>32.1964319579584</v>
      </c>
      <c r="Z387" s="190" t="n">
        <v>34.02473967588</v>
      </c>
      <c r="AA387" s="190" t="n">
        <v>34.846834745212</v>
      </c>
      <c r="AB387" s="190" t="n">
        <v>33.9065902440526</v>
      </c>
      <c r="AC387" s="190" t="n">
        <v>33.3306114437523</v>
      </c>
      <c r="AD387" s="190" t="n">
        <v>32.303697947379</v>
      </c>
      <c r="AE387" s="190" t="n">
        <v>30.9061518833925</v>
      </c>
      <c r="AF387" s="190" t="n">
        <v>29.86832624518</v>
      </c>
      <c r="AG387" s="13" t="n">
        <f aca="false">SUM(I387:AF387)</f>
        <v>753.846273195462</v>
      </c>
      <c r="AM387" s="130"/>
      <c r="AN387" s="161"/>
      <c r="AO387" s="194"/>
      <c r="BI387" s="130"/>
    </row>
    <row r="388" customFormat="false" ht="12" hidden="false" customHeight="true" outlineLevel="0" collapsed="false">
      <c r="B388" s="153"/>
      <c r="C388" s="191"/>
      <c r="G388" s="130"/>
      <c r="H388" s="130" t="n">
        <v>362</v>
      </c>
      <c r="I388" s="189" t="n">
        <v>28.455303382974</v>
      </c>
      <c r="J388" s="190" t="n">
        <v>27.4305669305784</v>
      </c>
      <c r="K388" s="190" t="n">
        <v>27.0350473951651</v>
      </c>
      <c r="L388" s="190" t="n">
        <v>26.8932412852988</v>
      </c>
      <c r="M388" s="190" t="n">
        <v>27.1248623429417</v>
      </c>
      <c r="N388" s="190" t="n">
        <v>28.1725853765663</v>
      </c>
      <c r="O388" s="190" t="n">
        <v>29.3779552867019</v>
      </c>
      <c r="P388" s="190" t="n">
        <v>28.8784437181141</v>
      </c>
      <c r="Q388" s="190" t="n">
        <v>30.1047247235907</v>
      </c>
      <c r="R388" s="190" t="n">
        <v>31.2598322268202</v>
      </c>
      <c r="S388" s="190" t="n">
        <v>31.5179433817218</v>
      </c>
      <c r="T388" s="190" t="n">
        <v>31.1873829748461</v>
      </c>
      <c r="U388" s="190" t="n">
        <v>30.6955441511324</v>
      </c>
      <c r="V388" s="190" t="n">
        <v>29.8432731508207</v>
      </c>
      <c r="W388" s="190" t="n">
        <v>29.3412509949885</v>
      </c>
      <c r="X388" s="190" t="n">
        <v>28.6560161140603</v>
      </c>
      <c r="Y388" s="190" t="n">
        <v>28.6170023931268</v>
      </c>
      <c r="Z388" s="190" t="n">
        <v>32.5408820162089</v>
      </c>
      <c r="AA388" s="190" t="n">
        <v>33.7137978009396</v>
      </c>
      <c r="AB388" s="190" t="n">
        <v>33.4799668543171</v>
      </c>
      <c r="AC388" s="190" t="n">
        <v>33.3390231294628</v>
      </c>
      <c r="AD388" s="190" t="n">
        <v>32.1331816239472</v>
      </c>
      <c r="AE388" s="190" t="n">
        <v>30.7926259683498</v>
      </c>
      <c r="AF388" s="190" t="n">
        <v>29.1963873630698</v>
      </c>
      <c r="AG388" s="13" t="n">
        <f aca="false">SUM(I388:AF388)</f>
        <v>719.786840585743</v>
      </c>
      <c r="AM388" s="130"/>
      <c r="AN388" s="161"/>
      <c r="AO388" s="194"/>
      <c r="BI388" s="130"/>
    </row>
    <row r="389" customFormat="false" ht="12" hidden="false" customHeight="true" outlineLevel="0" collapsed="false">
      <c r="B389" s="153"/>
      <c r="C389" s="191"/>
      <c r="G389" s="130"/>
      <c r="H389" s="130" t="n">
        <v>363</v>
      </c>
      <c r="I389" s="189" t="n">
        <v>27.5925287791925</v>
      </c>
      <c r="J389" s="190" t="n">
        <v>26.738993110956</v>
      </c>
      <c r="K389" s="190" t="n">
        <v>26.4173603477829</v>
      </c>
      <c r="L389" s="190" t="n">
        <v>26.1725111664141</v>
      </c>
      <c r="M389" s="190" t="n">
        <v>26.3403333209525</v>
      </c>
      <c r="N389" s="190" t="n">
        <v>27.0286630418788</v>
      </c>
      <c r="O389" s="190" t="n">
        <v>27.9693103327826</v>
      </c>
      <c r="P389" s="190" t="n">
        <v>27.4014219865808</v>
      </c>
      <c r="Q389" s="190" t="n">
        <v>28.1332703354931</v>
      </c>
      <c r="R389" s="190" t="n">
        <v>29.1088478721325</v>
      </c>
      <c r="S389" s="190" t="n">
        <v>29.0646361626241</v>
      </c>
      <c r="T389" s="190" t="n">
        <v>28.1693431697875</v>
      </c>
      <c r="U389" s="190" t="n">
        <v>28.1530965284274</v>
      </c>
      <c r="V389" s="190" t="n">
        <v>27.4586719317349</v>
      </c>
      <c r="W389" s="190" t="n">
        <v>27.2962637634086</v>
      </c>
      <c r="X389" s="190" t="n">
        <v>26.9271035138249</v>
      </c>
      <c r="Y389" s="190" t="n">
        <v>27.0399161201984</v>
      </c>
      <c r="Z389" s="190" t="n">
        <v>31.2589150253847</v>
      </c>
      <c r="AA389" s="190" t="n">
        <v>33.0413239708131</v>
      </c>
      <c r="AB389" s="190" t="n">
        <v>33.1803024159931</v>
      </c>
      <c r="AC389" s="190" t="n">
        <v>32.9184328207164</v>
      </c>
      <c r="AD389" s="190" t="n">
        <v>31.572419194568</v>
      </c>
      <c r="AE389" s="190" t="n">
        <v>29.8973629199256</v>
      </c>
      <c r="AF389" s="190" t="n">
        <v>27.9954849584916</v>
      </c>
      <c r="AG389" s="13" t="n">
        <f aca="false">SUM(I389:AF389)</f>
        <v>686.876512790064</v>
      </c>
      <c r="AM389" s="130"/>
      <c r="AN389" s="161"/>
      <c r="AO389" s="194"/>
      <c r="BI389" s="130"/>
    </row>
    <row r="390" customFormat="false" ht="12" hidden="false" customHeight="true" outlineLevel="0" collapsed="false">
      <c r="B390" s="153"/>
      <c r="C390" s="191"/>
      <c r="G390" s="130"/>
      <c r="H390" s="130" t="n">
        <v>364</v>
      </c>
      <c r="I390" s="189" t="n">
        <v>24.3304679199128</v>
      </c>
      <c r="J390" s="190" t="n">
        <v>23.6266728261512</v>
      </c>
      <c r="K390" s="190" t="n">
        <v>23.5905577124685</v>
      </c>
      <c r="L390" s="190" t="n">
        <v>23.7103771608002</v>
      </c>
      <c r="M390" s="190" t="n">
        <v>23.7810759844639</v>
      </c>
      <c r="N390" s="190" t="n">
        <v>25.2978954219128</v>
      </c>
      <c r="O390" s="190" t="n">
        <v>28.158479931568</v>
      </c>
      <c r="P390" s="190" t="n">
        <v>31.3678967199126</v>
      </c>
      <c r="Q390" s="190" t="n">
        <v>32.816293619448</v>
      </c>
      <c r="R390" s="190" t="n">
        <v>34.175341412921</v>
      </c>
      <c r="S390" s="190" t="n">
        <v>34.7547404443238</v>
      </c>
      <c r="T390" s="190" t="n">
        <v>34.2889766677664</v>
      </c>
      <c r="U390" s="190" t="n">
        <v>33.4014217824476</v>
      </c>
      <c r="V390" s="190" t="n">
        <v>32.7372559322062</v>
      </c>
      <c r="W390" s="190" t="n">
        <v>31.8371651394402</v>
      </c>
      <c r="X390" s="190" t="n">
        <v>30.9863024410663</v>
      </c>
      <c r="Y390" s="190" t="n">
        <v>30.9951634271072</v>
      </c>
      <c r="Z390" s="190" t="n">
        <v>32.8418518024987</v>
      </c>
      <c r="AA390" s="190" t="n">
        <v>33.8227750316375</v>
      </c>
      <c r="AB390" s="190" t="n">
        <v>33.5232679649895</v>
      </c>
      <c r="AC390" s="190" t="n">
        <v>33.1518367236228</v>
      </c>
      <c r="AD390" s="190" t="n">
        <v>31.7288623211642</v>
      </c>
      <c r="AE390" s="190" t="n">
        <v>29.9421897060992</v>
      </c>
      <c r="AF390" s="190" t="n">
        <v>28.2856232546721</v>
      </c>
      <c r="AG390" s="13" t="n">
        <f aca="false">SUM(I390:AF390)</f>
        <v>723.152491348601</v>
      </c>
      <c r="AM390" s="130"/>
      <c r="AN390" s="161"/>
      <c r="AO390" s="194"/>
      <c r="BI390" s="130"/>
    </row>
    <row r="391" customFormat="false" ht="12" hidden="false" customHeight="true" outlineLevel="0" collapsed="false">
      <c r="B391" s="153"/>
      <c r="C391" s="191"/>
      <c r="G391" s="130"/>
      <c r="H391" s="130" t="n">
        <v>365</v>
      </c>
      <c r="I391" s="189" t="n">
        <v>27.1019514331881</v>
      </c>
      <c r="J391" s="190" t="n">
        <v>26.1249349239229</v>
      </c>
      <c r="K391" s="190" t="n">
        <v>25.6579266035517</v>
      </c>
      <c r="L391" s="190" t="n">
        <v>25.5832231996717</v>
      </c>
      <c r="M391" s="190" t="n">
        <v>26.035070130516</v>
      </c>
      <c r="N391" s="190" t="n">
        <v>27.1833606328416</v>
      </c>
      <c r="O391" s="190" t="n">
        <v>28.5473223214497</v>
      </c>
      <c r="P391" s="190" t="n">
        <v>30.9858110209581</v>
      </c>
      <c r="Q391" s="190" t="n">
        <v>32.8696616054494</v>
      </c>
      <c r="R391" s="190" t="n">
        <v>33.6000297674546</v>
      </c>
      <c r="S391" s="190" t="n">
        <v>33.5369298193</v>
      </c>
      <c r="T391" s="190" t="n">
        <v>33.3095217229264</v>
      </c>
      <c r="U391" s="190" t="n">
        <v>31.748959659041</v>
      </c>
      <c r="V391" s="190" t="n">
        <v>31.3367136177592</v>
      </c>
      <c r="W391" s="190" t="n">
        <v>29.5668054843699</v>
      </c>
      <c r="X391" s="190" t="n">
        <v>29.3977790893187</v>
      </c>
      <c r="Y391" s="190" t="n">
        <v>29.5386694622076</v>
      </c>
      <c r="Z391" s="190" t="n">
        <v>31.3997525577654</v>
      </c>
      <c r="AA391" s="190" t="n">
        <v>33.1501319935429</v>
      </c>
      <c r="AB391" s="190" t="n">
        <v>33.2483118207859</v>
      </c>
      <c r="AC391" s="190" t="n">
        <v>31.8217551159397</v>
      </c>
      <c r="AD391" s="190" t="n">
        <v>31.273966834155</v>
      </c>
      <c r="AE391" s="190" t="n">
        <v>30.1336968792456</v>
      </c>
      <c r="AF391" s="190" t="n">
        <v>28.4244191769238</v>
      </c>
      <c r="AG391" s="13" t="n">
        <f aca="false">SUM(I391:AF391)</f>
        <v>721.576704872285</v>
      </c>
      <c r="AM391" s="130"/>
      <c r="AN391" s="161"/>
      <c r="AO391" s="194"/>
      <c r="BI391" s="130"/>
    </row>
    <row r="392" customFormat="false" ht="12" hidden="false" customHeight="true" outlineLevel="0" collapsed="false">
      <c r="B392" s="153"/>
      <c r="C392" s="191"/>
      <c r="G392" s="130"/>
      <c r="H392" s="130" t="n">
        <v>366</v>
      </c>
      <c r="I392" s="189" t="n">
        <v>27.1019514331881</v>
      </c>
      <c r="J392" s="190" t="n">
        <v>26.1249349239229</v>
      </c>
      <c r="K392" s="190" t="n">
        <v>25.6579266035517</v>
      </c>
      <c r="L392" s="190" t="n">
        <v>25.5832231996717</v>
      </c>
      <c r="M392" s="190" t="n">
        <v>26.035070130516</v>
      </c>
      <c r="N392" s="190" t="n">
        <v>27.1833606328416</v>
      </c>
      <c r="O392" s="190" t="n">
        <v>28.5473223214497</v>
      </c>
      <c r="P392" s="190" t="n">
        <v>30.9858110209581</v>
      </c>
      <c r="Q392" s="190" t="n">
        <v>32.8696616054494</v>
      </c>
      <c r="R392" s="190" t="n">
        <v>33.6000297674546</v>
      </c>
      <c r="S392" s="190" t="n">
        <v>33.5369298193</v>
      </c>
      <c r="T392" s="190" t="n">
        <v>33.3095217229264</v>
      </c>
      <c r="U392" s="190" t="n">
        <v>31.748959659041</v>
      </c>
      <c r="V392" s="190" t="n">
        <v>31.3367136177592</v>
      </c>
      <c r="W392" s="190" t="n">
        <v>29.5668054843699</v>
      </c>
      <c r="X392" s="190" t="n">
        <v>29.3977790893187</v>
      </c>
      <c r="Y392" s="190" t="n">
        <v>29.5386694622076</v>
      </c>
      <c r="Z392" s="190" t="n">
        <v>31.3997525577654</v>
      </c>
      <c r="AA392" s="190" t="n">
        <v>33.1501319935429</v>
      </c>
      <c r="AB392" s="190" t="n">
        <v>33.2483118207859</v>
      </c>
      <c r="AC392" s="190" t="n">
        <v>31.8217551159397</v>
      </c>
      <c r="AD392" s="190" t="n">
        <v>31.273966834155</v>
      </c>
      <c r="AE392" s="190" t="n">
        <v>30.1336968792456</v>
      </c>
      <c r="AF392" s="190" t="n">
        <v>28.4244191769238</v>
      </c>
      <c r="AG392" s="13" t="n">
        <f aca="false">SUM(I392:AF392)</f>
        <v>721.576704872285</v>
      </c>
      <c r="AM392" s="130"/>
      <c r="AN392" s="161"/>
      <c r="AO392" s="194"/>
      <c r="BI392" s="130"/>
    </row>
    <row r="393" customFormat="false" ht="12" hidden="false" customHeight="true" outlineLevel="0" collapsed="false">
      <c r="B393" s="153"/>
      <c r="C393" s="191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M393" s="130"/>
      <c r="AN393" s="161"/>
      <c r="AO393" s="194"/>
      <c r="BI393" s="130"/>
    </row>
    <row r="394" customFormat="false" ht="12" hidden="false" customHeight="true" outlineLevel="0" collapsed="false">
      <c r="B394" s="153"/>
      <c r="C394" s="191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M394" s="130"/>
      <c r="AN394" s="161"/>
      <c r="AO394" s="194"/>
      <c r="BI394" s="130"/>
    </row>
    <row r="395" customFormat="false" ht="12" hidden="false" customHeight="true" outlineLevel="0" collapsed="false">
      <c r="B395" s="153"/>
      <c r="C395" s="191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M395" s="130"/>
      <c r="AN395" s="161"/>
      <c r="AO395" s="194"/>
      <c r="BI395" s="130"/>
    </row>
    <row r="396" customFormat="false" ht="12" hidden="false" customHeight="true" outlineLevel="0" collapsed="false">
      <c r="B396" s="153"/>
      <c r="C396" s="191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M396" s="130"/>
      <c r="AN396" s="161"/>
      <c r="AO396" s="194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customFormat="false" ht="12" hidden="false" customHeight="true" outlineLevel="0" collapsed="false">
      <c r="B397" s="153"/>
      <c r="C397" s="191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M397" s="130"/>
      <c r="AN397" s="161"/>
      <c r="AO397" s="194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</sheetData>
  <mergeCells count="1">
    <mergeCell ref="I8:T8"/>
  </mergeCells>
  <printOptions headings="false" gridLines="false" gridLinesSet="true" horizontalCentered="false" verticalCentered="false"/>
  <pageMargins left="0.290277777777778" right="0.620138888888889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88"/>
  <sheetViews>
    <sheetView showFormulas="false" showGridLines="true" showRowColHeaders="true" showZeros="true" rightToLeft="false" tabSelected="false" showOutlineSymbols="true" defaultGridColor="true" view="normal" topLeftCell="A195" colorId="64" zoomScale="75" zoomScaleNormal="75" zoomScalePageLayoutView="100" workbookViewId="0">
      <selection pane="topLeft" activeCell="B5" activeCellId="0" sqref="B5:D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30" width="9.14"/>
    <col collapsed="false" customWidth="true" hidden="false" outlineLevel="0" max="2" min="2" style="135" width="9.7"/>
    <col collapsed="false" customWidth="false" hidden="false" outlineLevel="0" max="4" min="3" style="135" width="9.14"/>
    <col collapsed="false" customWidth="false" hidden="false" outlineLevel="0" max="21" min="5" style="130" width="9.14"/>
    <col collapsed="false" customWidth="true" hidden="false" outlineLevel="0" max="22" min="22" style="195" width="9.7"/>
    <col collapsed="false" customWidth="false" hidden="false" outlineLevel="0" max="257" min="23" style="130" width="9.14"/>
  </cols>
  <sheetData>
    <row r="1" customFormat="false" ht="23.25" hidden="false" customHeight="false" outlineLevel="0" collapsed="false">
      <c r="A1" s="196" t="s">
        <v>207</v>
      </c>
    </row>
    <row r="2" customFormat="false" ht="16.5" hidden="false" customHeight="true" outlineLevel="0" collapsed="false">
      <c r="A2" s="137" t="s">
        <v>208</v>
      </c>
      <c r="B2" s="130"/>
      <c r="C2" s="130"/>
    </row>
    <row r="3" customFormat="false" ht="15" hidden="false" customHeight="false" outlineLevel="0" collapsed="false">
      <c r="B3" s="135" t="s">
        <v>209</v>
      </c>
      <c r="C3" s="135" t="s">
        <v>210</v>
      </c>
      <c r="D3" s="135" t="s">
        <v>210</v>
      </c>
      <c r="V3" s="140" t="s">
        <v>177</v>
      </c>
    </row>
    <row r="4" customFormat="false" ht="12.75" hidden="false" customHeight="false" outlineLevel="0" collapsed="false">
      <c r="B4" s="135" t="s">
        <v>211</v>
      </c>
      <c r="C4" s="135" t="s">
        <v>212</v>
      </c>
      <c r="D4" s="135" t="s">
        <v>213</v>
      </c>
      <c r="V4" s="197"/>
      <c r="W4" s="198" t="s">
        <v>214</v>
      </c>
    </row>
    <row r="5" customFormat="false" ht="12.75" hidden="false" customHeight="false" outlineLevel="0" collapsed="false">
      <c r="A5" s="195" t="n">
        <f aca="false">dealStart</f>
        <v>37165</v>
      </c>
      <c r="B5" s="199" t="n">
        <v>0</v>
      </c>
      <c r="C5" s="199" t="n">
        <v>0</v>
      </c>
      <c r="D5" s="199" t="n">
        <v>0</v>
      </c>
      <c r="V5" s="195" t="n">
        <f aca="false">dealStart</f>
        <v>37165</v>
      </c>
      <c r="W5" s="200" t="n">
        <f aca="false">IF(ContractFlag=1,B5,IF(ContractFlag=2,C5,D5))</f>
        <v>0</v>
      </c>
    </row>
    <row r="6" customFormat="false" ht="12.75" hidden="false" customHeight="false" outlineLevel="0" collapsed="false">
      <c r="A6" s="195" t="n">
        <f aca="false">EOMONTH(A5,0)+1</f>
        <v>37196</v>
      </c>
      <c r="B6" s="199" t="n">
        <v>0</v>
      </c>
      <c r="C6" s="199" t="n">
        <v>0</v>
      </c>
      <c r="D6" s="199" t="n">
        <v>0</v>
      </c>
      <c r="V6" s="195" t="n">
        <f aca="false">EOMONTH(V5,0)+1</f>
        <v>37196</v>
      </c>
      <c r="W6" s="200" t="n">
        <f aca="false">IF(ContractFlag=1,B6,IF(ContractFlag=2,C6,D6))</f>
        <v>0</v>
      </c>
    </row>
    <row r="7" customFormat="false" ht="12.75" hidden="false" customHeight="false" outlineLevel="0" collapsed="false">
      <c r="A7" s="195" t="n">
        <f aca="false">EOMONTH(A6,0)+1</f>
        <v>37226</v>
      </c>
      <c r="B7" s="199" t="n">
        <v>0</v>
      </c>
      <c r="C7" s="199" t="n">
        <v>0</v>
      </c>
      <c r="D7" s="199" t="n">
        <v>0</v>
      </c>
      <c r="V7" s="195" t="n">
        <f aca="false">EOMONTH(V6,0)+1</f>
        <v>37226</v>
      </c>
      <c r="W7" s="200" t="n">
        <f aca="false">IF(ContractFlag=1,B7,IF(ContractFlag=2,C7,D7))</f>
        <v>0</v>
      </c>
    </row>
    <row r="8" customFormat="false" ht="12.75" hidden="false" customHeight="false" outlineLevel="0" collapsed="false">
      <c r="A8" s="195" t="n">
        <f aca="false">EOMONTH(A7,0)+1</f>
        <v>37257</v>
      </c>
      <c r="B8" s="199" t="n">
        <v>0</v>
      </c>
      <c r="C8" s="199" t="n">
        <v>0</v>
      </c>
      <c r="D8" s="199" t="n">
        <v>0</v>
      </c>
      <c r="V8" s="195" t="n">
        <f aca="false">EOMONTH(V7,0)+1</f>
        <v>37257</v>
      </c>
      <c r="W8" s="200" t="n">
        <f aca="false">IF(ContractFlag=1,B8,IF(ContractFlag=2,C8,D8))</f>
        <v>0</v>
      </c>
    </row>
    <row r="9" customFormat="false" ht="12.75" hidden="false" customHeight="false" outlineLevel="0" collapsed="false">
      <c r="A9" s="195" t="n">
        <f aca="false">EOMONTH(A8,0)+1</f>
        <v>37288</v>
      </c>
      <c r="B9" s="199" t="n">
        <v>0</v>
      </c>
      <c r="C9" s="199" t="n">
        <v>0</v>
      </c>
      <c r="D9" s="199" t="n">
        <v>0</v>
      </c>
      <c r="V9" s="195" t="n">
        <f aca="false">EOMONTH(V8,0)+1</f>
        <v>37288</v>
      </c>
      <c r="W9" s="200" t="n">
        <f aca="false">IF(ContractFlag=1,B9,IF(ContractFlag=2,C9,D9))</f>
        <v>0</v>
      </c>
    </row>
    <row r="10" customFormat="false" ht="12.75" hidden="false" customHeight="false" outlineLevel="0" collapsed="false">
      <c r="A10" s="195" t="n">
        <f aca="false">EOMONTH(A9,0)+1</f>
        <v>37316</v>
      </c>
      <c r="B10" s="199" t="n">
        <v>0</v>
      </c>
      <c r="C10" s="199" t="n">
        <v>0</v>
      </c>
      <c r="D10" s="199" t="n">
        <v>0</v>
      </c>
      <c r="V10" s="195" t="n">
        <f aca="false">EOMONTH(V9,0)+1</f>
        <v>37316</v>
      </c>
      <c r="W10" s="200" t="n">
        <f aca="false">IF(ContractFlag=1,B10,IF(ContractFlag=2,C10,D10))</f>
        <v>0</v>
      </c>
    </row>
    <row r="11" customFormat="false" ht="12.75" hidden="false" customHeight="false" outlineLevel="0" collapsed="false">
      <c r="A11" s="195" t="n">
        <f aca="false">EOMONTH(A10,0)+1</f>
        <v>37347</v>
      </c>
      <c r="B11" s="199" t="n">
        <v>0</v>
      </c>
      <c r="C11" s="199" t="n">
        <v>0</v>
      </c>
      <c r="D11" s="199" t="n">
        <v>0</v>
      </c>
      <c r="V11" s="195" t="n">
        <f aca="false">EOMONTH(V10,0)+1</f>
        <v>37347</v>
      </c>
      <c r="W11" s="200" t="n">
        <f aca="false">IF(ContractFlag=1,B11,IF(ContractFlag=2,C11,D11))</f>
        <v>0</v>
      </c>
    </row>
    <row r="12" customFormat="false" ht="12.75" hidden="false" customHeight="false" outlineLevel="0" collapsed="false">
      <c r="A12" s="195" t="n">
        <f aca="false">EOMONTH(A11,0)+1</f>
        <v>37377</v>
      </c>
      <c r="B12" s="199" t="n">
        <v>0</v>
      </c>
      <c r="C12" s="199" t="n">
        <v>0</v>
      </c>
      <c r="D12" s="199" t="n">
        <v>0</v>
      </c>
      <c r="V12" s="195" t="n">
        <f aca="false">EOMONTH(V11,0)+1</f>
        <v>37377</v>
      </c>
      <c r="W12" s="200" t="n">
        <f aca="false">IF(ContractFlag=1,B12,IF(ContractFlag=2,C12,D12))</f>
        <v>0</v>
      </c>
    </row>
    <row r="13" customFormat="false" ht="12.75" hidden="false" customHeight="false" outlineLevel="0" collapsed="false">
      <c r="A13" s="195" t="n">
        <f aca="false">EOMONTH(A12,0)+1</f>
        <v>37408</v>
      </c>
      <c r="B13" s="199" t="n">
        <v>0</v>
      </c>
      <c r="C13" s="199" t="n">
        <v>0</v>
      </c>
      <c r="D13" s="199" t="n">
        <v>0</v>
      </c>
      <c r="V13" s="195" t="n">
        <f aca="false">EOMONTH(V12,0)+1</f>
        <v>37408</v>
      </c>
      <c r="W13" s="200" t="n">
        <f aca="false">IF(ContractFlag=1,B13,IF(ContractFlag=2,C13,D13))</f>
        <v>0</v>
      </c>
    </row>
    <row r="14" customFormat="false" ht="12.75" hidden="false" customHeight="false" outlineLevel="0" collapsed="false">
      <c r="A14" s="195" t="n">
        <f aca="false">EOMONTH(A13,0)+1</f>
        <v>37438</v>
      </c>
      <c r="B14" s="199" t="n">
        <v>0</v>
      </c>
      <c r="C14" s="199" t="n">
        <v>0</v>
      </c>
      <c r="D14" s="199" t="n">
        <v>0</v>
      </c>
      <c r="V14" s="195" t="n">
        <f aca="false">EOMONTH(V13,0)+1</f>
        <v>37438</v>
      </c>
      <c r="W14" s="200" t="n">
        <f aca="false">IF(ContractFlag=1,B14,IF(ContractFlag=2,C14,D14))</f>
        <v>0</v>
      </c>
    </row>
    <row r="15" customFormat="false" ht="12.75" hidden="false" customHeight="false" outlineLevel="0" collapsed="false">
      <c r="A15" s="195" t="n">
        <f aca="false">EOMONTH(A14,0)+1</f>
        <v>37469</v>
      </c>
      <c r="B15" s="199" t="n">
        <v>0</v>
      </c>
      <c r="C15" s="199" t="n">
        <v>0</v>
      </c>
      <c r="D15" s="199" t="n">
        <v>0</v>
      </c>
      <c r="V15" s="195" t="n">
        <f aca="false">EOMONTH(V14,0)+1</f>
        <v>37469</v>
      </c>
      <c r="W15" s="200" t="n">
        <f aca="false">IF(ContractFlag=1,B15,IF(ContractFlag=2,C15,D15))</f>
        <v>0</v>
      </c>
    </row>
    <row r="16" customFormat="false" ht="12.75" hidden="false" customHeight="false" outlineLevel="0" collapsed="false">
      <c r="A16" s="195" t="n">
        <f aca="false">EOMONTH(A15,0)+1</f>
        <v>37500</v>
      </c>
      <c r="B16" s="199" t="n">
        <v>0</v>
      </c>
      <c r="C16" s="199" t="n">
        <v>0</v>
      </c>
      <c r="D16" s="199" t="n">
        <v>0</v>
      </c>
      <c r="V16" s="195" t="n">
        <f aca="false">EOMONTH(V15,0)+1</f>
        <v>37500</v>
      </c>
      <c r="W16" s="200" t="n">
        <f aca="false">IF(ContractFlag=1,B16,IF(ContractFlag=2,C16,D16))</f>
        <v>0</v>
      </c>
    </row>
    <row r="17" customFormat="false" ht="12.75" hidden="false" customHeight="false" outlineLevel="0" collapsed="false">
      <c r="A17" s="195" t="n">
        <f aca="false">EOMONTH(A16,0)+1</f>
        <v>37530</v>
      </c>
      <c r="B17" s="199" t="n">
        <v>0</v>
      </c>
      <c r="C17" s="199" t="n">
        <v>0</v>
      </c>
      <c r="D17" s="199" t="n">
        <v>0</v>
      </c>
      <c r="V17" s="195" t="n">
        <f aca="false">EOMONTH(V16,0)+1</f>
        <v>37530</v>
      </c>
      <c r="W17" s="200" t="n">
        <f aca="false">IF(ContractFlag=1,B17,IF(ContractFlag=2,C17,D17))</f>
        <v>0</v>
      </c>
    </row>
    <row r="18" customFormat="false" ht="12.75" hidden="false" customHeight="false" outlineLevel="0" collapsed="false">
      <c r="A18" s="195" t="n">
        <f aca="false">EOMONTH(A17,0)+1</f>
        <v>37561</v>
      </c>
      <c r="B18" s="199" t="n">
        <v>0</v>
      </c>
      <c r="C18" s="199" t="n">
        <v>0</v>
      </c>
      <c r="D18" s="199" t="n">
        <v>0</v>
      </c>
      <c r="V18" s="195" t="n">
        <f aca="false">EOMONTH(V17,0)+1</f>
        <v>37561</v>
      </c>
      <c r="W18" s="200" t="n">
        <f aca="false">IF(ContractFlag=1,B18,IF(ContractFlag=2,C18,D18))</f>
        <v>0</v>
      </c>
    </row>
    <row r="19" customFormat="false" ht="12.75" hidden="false" customHeight="false" outlineLevel="0" collapsed="false">
      <c r="A19" s="195" t="n">
        <f aca="false">EOMONTH(A18,0)+1</f>
        <v>37591</v>
      </c>
      <c r="B19" s="199" t="n">
        <v>0</v>
      </c>
      <c r="C19" s="199" t="n">
        <v>0</v>
      </c>
      <c r="D19" s="199" t="n">
        <v>0</v>
      </c>
      <c r="V19" s="195" t="n">
        <f aca="false">EOMONTH(V18,0)+1</f>
        <v>37591</v>
      </c>
      <c r="W19" s="200" t="n">
        <f aca="false">IF(ContractFlag=1,B19,IF(ContractFlag=2,C19,D19))</f>
        <v>0</v>
      </c>
    </row>
    <row r="20" customFormat="false" ht="12.75" hidden="false" customHeight="false" outlineLevel="0" collapsed="false">
      <c r="A20" s="195" t="n">
        <f aca="false">EOMONTH(A19,0)+1</f>
        <v>37622</v>
      </c>
      <c r="B20" s="199" t="n">
        <v>0</v>
      </c>
      <c r="C20" s="199" t="n">
        <v>0</v>
      </c>
      <c r="D20" s="199" t="n">
        <v>0</v>
      </c>
      <c r="V20" s="195" t="n">
        <f aca="false">EOMONTH(V19,0)+1</f>
        <v>37622</v>
      </c>
      <c r="W20" s="200" t="n">
        <f aca="false">IF(ContractFlag=1,B20,IF(ContractFlag=2,C20,D20))</f>
        <v>0</v>
      </c>
    </row>
    <row r="21" customFormat="false" ht="12.75" hidden="false" customHeight="false" outlineLevel="0" collapsed="false">
      <c r="A21" s="195" t="n">
        <f aca="false">EOMONTH(A20,0)+1</f>
        <v>37653</v>
      </c>
      <c r="B21" s="199" t="n">
        <v>0</v>
      </c>
      <c r="C21" s="199" t="n">
        <v>0</v>
      </c>
      <c r="D21" s="199" t="n">
        <v>0</v>
      </c>
      <c r="V21" s="195" t="n">
        <f aca="false">EOMONTH(V20,0)+1</f>
        <v>37653</v>
      </c>
      <c r="W21" s="200" t="n">
        <f aca="false">IF(ContractFlag=1,B21,IF(ContractFlag=2,C21,D21))</f>
        <v>0</v>
      </c>
    </row>
    <row r="22" customFormat="false" ht="12.75" hidden="false" customHeight="false" outlineLevel="0" collapsed="false">
      <c r="A22" s="195" t="n">
        <f aca="false">EOMONTH(A21,0)+1</f>
        <v>37681</v>
      </c>
      <c r="B22" s="199" t="n">
        <v>0</v>
      </c>
      <c r="C22" s="199" t="n">
        <v>0</v>
      </c>
      <c r="D22" s="199" t="n">
        <v>0</v>
      </c>
      <c r="V22" s="195" t="n">
        <f aca="false">EOMONTH(V21,0)+1</f>
        <v>37681</v>
      </c>
      <c r="W22" s="200" t="n">
        <f aca="false">IF(ContractFlag=1,B22,IF(ContractFlag=2,C22,D22))</f>
        <v>0</v>
      </c>
    </row>
    <row r="23" customFormat="false" ht="12.75" hidden="false" customHeight="false" outlineLevel="0" collapsed="false">
      <c r="A23" s="195" t="n">
        <f aca="false">EOMONTH(A22,0)+1</f>
        <v>37712</v>
      </c>
      <c r="B23" s="199" t="n">
        <v>0</v>
      </c>
      <c r="C23" s="199" t="n">
        <v>0</v>
      </c>
      <c r="D23" s="199" t="n">
        <v>0</v>
      </c>
      <c r="V23" s="195" t="n">
        <f aca="false">EOMONTH(V22,0)+1</f>
        <v>37712</v>
      </c>
      <c r="W23" s="200" t="n">
        <f aca="false">IF(ContractFlag=1,B23,IF(ContractFlag=2,C23,D23))</f>
        <v>0</v>
      </c>
    </row>
    <row r="24" customFormat="false" ht="12.75" hidden="false" customHeight="false" outlineLevel="0" collapsed="false">
      <c r="A24" s="195" t="n">
        <f aca="false">EOMONTH(A23,0)+1</f>
        <v>37742</v>
      </c>
      <c r="B24" s="199" t="n">
        <v>0</v>
      </c>
      <c r="C24" s="199" t="n">
        <v>0</v>
      </c>
      <c r="D24" s="199" t="n">
        <v>0</v>
      </c>
      <c r="V24" s="195" t="n">
        <f aca="false">EOMONTH(V23,0)+1</f>
        <v>37742</v>
      </c>
      <c r="W24" s="200" t="n">
        <f aca="false">IF(ContractFlag=1,B24,IF(ContractFlag=2,C24,D24))</f>
        <v>0</v>
      </c>
    </row>
    <row r="25" customFormat="false" ht="12.75" hidden="false" customHeight="false" outlineLevel="0" collapsed="false">
      <c r="A25" s="195" t="n">
        <f aca="false">EOMONTH(A24,0)+1</f>
        <v>37773</v>
      </c>
      <c r="B25" s="199" t="n">
        <v>0</v>
      </c>
      <c r="C25" s="199" t="n">
        <v>0</v>
      </c>
      <c r="D25" s="199" t="n">
        <v>0</v>
      </c>
      <c r="V25" s="195" t="n">
        <f aca="false">EOMONTH(V24,0)+1</f>
        <v>37773</v>
      </c>
      <c r="W25" s="200" t="n">
        <f aca="false">IF(ContractFlag=1,B25,IF(ContractFlag=2,C25,D25))</f>
        <v>0</v>
      </c>
    </row>
    <row r="26" customFormat="false" ht="12.75" hidden="false" customHeight="false" outlineLevel="0" collapsed="false">
      <c r="A26" s="195" t="n">
        <f aca="false">EOMONTH(A25,0)+1</f>
        <v>37803</v>
      </c>
      <c r="B26" s="199" t="n">
        <v>0</v>
      </c>
      <c r="C26" s="199" t="n">
        <v>0</v>
      </c>
      <c r="D26" s="199" t="n">
        <v>0</v>
      </c>
      <c r="V26" s="195" t="n">
        <f aca="false">EOMONTH(V25,0)+1</f>
        <v>37803</v>
      </c>
      <c r="W26" s="200" t="n">
        <f aca="false">IF(ContractFlag=1,B26,IF(ContractFlag=2,C26,D26))</f>
        <v>0</v>
      </c>
    </row>
    <row r="27" customFormat="false" ht="12.75" hidden="false" customHeight="false" outlineLevel="0" collapsed="false">
      <c r="A27" s="195" t="n">
        <f aca="false">EOMONTH(A26,0)+1</f>
        <v>37834</v>
      </c>
      <c r="B27" s="199" t="n">
        <v>0</v>
      </c>
      <c r="C27" s="199" t="n">
        <v>0</v>
      </c>
      <c r="D27" s="199" t="n">
        <v>0</v>
      </c>
      <c r="V27" s="195" t="n">
        <f aca="false">EOMONTH(V26,0)+1</f>
        <v>37834</v>
      </c>
      <c r="W27" s="200" t="n">
        <f aca="false">IF(ContractFlag=1,B27,IF(ContractFlag=2,C27,D27))</f>
        <v>0</v>
      </c>
    </row>
    <row r="28" customFormat="false" ht="12.75" hidden="false" customHeight="false" outlineLevel="0" collapsed="false">
      <c r="A28" s="195" t="n">
        <f aca="false">EOMONTH(A27,0)+1</f>
        <v>37865</v>
      </c>
      <c r="B28" s="199" t="n">
        <v>0</v>
      </c>
      <c r="C28" s="199" t="n">
        <v>0</v>
      </c>
      <c r="D28" s="199" t="n">
        <v>0</v>
      </c>
      <c r="V28" s="195" t="n">
        <f aca="false">EOMONTH(V27,0)+1</f>
        <v>37865</v>
      </c>
      <c r="W28" s="200" t="n">
        <f aca="false">IF(ContractFlag=1,B28,IF(ContractFlag=2,C28,D28))</f>
        <v>0</v>
      </c>
    </row>
    <row r="29" customFormat="false" ht="12.75" hidden="false" customHeight="false" outlineLevel="0" collapsed="false">
      <c r="A29" s="195" t="n">
        <f aca="false">EOMONTH(A28,0)+1</f>
        <v>37895</v>
      </c>
      <c r="B29" s="199" t="n">
        <v>0</v>
      </c>
      <c r="C29" s="199" t="n">
        <v>0</v>
      </c>
      <c r="D29" s="199" t="n">
        <v>0</v>
      </c>
      <c r="V29" s="195" t="n">
        <f aca="false">EOMONTH(V28,0)+1</f>
        <v>37895</v>
      </c>
      <c r="W29" s="200" t="n">
        <f aca="false">IF(ContractFlag=1,B29,IF(ContractFlag=2,C29,D29))</f>
        <v>0</v>
      </c>
    </row>
    <row r="30" customFormat="false" ht="12.75" hidden="false" customHeight="false" outlineLevel="0" collapsed="false">
      <c r="A30" s="195" t="n">
        <f aca="false">EOMONTH(A29,0)+1</f>
        <v>37926</v>
      </c>
      <c r="B30" s="199" t="n">
        <v>0</v>
      </c>
      <c r="C30" s="199" t="n">
        <v>0</v>
      </c>
      <c r="D30" s="199" t="n">
        <v>0</v>
      </c>
      <c r="V30" s="195" t="n">
        <f aca="false">EOMONTH(V29,0)+1</f>
        <v>37926</v>
      </c>
      <c r="W30" s="200" t="n">
        <f aca="false">IF(ContractFlag=1,B30,IF(ContractFlag=2,C30,D30))</f>
        <v>0</v>
      </c>
    </row>
    <row r="31" customFormat="false" ht="12.75" hidden="false" customHeight="false" outlineLevel="0" collapsed="false">
      <c r="A31" s="195" t="n">
        <f aca="false">EOMONTH(A30,0)+1</f>
        <v>37956</v>
      </c>
      <c r="B31" s="199" t="n">
        <v>0</v>
      </c>
      <c r="C31" s="199" t="n">
        <v>0</v>
      </c>
      <c r="D31" s="199" t="n">
        <v>0</v>
      </c>
      <c r="V31" s="195" t="n">
        <f aca="false">EOMONTH(V30,0)+1</f>
        <v>37956</v>
      </c>
      <c r="W31" s="200" t="n">
        <f aca="false">IF(ContractFlag=1,B31,IF(ContractFlag=2,C31,D31))</f>
        <v>0</v>
      </c>
    </row>
    <row r="32" customFormat="false" ht="12.75" hidden="false" customHeight="false" outlineLevel="0" collapsed="false">
      <c r="A32" s="195" t="n">
        <f aca="false">EOMONTH(A31,0)+1</f>
        <v>37987</v>
      </c>
      <c r="B32" s="199" t="n">
        <v>0</v>
      </c>
      <c r="C32" s="199" t="n">
        <v>0</v>
      </c>
      <c r="D32" s="199" t="n">
        <v>0</v>
      </c>
      <c r="V32" s="195" t="n">
        <f aca="false">EOMONTH(V31,0)+1</f>
        <v>37987</v>
      </c>
      <c r="W32" s="200" t="n">
        <f aca="false">IF(ContractFlag=1,B32,IF(ContractFlag=2,C32,D32))</f>
        <v>0</v>
      </c>
    </row>
    <row r="33" customFormat="false" ht="12.75" hidden="false" customHeight="false" outlineLevel="0" collapsed="false">
      <c r="A33" s="195" t="n">
        <f aca="false">EOMONTH(A32,0)+1</f>
        <v>38018</v>
      </c>
      <c r="B33" s="199" t="n">
        <v>0</v>
      </c>
      <c r="C33" s="199" t="n">
        <v>0</v>
      </c>
      <c r="D33" s="199" t="n">
        <v>0</v>
      </c>
      <c r="V33" s="195" t="n">
        <f aca="false">EOMONTH(V32,0)+1</f>
        <v>38018</v>
      </c>
      <c r="W33" s="200" t="n">
        <f aca="false">IF(ContractFlag=1,B33,IF(ContractFlag=2,C33,D33))</f>
        <v>0</v>
      </c>
    </row>
    <row r="34" customFormat="false" ht="12.75" hidden="false" customHeight="false" outlineLevel="0" collapsed="false">
      <c r="A34" s="195" t="n">
        <f aca="false">EOMONTH(A33,0)+1</f>
        <v>38047</v>
      </c>
      <c r="B34" s="199" t="n">
        <v>0</v>
      </c>
      <c r="C34" s="199" t="n">
        <v>0</v>
      </c>
      <c r="D34" s="199" t="n">
        <v>0</v>
      </c>
      <c r="V34" s="195" t="n">
        <f aca="false">EOMONTH(V33,0)+1</f>
        <v>38047</v>
      </c>
      <c r="W34" s="200" t="n">
        <f aca="false">IF(ContractFlag=1,B34,IF(ContractFlag=2,C34,D34))</f>
        <v>0</v>
      </c>
    </row>
    <row r="35" customFormat="false" ht="12.75" hidden="false" customHeight="false" outlineLevel="0" collapsed="false">
      <c r="A35" s="195" t="n">
        <f aca="false">EOMONTH(A34,0)+1</f>
        <v>38078</v>
      </c>
      <c r="B35" s="199" t="n">
        <v>0</v>
      </c>
      <c r="C35" s="199" t="n">
        <v>0</v>
      </c>
      <c r="D35" s="199" t="n">
        <v>0</v>
      </c>
      <c r="V35" s="195" t="n">
        <f aca="false">EOMONTH(V34,0)+1</f>
        <v>38078</v>
      </c>
      <c r="W35" s="200" t="n">
        <f aca="false">IF(ContractFlag=1,B35,IF(ContractFlag=2,C35,D35))</f>
        <v>0</v>
      </c>
    </row>
    <row r="36" customFormat="false" ht="12.75" hidden="false" customHeight="false" outlineLevel="0" collapsed="false">
      <c r="A36" s="195" t="n">
        <f aca="false">EOMONTH(A35,0)+1</f>
        <v>38108</v>
      </c>
      <c r="B36" s="199" t="n">
        <v>0</v>
      </c>
      <c r="C36" s="199" t="n">
        <v>0</v>
      </c>
      <c r="D36" s="199" t="n">
        <v>0</v>
      </c>
      <c r="V36" s="195" t="n">
        <f aca="false">EOMONTH(V35,0)+1</f>
        <v>38108</v>
      </c>
      <c r="W36" s="200" t="n">
        <f aca="false">IF(ContractFlag=1,B36,IF(ContractFlag=2,C36,D36))</f>
        <v>0</v>
      </c>
    </row>
    <row r="37" customFormat="false" ht="12.75" hidden="false" customHeight="false" outlineLevel="0" collapsed="false">
      <c r="A37" s="195" t="n">
        <f aca="false">EOMONTH(A36,0)+1</f>
        <v>38139</v>
      </c>
      <c r="B37" s="199" t="n">
        <v>0</v>
      </c>
      <c r="C37" s="199" t="n">
        <v>0</v>
      </c>
      <c r="D37" s="199" t="n">
        <v>0</v>
      </c>
      <c r="V37" s="195" t="n">
        <f aca="false">EOMONTH(V36,0)+1</f>
        <v>38139</v>
      </c>
      <c r="W37" s="200" t="n">
        <f aca="false">IF(ContractFlag=1,B37,IF(ContractFlag=2,C37,D37))</f>
        <v>0</v>
      </c>
    </row>
    <row r="38" customFormat="false" ht="12.75" hidden="false" customHeight="false" outlineLevel="0" collapsed="false">
      <c r="A38" s="195" t="n">
        <f aca="false">EOMONTH(A37,0)+1</f>
        <v>38169</v>
      </c>
      <c r="B38" s="199" t="n">
        <v>0</v>
      </c>
      <c r="C38" s="199" t="n">
        <v>0</v>
      </c>
      <c r="D38" s="199" t="n">
        <v>0</v>
      </c>
      <c r="V38" s="195" t="n">
        <f aca="false">EOMONTH(V37,0)+1</f>
        <v>38169</v>
      </c>
      <c r="W38" s="200" t="n">
        <f aca="false">IF(ContractFlag=1,B38,IF(ContractFlag=2,C38,D38))</f>
        <v>0</v>
      </c>
    </row>
    <row r="39" customFormat="false" ht="12.75" hidden="false" customHeight="false" outlineLevel="0" collapsed="false">
      <c r="A39" s="195" t="n">
        <f aca="false">EOMONTH(A38,0)+1</f>
        <v>38200</v>
      </c>
      <c r="B39" s="199" t="n">
        <v>0</v>
      </c>
      <c r="C39" s="199" t="n">
        <v>0</v>
      </c>
      <c r="D39" s="199" t="n">
        <v>0</v>
      </c>
      <c r="V39" s="195" t="n">
        <f aca="false">EOMONTH(V38,0)+1</f>
        <v>38200</v>
      </c>
      <c r="W39" s="200" t="n">
        <f aca="false">IF(ContractFlag=1,B39,IF(ContractFlag=2,C39,D39))</f>
        <v>0</v>
      </c>
    </row>
    <row r="40" customFormat="false" ht="12.75" hidden="false" customHeight="false" outlineLevel="0" collapsed="false">
      <c r="A40" s="195" t="n">
        <f aca="false">EOMONTH(A39,0)+1</f>
        <v>38231</v>
      </c>
      <c r="B40" s="199" t="n">
        <v>0</v>
      </c>
      <c r="C40" s="199" t="n">
        <v>0</v>
      </c>
      <c r="D40" s="199" t="n">
        <v>0</v>
      </c>
      <c r="V40" s="195" t="n">
        <f aca="false">EOMONTH(V39,0)+1</f>
        <v>38231</v>
      </c>
      <c r="W40" s="200" t="n">
        <f aca="false">IF(ContractFlag=1,B40,IF(ContractFlag=2,C40,D40))</f>
        <v>0</v>
      </c>
    </row>
    <row r="41" customFormat="false" ht="12.75" hidden="false" customHeight="false" outlineLevel="0" collapsed="false">
      <c r="A41" s="195" t="n">
        <f aca="false">EOMONTH(A40,0)+1</f>
        <v>38261</v>
      </c>
      <c r="B41" s="199" t="n">
        <v>0</v>
      </c>
      <c r="C41" s="199" t="n">
        <v>0</v>
      </c>
      <c r="D41" s="199" t="n">
        <v>0</v>
      </c>
      <c r="V41" s="195" t="n">
        <f aca="false">EOMONTH(V40,0)+1</f>
        <v>38261</v>
      </c>
      <c r="W41" s="200" t="n">
        <f aca="false">IF(ContractFlag=1,B41,IF(ContractFlag=2,C41,D41))</f>
        <v>0</v>
      </c>
    </row>
    <row r="42" customFormat="false" ht="12.75" hidden="false" customHeight="false" outlineLevel="0" collapsed="false">
      <c r="A42" s="195" t="n">
        <f aca="false">EOMONTH(A41,0)+1</f>
        <v>38292</v>
      </c>
      <c r="B42" s="199" t="n">
        <v>0</v>
      </c>
      <c r="C42" s="199" t="n">
        <v>0</v>
      </c>
      <c r="D42" s="199" t="n">
        <v>0</v>
      </c>
      <c r="V42" s="195" t="n">
        <f aca="false">EOMONTH(V41,0)+1</f>
        <v>38292</v>
      </c>
      <c r="W42" s="200" t="n">
        <f aca="false">IF(ContractFlag=1,B42,IF(ContractFlag=2,C42,D42))</f>
        <v>0</v>
      </c>
    </row>
    <row r="43" customFormat="false" ht="12.75" hidden="false" customHeight="false" outlineLevel="0" collapsed="false">
      <c r="A43" s="195" t="n">
        <f aca="false">EOMONTH(A42,0)+1</f>
        <v>38322</v>
      </c>
      <c r="B43" s="199" t="n">
        <v>0</v>
      </c>
      <c r="C43" s="199" t="n">
        <v>0</v>
      </c>
      <c r="D43" s="199" t="n">
        <v>0</v>
      </c>
      <c r="V43" s="195" t="n">
        <f aca="false">EOMONTH(V42,0)+1</f>
        <v>38322</v>
      </c>
      <c r="W43" s="200" t="n">
        <f aca="false">IF(ContractFlag=1,B43,IF(ContractFlag=2,C43,D43))</f>
        <v>0</v>
      </c>
    </row>
    <row r="44" customFormat="false" ht="12.75" hidden="false" customHeight="false" outlineLevel="0" collapsed="false">
      <c r="A44" s="195" t="n">
        <f aca="false">EOMONTH(A43,0)+1</f>
        <v>38353</v>
      </c>
      <c r="B44" s="199" t="n">
        <v>0</v>
      </c>
      <c r="C44" s="199" t="n">
        <v>0</v>
      </c>
      <c r="D44" s="199" t="n">
        <v>0</v>
      </c>
      <c r="V44" s="195" t="n">
        <f aca="false">EOMONTH(V43,0)+1</f>
        <v>38353</v>
      </c>
      <c r="W44" s="200" t="n">
        <f aca="false">IF(ContractFlag=1,B44,IF(ContractFlag=2,C44,D44))</f>
        <v>0</v>
      </c>
    </row>
    <row r="45" customFormat="false" ht="12.75" hidden="false" customHeight="false" outlineLevel="0" collapsed="false">
      <c r="A45" s="195" t="n">
        <f aca="false">EOMONTH(A44,0)+1</f>
        <v>38384</v>
      </c>
      <c r="B45" s="199" t="n">
        <v>0</v>
      </c>
      <c r="C45" s="199" t="n">
        <v>0</v>
      </c>
      <c r="D45" s="199" t="n">
        <v>0</v>
      </c>
      <c r="V45" s="195" t="n">
        <f aca="false">EOMONTH(V44,0)+1</f>
        <v>38384</v>
      </c>
      <c r="W45" s="200" t="n">
        <f aca="false">IF(ContractFlag=1,B45,IF(ContractFlag=2,C45,D45))</f>
        <v>0</v>
      </c>
    </row>
    <row r="46" customFormat="false" ht="12.75" hidden="false" customHeight="false" outlineLevel="0" collapsed="false">
      <c r="A46" s="195" t="n">
        <f aca="false">EOMONTH(A45,0)+1</f>
        <v>38412</v>
      </c>
      <c r="B46" s="199" t="n">
        <v>0</v>
      </c>
      <c r="C46" s="199" t="n">
        <v>0</v>
      </c>
      <c r="D46" s="199" t="n">
        <v>0</v>
      </c>
      <c r="V46" s="195" t="n">
        <f aca="false">EOMONTH(V45,0)+1</f>
        <v>38412</v>
      </c>
      <c r="W46" s="200" t="n">
        <f aca="false">IF(ContractFlag=1,B46,IF(ContractFlag=2,C46,D46))</f>
        <v>0</v>
      </c>
    </row>
    <row r="47" customFormat="false" ht="12.75" hidden="false" customHeight="false" outlineLevel="0" collapsed="false">
      <c r="A47" s="195" t="n">
        <f aca="false">EOMONTH(A46,0)+1</f>
        <v>38443</v>
      </c>
      <c r="B47" s="199" t="n">
        <v>0</v>
      </c>
      <c r="C47" s="199" t="n">
        <v>0</v>
      </c>
      <c r="D47" s="199" t="n">
        <v>0</v>
      </c>
      <c r="V47" s="195" t="n">
        <f aca="false">EOMONTH(V46,0)+1</f>
        <v>38443</v>
      </c>
      <c r="W47" s="200" t="n">
        <f aca="false">IF(ContractFlag=1,B47,IF(ContractFlag=2,C47,D47))</f>
        <v>0</v>
      </c>
    </row>
    <row r="48" customFormat="false" ht="12.75" hidden="false" customHeight="false" outlineLevel="0" collapsed="false">
      <c r="A48" s="195" t="n">
        <f aca="false">EOMONTH(A47,0)+1</f>
        <v>38473</v>
      </c>
      <c r="B48" s="199" t="n">
        <v>0</v>
      </c>
      <c r="C48" s="199" t="n">
        <v>0</v>
      </c>
      <c r="D48" s="199" t="n">
        <v>0</v>
      </c>
      <c r="V48" s="195" t="n">
        <f aca="false">EOMONTH(V47,0)+1</f>
        <v>38473</v>
      </c>
      <c r="W48" s="200" t="n">
        <f aca="false">IF(ContractFlag=1,B48,IF(ContractFlag=2,C48,D48))</f>
        <v>0</v>
      </c>
    </row>
    <row r="49" customFormat="false" ht="12.75" hidden="false" customHeight="false" outlineLevel="0" collapsed="false">
      <c r="A49" s="195" t="n">
        <f aca="false">EOMONTH(A48,0)+1</f>
        <v>38504</v>
      </c>
      <c r="B49" s="199" t="n">
        <v>0</v>
      </c>
      <c r="C49" s="199" t="n">
        <v>0</v>
      </c>
      <c r="D49" s="199" t="n">
        <v>0</v>
      </c>
      <c r="V49" s="195" t="n">
        <f aca="false">EOMONTH(V48,0)+1</f>
        <v>38504</v>
      </c>
      <c r="W49" s="200" t="n">
        <f aca="false">IF(ContractFlag=1,B49,IF(ContractFlag=2,C49,D49))</f>
        <v>0</v>
      </c>
    </row>
    <row r="50" customFormat="false" ht="12.75" hidden="false" customHeight="false" outlineLevel="0" collapsed="false">
      <c r="A50" s="195" t="n">
        <f aca="false">EOMONTH(A49,0)+1</f>
        <v>38534</v>
      </c>
      <c r="B50" s="199" t="n">
        <v>0</v>
      </c>
      <c r="C50" s="199" t="n">
        <v>0</v>
      </c>
      <c r="D50" s="199" t="n">
        <v>0</v>
      </c>
      <c r="V50" s="195" t="n">
        <f aca="false">EOMONTH(V49,0)+1</f>
        <v>38534</v>
      </c>
      <c r="W50" s="200" t="n">
        <f aca="false">IF(ContractFlag=1,B50,IF(ContractFlag=2,C50,D50))</f>
        <v>0</v>
      </c>
    </row>
    <row r="51" customFormat="false" ht="12.75" hidden="false" customHeight="false" outlineLevel="0" collapsed="false">
      <c r="A51" s="195" t="n">
        <f aca="false">EOMONTH(A50,0)+1</f>
        <v>38565</v>
      </c>
      <c r="B51" s="199" t="n">
        <v>0</v>
      </c>
      <c r="C51" s="199" t="n">
        <v>0</v>
      </c>
      <c r="D51" s="199" t="n">
        <v>0</v>
      </c>
      <c r="V51" s="195" t="n">
        <f aca="false">EOMONTH(V50,0)+1</f>
        <v>38565</v>
      </c>
      <c r="W51" s="200" t="n">
        <f aca="false">IF(ContractFlag=1,B51,IF(ContractFlag=2,C51,D51))</f>
        <v>0</v>
      </c>
    </row>
    <row r="52" customFormat="false" ht="12.75" hidden="false" customHeight="false" outlineLevel="0" collapsed="false">
      <c r="A52" s="195" t="n">
        <f aca="false">EOMONTH(A51,0)+1</f>
        <v>38596</v>
      </c>
      <c r="B52" s="199" t="n">
        <v>0</v>
      </c>
      <c r="C52" s="199" t="n">
        <v>0</v>
      </c>
      <c r="D52" s="199" t="n">
        <v>0</v>
      </c>
      <c r="V52" s="195" t="n">
        <f aca="false">EOMONTH(V51,0)+1</f>
        <v>38596</v>
      </c>
      <c r="W52" s="200" t="n">
        <f aca="false">IF(ContractFlag=1,B52,IF(ContractFlag=2,C52,D52))</f>
        <v>0</v>
      </c>
    </row>
    <row r="53" customFormat="false" ht="12.75" hidden="false" customHeight="false" outlineLevel="0" collapsed="false">
      <c r="A53" s="195" t="n">
        <f aca="false">EOMONTH(A52,0)+1</f>
        <v>38626</v>
      </c>
      <c r="B53" s="199" t="n">
        <v>0</v>
      </c>
      <c r="C53" s="199" t="n">
        <v>0</v>
      </c>
      <c r="D53" s="199" t="n">
        <v>0</v>
      </c>
      <c r="V53" s="195" t="n">
        <f aca="false">EOMONTH(V52,0)+1</f>
        <v>38626</v>
      </c>
      <c r="W53" s="200" t="n">
        <f aca="false">IF(ContractFlag=1,B53,IF(ContractFlag=2,C53,D53))</f>
        <v>0</v>
      </c>
    </row>
    <row r="54" customFormat="false" ht="12.75" hidden="false" customHeight="false" outlineLevel="0" collapsed="false">
      <c r="A54" s="195" t="n">
        <f aca="false">EOMONTH(A53,0)+1</f>
        <v>38657</v>
      </c>
      <c r="B54" s="199" t="n">
        <v>0</v>
      </c>
      <c r="C54" s="199" t="n">
        <v>0</v>
      </c>
      <c r="D54" s="199" t="n">
        <v>0</v>
      </c>
      <c r="V54" s="195" t="n">
        <f aca="false">EOMONTH(V53,0)+1</f>
        <v>38657</v>
      </c>
      <c r="W54" s="200" t="n">
        <f aca="false">IF(ContractFlag=1,B54,IF(ContractFlag=2,C54,D54))</f>
        <v>0</v>
      </c>
    </row>
    <row r="55" customFormat="false" ht="12.75" hidden="false" customHeight="false" outlineLevel="0" collapsed="false">
      <c r="A55" s="195" t="n">
        <f aca="false">EOMONTH(A54,0)+1</f>
        <v>38687</v>
      </c>
      <c r="B55" s="199" t="n">
        <v>0</v>
      </c>
      <c r="C55" s="199" t="n">
        <v>0</v>
      </c>
      <c r="D55" s="199" t="n">
        <v>0</v>
      </c>
      <c r="V55" s="195" t="n">
        <f aca="false">EOMONTH(V54,0)+1</f>
        <v>38687</v>
      </c>
      <c r="W55" s="200" t="n">
        <f aca="false">IF(ContractFlag=1,B55,IF(ContractFlag=2,C55,D55))</f>
        <v>0</v>
      </c>
    </row>
    <row r="56" customFormat="false" ht="12.75" hidden="false" customHeight="false" outlineLevel="0" collapsed="false">
      <c r="A56" s="195" t="n">
        <f aca="false">EOMONTH(A55,0)+1</f>
        <v>38718</v>
      </c>
      <c r="B56" s="199" t="n">
        <v>0</v>
      </c>
      <c r="C56" s="199" t="n">
        <v>0</v>
      </c>
      <c r="D56" s="199" t="n">
        <v>0</v>
      </c>
      <c r="V56" s="195" t="n">
        <f aca="false">EOMONTH(V55,0)+1</f>
        <v>38718</v>
      </c>
      <c r="W56" s="200" t="n">
        <f aca="false">IF(ContractFlag=1,B56,IF(ContractFlag=2,C56,D56))</f>
        <v>0</v>
      </c>
    </row>
    <row r="57" customFormat="false" ht="12.75" hidden="false" customHeight="false" outlineLevel="0" collapsed="false">
      <c r="A57" s="195" t="n">
        <f aca="false">EOMONTH(A56,0)+1</f>
        <v>38749</v>
      </c>
      <c r="B57" s="199" t="n">
        <v>0</v>
      </c>
      <c r="C57" s="199" t="n">
        <v>0</v>
      </c>
      <c r="D57" s="199" t="n">
        <v>0</v>
      </c>
      <c r="V57" s="195" t="n">
        <f aca="false">EOMONTH(V56,0)+1</f>
        <v>38749</v>
      </c>
      <c r="W57" s="200" t="n">
        <f aca="false">IF(ContractFlag=1,B57,IF(ContractFlag=2,C57,D57))</f>
        <v>0</v>
      </c>
    </row>
    <row r="58" customFormat="false" ht="12.75" hidden="false" customHeight="false" outlineLevel="0" collapsed="false">
      <c r="A58" s="195" t="n">
        <f aca="false">EOMONTH(A57,0)+1</f>
        <v>38777</v>
      </c>
      <c r="B58" s="199" t="n">
        <v>0</v>
      </c>
      <c r="C58" s="199" t="n">
        <v>0</v>
      </c>
      <c r="D58" s="199" t="n">
        <v>0</v>
      </c>
      <c r="V58" s="195" t="n">
        <f aca="false">EOMONTH(V57,0)+1</f>
        <v>38777</v>
      </c>
      <c r="W58" s="200" t="n">
        <f aca="false">IF(ContractFlag=1,B58,IF(ContractFlag=2,C58,D58))</f>
        <v>0</v>
      </c>
    </row>
    <row r="59" customFormat="false" ht="12.75" hidden="false" customHeight="false" outlineLevel="0" collapsed="false">
      <c r="A59" s="195" t="n">
        <f aca="false">EOMONTH(A58,0)+1</f>
        <v>38808</v>
      </c>
      <c r="B59" s="199" t="n">
        <v>0</v>
      </c>
      <c r="C59" s="199" t="n">
        <v>0</v>
      </c>
      <c r="D59" s="199" t="n">
        <v>0</v>
      </c>
      <c r="V59" s="195" t="n">
        <f aca="false">EOMONTH(V58,0)+1</f>
        <v>38808</v>
      </c>
      <c r="W59" s="200" t="n">
        <f aca="false">IF(ContractFlag=1,B59,IF(ContractFlag=2,C59,D59))</f>
        <v>0</v>
      </c>
    </row>
    <row r="60" customFormat="false" ht="12.75" hidden="false" customHeight="false" outlineLevel="0" collapsed="false">
      <c r="A60" s="195" t="n">
        <f aca="false">EOMONTH(A59,0)+1</f>
        <v>38838</v>
      </c>
      <c r="B60" s="199" t="n">
        <v>0</v>
      </c>
      <c r="C60" s="199" t="n">
        <v>0</v>
      </c>
      <c r="D60" s="199" t="n">
        <v>0</v>
      </c>
      <c r="V60" s="195" t="n">
        <f aca="false">EOMONTH(V59,0)+1</f>
        <v>38838</v>
      </c>
      <c r="W60" s="200" t="n">
        <f aca="false">IF(ContractFlag=1,B60,IF(ContractFlag=2,C60,D60))</f>
        <v>0</v>
      </c>
    </row>
    <row r="61" customFormat="false" ht="12.75" hidden="false" customHeight="false" outlineLevel="0" collapsed="false">
      <c r="A61" s="195" t="n">
        <f aca="false">EOMONTH(A60,0)+1</f>
        <v>38869</v>
      </c>
      <c r="B61" s="199" t="n">
        <v>0</v>
      </c>
      <c r="C61" s="199" t="n">
        <v>0</v>
      </c>
      <c r="D61" s="199" t="n">
        <v>0</v>
      </c>
      <c r="V61" s="195" t="n">
        <f aca="false">EOMONTH(V60,0)+1</f>
        <v>38869</v>
      </c>
      <c r="W61" s="200" t="n">
        <f aca="false">IF(ContractFlag=1,B61,IF(ContractFlag=2,C61,D61))</f>
        <v>0</v>
      </c>
    </row>
    <row r="62" customFormat="false" ht="12.75" hidden="false" customHeight="false" outlineLevel="0" collapsed="false">
      <c r="A62" s="195" t="n">
        <f aca="false">EOMONTH(A61,0)+1</f>
        <v>38899</v>
      </c>
      <c r="B62" s="199" t="n">
        <v>0</v>
      </c>
      <c r="C62" s="199" t="n">
        <v>0</v>
      </c>
      <c r="D62" s="199" t="n">
        <v>0</v>
      </c>
      <c r="V62" s="195" t="n">
        <f aca="false">EOMONTH(V61,0)+1</f>
        <v>38899</v>
      </c>
      <c r="W62" s="200" t="n">
        <f aca="false">IF(ContractFlag=1,B62,IF(ContractFlag=2,C62,D62))</f>
        <v>0</v>
      </c>
    </row>
    <row r="63" customFormat="false" ht="12.75" hidden="false" customHeight="false" outlineLevel="0" collapsed="false">
      <c r="A63" s="195" t="n">
        <f aca="false">EOMONTH(A62,0)+1</f>
        <v>38930</v>
      </c>
      <c r="B63" s="199" t="n">
        <v>0</v>
      </c>
      <c r="C63" s="199" t="n">
        <v>0</v>
      </c>
      <c r="D63" s="199" t="n">
        <v>0</v>
      </c>
      <c r="V63" s="195" t="n">
        <f aca="false">EOMONTH(V62,0)+1</f>
        <v>38930</v>
      </c>
      <c r="W63" s="200" t="n">
        <f aca="false">IF(ContractFlag=1,B63,IF(ContractFlag=2,C63,D63))</f>
        <v>0</v>
      </c>
    </row>
    <row r="64" customFormat="false" ht="12.75" hidden="false" customHeight="false" outlineLevel="0" collapsed="false">
      <c r="A64" s="195" t="n">
        <f aca="false">EOMONTH(A63,0)+1</f>
        <v>38961</v>
      </c>
      <c r="B64" s="199" t="n">
        <v>0</v>
      </c>
      <c r="C64" s="199" t="n">
        <v>0</v>
      </c>
      <c r="D64" s="199" t="n">
        <v>0</v>
      </c>
      <c r="V64" s="195" t="n">
        <f aca="false">EOMONTH(V63,0)+1</f>
        <v>38961</v>
      </c>
      <c r="W64" s="200" t="n">
        <f aca="false">IF(ContractFlag=1,B64,IF(ContractFlag=2,C64,D64))</f>
        <v>0</v>
      </c>
    </row>
    <row r="65" customFormat="false" ht="12.75" hidden="false" customHeight="false" outlineLevel="0" collapsed="false">
      <c r="A65" s="195" t="n">
        <f aca="false">EOMONTH(A64,0)+1</f>
        <v>38991</v>
      </c>
      <c r="B65" s="199" t="n">
        <v>0</v>
      </c>
      <c r="C65" s="199" t="n">
        <v>0</v>
      </c>
      <c r="D65" s="199" t="n">
        <v>0</v>
      </c>
      <c r="V65" s="195" t="n">
        <f aca="false">EOMONTH(V64,0)+1</f>
        <v>38991</v>
      </c>
      <c r="W65" s="200" t="n">
        <f aca="false">IF(ContractFlag=1,B65,IF(ContractFlag=2,C65,D65))</f>
        <v>0</v>
      </c>
    </row>
    <row r="66" customFormat="false" ht="12.75" hidden="false" customHeight="false" outlineLevel="0" collapsed="false">
      <c r="A66" s="195" t="n">
        <f aca="false">EOMONTH(A65,0)+1</f>
        <v>39022</v>
      </c>
      <c r="B66" s="199" t="n">
        <v>0</v>
      </c>
      <c r="C66" s="199" t="n">
        <v>0</v>
      </c>
      <c r="D66" s="199" t="n">
        <v>0</v>
      </c>
      <c r="V66" s="195" t="n">
        <f aca="false">EOMONTH(V65,0)+1</f>
        <v>39022</v>
      </c>
      <c r="W66" s="200" t="n">
        <f aca="false">IF(ContractFlag=1,B66,IF(ContractFlag=2,C66,D66))</f>
        <v>0</v>
      </c>
    </row>
    <row r="67" customFormat="false" ht="12.75" hidden="false" customHeight="false" outlineLevel="0" collapsed="false">
      <c r="A67" s="195" t="n">
        <f aca="false">EOMONTH(A66,0)+1</f>
        <v>39052</v>
      </c>
      <c r="B67" s="199" t="n">
        <v>0</v>
      </c>
      <c r="C67" s="199" t="n">
        <v>0</v>
      </c>
      <c r="D67" s="199" t="n">
        <v>0</v>
      </c>
      <c r="V67" s="195" t="n">
        <f aca="false">EOMONTH(V66,0)+1</f>
        <v>39052</v>
      </c>
      <c r="W67" s="200" t="n">
        <f aca="false">IF(ContractFlag=1,B67,IF(ContractFlag=2,C67,D67))</f>
        <v>0</v>
      </c>
    </row>
    <row r="68" customFormat="false" ht="12.75" hidden="false" customHeight="false" outlineLevel="0" collapsed="false">
      <c r="A68" s="195" t="n">
        <f aca="false">EOMONTH(A67,0)+1</f>
        <v>39083</v>
      </c>
      <c r="B68" s="199" t="n">
        <v>0</v>
      </c>
      <c r="C68" s="199" t="n">
        <v>0</v>
      </c>
      <c r="D68" s="199" t="n">
        <v>0</v>
      </c>
      <c r="V68" s="195" t="n">
        <f aca="false">EOMONTH(V67,0)+1</f>
        <v>39083</v>
      </c>
      <c r="W68" s="200" t="n">
        <f aca="false">IF(ContractFlag=1,B68,IF(ContractFlag=2,C68,D68))</f>
        <v>0</v>
      </c>
    </row>
    <row r="69" customFormat="false" ht="12.75" hidden="false" customHeight="false" outlineLevel="0" collapsed="false">
      <c r="A69" s="195" t="n">
        <f aca="false">EOMONTH(A68,0)+1</f>
        <v>39114</v>
      </c>
      <c r="B69" s="199" t="n">
        <v>0</v>
      </c>
      <c r="C69" s="199" t="n">
        <v>0</v>
      </c>
      <c r="D69" s="199" t="n">
        <v>0</v>
      </c>
      <c r="V69" s="195" t="n">
        <f aca="false">EOMONTH(V68,0)+1</f>
        <v>39114</v>
      </c>
      <c r="W69" s="200" t="n">
        <f aca="false">IF(ContractFlag=1,B69,IF(ContractFlag=2,C69,D69))</f>
        <v>0</v>
      </c>
    </row>
    <row r="70" customFormat="false" ht="12.75" hidden="false" customHeight="false" outlineLevel="0" collapsed="false">
      <c r="A70" s="195" t="n">
        <f aca="false">EOMONTH(A69,0)+1</f>
        <v>39142</v>
      </c>
      <c r="B70" s="199" t="n">
        <v>0</v>
      </c>
      <c r="C70" s="199" t="n">
        <v>0</v>
      </c>
      <c r="D70" s="199" t="n">
        <v>0</v>
      </c>
      <c r="V70" s="195" t="n">
        <f aca="false">EOMONTH(V69,0)+1</f>
        <v>39142</v>
      </c>
      <c r="W70" s="200" t="n">
        <f aca="false">IF(ContractFlag=1,B70,IF(ContractFlag=2,C70,D70))</f>
        <v>0</v>
      </c>
    </row>
    <row r="71" customFormat="false" ht="12.75" hidden="false" customHeight="false" outlineLevel="0" collapsed="false">
      <c r="A71" s="195" t="n">
        <f aca="false">EOMONTH(A70,0)+1</f>
        <v>39173</v>
      </c>
      <c r="B71" s="199" t="n">
        <v>0</v>
      </c>
      <c r="C71" s="199" t="n">
        <v>0</v>
      </c>
      <c r="D71" s="199" t="n">
        <v>0</v>
      </c>
      <c r="V71" s="195" t="n">
        <f aca="false">EOMONTH(V70,0)+1</f>
        <v>39173</v>
      </c>
      <c r="W71" s="200" t="n">
        <f aca="false">IF(ContractFlag=1,B71,IF(ContractFlag=2,C71,D71))</f>
        <v>0</v>
      </c>
    </row>
    <row r="72" customFormat="false" ht="12.75" hidden="false" customHeight="false" outlineLevel="0" collapsed="false">
      <c r="A72" s="195" t="n">
        <f aca="false">EOMONTH(A71,0)+1</f>
        <v>39203</v>
      </c>
      <c r="B72" s="199" t="n">
        <v>0</v>
      </c>
      <c r="C72" s="199" t="n">
        <v>0</v>
      </c>
      <c r="D72" s="199" t="n">
        <v>0</v>
      </c>
      <c r="V72" s="195" t="n">
        <f aca="false">EOMONTH(V71,0)+1</f>
        <v>39203</v>
      </c>
      <c r="W72" s="200" t="n">
        <f aca="false">IF(ContractFlag=1,B72,IF(ContractFlag=2,C72,D72))</f>
        <v>0</v>
      </c>
    </row>
    <row r="73" customFormat="false" ht="12.75" hidden="false" customHeight="false" outlineLevel="0" collapsed="false">
      <c r="A73" s="195" t="n">
        <f aca="false">EOMONTH(A72,0)+1</f>
        <v>39234</v>
      </c>
      <c r="B73" s="199" t="n">
        <v>0</v>
      </c>
      <c r="C73" s="199" t="n">
        <v>0</v>
      </c>
      <c r="D73" s="199" t="n">
        <v>0</v>
      </c>
      <c r="V73" s="195" t="n">
        <f aca="false">EOMONTH(V72,0)+1</f>
        <v>39234</v>
      </c>
      <c r="W73" s="200" t="n">
        <f aca="false">IF(ContractFlag=1,B73,IF(ContractFlag=2,C73,D73))</f>
        <v>0</v>
      </c>
    </row>
    <row r="74" customFormat="false" ht="12.75" hidden="false" customHeight="false" outlineLevel="0" collapsed="false">
      <c r="A74" s="195" t="n">
        <f aca="false">EOMONTH(A73,0)+1</f>
        <v>39264</v>
      </c>
      <c r="B74" s="199" t="n">
        <v>0</v>
      </c>
      <c r="C74" s="199" t="n">
        <v>0</v>
      </c>
      <c r="D74" s="199" t="n">
        <v>0</v>
      </c>
      <c r="V74" s="195" t="n">
        <f aca="false">EOMONTH(V73,0)+1</f>
        <v>39264</v>
      </c>
      <c r="W74" s="200" t="n">
        <f aca="false">IF(ContractFlag=1,B74,IF(ContractFlag=2,C74,D74))</f>
        <v>0</v>
      </c>
    </row>
    <row r="75" customFormat="false" ht="12.75" hidden="false" customHeight="false" outlineLevel="0" collapsed="false">
      <c r="A75" s="195" t="n">
        <f aca="false">EOMONTH(A74,0)+1</f>
        <v>39295</v>
      </c>
      <c r="B75" s="199" t="n">
        <v>0</v>
      </c>
      <c r="C75" s="199" t="n">
        <v>0</v>
      </c>
      <c r="D75" s="199" t="n">
        <v>0</v>
      </c>
      <c r="V75" s="195" t="n">
        <f aca="false">EOMONTH(V74,0)+1</f>
        <v>39295</v>
      </c>
      <c r="W75" s="200" t="n">
        <f aca="false">IF(ContractFlag=1,B75,IF(ContractFlag=2,C75,D75))</f>
        <v>0</v>
      </c>
    </row>
    <row r="76" customFormat="false" ht="12.75" hidden="false" customHeight="false" outlineLevel="0" collapsed="false">
      <c r="A76" s="195" t="n">
        <f aca="false">EOMONTH(A75,0)+1</f>
        <v>39326</v>
      </c>
      <c r="B76" s="199" t="n">
        <v>0</v>
      </c>
      <c r="C76" s="199" t="n">
        <v>0</v>
      </c>
      <c r="D76" s="199" t="n">
        <v>0</v>
      </c>
      <c r="V76" s="195" t="n">
        <f aca="false">EOMONTH(V75,0)+1</f>
        <v>39326</v>
      </c>
      <c r="W76" s="200" t="n">
        <f aca="false">IF(ContractFlag=1,B76,IF(ContractFlag=2,C76,D76))</f>
        <v>0</v>
      </c>
    </row>
    <row r="77" customFormat="false" ht="12.75" hidden="false" customHeight="false" outlineLevel="0" collapsed="false">
      <c r="A77" s="195" t="n">
        <f aca="false">EOMONTH(A76,0)+1</f>
        <v>39356</v>
      </c>
      <c r="B77" s="199" t="n">
        <v>0</v>
      </c>
      <c r="C77" s="199" t="n">
        <v>0</v>
      </c>
      <c r="D77" s="199" t="n">
        <v>0</v>
      </c>
      <c r="V77" s="195" t="n">
        <f aca="false">EOMONTH(V76,0)+1</f>
        <v>39356</v>
      </c>
      <c r="W77" s="200" t="n">
        <f aca="false">IF(ContractFlag=1,B77,IF(ContractFlag=2,C77,D77))</f>
        <v>0</v>
      </c>
    </row>
    <row r="78" customFormat="false" ht="12.75" hidden="false" customHeight="false" outlineLevel="0" collapsed="false">
      <c r="A78" s="195" t="n">
        <f aca="false">EOMONTH(A77,0)+1</f>
        <v>39387</v>
      </c>
      <c r="B78" s="199" t="n">
        <v>0</v>
      </c>
      <c r="C78" s="199" t="n">
        <v>0</v>
      </c>
      <c r="D78" s="199" t="n">
        <v>0</v>
      </c>
      <c r="V78" s="195" t="n">
        <f aca="false">EOMONTH(V77,0)+1</f>
        <v>39387</v>
      </c>
      <c r="W78" s="200" t="n">
        <f aca="false">IF(ContractFlag=1,B78,IF(ContractFlag=2,C78,D78))</f>
        <v>0</v>
      </c>
    </row>
    <row r="79" customFormat="false" ht="12.75" hidden="false" customHeight="false" outlineLevel="0" collapsed="false">
      <c r="A79" s="195" t="n">
        <f aca="false">EOMONTH(A78,0)+1</f>
        <v>39417</v>
      </c>
      <c r="B79" s="199" t="n">
        <v>0</v>
      </c>
      <c r="C79" s="199" t="n">
        <v>0</v>
      </c>
      <c r="D79" s="199" t="n">
        <v>0</v>
      </c>
      <c r="V79" s="195" t="n">
        <f aca="false">EOMONTH(V78,0)+1</f>
        <v>39417</v>
      </c>
      <c r="W79" s="200" t="n">
        <f aca="false">IF(ContractFlag=1,B79,IF(ContractFlag=2,C79,D79))</f>
        <v>0</v>
      </c>
    </row>
    <row r="80" customFormat="false" ht="12.75" hidden="false" customHeight="false" outlineLevel="0" collapsed="false">
      <c r="A80" s="195" t="n">
        <f aca="false">EOMONTH(A79,0)+1</f>
        <v>39448</v>
      </c>
      <c r="B80" s="199" t="n">
        <v>0</v>
      </c>
      <c r="C80" s="199" t="n">
        <v>0</v>
      </c>
      <c r="D80" s="199" t="n">
        <v>0</v>
      </c>
      <c r="V80" s="195" t="n">
        <f aca="false">EOMONTH(V79,0)+1</f>
        <v>39448</v>
      </c>
      <c r="W80" s="200" t="n">
        <f aca="false">IF(ContractFlag=1,B80,IF(ContractFlag=2,C80,D80))</f>
        <v>0</v>
      </c>
    </row>
    <row r="81" customFormat="false" ht="12.75" hidden="false" customHeight="false" outlineLevel="0" collapsed="false">
      <c r="A81" s="195" t="n">
        <f aca="false">EOMONTH(A80,0)+1</f>
        <v>39479</v>
      </c>
      <c r="B81" s="199" t="n">
        <v>0</v>
      </c>
      <c r="C81" s="199" t="n">
        <v>0</v>
      </c>
      <c r="D81" s="199" t="n">
        <v>0</v>
      </c>
      <c r="V81" s="195" t="n">
        <f aca="false">EOMONTH(V80,0)+1</f>
        <v>39479</v>
      </c>
      <c r="W81" s="200" t="n">
        <f aca="false">IF(ContractFlag=1,B81,IF(ContractFlag=2,C81,D81))</f>
        <v>0</v>
      </c>
    </row>
    <row r="82" customFormat="false" ht="12.75" hidden="false" customHeight="false" outlineLevel="0" collapsed="false">
      <c r="A82" s="195" t="n">
        <f aca="false">EOMONTH(A81,0)+1</f>
        <v>39508</v>
      </c>
      <c r="B82" s="199" t="n">
        <v>0</v>
      </c>
      <c r="C82" s="199" t="n">
        <v>0</v>
      </c>
      <c r="D82" s="199" t="n">
        <v>0</v>
      </c>
      <c r="V82" s="195" t="n">
        <f aca="false">EOMONTH(V81,0)+1</f>
        <v>39508</v>
      </c>
      <c r="W82" s="200" t="n">
        <f aca="false">IF(ContractFlag=1,B82,IF(ContractFlag=2,C82,D82))</f>
        <v>0</v>
      </c>
    </row>
    <row r="83" customFormat="false" ht="12.75" hidden="false" customHeight="false" outlineLevel="0" collapsed="false">
      <c r="A83" s="195" t="n">
        <f aca="false">EOMONTH(A82,0)+1</f>
        <v>39539</v>
      </c>
      <c r="B83" s="199" t="n">
        <v>0</v>
      </c>
      <c r="C83" s="199" t="n">
        <v>0</v>
      </c>
      <c r="D83" s="199" t="n">
        <v>0</v>
      </c>
      <c r="V83" s="195" t="n">
        <f aca="false">EOMONTH(V82,0)+1</f>
        <v>39539</v>
      </c>
      <c r="W83" s="200" t="n">
        <f aca="false">IF(ContractFlag=1,B83,IF(ContractFlag=2,C83,D83))</f>
        <v>0</v>
      </c>
    </row>
    <row r="84" customFormat="false" ht="12.75" hidden="false" customHeight="false" outlineLevel="0" collapsed="false">
      <c r="A84" s="195" t="n">
        <f aca="false">EOMONTH(A83,0)+1</f>
        <v>39569</v>
      </c>
      <c r="B84" s="199" t="n">
        <v>0</v>
      </c>
      <c r="C84" s="199" t="n">
        <v>0</v>
      </c>
      <c r="D84" s="199" t="n">
        <v>0</v>
      </c>
      <c r="V84" s="195" t="n">
        <f aca="false">EOMONTH(V83,0)+1</f>
        <v>39569</v>
      </c>
      <c r="W84" s="200" t="n">
        <f aca="false">IF(ContractFlag=1,B84,IF(ContractFlag=2,C84,D84))</f>
        <v>0</v>
      </c>
    </row>
    <row r="85" customFormat="false" ht="12.75" hidden="false" customHeight="false" outlineLevel="0" collapsed="false">
      <c r="A85" s="195" t="n">
        <f aca="false">EOMONTH(A84,0)+1</f>
        <v>39600</v>
      </c>
      <c r="B85" s="199" t="n">
        <v>0</v>
      </c>
      <c r="C85" s="199" t="n">
        <v>0</v>
      </c>
      <c r="D85" s="199" t="n">
        <v>0</v>
      </c>
      <c r="V85" s="195" t="n">
        <f aca="false">EOMONTH(V84,0)+1</f>
        <v>39600</v>
      </c>
      <c r="W85" s="200" t="n">
        <f aca="false">IF(ContractFlag=1,B85,IF(ContractFlag=2,C85,D85))</f>
        <v>0</v>
      </c>
    </row>
    <row r="86" customFormat="false" ht="12.75" hidden="false" customHeight="false" outlineLevel="0" collapsed="false">
      <c r="A86" s="195" t="n">
        <f aca="false">EOMONTH(A85,0)+1</f>
        <v>39630</v>
      </c>
      <c r="B86" s="199" t="n">
        <v>0</v>
      </c>
      <c r="C86" s="199" t="n">
        <v>0</v>
      </c>
      <c r="D86" s="199" t="n">
        <v>0</v>
      </c>
      <c r="V86" s="195" t="n">
        <f aca="false">EOMONTH(V85,0)+1</f>
        <v>39630</v>
      </c>
      <c r="W86" s="200" t="n">
        <f aca="false">IF(ContractFlag=1,B86,IF(ContractFlag=2,C86,D86))</f>
        <v>0</v>
      </c>
    </row>
    <row r="87" customFormat="false" ht="12.75" hidden="false" customHeight="false" outlineLevel="0" collapsed="false">
      <c r="A87" s="195" t="n">
        <f aca="false">EOMONTH(A86,0)+1</f>
        <v>39661</v>
      </c>
      <c r="B87" s="199" t="n">
        <v>0</v>
      </c>
      <c r="C87" s="199" t="n">
        <v>0</v>
      </c>
      <c r="D87" s="199" t="n">
        <v>0</v>
      </c>
      <c r="V87" s="195" t="n">
        <f aca="false">EOMONTH(V86,0)+1</f>
        <v>39661</v>
      </c>
      <c r="W87" s="200" t="n">
        <f aca="false">IF(ContractFlag=1,B87,IF(ContractFlag=2,C87,D87))</f>
        <v>0</v>
      </c>
    </row>
    <row r="88" customFormat="false" ht="12.75" hidden="false" customHeight="false" outlineLevel="0" collapsed="false">
      <c r="A88" s="195" t="n">
        <f aca="false">EOMONTH(A87,0)+1</f>
        <v>39692</v>
      </c>
      <c r="B88" s="199" t="n">
        <v>0</v>
      </c>
      <c r="C88" s="199" t="n">
        <v>0</v>
      </c>
      <c r="D88" s="199" t="n">
        <v>0</v>
      </c>
      <c r="V88" s="195" t="n">
        <f aca="false">EOMONTH(V87,0)+1</f>
        <v>39692</v>
      </c>
      <c r="W88" s="200" t="n">
        <f aca="false">IF(ContractFlag=1,B88,IF(ContractFlag=2,C88,D88))</f>
        <v>0</v>
      </c>
    </row>
    <row r="89" customFormat="false" ht="12.75" hidden="false" customHeight="false" outlineLevel="0" collapsed="false">
      <c r="A89" s="195" t="n">
        <f aca="false">EOMONTH(A88,0)+1</f>
        <v>39722</v>
      </c>
      <c r="B89" s="199" t="n">
        <v>0</v>
      </c>
      <c r="C89" s="199" t="n">
        <v>0</v>
      </c>
      <c r="D89" s="199" t="n">
        <v>0</v>
      </c>
      <c r="V89" s="195" t="n">
        <f aca="false">EOMONTH(V88,0)+1</f>
        <v>39722</v>
      </c>
      <c r="W89" s="200" t="n">
        <f aca="false">IF(ContractFlag=1,B89,IF(ContractFlag=2,C89,D89))</f>
        <v>0</v>
      </c>
    </row>
    <row r="90" customFormat="false" ht="12.75" hidden="false" customHeight="false" outlineLevel="0" collapsed="false">
      <c r="A90" s="195" t="n">
        <f aca="false">EOMONTH(A89,0)+1</f>
        <v>39753</v>
      </c>
      <c r="B90" s="199" t="n">
        <v>0</v>
      </c>
      <c r="C90" s="199" t="n">
        <v>0</v>
      </c>
      <c r="D90" s="199" t="n">
        <v>0</v>
      </c>
      <c r="V90" s="195" t="n">
        <f aca="false">EOMONTH(V89,0)+1</f>
        <v>39753</v>
      </c>
      <c r="W90" s="200" t="n">
        <f aca="false">IF(ContractFlag=1,B90,IF(ContractFlag=2,C90,D90))</f>
        <v>0</v>
      </c>
    </row>
    <row r="91" customFormat="false" ht="12.75" hidden="false" customHeight="false" outlineLevel="0" collapsed="false">
      <c r="A91" s="195" t="n">
        <f aca="false">EOMONTH(A90,0)+1</f>
        <v>39783</v>
      </c>
      <c r="B91" s="199" t="n">
        <v>0</v>
      </c>
      <c r="C91" s="199" t="n">
        <v>0</v>
      </c>
      <c r="D91" s="199" t="n">
        <v>0</v>
      </c>
      <c r="V91" s="195" t="n">
        <f aca="false">EOMONTH(V90,0)+1</f>
        <v>39783</v>
      </c>
      <c r="W91" s="200" t="n">
        <f aca="false">IF(ContractFlag=1,B91,IF(ContractFlag=2,C91,D91))</f>
        <v>0</v>
      </c>
    </row>
    <row r="92" customFormat="false" ht="12.75" hidden="false" customHeight="false" outlineLevel="0" collapsed="false">
      <c r="A92" s="195" t="n">
        <f aca="false">EOMONTH(A91,0)+1</f>
        <v>39814</v>
      </c>
      <c r="B92" s="199" t="n">
        <v>0</v>
      </c>
      <c r="C92" s="199" t="n">
        <v>0</v>
      </c>
      <c r="D92" s="199" t="n">
        <v>0</v>
      </c>
      <c r="V92" s="195" t="n">
        <f aca="false">EOMONTH(V91,0)+1</f>
        <v>39814</v>
      </c>
      <c r="W92" s="200" t="n">
        <f aca="false">IF(ContractFlag=1,B92,IF(ContractFlag=2,C92,D92))</f>
        <v>0</v>
      </c>
    </row>
    <row r="93" customFormat="false" ht="12.75" hidden="false" customHeight="false" outlineLevel="0" collapsed="false">
      <c r="A93" s="195" t="n">
        <f aca="false">EOMONTH(A92,0)+1</f>
        <v>39845</v>
      </c>
      <c r="B93" s="199" t="n">
        <v>0</v>
      </c>
      <c r="C93" s="199" t="n">
        <v>0</v>
      </c>
      <c r="D93" s="199" t="n">
        <v>0</v>
      </c>
      <c r="V93" s="195" t="n">
        <f aca="false">EOMONTH(V92,0)+1</f>
        <v>39845</v>
      </c>
      <c r="W93" s="200" t="n">
        <f aca="false">IF(ContractFlag=1,B93,IF(ContractFlag=2,C93,D93))</f>
        <v>0</v>
      </c>
    </row>
    <row r="94" customFormat="false" ht="12.75" hidden="false" customHeight="false" outlineLevel="0" collapsed="false">
      <c r="A94" s="195" t="n">
        <f aca="false">EOMONTH(A93,0)+1</f>
        <v>39873</v>
      </c>
      <c r="B94" s="199" t="n">
        <v>0</v>
      </c>
      <c r="C94" s="199" t="n">
        <v>0</v>
      </c>
      <c r="D94" s="199" t="n">
        <v>0</v>
      </c>
      <c r="V94" s="195" t="n">
        <f aca="false">EOMONTH(V93,0)+1</f>
        <v>39873</v>
      </c>
      <c r="W94" s="200" t="n">
        <f aca="false">IF(ContractFlag=1,B94,IF(ContractFlag=2,C94,D94))</f>
        <v>0</v>
      </c>
    </row>
    <row r="95" customFormat="false" ht="12.75" hidden="false" customHeight="false" outlineLevel="0" collapsed="false">
      <c r="A95" s="195" t="n">
        <f aca="false">EOMONTH(A94,0)+1</f>
        <v>39904</v>
      </c>
      <c r="B95" s="199" t="n">
        <v>0</v>
      </c>
      <c r="C95" s="199" t="n">
        <v>0</v>
      </c>
      <c r="D95" s="199" t="n">
        <v>0</v>
      </c>
      <c r="V95" s="195" t="n">
        <f aca="false">EOMONTH(V94,0)+1</f>
        <v>39904</v>
      </c>
      <c r="W95" s="200" t="n">
        <f aca="false">IF(ContractFlag=1,B95,IF(ContractFlag=2,C95,D95))</f>
        <v>0</v>
      </c>
    </row>
    <row r="96" customFormat="false" ht="12.75" hidden="false" customHeight="false" outlineLevel="0" collapsed="false">
      <c r="A96" s="195" t="n">
        <f aca="false">EOMONTH(A95,0)+1</f>
        <v>39934</v>
      </c>
      <c r="B96" s="199" t="n">
        <v>0</v>
      </c>
      <c r="C96" s="199" t="n">
        <v>0</v>
      </c>
      <c r="D96" s="199" t="n">
        <v>0</v>
      </c>
      <c r="V96" s="195" t="n">
        <f aca="false">EOMONTH(V95,0)+1</f>
        <v>39934</v>
      </c>
      <c r="W96" s="200" t="n">
        <f aca="false">IF(ContractFlag=1,B96,IF(ContractFlag=2,C96,D96))</f>
        <v>0</v>
      </c>
    </row>
    <row r="97" customFormat="false" ht="12.75" hidden="false" customHeight="false" outlineLevel="0" collapsed="false">
      <c r="A97" s="195" t="n">
        <f aca="false">EOMONTH(A96,0)+1</f>
        <v>39965</v>
      </c>
      <c r="B97" s="199" t="n">
        <v>0</v>
      </c>
      <c r="C97" s="199" t="n">
        <v>0</v>
      </c>
      <c r="D97" s="199" t="n">
        <v>0</v>
      </c>
      <c r="V97" s="195" t="n">
        <f aca="false">EOMONTH(V96,0)+1</f>
        <v>39965</v>
      </c>
      <c r="W97" s="200" t="n">
        <f aca="false">IF(ContractFlag=1,B97,IF(ContractFlag=2,C97,D97))</f>
        <v>0</v>
      </c>
    </row>
    <row r="98" customFormat="false" ht="12.75" hidden="false" customHeight="false" outlineLevel="0" collapsed="false">
      <c r="A98" s="195" t="n">
        <f aca="false">EOMONTH(A97,0)+1</f>
        <v>39995</v>
      </c>
      <c r="B98" s="199" t="n">
        <v>0</v>
      </c>
      <c r="C98" s="199" t="n">
        <v>0</v>
      </c>
      <c r="D98" s="199" t="n">
        <v>0</v>
      </c>
      <c r="V98" s="195" t="n">
        <f aca="false">EOMONTH(V97,0)+1</f>
        <v>39995</v>
      </c>
      <c r="W98" s="200" t="n">
        <f aca="false">IF(ContractFlag=1,B98,IF(ContractFlag=2,C98,D98))</f>
        <v>0</v>
      </c>
    </row>
    <row r="99" customFormat="false" ht="12.75" hidden="false" customHeight="false" outlineLevel="0" collapsed="false">
      <c r="A99" s="195" t="n">
        <f aca="false">EOMONTH(A98,0)+1</f>
        <v>40026</v>
      </c>
      <c r="B99" s="199" t="n">
        <v>0</v>
      </c>
      <c r="C99" s="199" t="n">
        <v>0</v>
      </c>
      <c r="D99" s="199" t="n">
        <v>0</v>
      </c>
      <c r="V99" s="195" t="n">
        <f aca="false">EOMONTH(V98,0)+1</f>
        <v>40026</v>
      </c>
      <c r="W99" s="200" t="n">
        <f aca="false">IF(ContractFlag=1,B99,IF(ContractFlag=2,C99,D99))</f>
        <v>0</v>
      </c>
    </row>
    <row r="100" customFormat="false" ht="12.75" hidden="false" customHeight="false" outlineLevel="0" collapsed="false">
      <c r="A100" s="195" t="n">
        <f aca="false">EOMONTH(A99,0)+1</f>
        <v>40057</v>
      </c>
      <c r="B100" s="199" t="n">
        <v>0</v>
      </c>
      <c r="C100" s="199" t="n">
        <v>0</v>
      </c>
      <c r="D100" s="199" t="n">
        <v>0</v>
      </c>
      <c r="V100" s="195" t="n">
        <f aca="false">EOMONTH(V99,0)+1</f>
        <v>40057</v>
      </c>
      <c r="W100" s="200" t="n">
        <f aca="false">IF(ContractFlag=1,B100,IF(ContractFlag=2,C100,D100))</f>
        <v>0</v>
      </c>
    </row>
    <row r="101" customFormat="false" ht="12.75" hidden="false" customHeight="false" outlineLevel="0" collapsed="false">
      <c r="A101" s="195" t="n">
        <f aca="false">EOMONTH(A100,0)+1</f>
        <v>40087</v>
      </c>
      <c r="B101" s="199" t="n">
        <v>0</v>
      </c>
      <c r="C101" s="199" t="n">
        <v>0</v>
      </c>
      <c r="D101" s="199" t="n">
        <v>0</v>
      </c>
      <c r="V101" s="195" t="n">
        <f aca="false">EOMONTH(V100,0)+1</f>
        <v>40087</v>
      </c>
      <c r="W101" s="200" t="n">
        <f aca="false">IF(ContractFlag=1,B101,IF(ContractFlag=2,C101,D101))</f>
        <v>0</v>
      </c>
    </row>
    <row r="102" customFormat="false" ht="12.75" hidden="false" customHeight="false" outlineLevel="0" collapsed="false">
      <c r="A102" s="195" t="n">
        <f aca="false">EOMONTH(A101,0)+1</f>
        <v>40118</v>
      </c>
      <c r="B102" s="199" t="n">
        <v>0</v>
      </c>
      <c r="C102" s="199" t="n">
        <v>0</v>
      </c>
      <c r="D102" s="199" t="n">
        <v>0</v>
      </c>
      <c r="V102" s="195" t="n">
        <f aca="false">EOMONTH(V101,0)+1</f>
        <v>40118</v>
      </c>
      <c r="W102" s="200" t="n">
        <f aca="false">IF(ContractFlag=1,B102,IF(ContractFlag=2,C102,D102))</f>
        <v>0</v>
      </c>
    </row>
    <row r="103" customFormat="false" ht="12.75" hidden="false" customHeight="false" outlineLevel="0" collapsed="false">
      <c r="A103" s="195" t="n">
        <f aca="false">EOMONTH(A102,0)+1</f>
        <v>40148</v>
      </c>
      <c r="B103" s="199" t="n">
        <v>0</v>
      </c>
      <c r="C103" s="199" t="n">
        <v>0</v>
      </c>
      <c r="D103" s="199" t="n">
        <v>0</v>
      </c>
      <c r="V103" s="195" t="n">
        <f aca="false">EOMONTH(V102,0)+1</f>
        <v>40148</v>
      </c>
      <c r="W103" s="200" t="n">
        <f aca="false">IF(ContractFlag=1,B103,IF(ContractFlag=2,C103,D103))</f>
        <v>0</v>
      </c>
    </row>
    <row r="104" customFormat="false" ht="12.75" hidden="false" customHeight="false" outlineLevel="0" collapsed="false">
      <c r="A104" s="195" t="n">
        <f aca="false">EOMONTH(A103,0)+1</f>
        <v>40179</v>
      </c>
      <c r="B104" s="199" t="n">
        <v>0</v>
      </c>
      <c r="C104" s="199" t="n">
        <v>0</v>
      </c>
      <c r="D104" s="199" t="n">
        <v>0</v>
      </c>
      <c r="V104" s="195" t="n">
        <f aca="false">EOMONTH(V103,0)+1</f>
        <v>40179</v>
      </c>
      <c r="W104" s="200" t="n">
        <f aca="false">IF(ContractFlag=1,B104,IF(ContractFlag=2,C104,D104))</f>
        <v>0</v>
      </c>
    </row>
    <row r="105" customFormat="false" ht="12.75" hidden="false" customHeight="false" outlineLevel="0" collapsed="false">
      <c r="A105" s="195" t="n">
        <f aca="false">EOMONTH(A104,0)+1</f>
        <v>40210</v>
      </c>
      <c r="B105" s="199" t="n">
        <v>0</v>
      </c>
      <c r="C105" s="199" t="n">
        <v>0</v>
      </c>
      <c r="D105" s="199" t="n">
        <v>0</v>
      </c>
      <c r="V105" s="195" t="n">
        <f aca="false">EOMONTH(V104,0)+1</f>
        <v>40210</v>
      </c>
      <c r="W105" s="200" t="n">
        <f aca="false">IF(ContractFlag=1,B105,IF(ContractFlag=2,C105,D105))</f>
        <v>0</v>
      </c>
    </row>
    <row r="106" customFormat="false" ht="12.75" hidden="false" customHeight="false" outlineLevel="0" collapsed="false">
      <c r="A106" s="195" t="n">
        <f aca="false">EOMONTH(A105,0)+1</f>
        <v>40238</v>
      </c>
      <c r="B106" s="199" t="n">
        <v>0</v>
      </c>
      <c r="C106" s="199" t="n">
        <v>0</v>
      </c>
      <c r="D106" s="199" t="n">
        <v>0</v>
      </c>
      <c r="V106" s="195" t="n">
        <f aca="false">EOMONTH(V105,0)+1</f>
        <v>40238</v>
      </c>
      <c r="W106" s="200" t="n">
        <f aca="false">IF(ContractFlag=1,B106,IF(ContractFlag=2,C106,D106))</f>
        <v>0</v>
      </c>
    </row>
    <row r="107" customFormat="false" ht="12.75" hidden="false" customHeight="false" outlineLevel="0" collapsed="false">
      <c r="A107" s="195" t="n">
        <f aca="false">EOMONTH(A106,0)+1</f>
        <v>40269</v>
      </c>
      <c r="B107" s="199" t="n">
        <v>0</v>
      </c>
      <c r="C107" s="199" t="n">
        <v>0</v>
      </c>
      <c r="D107" s="199" t="n">
        <v>0</v>
      </c>
      <c r="V107" s="195" t="n">
        <f aca="false">EOMONTH(V106,0)+1</f>
        <v>40269</v>
      </c>
      <c r="W107" s="200" t="n">
        <f aca="false">IF(ContractFlag=1,B107,IF(ContractFlag=2,C107,D107))</f>
        <v>0</v>
      </c>
    </row>
    <row r="108" customFormat="false" ht="12.75" hidden="false" customHeight="false" outlineLevel="0" collapsed="false">
      <c r="A108" s="195" t="n">
        <f aca="false">EOMONTH(A107,0)+1</f>
        <v>40299</v>
      </c>
      <c r="B108" s="199" t="n">
        <v>0</v>
      </c>
      <c r="C108" s="199" t="n">
        <v>0</v>
      </c>
      <c r="D108" s="199" t="n">
        <v>0</v>
      </c>
      <c r="V108" s="195" t="n">
        <f aca="false">EOMONTH(V107,0)+1</f>
        <v>40299</v>
      </c>
      <c r="W108" s="200" t="n">
        <f aca="false">IF(ContractFlag=1,B108,IF(ContractFlag=2,C108,D108))</f>
        <v>0</v>
      </c>
    </row>
    <row r="109" customFormat="false" ht="12.75" hidden="false" customHeight="false" outlineLevel="0" collapsed="false">
      <c r="A109" s="195" t="n">
        <f aca="false">EOMONTH(A108,0)+1</f>
        <v>40330</v>
      </c>
      <c r="B109" s="199" t="n">
        <v>0</v>
      </c>
      <c r="C109" s="199" t="n">
        <v>0</v>
      </c>
      <c r="D109" s="199" t="n">
        <v>0</v>
      </c>
      <c r="V109" s="195" t="n">
        <f aca="false">EOMONTH(V108,0)+1</f>
        <v>40330</v>
      </c>
      <c r="W109" s="200" t="n">
        <f aca="false">IF(ContractFlag=1,B109,IF(ContractFlag=2,C109,D109))</f>
        <v>0</v>
      </c>
    </row>
    <row r="110" customFormat="false" ht="12.75" hidden="false" customHeight="false" outlineLevel="0" collapsed="false">
      <c r="A110" s="195" t="n">
        <f aca="false">EOMONTH(A109,0)+1</f>
        <v>40360</v>
      </c>
      <c r="B110" s="199" t="n">
        <v>0</v>
      </c>
      <c r="C110" s="199" t="n">
        <v>0</v>
      </c>
      <c r="D110" s="199" t="n">
        <v>0</v>
      </c>
      <c r="V110" s="195" t="n">
        <f aca="false">EOMONTH(V109,0)+1</f>
        <v>40360</v>
      </c>
      <c r="W110" s="200" t="n">
        <f aca="false">IF(ContractFlag=1,B110,IF(ContractFlag=2,C110,D110))</f>
        <v>0</v>
      </c>
    </row>
    <row r="111" customFormat="false" ht="12.75" hidden="false" customHeight="false" outlineLevel="0" collapsed="false">
      <c r="A111" s="195" t="n">
        <f aca="false">EOMONTH(A110,0)+1</f>
        <v>40391</v>
      </c>
      <c r="B111" s="199" t="n">
        <v>0</v>
      </c>
      <c r="C111" s="199" t="n">
        <v>0</v>
      </c>
      <c r="D111" s="199" t="n">
        <v>0</v>
      </c>
      <c r="V111" s="195" t="n">
        <f aca="false">EOMONTH(V110,0)+1</f>
        <v>40391</v>
      </c>
      <c r="W111" s="200" t="n">
        <f aca="false">IF(ContractFlag=1,B111,IF(ContractFlag=2,C111,D111))</f>
        <v>0</v>
      </c>
    </row>
    <row r="112" customFormat="false" ht="12.75" hidden="false" customHeight="false" outlineLevel="0" collapsed="false">
      <c r="A112" s="195" t="n">
        <f aca="false">EOMONTH(A111,0)+1</f>
        <v>40422</v>
      </c>
      <c r="B112" s="199" t="n">
        <v>0</v>
      </c>
      <c r="C112" s="199" t="n">
        <v>0</v>
      </c>
      <c r="D112" s="199" t="n">
        <v>0</v>
      </c>
      <c r="V112" s="195" t="n">
        <f aca="false">EOMONTH(V111,0)+1</f>
        <v>40422</v>
      </c>
      <c r="W112" s="200" t="n">
        <f aca="false">IF(ContractFlag=1,B112,IF(ContractFlag=2,C112,D112))</f>
        <v>0</v>
      </c>
    </row>
    <row r="113" customFormat="false" ht="12.75" hidden="false" customHeight="false" outlineLevel="0" collapsed="false">
      <c r="A113" s="195" t="n">
        <f aca="false">EOMONTH(A112,0)+1</f>
        <v>40452</v>
      </c>
      <c r="B113" s="199" t="n">
        <v>0</v>
      </c>
      <c r="C113" s="199" t="n">
        <v>0</v>
      </c>
      <c r="D113" s="199" t="n">
        <v>0</v>
      </c>
      <c r="V113" s="195" t="n">
        <f aca="false">EOMONTH(V112,0)+1</f>
        <v>40452</v>
      </c>
      <c r="W113" s="200" t="n">
        <f aca="false">IF(ContractFlag=1,B113,IF(ContractFlag=2,C113,D113))</f>
        <v>0</v>
      </c>
    </row>
    <row r="114" customFormat="false" ht="12.75" hidden="false" customHeight="false" outlineLevel="0" collapsed="false">
      <c r="A114" s="195" t="n">
        <f aca="false">EOMONTH(A113,0)+1</f>
        <v>40483</v>
      </c>
      <c r="B114" s="199" t="n">
        <v>0</v>
      </c>
      <c r="C114" s="199" t="n">
        <v>0</v>
      </c>
      <c r="D114" s="199" t="n">
        <v>0</v>
      </c>
      <c r="V114" s="195" t="n">
        <f aca="false">EOMONTH(V113,0)+1</f>
        <v>40483</v>
      </c>
      <c r="W114" s="200" t="n">
        <f aca="false">IF(ContractFlag=1,B114,IF(ContractFlag=2,C114,D114))</f>
        <v>0</v>
      </c>
    </row>
    <row r="115" customFormat="false" ht="12.75" hidden="false" customHeight="false" outlineLevel="0" collapsed="false">
      <c r="A115" s="195" t="n">
        <f aca="false">EOMONTH(A114,0)+1</f>
        <v>40513</v>
      </c>
      <c r="B115" s="199" t="n">
        <v>0</v>
      </c>
      <c r="C115" s="199" t="n">
        <v>0</v>
      </c>
      <c r="D115" s="199" t="n">
        <v>0</v>
      </c>
      <c r="V115" s="195" t="n">
        <f aca="false">EOMONTH(V114,0)+1</f>
        <v>40513</v>
      </c>
      <c r="W115" s="200" t="n">
        <f aca="false">IF(ContractFlag=1,B115,IF(ContractFlag=2,C115,D115))</f>
        <v>0</v>
      </c>
    </row>
    <row r="116" customFormat="false" ht="12.75" hidden="false" customHeight="false" outlineLevel="0" collapsed="false">
      <c r="A116" s="195" t="n">
        <f aca="false">EOMONTH(A115,0)+1</f>
        <v>40544</v>
      </c>
      <c r="B116" s="199" t="n">
        <v>0</v>
      </c>
      <c r="C116" s="199" t="n">
        <v>0</v>
      </c>
      <c r="D116" s="199" t="n">
        <v>0</v>
      </c>
      <c r="V116" s="195" t="n">
        <f aca="false">EOMONTH(V115,0)+1</f>
        <v>40544</v>
      </c>
      <c r="W116" s="200" t="n">
        <f aca="false">IF(ContractFlag=1,B116,IF(ContractFlag=2,C116,D116))</f>
        <v>0</v>
      </c>
    </row>
    <row r="117" customFormat="false" ht="12.75" hidden="false" customHeight="false" outlineLevel="0" collapsed="false">
      <c r="A117" s="195" t="n">
        <f aca="false">EOMONTH(A116,0)+1</f>
        <v>40575</v>
      </c>
      <c r="B117" s="199" t="n">
        <v>0</v>
      </c>
      <c r="C117" s="199" t="n">
        <v>0</v>
      </c>
      <c r="D117" s="199" t="n">
        <v>0</v>
      </c>
      <c r="V117" s="195" t="n">
        <f aca="false">EOMONTH(V116,0)+1</f>
        <v>40575</v>
      </c>
      <c r="W117" s="200" t="n">
        <f aca="false">IF(ContractFlag=1,B117,IF(ContractFlag=2,C117,D117))</f>
        <v>0</v>
      </c>
    </row>
    <row r="118" customFormat="false" ht="12.75" hidden="false" customHeight="false" outlineLevel="0" collapsed="false">
      <c r="A118" s="195" t="n">
        <f aca="false">EOMONTH(A117,0)+1</f>
        <v>40603</v>
      </c>
      <c r="B118" s="199" t="n">
        <v>0</v>
      </c>
      <c r="C118" s="199" t="n">
        <v>0</v>
      </c>
      <c r="D118" s="199" t="n">
        <v>0</v>
      </c>
      <c r="V118" s="195" t="n">
        <f aca="false">EOMONTH(V117,0)+1</f>
        <v>40603</v>
      </c>
      <c r="W118" s="200" t="n">
        <f aca="false">IF(ContractFlag=1,B118,IF(ContractFlag=2,C118,D118))</f>
        <v>0</v>
      </c>
    </row>
    <row r="119" customFormat="false" ht="12.75" hidden="false" customHeight="false" outlineLevel="0" collapsed="false">
      <c r="A119" s="195" t="n">
        <f aca="false">EOMONTH(A118,0)+1</f>
        <v>40634</v>
      </c>
      <c r="B119" s="199" t="n">
        <v>0</v>
      </c>
      <c r="C119" s="199" t="n">
        <v>0</v>
      </c>
      <c r="D119" s="199" t="n">
        <v>0</v>
      </c>
      <c r="V119" s="195" t="n">
        <f aca="false">EOMONTH(V118,0)+1</f>
        <v>40634</v>
      </c>
      <c r="W119" s="200" t="n">
        <f aca="false">IF(ContractFlag=1,B119,IF(ContractFlag=2,C119,D119))</f>
        <v>0</v>
      </c>
    </row>
    <row r="120" customFormat="false" ht="12.75" hidden="false" customHeight="false" outlineLevel="0" collapsed="false">
      <c r="A120" s="195" t="n">
        <f aca="false">EOMONTH(A119,0)+1</f>
        <v>40664</v>
      </c>
      <c r="B120" s="199" t="n">
        <v>0</v>
      </c>
      <c r="C120" s="199" t="n">
        <v>0</v>
      </c>
      <c r="D120" s="199" t="n">
        <v>0</v>
      </c>
      <c r="V120" s="195" t="n">
        <f aca="false">EOMONTH(V119,0)+1</f>
        <v>40664</v>
      </c>
      <c r="W120" s="200" t="n">
        <f aca="false">IF(ContractFlag=1,B120,IF(ContractFlag=2,C120,D120))</f>
        <v>0</v>
      </c>
    </row>
    <row r="121" customFormat="false" ht="12.75" hidden="false" customHeight="false" outlineLevel="0" collapsed="false">
      <c r="A121" s="195" t="n">
        <f aca="false">EOMONTH(A120,0)+1</f>
        <v>40695</v>
      </c>
      <c r="B121" s="199" t="n">
        <v>0</v>
      </c>
      <c r="C121" s="199" t="n">
        <v>0</v>
      </c>
      <c r="D121" s="199" t="n">
        <v>0</v>
      </c>
      <c r="V121" s="195" t="n">
        <f aca="false">EOMONTH(V120,0)+1</f>
        <v>40695</v>
      </c>
      <c r="W121" s="200" t="n">
        <f aca="false">IF(ContractFlag=1,B121,IF(ContractFlag=2,C121,D121))</f>
        <v>0</v>
      </c>
    </row>
    <row r="122" customFormat="false" ht="12.75" hidden="false" customHeight="false" outlineLevel="0" collapsed="false">
      <c r="A122" s="195" t="n">
        <f aca="false">EOMONTH(A121,0)+1</f>
        <v>40725</v>
      </c>
      <c r="B122" s="199" t="n">
        <v>0</v>
      </c>
      <c r="C122" s="199" t="n">
        <v>0</v>
      </c>
      <c r="D122" s="199" t="n">
        <v>0</v>
      </c>
      <c r="V122" s="195" t="n">
        <f aca="false">EOMONTH(V121,0)+1</f>
        <v>40725</v>
      </c>
      <c r="W122" s="200" t="n">
        <f aca="false">IF(ContractFlag=1,B122,IF(ContractFlag=2,C122,D122))</f>
        <v>0</v>
      </c>
    </row>
    <row r="123" customFormat="false" ht="12.75" hidden="false" customHeight="false" outlineLevel="0" collapsed="false">
      <c r="A123" s="195" t="n">
        <f aca="false">EOMONTH(A122,0)+1</f>
        <v>40756</v>
      </c>
      <c r="B123" s="199" t="n">
        <v>0</v>
      </c>
      <c r="C123" s="199" t="n">
        <v>0</v>
      </c>
      <c r="D123" s="199" t="n">
        <v>0</v>
      </c>
      <c r="V123" s="195" t="n">
        <f aca="false">EOMONTH(V122,0)+1</f>
        <v>40756</v>
      </c>
      <c r="W123" s="200" t="n">
        <f aca="false">IF(ContractFlag=1,B123,IF(ContractFlag=2,C123,D123))</f>
        <v>0</v>
      </c>
    </row>
    <row r="124" customFormat="false" ht="12.75" hidden="false" customHeight="false" outlineLevel="0" collapsed="false">
      <c r="A124" s="195" t="n">
        <f aca="false">EOMONTH(A123,0)+1</f>
        <v>40787</v>
      </c>
      <c r="B124" s="199" t="n">
        <v>0</v>
      </c>
      <c r="C124" s="199" t="n">
        <v>0</v>
      </c>
      <c r="D124" s="199" t="n">
        <v>0</v>
      </c>
      <c r="V124" s="195" t="n">
        <f aca="false">EOMONTH(V123,0)+1</f>
        <v>40787</v>
      </c>
      <c r="W124" s="200" t="n">
        <f aca="false">IF(ContractFlag=1,B124,IF(ContractFlag=2,C124,D124))</f>
        <v>0</v>
      </c>
    </row>
    <row r="125" customFormat="false" ht="12.75" hidden="false" customHeight="false" outlineLevel="0" collapsed="false">
      <c r="A125" s="195" t="n">
        <f aca="false">EOMONTH(A124,0)+1</f>
        <v>40817</v>
      </c>
      <c r="B125" s="199" t="n">
        <v>0</v>
      </c>
      <c r="C125" s="199" t="n">
        <v>0</v>
      </c>
      <c r="D125" s="199" t="n">
        <v>0</v>
      </c>
      <c r="V125" s="195" t="n">
        <f aca="false">EOMONTH(V124,0)+1</f>
        <v>40817</v>
      </c>
      <c r="W125" s="200" t="n">
        <f aca="false">IF(ContractFlag=1,B125,IF(ContractFlag=2,C125,D125))</f>
        <v>0</v>
      </c>
    </row>
    <row r="126" customFormat="false" ht="12.75" hidden="false" customHeight="false" outlineLevel="0" collapsed="false">
      <c r="A126" s="195" t="n">
        <f aca="false">EOMONTH(A125,0)+1</f>
        <v>40848</v>
      </c>
      <c r="B126" s="199" t="n">
        <v>0</v>
      </c>
      <c r="C126" s="199" t="n">
        <v>0</v>
      </c>
      <c r="D126" s="199" t="n">
        <v>0</v>
      </c>
      <c r="V126" s="195" t="n">
        <f aca="false">EOMONTH(V125,0)+1</f>
        <v>40848</v>
      </c>
      <c r="W126" s="200" t="n">
        <f aca="false">IF(ContractFlag=1,B126,IF(ContractFlag=2,C126,D126))</f>
        <v>0</v>
      </c>
    </row>
    <row r="127" customFormat="false" ht="12.75" hidden="false" customHeight="false" outlineLevel="0" collapsed="false">
      <c r="A127" s="195" t="n">
        <f aca="false">EOMONTH(A126,0)+1</f>
        <v>40878</v>
      </c>
      <c r="B127" s="199" t="n">
        <v>0</v>
      </c>
      <c r="C127" s="199" t="n">
        <v>0</v>
      </c>
      <c r="D127" s="199" t="n">
        <v>0</v>
      </c>
      <c r="V127" s="195" t="n">
        <f aca="false">EOMONTH(V126,0)+1</f>
        <v>40878</v>
      </c>
      <c r="W127" s="200" t="n">
        <f aca="false">IF(ContractFlag=1,B127,IF(ContractFlag=2,C127,D127))</f>
        <v>0</v>
      </c>
    </row>
    <row r="128" customFormat="false" ht="12.75" hidden="false" customHeight="false" outlineLevel="0" collapsed="false">
      <c r="A128" s="195" t="n">
        <f aca="false">EOMONTH(A127,0)+1</f>
        <v>40909</v>
      </c>
      <c r="B128" s="199" t="n">
        <v>0</v>
      </c>
      <c r="C128" s="199" t="n">
        <v>0</v>
      </c>
      <c r="D128" s="199" t="n">
        <v>0</v>
      </c>
      <c r="V128" s="195" t="n">
        <f aca="false">EOMONTH(V127,0)+1</f>
        <v>40909</v>
      </c>
      <c r="W128" s="200" t="n">
        <f aca="false">IF(ContractFlag=1,B128,IF(ContractFlag=2,C128,D128))</f>
        <v>0</v>
      </c>
    </row>
    <row r="129" customFormat="false" ht="12.75" hidden="false" customHeight="false" outlineLevel="0" collapsed="false">
      <c r="A129" s="195" t="n">
        <f aca="false">EOMONTH(A128,0)+1</f>
        <v>40940</v>
      </c>
      <c r="B129" s="199" t="n">
        <v>0</v>
      </c>
      <c r="C129" s="199" t="n">
        <v>0</v>
      </c>
      <c r="D129" s="199" t="n">
        <v>0</v>
      </c>
      <c r="V129" s="195" t="n">
        <f aca="false">EOMONTH(V128,0)+1</f>
        <v>40940</v>
      </c>
      <c r="W129" s="200" t="n">
        <f aca="false">IF(ContractFlag=1,B129,IF(ContractFlag=2,C129,D129))</f>
        <v>0</v>
      </c>
    </row>
    <row r="130" customFormat="false" ht="12.75" hidden="false" customHeight="false" outlineLevel="0" collapsed="false">
      <c r="A130" s="195" t="n">
        <f aca="false">EOMONTH(A129,0)+1</f>
        <v>40969</v>
      </c>
      <c r="B130" s="199" t="n">
        <v>0</v>
      </c>
      <c r="C130" s="199" t="n">
        <v>0</v>
      </c>
      <c r="D130" s="199" t="n">
        <v>0</v>
      </c>
      <c r="V130" s="195" t="n">
        <f aca="false">EOMONTH(V129,0)+1</f>
        <v>40969</v>
      </c>
      <c r="W130" s="200" t="n">
        <f aca="false">IF(ContractFlag=1,B130,IF(ContractFlag=2,C130,D130))</f>
        <v>0</v>
      </c>
    </row>
    <row r="131" customFormat="false" ht="12.75" hidden="false" customHeight="false" outlineLevel="0" collapsed="false">
      <c r="A131" s="195" t="n">
        <f aca="false">EOMONTH(A130,0)+1</f>
        <v>41000</v>
      </c>
      <c r="B131" s="199" t="n">
        <v>0</v>
      </c>
      <c r="C131" s="199" t="n">
        <v>0</v>
      </c>
      <c r="D131" s="199" t="n">
        <v>0</v>
      </c>
      <c r="V131" s="195" t="n">
        <f aca="false">EOMONTH(V130,0)+1</f>
        <v>41000</v>
      </c>
      <c r="W131" s="200" t="n">
        <f aca="false">IF(ContractFlag=1,B131,IF(ContractFlag=2,C131,D131))</f>
        <v>0</v>
      </c>
    </row>
    <row r="132" customFormat="false" ht="12.75" hidden="false" customHeight="false" outlineLevel="0" collapsed="false">
      <c r="A132" s="195" t="n">
        <f aca="false">EOMONTH(A131,0)+1</f>
        <v>41030</v>
      </c>
      <c r="B132" s="199" t="n">
        <v>0</v>
      </c>
      <c r="C132" s="199" t="n">
        <v>0</v>
      </c>
      <c r="D132" s="199" t="n">
        <v>0</v>
      </c>
      <c r="V132" s="195" t="n">
        <f aca="false">EOMONTH(V131,0)+1</f>
        <v>41030</v>
      </c>
      <c r="W132" s="200" t="n">
        <f aca="false">IF(ContractFlag=1,B132,IF(ContractFlag=2,C132,D132))</f>
        <v>0</v>
      </c>
    </row>
    <row r="133" customFormat="false" ht="12.75" hidden="false" customHeight="false" outlineLevel="0" collapsed="false">
      <c r="A133" s="195" t="n">
        <f aca="false">EOMONTH(A132,0)+1</f>
        <v>41061</v>
      </c>
      <c r="B133" s="199" t="n">
        <v>0</v>
      </c>
      <c r="C133" s="199" t="n">
        <v>0</v>
      </c>
      <c r="D133" s="199" t="n">
        <v>0</v>
      </c>
      <c r="V133" s="195" t="n">
        <f aca="false">EOMONTH(V132,0)+1</f>
        <v>41061</v>
      </c>
      <c r="W133" s="200" t="n">
        <f aca="false">IF(ContractFlag=1,B133,IF(ContractFlag=2,C133,D133))</f>
        <v>0</v>
      </c>
    </row>
    <row r="134" customFormat="false" ht="12.75" hidden="false" customHeight="false" outlineLevel="0" collapsed="false">
      <c r="A134" s="195" t="n">
        <f aca="false">EOMONTH(A133,0)+1</f>
        <v>41091</v>
      </c>
      <c r="B134" s="199" t="n">
        <v>0</v>
      </c>
      <c r="C134" s="199" t="n">
        <v>0</v>
      </c>
      <c r="D134" s="199" t="n">
        <v>0</v>
      </c>
      <c r="V134" s="195" t="n">
        <f aca="false">EOMONTH(V133,0)+1</f>
        <v>41091</v>
      </c>
      <c r="W134" s="200" t="n">
        <f aca="false">IF(ContractFlag=1,B134,IF(ContractFlag=2,C134,D134))</f>
        <v>0</v>
      </c>
    </row>
    <row r="135" customFormat="false" ht="12.75" hidden="false" customHeight="false" outlineLevel="0" collapsed="false">
      <c r="A135" s="195" t="n">
        <f aca="false">EOMONTH(A134,0)+1</f>
        <v>41122</v>
      </c>
      <c r="B135" s="199" t="n">
        <v>0</v>
      </c>
      <c r="C135" s="199" t="n">
        <v>0</v>
      </c>
      <c r="D135" s="199" t="n">
        <v>0</v>
      </c>
      <c r="V135" s="195" t="n">
        <f aca="false">EOMONTH(V134,0)+1</f>
        <v>41122</v>
      </c>
      <c r="W135" s="200" t="n">
        <f aca="false">IF(ContractFlag=1,B135,IF(ContractFlag=2,C135,D135))</f>
        <v>0</v>
      </c>
    </row>
    <row r="136" customFormat="false" ht="12.75" hidden="false" customHeight="false" outlineLevel="0" collapsed="false">
      <c r="A136" s="195" t="n">
        <f aca="false">EOMONTH(A135,0)+1</f>
        <v>41153</v>
      </c>
      <c r="B136" s="199" t="n">
        <v>0</v>
      </c>
      <c r="C136" s="199" t="n">
        <v>0</v>
      </c>
      <c r="D136" s="199" t="n">
        <v>0</v>
      </c>
      <c r="V136" s="195" t="n">
        <f aca="false">EOMONTH(V135,0)+1</f>
        <v>41153</v>
      </c>
      <c r="W136" s="200" t="n">
        <f aca="false">IF(ContractFlag=1,B136,IF(ContractFlag=2,C136,D136))</f>
        <v>0</v>
      </c>
    </row>
    <row r="137" customFormat="false" ht="12.75" hidden="false" customHeight="false" outlineLevel="0" collapsed="false">
      <c r="A137" s="195" t="n">
        <f aca="false">EOMONTH(A136,0)+1</f>
        <v>41183</v>
      </c>
      <c r="B137" s="199" t="n">
        <v>0</v>
      </c>
      <c r="C137" s="199" t="n">
        <v>0</v>
      </c>
      <c r="D137" s="199" t="n">
        <v>0</v>
      </c>
      <c r="V137" s="195" t="n">
        <f aca="false">EOMONTH(V136,0)+1</f>
        <v>41183</v>
      </c>
      <c r="W137" s="200" t="n">
        <f aca="false">IF(ContractFlag=1,B137,IF(ContractFlag=2,C137,D137))</f>
        <v>0</v>
      </c>
    </row>
    <row r="138" customFormat="false" ht="12.75" hidden="false" customHeight="false" outlineLevel="0" collapsed="false">
      <c r="A138" s="195" t="n">
        <f aca="false">EOMONTH(A137,0)+1</f>
        <v>41214</v>
      </c>
      <c r="B138" s="199" t="n">
        <v>0</v>
      </c>
      <c r="C138" s="199" t="n">
        <v>0</v>
      </c>
      <c r="D138" s="199" t="n">
        <v>0</v>
      </c>
      <c r="V138" s="195" t="n">
        <f aca="false">EOMONTH(V137,0)+1</f>
        <v>41214</v>
      </c>
      <c r="W138" s="200" t="n">
        <f aca="false">IF(ContractFlag=1,B138,IF(ContractFlag=2,C138,D138))</f>
        <v>0</v>
      </c>
    </row>
    <row r="139" customFormat="false" ht="12.75" hidden="false" customHeight="false" outlineLevel="0" collapsed="false">
      <c r="A139" s="195" t="n">
        <f aca="false">EOMONTH(A138,0)+1</f>
        <v>41244</v>
      </c>
      <c r="B139" s="199" t="n">
        <v>0</v>
      </c>
      <c r="C139" s="199" t="n">
        <v>0</v>
      </c>
      <c r="D139" s="199" t="n">
        <v>0</v>
      </c>
      <c r="V139" s="195" t="n">
        <f aca="false">EOMONTH(V138,0)+1</f>
        <v>41244</v>
      </c>
      <c r="W139" s="200" t="n">
        <f aca="false">IF(ContractFlag=1,B139,IF(ContractFlag=2,C139,D139))</f>
        <v>0</v>
      </c>
    </row>
    <row r="140" customFormat="false" ht="12.75" hidden="false" customHeight="false" outlineLevel="0" collapsed="false">
      <c r="A140" s="195" t="n">
        <f aca="false">EOMONTH(A139,0)+1</f>
        <v>41275</v>
      </c>
      <c r="B140" s="199" t="n">
        <v>0</v>
      </c>
      <c r="C140" s="199" t="n">
        <v>0</v>
      </c>
      <c r="D140" s="199" t="n">
        <v>0</v>
      </c>
      <c r="V140" s="195" t="n">
        <f aca="false">EOMONTH(V139,0)+1</f>
        <v>41275</v>
      </c>
      <c r="W140" s="200" t="n">
        <f aca="false">IF(ContractFlag=1,B140,IF(ContractFlag=2,C140,D140))</f>
        <v>0</v>
      </c>
    </row>
    <row r="141" customFormat="false" ht="12.75" hidden="false" customHeight="false" outlineLevel="0" collapsed="false">
      <c r="A141" s="195" t="n">
        <f aca="false">EOMONTH(A140,0)+1</f>
        <v>41306</v>
      </c>
      <c r="B141" s="199" t="n">
        <v>0</v>
      </c>
      <c r="C141" s="199" t="n">
        <v>0</v>
      </c>
      <c r="D141" s="199" t="n">
        <v>0</v>
      </c>
      <c r="V141" s="195" t="n">
        <f aca="false">EOMONTH(V140,0)+1</f>
        <v>41306</v>
      </c>
      <c r="W141" s="200" t="n">
        <f aca="false">IF(ContractFlag=1,B141,IF(ContractFlag=2,C141,D141))</f>
        <v>0</v>
      </c>
    </row>
    <row r="142" customFormat="false" ht="12.75" hidden="false" customHeight="false" outlineLevel="0" collapsed="false">
      <c r="A142" s="195" t="n">
        <f aca="false">EOMONTH(A141,0)+1</f>
        <v>41334</v>
      </c>
      <c r="B142" s="199" t="n">
        <v>0</v>
      </c>
      <c r="C142" s="199" t="n">
        <v>0</v>
      </c>
      <c r="D142" s="199" t="n">
        <v>0</v>
      </c>
      <c r="V142" s="195" t="n">
        <f aca="false">EOMONTH(V141,0)+1</f>
        <v>41334</v>
      </c>
      <c r="W142" s="200" t="n">
        <f aca="false">IF(ContractFlag=1,B142,IF(ContractFlag=2,C142,D142))</f>
        <v>0</v>
      </c>
    </row>
    <row r="143" customFormat="false" ht="12.75" hidden="false" customHeight="false" outlineLevel="0" collapsed="false">
      <c r="A143" s="195" t="n">
        <f aca="false">EOMONTH(A142,0)+1</f>
        <v>41365</v>
      </c>
      <c r="B143" s="199" t="n">
        <v>0</v>
      </c>
      <c r="C143" s="199" t="n">
        <v>0</v>
      </c>
      <c r="D143" s="199" t="n">
        <v>0</v>
      </c>
      <c r="V143" s="195" t="n">
        <f aca="false">EOMONTH(V142,0)+1</f>
        <v>41365</v>
      </c>
      <c r="W143" s="200" t="n">
        <f aca="false">IF(ContractFlag=1,B143,IF(ContractFlag=2,C143,D143))</f>
        <v>0</v>
      </c>
    </row>
    <row r="144" customFormat="false" ht="12.75" hidden="false" customHeight="false" outlineLevel="0" collapsed="false">
      <c r="A144" s="195" t="n">
        <f aca="false">EOMONTH(A143,0)+1</f>
        <v>41395</v>
      </c>
      <c r="B144" s="199" t="n">
        <v>0</v>
      </c>
      <c r="C144" s="199" t="n">
        <v>0</v>
      </c>
      <c r="D144" s="199" t="n">
        <v>0</v>
      </c>
      <c r="V144" s="195" t="n">
        <f aca="false">EOMONTH(V143,0)+1</f>
        <v>41395</v>
      </c>
      <c r="W144" s="200" t="n">
        <f aca="false">IF(ContractFlag=1,B144,IF(ContractFlag=2,C144,D144))</f>
        <v>0</v>
      </c>
    </row>
    <row r="145" customFormat="false" ht="12.75" hidden="false" customHeight="false" outlineLevel="0" collapsed="false">
      <c r="A145" s="195" t="n">
        <f aca="false">EOMONTH(A144,0)+1</f>
        <v>41426</v>
      </c>
      <c r="B145" s="199" t="n">
        <v>0</v>
      </c>
      <c r="C145" s="199" t="n">
        <v>0</v>
      </c>
      <c r="D145" s="199" t="n">
        <v>0</v>
      </c>
      <c r="V145" s="195" t="n">
        <f aca="false">EOMONTH(V144,0)+1</f>
        <v>41426</v>
      </c>
      <c r="W145" s="200" t="n">
        <f aca="false">IF(ContractFlag=1,B145,IF(ContractFlag=2,C145,D145))</f>
        <v>0</v>
      </c>
    </row>
    <row r="146" customFormat="false" ht="12.75" hidden="false" customHeight="false" outlineLevel="0" collapsed="false">
      <c r="A146" s="195" t="n">
        <f aca="false">EOMONTH(A145,0)+1</f>
        <v>41456</v>
      </c>
      <c r="B146" s="199" t="n">
        <v>0</v>
      </c>
      <c r="C146" s="199" t="n">
        <v>0</v>
      </c>
      <c r="D146" s="199" t="n">
        <v>0</v>
      </c>
      <c r="V146" s="195" t="n">
        <f aca="false">EOMONTH(V145,0)+1</f>
        <v>41456</v>
      </c>
      <c r="W146" s="200" t="n">
        <f aca="false">IF(ContractFlag=1,B146,IF(ContractFlag=2,C146,D146))</f>
        <v>0</v>
      </c>
    </row>
    <row r="147" customFormat="false" ht="12.75" hidden="false" customHeight="false" outlineLevel="0" collapsed="false">
      <c r="A147" s="195" t="n">
        <f aca="false">EOMONTH(A146,0)+1</f>
        <v>41487</v>
      </c>
      <c r="B147" s="199" t="n">
        <v>0</v>
      </c>
      <c r="C147" s="199" t="n">
        <v>0</v>
      </c>
      <c r="D147" s="199" t="n">
        <v>0</v>
      </c>
      <c r="V147" s="195" t="n">
        <f aca="false">EOMONTH(V146,0)+1</f>
        <v>41487</v>
      </c>
      <c r="W147" s="200" t="n">
        <f aca="false">IF(ContractFlag=1,B147,IF(ContractFlag=2,C147,D147))</f>
        <v>0</v>
      </c>
    </row>
    <row r="148" customFormat="false" ht="12.75" hidden="false" customHeight="false" outlineLevel="0" collapsed="false">
      <c r="A148" s="195" t="n">
        <f aca="false">EOMONTH(A147,0)+1</f>
        <v>41518</v>
      </c>
      <c r="B148" s="199" t="n">
        <v>0</v>
      </c>
      <c r="C148" s="199" t="n">
        <v>0</v>
      </c>
      <c r="D148" s="199" t="n">
        <v>0</v>
      </c>
      <c r="V148" s="195" t="n">
        <f aca="false">EOMONTH(V147,0)+1</f>
        <v>41518</v>
      </c>
      <c r="W148" s="200" t="n">
        <f aca="false">IF(ContractFlag=1,B148,IF(ContractFlag=2,C148,D148))</f>
        <v>0</v>
      </c>
    </row>
    <row r="149" customFormat="false" ht="12.75" hidden="false" customHeight="false" outlineLevel="0" collapsed="false">
      <c r="A149" s="195" t="n">
        <f aca="false">EOMONTH(A148,0)+1</f>
        <v>41548</v>
      </c>
      <c r="B149" s="199" t="n">
        <v>0</v>
      </c>
      <c r="C149" s="199" t="n">
        <v>0</v>
      </c>
      <c r="D149" s="199" t="n">
        <v>0</v>
      </c>
      <c r="V149" s="195" t="n">
        <f aca="false">EOMONTH(V148,0)+1</f>
        <v>41548</v>
      </c>
      <c r="W149" s="200" t="n">
        <f aca="false">IF(ContractFlag=1,B149,IF(ContractFlag=2,C149,D149))</f>
        <v>0</v>
      </c>
    </row>
    <row r="150" customFormat="false" ht="12.75" hidden="false" customHeight="false" outlineLevel="0" collapsed="false">
      <c r="A150" s="195" t="n">
        <f aca="false">EOMONTH(A149,0)+1</f>
        <v>41579</v>
      </c>
      <c r="B150" s="199" t="n">
        <v>0</v>
      </c>
      <c r="C150" s="199" t="n">
        <v>0</v>
      </c>
      <c r="D150" s="199" t="n">
        <v>0</v>
      </c>
      <c r="V150" s="195" t="n">
        <f aca="false">EOMONTH(V149,0)+1</f>
        <v>41579</v>
      </c>
      <c r="W150" s="200" t="n">
        <f aca="false">IF(ContractFlag=1,B150,IF(ContractFlag=2,C150,D150))</f>
        <v>0</v>
      </c>
    </row>
    <row r="151" customFormat="false" ht="12.75" hidden="false" customHeight="false" outlineLevel="0" collapsed="false">
      <c r="A151" s="195" t="n">
        <f aca="false">EOMONTH(A150,0)+1</f>
        <v>41609</v>
      </c>
      <c r="B151" s="199" t="n">
        <v>0</v>
      </c>
      <c r="C151" s="199" t="n">
        <v>0</v>
      </c>
      <c r="D151" s="199" t="n">
        <v>0</v>
      </c>
      <c r="V151" s="195" t="n">
        <f aca="false">EOMONTH(V150,0)+1</f>
        <v>41609</v>
      </c>
      <c r="W151" s="200" t="n">
        <f aca="false">IF(ContractFlag=1,B151,IF(ContractFlag=2,C151,D151))</f>
        <v>0</v>
      </c>
    </row>
    <row r="152" customFormat="false" ht="12.75" hidden="false" customHeight="false" outlineLevel="0" collapsed="false">
      <c r="A152" s="195" t="n">
        <f aca="false">EOMONTH(A151,0)+1</f>
        <v>41640</v>
      </c>
      <c r="B152" s="199" t="n">
        <v>0</v>
      </c>
      <c r="C152" s="199" t="n">
        <v>0</v>
      </c>
      <c r="D152" s="199" t="n">
        <v>0</v>
      </c>
      <c r="V152" s="195" t="n">
        <f aca="false">EOMONTH(V151,0)+1</f>
        <v>41640</v>
      </c>
      <c r="W152" s="200" t="n">
        <f aca="false">IF(ContractFlag=1,B152,IF(ContractFlag=2,C152,D152))</f>
        <v>0</v>
      </c>
    </row>
    <row r="153" customFormat="false" ht="12.75" hidden="false" customHeight="false" outlineLevel="0" collapsed="false">
      <c r="A153" s="195" t="n">
        <f aca="false">EOMONTH(A152,0)+1</f>
        <v>41671</v>
      </c>
      <c r="B153" s="199" t="n">
        <v>0</v>
      </c>
      <c r="C153" s="199" t="n">
        <v>0</v>
      </c>
      <c r="D153" s="199" t="n">
        <v>0</v>
      </c>
      <c r="V153" s="195" t="n">
        <f aca="false">EOMONTH(V152,0)+1</f>
        <v>41671</v>
      </c>
      <c r="W153" s="200" t="n">
        <f aca="false">IF(ContractFlag=1,B153,IF(ContractFlag=2,C153,D153))</f>
        <v>0</v>
      </c>
    </row>
    <row r="154" customFormat="false" ht="12.75" hidden="false" customHeight="false" outlineLevel="0" collapsed="false">
      <c r="A154" s="195" t="n">
        <f aca="false">EOMONTH(A153,0)+1</f>
        <v>41699</v>
      </c>
      <c r="B154" s="199" t="n">
        <v>0</v>
      </c>
      <c r="C154" s="199" t="n">
        <v>0</v>
      </c>
      <c r="D154" s="199" t="n">
        <v>0</v>
      </c>
      <c r="V154" s="195" t="n">
        <f aca="false">EOMONTH(V153,0)+1</f>
        <v>41699</v>
      </c>
      <c r="W154" s="200" t="n">
        <f aca="false">IF(ContractFlag=1,B154,IF(ContractFlag=2,C154,D154))</f>
        <v>0</v>
      </c>
    </row>
    <row r="155" customFormat="false" ht="12.75" hidden="false" customHeight="false" outlineLevel="0" collapsed="false">
      <c r="A155" s="195" t="n">
        <f aca="false">EOMONTH(A154,0)+1</f>
        <v>41730</v>
      </c>
      <c r="B155" s="199" t="n">
        <v>0</v>
      </c>
      <c r="C155" s="199" t="n">
        <v>0</v>
      </c>
      <c r="D155" s="199" t="n">
        <v>0</v>
      </c>
      <c r="V155" s="195" t="n">
        <f aca="false">EOMONTH(V154,0)+1</f>
        <v>41730</v>
      </c>
      <c r="W155" s="200" t="n">
        <f aca="false">IF(ContractFlag=1,B155,IF(ContractFlag=2,C155,D155))</f>
        <v>0</v>
      </c>
    </row>
    <row r="156" customFormat="false" ht="12.75" hidden="false" customHeight="false" outlineLevel="0" collapsed="false">
      <c r="A156" s="195" t="n">
        <f aca="false">EOMONTH(A155,0)+1</f>
        <v>41760</v>
      </c>
      <c r="B156" s="199" t="n">
        <v>0</v>
      </c>
      <c r="C156" s="199" t="n">
        <v>0</v>
      </c>
      <c r="D156" s="199" t="n">
        <v>0</v>
      </c>
      <c r="V156" s="195" t="n">
        <f aca="false">EOMONTH(V155,0)+1</f>
        <v>41760</v>
      </c>
      <c r="W156" s="200" t="n">
        <f aca="false">IF(ContractFlag=1,B156,IF(ContractFlag=2,C156,D156))</f>
        <v>0</v>
      </c>
    </row>
    <row r="157" customFormat="false" ht="12.75" hidden="false" customHeight="false" outlineLevel="0" collapsed="false">
      <c r="A157" s="195" t="n">
        <f aca="false">EOMONTH(A156,0)+1</f>
        <v>41791</v>
      </c>
      <c r="B157" s="199" t="n">
        <v>0</v>
      </c>
      <c r="C157" s="199" t="n">
        <v>0</v>
      </c>
      <c r="D157" s="199" t="n">
        <v>0</v>
      </c>
      <c r="V157" s="195" t="n">
        <f aca="false">EOMONTH(V156,0)+1</f>
        <v>41791</v>
      </c>
      <c r="W157" s="200" t="n">
        <f aca="false">IF(ContractFlag=1,B157,IF(ContractFlag=2,C157,D157))</f>
        <v>0</v>
      </c>
    </row>
    <row r="158" customFormat="false" ht="12.75" hidden="false" customHeight="false" outlineLevel="0" collapsed="false">
      <c r="A158" s="195" t="n">
        <f aca="false">EOMONTH(A157,0)+1</f>
        <v>41821</v>
      </c>
      <c r="B158" s="199" t="n">
        <v>0</v>
      </c>
      <c r="C158" s="199" t="n">
        <v>0</v>
      </c>
      <c r="D158" s="199" t="n">
        <v>0</v>
      </c>
      <c r="V158" s="195" t="n">
        <f aca="false">EOMONTH(V157,0)+1</f>
        <v>41821</v>
      </c>
      <c r="W158" s="200" t="n">
        <f aca="false">IF(ContractFlag=1,B158,IF(ContractFlag=2,C158,D158))</f>
        <v>0</v>
      </c>
    </row>
    <row r="159" customFormat="false" ht="12.75" hidden="false" customHeight="false" outlineLevel="0" collapsed="false">
      <c r="A159" s="195" t="n">
        <f aca="false">EOMONTH(A158,0)+1</f>
        <v>41852</v>
      </c>
      <c r="B159" s="199" t="n">
        <v>0</v>
      </c>
      <c r="C159" s="199" t="n">
        <v>0</v>
      </c>
      <c r="D159" s="199" t="n">
        <v>0</v>
      </c>
      <c r="V159" s="195" t="n">
        <f aca="false">EOMONTH(V158,0)+1</f>
        <v>41852</v>
      </c>
      <c r="W159" s="200" t="n">
        <f aca="false">IF(ContractFlag=1,B159,IF(ContractFlag=2,C159,D159))</f>
        <v>0</v>
      </c>
    </row>
    <row r="160" customFormat="false" ht="12.75" hidden="false" customHeight="false" outlineLevel="0" collapsed="false">
      <c r="A160" s="195" t="n">
        <f aca="false">EOMONTH(A159,0)+1</f>
        <v>41883</v>
      </c>
      <c r="B160" s="199" t="n">
        <v>0</v>
      </c>
      <c r="C160" s="199" t="n">
        <v>0</v>
      </c>
      <c r="D160" s="199" t="n">
        <v>0</v>
      </c>
      <c r="V160" s="195" t="n">
        <f aca="false">EOMONTH(V159,0)+1</f>
        <v>41883</v>
      </c>
      <c r="W160" s="200" t="n">
        <f aca="false">IF(ContractFlag=1,B160,IF(ContractFlag=2,C160,D160))</f>
        <v>0</v>
      </c>
    </row>
    <row r="161" customFormat="false" ht="12.75" hidden="false" customHeight="false" outlineLevel="0" collapsed="false">
      <c r="A161" s="195" t="n">
        <f aca="false">EOMONTH(A160,0)+1</f>
        <v>41913</v>
      </c>
      <c r="B161" s="199" t="n">
        <v>0</v>
      </c>
      <c r="C161" s="199" t="n">
        <v>0</v>
      </c>
      <c r="D161" s="199" t="n">
        <v>0</v>
      </c>
      <c r="V161" s="195" t="n">
        <f aca="false">EOMONTH(V160,0)+1</f>
        <v>41913</v>
      </c>
      <c r="W161" s="200" t="n">
        <f aca="false">IF(ContractFlag=1,B161,IF(ContractFlag=2,C161,D161))</f>
        <v>0</v>
      </c>
    </row>
    <row r="162" customFormat="false" ht="12.75" hidden="false" customHeight="false" outlineLevel="0" collapsed="false">
      <c r="A162" s="195" t="n">
        <f aca="false">EOMONTH(A161,0)+1</f>
        <v>41944</v>
      </c>
      <c r="B162" s="199" t="n">
        <v>0</v>
      </c>
      <c r="C162" s="199" t="n">
        <v>0</v>
      </c>
      <c r="D162" s="199" t="n">
        <v>0</v>
      </c>
      <c r="V162" s="195" t="n">
        <f aca="false">EOMONTH(V161,0)+1</f>
        <v>41944</v>
      </c>
      <c r="W162" s="200" t="n">
        <f aca="false">IF(ContractFlag=1,B162,IF(ContractFlag=2,C162,D162))</f>
        <v>0</v>
      </c>
    </row>
    <row r="163" customFormat="false" ht="12.75" hidden="false" customHeight="false" outlineLevel="0" collapsed="false">
      <c r="A163" s="195" t="n">
        <f aca="false">EOMONTH(A162,0)+1</f>
        <v>41974</v>
      </c>
      <c r="B163" s="199" t="n">
        <v>0</v>
      </c>
      <c r="C163" s="199" t="n">
        <v>0</v>
      </c>
      <c r="D163" s="199" t="n">
        <v>0</v>
      </c>
      <c r="V163" s="195" t="n">
        <f aca="false">EOMONTH(V162,0)+1</f>
        <v>41974</v>
      </c>
      <c r="W163" s="200" t="n">
        <f aca="false">IF(ContractFlag=1,B163,IF(ContractFlag=2,C163,D163))</f>
        <v>0</v>
      </c>
    </row>
    <row r="164" customFormat="false" ht="12.75" hidden="false" customHeight="false" outlineLevel="0" collapsed="false">
      <c r="A164" s="195" t="n">
        <f aca="false">EOMONTH(A163,0)+1</f>
        <v>42005</v>
      </c>
      <c r="B164" s="199" t="n">
        <v>0</v>
      </c>
      <c r="C164" s="199" t="n">
        <v>0</v>
      </c>
      <c r="D164" s="199" t="n">
        <v>0</v>
      </c>
      <c r="V164" s="195" t="n">
        <f aca="false">EOMONTH(V163,0)+1</f>
        <v>42005</v>
      </c>
      <c r="W164" s="200" t="n">
        <f aca="false">IF(ContractFlag=1,B164,IF(ContractFlag=2,C164,D164))</f>
        <v>0</v>
      </c>
    </row>
    <row r="165" customFormat="false" ht="12.75" hidden="false" customHeight="false" outlineLevel="0" collapsed="false">
      <c r="A165" s="195" t="n">
        <f aca="false">EOMONTH(A164,0)+1</f>
        <v>42036</v>
      </c>
      <c r="B165" s="199" t="n">
        <v>0</v>
      </c>
      <c r="C165" s="199" t="n">
        <v>0</v>
      </c>
      <c r="D165" s="199" t="n">
        <v>0</v>
      </c>
      <c r="V165" s="195" t="n">
        <f aca="false">EOMONTH(V164,0)+1</f>
        <v>42036</v>
      </c>
      <c r="W165" s="200" t="n">
        <f aca="false">IF(ContractFlag=1,B165,IF(ContractFlag=2,C165,D165))</f>
        <v>0</v>
      </c>
    </row>
    <row r="166" customFormat="false" ht="12.75" hidden="false" customHeight="false" outlineLevel="0" collapsed="false">
      <c r="A166" s="195" t="n">
        <f aca="false">EOMONTH(A165,0)+1</f>
        <v>42064</v>
      </c>
      <c r="B166" s="199" t="n">
        <v>0</v>
      </c>
      <c r="C166" s="199" t="n">
        <v>0</v>
      </c>
      <c r="D166" s="199" t="n">
        <v>0</v>
      </c>
      <c r="V166" s="195" t="n">
        <f aca="false">EOMONTH(V165,0)+1</f>
        <v>42064</v>
      </c>
      <c r="W166" s="200" t="n">
        <f aca="false">IF(ContractFlag=1,B166,IF(ContractFlag=2,C166,D166))</f>
        <v>0</v>
      </c>
    </row>
    <row r="167" customFormat="false" ht="12.75" hidden="false" customHeight="false" outlineLevel="0" collapsed="false">
      <c r="A167" s="195" t="n">
        <f aca="false">EOMONTH(A166,0)+1</f>
        <v>42095</v>
      </c>
      <c r="B167" s="199" t="n">
        <v>0</v>
      </c>
      <c r="C167" s="199" t="n">
        <v>0</v>
      </c>
      <c r="D167" s="199" t="n">
        <v>0</v>
      </c>
      <c r="V167" s="195" t="n">
        <f aca="false">EOMONTH(V166,0)+1</f>
        <v>42095</v>
      </c>
      <c r="W167" s="200" t="n">
        <f aca="false">IF(ContractFlag=1,B167,IF(ContractFlag=2,C167,D167))</f>
        <v>0</v>
      </c>
    </row>
    <row r="168" customFormat="false" ht="12.75" hidden="false" customHeight="false" outlineLevel="0" collapsed="false">
      <c r="A168" s="195" t="n">
        <f aca="false">EOMONTH(A167,0)+1</f>
        <v>42125</v>
      </c>
      <c r="B168" s="199" t="n">
        <v>0</v>
      </c>
      <c r="C168" s="199" t="n">
        <v>0</v>
      </c>
      <c r="D168" s="199" t="n">
        <v>0</v>
      </c>
      <c r="V168" s="195" t="n">
        <f aca="false">EOMONTH(V167,0)+1</f>
        <v>42125</v>
      </c>
      <c r="W168" s="200" t="n">
        <f aca="false">IF(ContractFlag=1,B168,IF(ContractFlag=2,C168,D168))</f>
        <v>0</v>
      </c>
    </row>
    <row r="169" customFormat="false" ht="12.75" hidden="false" customHeight="false" outlineLevel="0" collapsed="false">
      <c r="A169" s="195" t="n">
        <f aca="false">EOMONTH(A168,0)+1</f>
        <v>42156</v>
      </c>
      <c r="B169" s="199" t="n">
        <v>0</v>
      </c>
      <c r="C169" s="199" t="n">
        <v>0</v>
      </c>
      <c r="D169" s="199" t="n">
        <v>0</v>
      </c>
      <c r="V169" s="195" t="n">
        <f aca="false">EOMONTH(V168,0)+1</f>
        <v>42156</v>
      </c>
      <c r="W169" s="200" t="n">
        <f aca="false">IF(ContractFlag=1,B169,IF(ContractFlag=2,C169,D169))</f>
        <v>0</v>
      </c>
    </row>
    <row r="170" customFormat="false" ht="12.75" hidden="false" customHeight="false" outlineLevel="0" collapsed="false">
      <c r="A170" s="195" t="n">
        <f aca="false">EOMONTH(A169,0)+1</f>
        <v>42186</v>
      </c>
      <c r="B170" s="199" t="n">
        <v>0</v>
      </c>
      <c r="C170" s="199" t="n">
        <v>0</v>
      </c>
      <c r="D170" s="199" t="n">
        <v>0</v>
      </c>
      <c r="V170" s="195" t="n">
        <f aca="false">EOMONTH(V169,0)+1</f>
        <v>42186</v>
      </c>
      <c r="W170" s="200" t="n">
        <f aca="false">IF(ContractFlag=1,B170,IF(ContractFlag=2,C170,D170))</f>
        <v>0</v>
      </c>
    </row>
    <row r="171" customFormat="false" ht="12.75" hidden="false" customHeight="false" outlineLevel="0" collapsed="false">
      <c r="A171" s="195" t="n">
        <f aca="false">EOMONTH(A170,0)+1</f>
        <v>42217</v>
      </c>
      <c r="B171" s="199" t="n">
        <v>0</v>
      </c>
      <c r="C171" s="199" t="n">
        <v>0</v>
      </c>
      <c r="D171" s="199" t="n">
        <v>0</v>
      </c>
      <c r="V171" s="195" t="n">
        <f aca="false">EOMONTH(V170,0)+1</f>
        <v>42217</v>
      </c>
      <c r="W171" s="200" t="n">
        <f aca="false">IF(ContractFlag=1,B171,IF(ContractFlag=2,C171,D171))</f>
        <v>0</v>
      </c>
    </row>
    <row r="172" customFormat="false" ht="12.75" hidden="false" customHeight="false" outlineLevel="0" collapsed="false">
      <c r="A172" s="195" t="n">
        <f aca="false">EOMONTH(A171,0)+1</f>
        <v>42248</v>
      </c>
      <c r="B172" s="199" t="n">
        <v>0</v>
      </c>
      <c r="C172" s="199" t="n">
        <v>0</v>
      </c>
      <c r="D172" s="199" t="n">
        <v>0</v>
      </c>
      <c r="V172" s="195" t="n">
        <f aca="false">EOMONTH(V171,0)+1</f>
        <v>42248</v>
      </c>
      <c r="W172" s="200" t="n">
        <f aca="false">IF(ContractFlag=1,B172,IF(ContractFlag=2,C172,D172))</f>
        <v>0</v>
      </c>
    </row>
    <row r="173" customFormat="false" ht="12.75" hidden="false" customHeight="false" outlineLevel="0" collapsed="false">
      <c r="A173" s="195" t="n">
        <f aca="false">EOMONTH(A172,0)+1</f>
        <v>42278</v>
      </c>
      <c r="B173" s="199" t="n">
        <v>0</v>
      </c>
      <c r="C173" s="199" t="n">
        <v>0</v>
      </c>
      <c r="D173" s="199" t="n">
        <v>0</v>
      </c>
      <c r="V173" s="195" t="n">
        <f aca="false">EOMONTH(V172,0)+1</f>
        <v>42278</v>
      </c>
      <c r="W173" s="200" t="n">
        <f aca="false">IF(ContractFlag=1,B173,IF(ContractFlag=2,C173,D173))</f>
        <v>0</v>
      </c>
    </row>
    <row r="174" customFormat="false" ht="12.75" hidden="false" customHeight="false" outlineLevel="0" collapsed="false">
      <c r="A174" s="195" t="n">
        <f aca="false">EOMONTH(A173,0)+1</f>
        <v>42309</v>
      </c>
      <c r="B174" s="199" t="n">
        <v>0</v>
      </c>
      <c r="C174" s="199" t="n">
        <v>0</v>
      </c>
      <c r="D174" s="199" t="n">
        <v>0</v>
      </c>
      <c r="V174" s="195" t="n">
        <f aca="false">EOMONTH(V173,0)+1</f>
        <v>42309</v>
      </c>
      <c r="W174" s="200" t="n">
        <f aca="false">IF(ContractFlag=1,B174,IF(ContractFlag=2,C174,D174))</f>
        <v>0</v>
      </c>
    </row>
    <row r="175" customFormat="false" ht="12.75" hidden="false" customHeight="false" outlineLevel="0" collapsed="false">
      <c r="A175" s="195" t="n">
        <f aca="false">EOMONTH(A174,0)+1</f>
        <v>42339</v>
      </c>
      <c r="B175" s="199" t="n">
        <v>0</v>
      </c>
      <c r="C175" s="199" t="n">
        <v>0</v>
      </c>
      <c r="D175" s="199" t="n">
        <v>0</v>
      </c>
      <c r="V175" s="195" t="n">
        <f aca="false">EOMONTH(V174,0)+1</f>
        <v>42339</v>
      </c>
      <c r="W175" s="200" t="n">
        <f aca="false">IF(ContractFlag=1,B175,IF(ContractFlag=2,C175,D175))</f>
        <v>0</v>
      </c>
    </row>
    <row r="176" customFormat="false" ht="12.75" hidden="false" customHeight="false" outlineLevel="0" collapsed="false">
      <c r="A176" s="195" t="n">
        <f aca="false">EOMONTH(A175,0)+1</f>
        <v>42370</v>
      </c>
      <c r="B176" s="199" t="n">
        <v>0</v>
      </c>
      <c r="C176" s="199" t="n">
        <v>0</v>
      </c>
      <c r="D176" s="199" t="n">
        <v>0</v>
      </c>
      <c r="V176" s="195" t="n">
        <f aca="false">EOMONTH(V175,0)+1</f>
        <v>42370</v>
      </c>
      <c r="W176" s="200" t="n">
        <f aca="false">IF(ContractFlag=1,B176,IF(ContractFlag=2,C176,D176))</f>
        <v>0</v>
      </c>
    </row>
    <row r="177" customFormat="false" ht="12.75" hidden="false" customHeight="false" outlineLevel="0" collapsed="false">
      <c r="A177" s="195" t="n">
        <f aca="false">EOMONTH(A176,0)+1</f>
        <v>42401</v>
      </c>
      <c r="B177" s="199" t="n">
        <v>0</v>
      </c>
      <c r="C177" s="199" t="n">
        <v>0</v>
      </c>
      <c r="D177" s="199" t="n">
        <v>0</v>
      </c>
      <c r="V177" s="195" t="n">
        <f aca="false">EOMONTH(V176,0)+1</f>
        <v>42401</v>
      </c>
      <c r="W177" s="200" t="n">
        <f aca="false">IF(ContractFlag=1,B177,IF(ContractFlag=2,C177,D177))</f>
        <v>0</v>
      </c>
    </row>
    <row r="178" customFormat="false" ht="12.75" hidden="false" customHeight="false" outlineLevel="0" collapsed="false">
      <c r="A178" s="195" t="n">
        <f aca="false">EOMONTH(A177,0)+1</f>
        <v>42430</v>
      </c>
      <c r="B178" s="199" t="n">
        <v>0</v>
      </c>
      <c r="C178" s="199" t="n">
        <v>0</v>
      </c>
      <c r="D178" s="199" t="n">
        <v>0</v>
      </c>
      <c r="V178" s="195" t="n">
        <f aca="false">EOMONTH(V177,0)+1</f>
        <v>42430</v>
      </c>
      <c r="W178" s="200" t="n">
        <f aca="false">IF(ContractFlag=1,B178,IF(ContractFlag=2,C178,D178))</f>
        <v>0</v>
      </c>
    </row>
    <row r="179" customFormat="false" ht="12.75" hidden="false" customHeight="false" outlineLevel="0" collapsed="false">
      <c r="A179" s="195" t="n">
        <f aca="false">EOMONTH(A178,0)+1</f>
        <v>42461</v>
      </c>
      <c r="B179" s="199" t="n">
        <v>0</v>
      </c>
      <c r="C179" s="199" t="n">
        <v>0</v>
      </c>
      <c r="D179" s="199" t="n">
        <v>0</v>
      </c>
      <c r="V179" s="195" t="n">
        <f aca="false">EOMONTH(V178,0)+1</f>
        <v>42461</v>
      </c>
      <c r="W179" s="200" t="n">
        <f aca="false">IF(ContractFlag=1,B179,IF(ContractFlag=2,C179,D179))</f>
        <v>0</v>
      </c>
    </row>
    <row r="180" customFormat="false" ht="12.75" hidden="false" customHeight="false" outlineLevel="0" collapsed="false">
      <c r="A180" s="195" t="n">
        <f aca="false">EOMONTH(A179,0)+1</f>
        <v>42491</v>
      </c>
      <c r="B180" s="199" t="n">
        <v>0</v>
      </c>
      <c r="C180" s="199" t="n">
        <v>0</v>
      </c>
      <c r="D180" s="199" t="n">
        <v>0</v>
      </c>
      <c r="V180" s="195" t="n">
        <f aca="false">EOMONTH(V179,0)+1</f>
        <v>42491</v>
      </c>
      <c r="W180" s="200" t="n">
        <f aca="false">IF(ContractFlag=1,B180,IF(ContractFlag=2,C180,D180))</f>
        <v>0</v>
      </c>
    </row>
    <row r="181" customFormat="false" ht="12.75" hidden="false" customHeight="false" outlineLevel="0" collapsed="false">
      <c r="A181" s="195" t="n">
        <f aca="false">EOMONTH(A180,0)+1</f>
        <v>42522</v>
      </c>
      <c r="B181" s="199" t="n">
        <v>0</v>
      </c>
      <c r="C181" s="199" t="n">
        <v>0</v>
      </c>
      <c r="D181" s="199" t="n">
        <v>0</v>
      </c>
      <c r="V181" s="195" t="n">
        <f aca="false">EOMONTH(V180,0)+1</f>
        <v>42522</v>
      </c>
      <c r="W181" s="200" t="n">
        <f aca="false">IF(ContractFlag=1,B181,IF(ContractFlag=2,C181,D181))</f>
        <v>0</v>
      </c>
    </row>
    <row r="182" customFormat="false" ht="12.75" hidden="false" customHeight="false" outlineLevel="0" collapsed="false">
      <c r="A182" s="195" t="n">
        <f aca="false">EOMONTH(A181,0)+1</f>
        <v>42552</v>
      </c>
      <c r="B182" s="199" t="n">
        <v>0</v>
      </c>
      <c r="C182" s="199" t="n">
        <v>0</v>
      </c>
      <c r="D182" s="199" t="n">
        <v>0</v>
      </c>
      <c r="V182" s="195" t="n">
        <f aca="false">EOMONTH(V181,0)+1</f>
        <v>42552</v>
      </c>
      <c r="W182" s="200" t="n">
        <f aca="false">IF(ContractFlag=1,B182,IF(ContractFlag=2,C182,D182))</f>
        <v>0</v>
      </c>
    </row>
    <row r="183" customFormat="false" ht="12.75" hidden="false" customHeight="false" outlineLevel="0" collapsed="false">
      <c r="A183" s="195" t="n">
        <f aca="false">EOMONTH(A182,0)+1</f>
        <v>42583</v>
      </c>
      <c r="B183" s="199" t="n">
        <v>0</v>
      </c>
      <c r="C183" s="199" t="n">
        <v>0</v>
      </c>
      <c r="D183" s="199" t="n">
        <v>0</v>
      </c>
      <c r="V183" s="195" t="n">
        <f aca="false">EOMONTH(V182,0)+1</f>
        <v>42583</v>
      </c>
      <c r="W183" s="200" t="n">
        <f aca="false">IF(ContractFlag=1,B183,IF(ContractFlag=2,C183,D183))</f>
        <v>0</v>
      </c>
    </row>
    <row r="184" customFormat="false" ht="12.75" hidden="false" customHeight="false" outlineLevel="0" collapsed="false">
      <c r="A184" s="195" t="n">
        <f aca="false">EOMONTH(A183,0)+1</f>
        <v>42614</v>
      </c>
      <c r="B184" s="199" t="n">
        <v>0</v>
      </c>
      <c r="C184" s="199" t="n">
        <v>0</v>
      </c>
      <c r="D184" s="199" t="n">
        <v>0</v>
      </c>
      <c r="V184" s="195" t="n">
        <f aca="false">EOMONTH(V183,0)+1</f>
        <v>42614</v>
      </c>
      <c r="W184" s="200" t="n">
        <f aca="false">IF(ContractFlag=1,B184,IF(ContractFlag=2,C184,D184))</f>
        <v>0</v>
      </c>
    </row>
    <row r="185" customFormat="false" ht="12.75" hidden="false" customHeight="false" outlineLevel="0" collapsed="false">
      <c r="A185" s="195" t="n">
        <f aca="false">EOMONTH(A184,0)+1</f>
        <v>42644</v>
      </c>
      <c r="B185" s="199" t="n">
        <v>0</v>
      </c>
      <c r="C185" s="199" t="n">
        <v>0</v>
      </c>
      <c r="D185" s="199" t="n">
        <v>0</v>
      </c>
      <c r="V185" s="195" t="n">
        <f aca="false">EOMONTH(V184,0)+1</f>
        <v>42644</v>
      </c>
      <c r="W185" s="200" t="n">
        <f aca="false">IF(ContractFlag=1,B185,IF(ContractFlag=2,C185,D185))</f>
        <v>0</v>
      </c>
    </row>
    <row r="186" customFormat="false" ht="12.75" hidden="false" customHeight="false" outlineLevel="0" collapsed="false">
      <c r="A186" s="195" t="n">
        <f aca="false">EOMONTH(A185,0)+1</f>
        <v>42675</v>
      </c>
      <c r="B186" s="199" t="n">
        <v>0</v>
      </c>
      <c r="C186" s="199" t="n">
        <v>0</v>
      </c>
      <c r="D186" s="199" t="n">
        <v>0</v>
      </c>
      <c r="V186" s="195" t="n">
        <f aca="false">EOMONTH(V185,0)+1</f>
        <v>42675</v>
      </c>
      <c r="W186" s="200" t="n">
        <f aca="false">IF(ContractFlag=1,B186,IF(ContractFlag=2,C186,D186))</f>
        <v>0</v>
      </c>
    </row>
    <row r="187" customFormat="false" ht="12.75" hidden="false" customHeight="false" outlineLevel="0" collapsed="false">
      <c r="A187" s="195" t="n">
        <f aca="false">EOMONTH(A186,0)+1</f>
        <v>42705</v>
      </c>
      <c r="B187" s="199" t="n">
        <v>0</v>
      </c>
      <c r="C187" s="199" t="n">
        <v>0</v>
      </c>
      <c r="D187" s="199" t="n">
        <v>0</v>
      </c>
      <c r="V187" s="195" t="n">
        <f aca="false">EOMONTH(V186,0)+1</f>
        <v>42705</v>
      </c>
      <c r="W187" s="200" t="n">
        <f aca="false">IF(ContractFlag=1,B187,IF(ContractFlag=2,C187,D187))</f>
        <v>0</v>
      </c>
    </row>
    <row r="188" customFormat="false" ht="12.75" hidden="false" customHeight="false" outlineLevel="0" collapsed="false">
      <c r="A188" s="195" t="n">
        <f aca="false">EOMONTH(A187,0)+1</f>
        <v>42736</v>
      </c>
      <c r="B188" s="199" t="n">
        <v>0</v>
      </c>
      <c r="C188" s="199" t="n">
        <v>0</v>
      </c>
      <c r="D188" s="199" t="n">
        <v>0</v>
      </c>
      <c r="V188" s="195" t="n">
        <f aca="false">EOMONTH(V187,0)+1</f>
        <v>42736</v>
      </c>
      <c r="W188" s="200" t="n">
        <f aca="false">IF(ContractFlag=1,B188,IF(ContractFlag=2,C188,D188))</f>
        <v>0</v>
      </c>
    </row>
    <row r="189" customFormat="false" ht="12.75" hidden="false" customHeight="false" outlineLevel="0" collapsed="false">
      <c r="A189" s="195" t="n">
        <f aca="false">EOMONTH(A188,0)+1</f>
        <v>42767</v>
      </c>
      <c r="B189" s="199" t="n">
        <v>0</v>
      </c>
      <c r="C189" s="199" t="n">
        <v>0</v>
      </c>
      <c r="D189" s="199" t="n">
        <v>0</v>
      </c>
      <c r="V189" s="195" t="n">
        <f aca="false">EOMONTH(V188,0)+1</f>
        <v>42767</v>
      </c>
      <c r="W189" s="200" t="n">
        <f aca="false">IF(ContractFlag=1,B189,IF(ContractFlag=2,C189,D189))</f>
        <v>0</v>
      </c>
    </row>
    <row r="190" customFormat="false" ht="12.75" hidden="false" customHeight="false" outlineLevel="0" collapsed="false">
      <c r="A190" s="195" t="n">
        <f aca="false">EOMONTH(A189,0)+1</f>
        <v>42795</v>
      </c>
      <c r="B190" s="199" t="n">
        <v>0</v>
      </c>
      <c r="C190" s="199" t="n">
        <v>0</v>
      </c>
      <c r="D190" s="199" t="n">
        <v>0</v>
      </c>
      <c r="V190" s="195" t="n">
        <f aca="false">EOMONTH(V189,0)+1</f>
        <v>42795</v>
      </c>
      <c r="W190" s="200" t="n">
        <f aca="false">IF(ContractFlag=1,B190,IF(ContractFlag=2,C190,D190))</f>
        <v>0</v>
      </c>
    </row>
    <row r="191" customFormat="false" ht="12.75" hidden="false" customHeight="false" outlineLevel="0" collapsed="false">
      <c r="A191" s="195" t="n">
        <f aca="false">EOMONTH(A190,0)+1</f>
        <v>42826</v>
      </c>
      <c r="B191" s="199" t="n">
        <v>0</v>
      </c>
      <c r="C191" s="199" t="n">
        <v>0</v>
      </c>
      <c r="D191" s="199" t="n">
        <v>0</v>
      </c>
      <c r="V191" s="195" t="n">
        <f aca="false">EOMONTH(V190,0)+1</f>
        <v>42826</v>
      </c>
      <c r="W191" s="200" t="n">
        <f aca="false">IF(ContractFlag=1,B191,IF(ContractFlag=2,C191,D191))</f>
        <v>0</v>
      </c>
    </row>
    <row r="192" customFormat="false" ht="12.75" hidden="false" customHeight="false" outlineLevel="0" collapsed="false">
      <c r="A192" s="195" t="n">
        <f aca="false">EOMONTH(A191,0)+1</f>
        <v>42856</v>
      </c>
      <c r="B192" s="199" t="n">
        <v>0</v>
      </c>
      <c r="C192" s="199" t="n">
        <v>0</v>
      </c>
      <c r="D192" s="199" t="n">
        <v>0</v>
      </c>
      <c r="V192" s="195" t="n">
        <f aca="false">EOMONTH(V191,0)+1</f>
        <v>42856</v>
      </c>
      <c r="W192" s="200" t="n">
        <f aca="false">IF(ContractFlag=1,B192,IF(ContractFlag=2,C192,D192))</f>
        <v>0</v>
      </c>
    </row>
    <row r="193" customFormat="false" ht="12.75" hidden="false" customHeight="false" outlineLevel="0" collapsed="false">
      <c r="A193" s="195" t="n">
        <f aca="false">EOMONTH(A192,0)+1</f>
        <v>42887</v>
      </c>
      <c r="B193" s="199" t="n">
        <v>0</v>
      </c>
      <c r="C193" s="199" t="n">
        <v>0</v>
      </c>
      <c r="D193" s="199" t="n">
        <v>0</v>
      </c>
      <c r="V193" s="195" t="n">
        <f aca="false">EOMONTH(V192,0)+1</f>
        <v>42887</v>
      </c>
      <c r="W193" s="200" t="n">
        <f aca="false">IF(ContractFlag=1,B193,IF(ContractFlag=2,C193,D193))</f>
        <v>0</v>
      </c>
    </row>
    <row r="194" customFormat="false" ht="12.75" hidden="false" customHeight="false" outlineLevel="0" collapsed="false">
      <c r="A194" s="195" t="n">
        <f aca="false">EOMONTH(A193,0)+1</f>
        <v>42917</v>
      </c>
      <c r="B194" s="199" t="n">
        <v>0</v>
      </c>
      <c r="C194" s="199" t="n">
        <v>0</v>
      </c>
      <c r="D194" s="199" t="n">
        <v>0</v>
      </c>
      <c r="V194" s="195" t="n">
        <f aca="false">EOMONTH(V193,0)+1</f>
        <v>42917</v>
      </c>
      <c r="W194" s="200" t="n">
        <f aca="false">IF(ContractFlag=1,B194,IF(ContractFlag=2,C194,D194))</f>
        <v>0</v>
      </c>
    </row>
    <row r="195" customFormat="false" ht="12.75" hidden="false" customHeight="false" outlineLevel="0" collapsed="false">
      <c r="A195" s="195" t="n">
        <f aca="false">EOMONTH(A194,0)+1</f>
        <v>42948</v>
      </c>
      <c r="B195" s="199" t="n">
        <v>0</v>
      </c>
      <c r="C195" s="199" t="n">
        <v>0</v>
      </c>
      <c r="D195" s="199" t="n">
        <v>0</v>
      </c>
      <c r="V195" s="195" t="n">
        <f aca="false">EOMONTH(V194,0)+1</f>
        <v>42948</v>
      </c>
      <c r="W195" s="200" t="n">
        <f aca="false">IF(ContractFlag=1,B195,IF(ContractFlag=2,C195,D195))</f>
        <v>0</v>
      </c>
    </row>
    <row r="196" customFormat="false" ht="12.75" hidden="false" customHeight="false" outlineLevel="0" collapsed="false">
      <c r="A196" s="195" t="n">
        <f aca="false">EOMONTH(A195,0)+1</f>
        <v>42979</v>
      </c>
      <c r="B196" s="199" t="n">
        <v>0</v>
      </c>
      <c r="C196" s="199" t="n">
        <v>0</v>
      </c>
      <c r="D196" s="199" t="n">
        <v>0</v>
      </c>
      <c r="V196" s="195" t="n">
        <f aca="false">EOMONTH(V195,0)+1</f>
        <v>42979</v>
      </c>
      <c r="W196" s="200" t="n">
        <f aca="false">IF(ContractFlag=1,B196,IF(ContractFlag=2,C196,D196))</f>
        <v>0</v>
      </c>
    </row>
    <row r="197" customFormat="false" ht="12.75" hidden="false" customHeight="false" outlineLevel="0" collapsed="false">
      <c r="A197" s="195" t="n">
        <f aca="false">EOMONTH(A196,0)+1</f>
        <v>43009</v>
      </c>
      <c r="B197" s="199" t="n">
        <v>0</v>
      </c>
      <c r="C197" s="199" t="n">
        <v>0</v>
      </c>
      <c r="D197" s="199" t="n">
        <v>0</v>
      </c>
      <c r="V197" s="195" t="n">
        <f aca="false">EOMONTH(V196,0)+1</f>
        <v>43009</v>
      </c>
      <c r="W197" s="200" t="n">
        <f aca="false">IF(ContractFlag=1,B197,IF(ContractFlag=2,C197,D197))</f>
        <v>0</v>
      </c>
    </row>
    <row r="198" customFormat="false" ht="12.75" hidden="false" customHeight="false" outlineLevel="0" collapsed="false">
      <c r="A198" s="195" t="n">
        <f aca="false">EOMONTH(A197,0)+1</f>
        <v>43040</v>
      </c>
      <c r="B198" s="199" t="n">
        <v>0</v>
      </c>
      <c r="C198" s="199" t="n">
        <v>0</v>
      </c>
      <c r="D198" s="199" t="n">
        <v>0</v>
      </c>
      <c r="V198" s="195" t="n">
        <f aca="false">EOMONTH(V197,0)+1</f>
        <v>43040</v>
      </c>
      <c r="W198" s="200" t="n">
        <f aca="false">IF(ContractFlag=1,B198,IF(ContractFlag=2,C198,D198))</f>
        <v>0</v>
      </c>
    </row>
    <row r="199" customFormat="false" ht="12.75" hidden="false" customHeight="false" outlineLevel="0" collapsed="false">
      <c r="A199" s="195" t="n">
        <f aca="false">EOMONTH(A198,0)+1</f>
        <v>43070</v>
      </c>
      <c r="B199" s="199" t="n">
        <v>0</v>
      </c>
      <c r="C199" s="199" t="n">
        <v>0</v>
      </c>
      <c r="D199" s="199" t="n">
        <v>0</v>
      </c>
      <c r="V199" s="195" t="n">
        <f aca="false">EOMONTH(V198,0)+1</f>
        <v>43070</v>
      </c>
      <c r="W199" s="200" t="n">
        <f aca="false">IF(ContractFlag=1,B199,IF(ContractFlag=2,C199,D199))</f>
        <v>0</v>
      </c>
    </row>
    <row r="200" customFormat="false" ht="12.75" hidden="false" customHeight="false" outlineLevel="0" collapsed="false">
      <c r="A200" s="195" t="n">
        <f aca="false">EOMONTH(A199,0)+1</f>
        <v>43101</v>
      </c>
      <c r="B200" s="199" t="n">
        <v>0</v>
      </c>
      <c r="C200" s="199" t="n">
        <v>0</v>
      </c>
      <c r="D200" s="199" t="n">
        <v>0</v>
      </c>
      <c r="V200" s="195" t="n">
        <f aca="false">EOMONTH(V199,0)+1</f>
        <v>43101</v>
      </c>
      <c r="W200" s="200" t="n">
        <f aca="false">IF(ContractFlag=1,B200,IF(ContractFlag=2,C200,D200))</f>
        <v>0</v>
      </c>
    </row>
    <row r="201" customFormat="false" ht="12.75" hidden="false" customHeight="false" outlineLevel="0" collapsed="false">
      <c r="A201" s="195" t="n">
        <f aca="false">EOMONTH(A200,0)+1</f>
        <v>43132</v>
      </c>
      <c r="B201" s="199" t="n">
        <v>0</v>
      </c>
      <c r="C201" s="199" t="n">
        <v>0</v>
      </c>
      <c r="D201" s="199" t="n">
        <v>0</v>
      </c>
      <c r="V201" s="195" t="n">
        <f aca="false">EOMONTH(V200,0)+1</f>
        <v>43132</v>
      </c>
      <c r="W201" s="200" t="n">
        <f aca="false">IF(ContractFlag=1,B201,IF(ContractFlag=2,C201,D201))</f>
        <v>0</v>
      </c>
    </row>
    <row r="202" customFormat="false" ht="12.75" hidden="false" customHeight="false" outlineLevel="0" collapsed="false">
      <c r="A202" s="195" t="n">
        <f aca="false">EOMONTH(A201,0)+1</f>
        <v>43160</v>
      </c>
      <c r="B202" s="199" t="n">
        <v>0</v>
      </c>
      <c r="C202" s="199" t="n">
        <v>0</v>
      </c>
      <c r="D202" s="199" t="n">
        <v>0</v>
      </c>
      <c r="V202" s="195" t="n">
        <f aca="false">EOMONTH(V201,0)+1</f>
        <v>43160</v>
      </c>
      <c r="W202" s="200" t="n">
        <f aca="false">IF(ContractFlag=1,B202,IF(ContractFlag=2,C202,D202))</f>
        <v>0</v>
      </c>
    </row>
    <row r="203" customFormat="false" ht="12.75" hidden="false" customHeight="false" outlineLevel="0" collapsed="false">
      <c r="A203" s="195" t="n">
        <f aca="false">EOMONTH(A202,0)+1</f>
        <v>43191</v>
      </c>
      <c r="B203" s="199" t="n">
        <v>0</v>
      </c>
      <c r="C203" s="199" t="n">
        <v>0</v>
      </c>
      <c r="D203" s="199" t="n">
        <v>0</v>
      </c>
      <c r="V203" s="195" t="n">
        <f aca="false">EOMONTH(V202,0)+1</f>
        <v>43191</v>
      </c>
      <c r="W203" s="200" t="n">
        <f aca="false">IF(ContractFlag=1,B203,IF(ContractFlag=2,C203,D203))</f>
        <v>0</v>
      </c>
    </row>
    <row r="204" customFormat="false" ht="12.75" hidden="false" customHeight="false" outlineLevel="0" collapsed="false">
      <c r="A204" s="195" t="n">
        <f aca="false">EOMONTH(A203,0)+1</f>
        <v>43221</v>
      </c>
      <c r="B204" s="199" t="n">
        <v>0</v>
      </c>
      <c r="C204" s="199" t="n">
        <v>0</v>
      </c>
      <c r="D204" s="199" t="n">
        <v>0</v>
      </c>
      <c r="V204" s="195" t="n">
        <f aca="false">EOMONTH(V203,0)+1</f>
        <v>43221</v>
      </c>
      <c r="W204" s="200" t="n">
        <f aca="false">IF(ContractFlag=1,B204,IF(ContractFlag=2,C204,D204))</f>
        <v>0</v>
      </c>
    </row>
    <row r="205" customFormat="false" ht="12.75" hidden="false" customHeight="false" outlineLevel="0" collapsed="false">
      <c r="A205" s="195" t="n">
        <f aca="false">EOMONTH(A204,0)+1</f>
        <v>43252</v>
      </c>
      <c r="B205" s="199" t="n">
        <v>0</v>
      </c>
      <c r="C205" s="199" t="n">
        <v>0</v>
      </c>
      <c r="D205" s="199" t="n">
        <v>0</v>
      </c>
      <c r="V205" s="195" t="n">
        <f aca="false">EOMONTH(V204,0)+1</f>
        <v>43252</v>
      </c>
      <c r="W205" s="200" t="n">
        <f aca="false">IF(ContractFlag=1,B205,IF(ContractFlag=2,C205,D205))</f>
        <v>0</v>
      </c>
    </row>
    <row r="206" customFormat="false" ht="12.75" hidden="false" customHeight="false" outlineLevel="0" collapsed="false">
      <c r="A206" s="195" t="n">
        <f aca="false">EOMONTH(A205,0)+1</f>
        <v>43282</v>
      </c>
      <c r="B206" s="199" t="n">
        <v>0</v>
      </c>
      <c r="C206" s="199" t="n">
        <v>0</v>
      </c>
      <c r="D206" s="199" t="n">
        <v>0</v>
      </c>
      <c r="V206" s="195" t="n">
        <f aca="false">EOMONTH(V205,0)+1</f>
        <v>43282</v>
      </c>
      <c r="W206" s="200" t="n">
        <f aca="false">IF(ContractFlag=1,B206,IF(ContractFlag=2,C206,D206))</f>
        <v>0</v>
      </c>
    </row>
    <row r="207" customFormat="false" ht="12.75" hidden="false" customHeight="false" outlineLevel="0" collapsed="false">
      <c r="A207" s="195" t="n">
        <f aca="false">EOMONTH(A206,0)+1</f>
        <v>43313</v>
      </c>
      <c r="B207" s="199" t="n">
        <v>0</v>
      </c>
      <c r="C207" s="199" t="n">
        <v>0</v>
      </c>
      <c r="D207" s="199" t="n">
        <v>0</v>
      </c>
      <c r="V207" s="195" t="n">
        <f aca="false">EOMONTH(V206,0)+1</f>
        <v>43313</v>
      </c>
      <c r="W207" s="200" t="n">
        <f aca="false">IF(ContractFlag=1,B207,IF(ContractFlag=2,C207,D207))</f>
        <v>0</v>
      </c>
    </row>
    <row r="208" customFormat="false" ht="12.75" hidden="false" customHeight="false" outlineLevel="0" collapsed="false">
      <c r="A208" s="195" t="n">
        <f aca="false">EOMONTH(A207,0)+1</f>
        <v>43344</v>
      </c>
      <c r="B208" s="199" t="n">
        <v>0</v>
      </c>
      <c r="C208" s="199" t="n">
        <v>0</v>
      </c>
      <c r="D208" s="199" t="n">
        <v>0</v>
      </c>
      <c r="V208" s="195" t="n">
        <f aca="false">EOMONTH(V207,0)+1</f>
        <v>43344</v>
      </c>
      <c r="W208" s="200" t="n">
        <f aca="false">IF(ContractFlag=1,B208,IF(ContractFlag=2,C208,D208))</f>
        <v>0</v>
      </c>
    </row>
    <row r="209" customFormat="false" ht="12.75" hidden="false" customHeight="false" outlineLevel="0" collapsed="false">
      <c r="A209" s="195" t="n">
        <f aca="false">EOMONTH(A208,0)+1</f>
        <v>43374</v>
      </c>
      <c r="B209" s="199" t="n">
        <v>0</v>
      </c>
      <c r="C209" s="199" t="n">
        <v>0</v>
      </c>
      <c r="D209" s="199" t="n">
        <v>0</v>
      </c>
      <c r="V209" s="195" t="n">
        <f aca="false">EOMONTH(V208,0)+1</f>
        <v>43374</v>
      </c>
      <c r="W209" s="200" t="n">
        <f aca="false">IF(ContractFlag=1,B209,IF(ContractFlag=2,C209,D209))</f>
        <v>0</v>
      </c>
    </row>
    <row r="210" customFormat="false" ht="12.75" hidden="false" customHeight="false" outlineLevel="0" collapsed="false">
      <c r="A210" s="195" t="n">
        <f aca="false">EOMONTH(A209,0)+1</f>
        <v>43405</v>
      </c>
      <c r="B210" s="199" t="n">
        <v>0</v>
      </c>
      <c r="C210" s="199" t="n">
        <v>0</v>
      </c>
      <c r="D210" s="199" t="n">
        <v>0</v>
      </c>
      <c r="V210" s="195" t="n">
        <f aca="false">EOMONTH(V209,0)+1</f>
        <v>43405</v>
      </c>
      <c r="W210" s="200" t="n">
        <f aca="false">IF(ContractFlag=1,B210,IF(ContractFlag=2,C210,D210))</f>
        <v>0</v>
      </c>
    </row>
    <row r="211" customFormat="false" ht="12.75" hidden="false" customHeight="false" outlineLevel="0" collapsed="false">
      <c r="A211" s="195" t="n">
        <f aca="false">EOMONTH(A210,0)+1</f>
        <v>43435</v>
      </c>
      <c r="B211" s="199" t="n">
        <v>0</v>
      </c>
      <c r="C211" s="199" t="n">
        <v>0</v>
      </c>
      <c r="D211" s="199" t="n">
        <v>0</v>
      </c>
      <c r="V211" s="195" t="n">
        <f aca="false">EOMONTH(V210,0)+1</f>
        <v>43435</v>
      </c>
      <c r="W211" s="200" t="n">
        <f aca="false">IF(ContractFlag=1,B211,IF(ContractFlag=2,C211,D211))</f>
        <v>0</v>
      </c>
    </row>
    <row r="212" customFormat="false" ht="12.75" hidden="false" customHeight="false" outlineLevel="0" collapsed="false">
      <c r="A212" s="195" t="n">
        <f aca="false">EOMONTH(A211,0)+1</f>
        <v>43466</v>
      </c>
      <c r="B212" s="199" t="n">
        <v>0</v>
      </c>
      <c r="C212" s="199" t="n">
        <v>0</v>
      </c>
      <c r="D212" s="199" t="n">
        <v>0</v>
      </c>
      <c r="V212" s="195" t="n">
        <f aca="false">EOMONTH(V211,0)+1</f>
        <v>43466</v>
      </c>
      <c r="W212" s="200" t="n">
        <f aca="false">IF(ContractFlag=1,B212,IF(ContractFlag=2,C212,D212))</f>
        <v>0</v>
      </c>
    </row>
    <row r="213" customFormat="false" ht="12.75" hidden="false" customHeight="false" outlineLevel="0" collapsed="false">
      <c r="A213" s="195" t="n">
        <f aca="false">EOMONTH(A212,0)+1</f>
        <v>43497</v>
      </c>
      <c r="B213" s="199" t="n">
        <v>0</v>
      </c>
      <c r="C213" s="199" t="n">
        <v>0</v>
      </c>
      <c r="D213" s="199" t="n">
        <v>0</v>
      </c>
      <c r="V213" s="195" t="n">
        <f aca="false">EOMONTH(V212,0)+1</f>
        <v>43497</v>
      </c>
      <c r="W213" s="200" t="n">
        <f aca="false">IF(ContractFlag=1,B213,IF(ContractFlag=2,C213,D213))</f>
        <v>0</v>
      </c>
    </row>
    <row r="214" customFormat="false" ht="12.75" hidden="false" customHeight="false" outlineLevel="0" collapsed="false">
      <c r="A214" s="195" t="n">
        <f aca="false">EOMONTH(A213,0)+1</f>
        <v>43525</v>
      </c>
      <c r="B214" s="199" t="n">
        <v>0</v>
      </c>
      <c r="C214" s="199" t="n">
        <v>0</v>
      </c>
      <c r="D214" s="199" t="n">
        <v>0</v>
      </c>
      <c r="V214" s="195" t="n">
        <f aca="false">EOMONTH(V213,0)+1</f>
        <v>43525</v>
      </c>
      <c r="W214" s="200" t="n">
        <f aca="false">IF(ContractFlag=1,B214,IF(ContractFlag=2,C214,D214))</f>
        <v>0</v>
      </c>
    </row>
    <row r="215" customFormat="false" ht="12.75" hidden="false" customHeight="false" outlineLevel="0" collapsed="false">
      <c r="A215" s="195" t="n">
        <f aca="false">EOMONTH(A214,0)+1</f>
        <v>43556</v>
      </c>
      <c r="B215" s="199" t="n">
        <v>0</v>
      </c>
      <c r="C215" s="199" t="n">
        <v>0</v>
      </c>
      <c r="D215" s="199" t="n">
        <v>0</v>
      </c>
      <c r="V215" s="195" t="n">
        <f aca="false">EOMONTH(V214,0)+1</f>
        <v>43556</v>
      </c>
      <c r="W215" s="200" t="n">
        <f aca="false">IF(ContractFlag=1,B215,IF(ContractFlag=2,C215,D215))</f>
        <v>0</v>
      </c>
    </row>
    <row r="216" customFormat="false" ht="12.75" hidden="false" customHeight="false" outlineLevel="0" collapsed="false">
      <c r="A216" s="195" t="n">
        <f aca="false">EOMONTH(A215,0)+1</f>
        <v>43586</v>
      </c>
      <c r="B216" s="199" t="n">
        <v>0</v>
      </c>
      <c r="C216" s="199" t="n">
        <v>0</v>
      </c>
      <c r="D216" s="199" t="n">
        <v>0</v>
      </c>
      <c r="V216" s="195" t="n">
        <f aca="false">EOMONTH(V215,0)+1</f>
        <v>43586</v>
      </c>
      <c r="W216" s="200" t="n">
        <f aca="false">IF(ContractFlag=1,B216,IF(ContractFlag=2,C216,D216))</f>
        <v>0</v>
      </c>
    </row>
    <row r="217" customFormat="false" ht="12.75" hidden="false" customHeight="false" outlineLevel="0" collapsed="false">
      <c r="A217" s="195" t="n">
        <f aca="false">EOMONTH(A216,0)+1</f>
        <v>43617</v>
      </c>
      <c r="B217" s="199" t="n">
        <v>0</v>
      </c>
      <c r="C217" s="199" t="n">
        <v>0</v>
      </c>
      <c r="D217" s="199" t="n">
        <v>0</v>
      </c>
      <c r="V217" s="195" t="n">
        <f aca="false">EOMONTH(V216,0)+1</f>
        <v>43617</v>
      </c>
      <c r="W217" s="200" t="n">
        <f aca="false">IF(ContractFlag=1,B217,IF(ContractFlag=2,C217,D217))</f>
        <v>0</v>
      </c>
    </row>
    <row r="218" customFormat="false" ht="12.75" hidden="false" customHeight="false" outlineLevel="0" collapsed="false">
      <c r="A218" s="195" t="n">
        <f aca="false">EOMONTH(A217,0)+1</f>
        <v>43647</v>
      </c>
      <c r="B218" s="199" t="n">
        <v>0</v>
      </c>
      <c r="C218" s="199" t="n">
        <v>0</v>
      </c>
      <c r="D218" s="199" t="n">
        <v>0</v>
      </c>
      <c r="V218" s="195" t="n">
        <f aca="false">EOMONTH(V217,0)+1</f>
        <v>43647</v>
      </c>
      <c r="W218" s="200" t="n">
        <f aca="false">IF(ContractFlag=1,B218,IF(ContractFlag=2,C218,D218))</f>
        <v>0</v>
      </c>
    </row>
    <row r="219" customFormat="false" ht="12.75" hidden="false" customHeight="false" outlineLevel="0" collapsed="false">
      <c r="A219" s="195" t="n">
        <f aca="false">EOMONTH(A218,0)+1</f>
        <v>43678</v>
      </c>
      <c r="B219" s="199" t="n">
        <v>0</v>
      </c>
      <c r="C219" s="199" t="n">
        <v>0</v>
      </c>
      <c r="D219" s="199" t="n">
        <v>0</v>
      </c>
      <c r="V219" s="195" t="n">
        <f aca="false">EOMONTH(V218,0)+1</f>
        <v>43678</v>
      </c>
      <c r="W219" s="200" t="n">
        <f aca="false">IF(ContractFlag=1,B219,IF(ContractFlag=2,C219,D219))</f>
        <v>0</v>
      </c>
    </row>
    <row r="220" customFormat="false" ht="12.75" hidden="false" customHeight="false" outlineLevel="0" collapsed="false">
      <c r="A220" s="195" t="n">
        <f aca="false">EOMONTH(A219,0)+1</f>
        <v>43709</v>
      </c>
      <c r="B220" s="199" t="n">
        <v>0</v>
      </c>
      <c r="C220" s="199" t="n">
        <v>0</v>
      </c>
      <c r="D220" s="199" t="n">
        <v>0</v>
      </c>
      <c r="V220" s="195" t="n">
        <f aca="false">EOMONTH(V219,0)+1</f>
        <v>43709</v>
      </c>
      <c r="W220" s="200" t="n">
        <f aca="false">IF(ContractFlag=1,B220,IF(ContractFlag=2,C220,D220))</f>
        <v>0</v>
      </c>
    </row>
    <row r="221" customFormat="false" ht="12.75" hidden="false" customHeight="false" outlineLevel="0" collapsed="false">
      <c r="A221" s="195" t="n">
        <f aca="false">EOMONTH(A220,0)+1</f>
        <v>43739</v>
      </c>
      <c r="B221" s="199" t="n">
        <v>0</v>
      </c>
      <c r="C221" s="199" t="n">
        <v>0</v>
      </c>
      <c r="D221" s="199" t="n">
        <v>0</v>
      </c>
      <c r="V221" s="195" t="n">
        <f aca="false">EOMONTH(V220,0)+1</f>
        <v>43739</v>
      </c>
      <c r="W221" s="200" t="n">
        <f aca="false">IF(ContractFlag=1,B221,IF(ContractFlag=2,C221,D221))</f>
        <v>0</v>
      </c>
    </row>
    <row r="222" customFormat="false" ht="12.75" hidden="false" customHeight="false" outlineLevel="0" collapsed="false">
      <c r="A222" s="195" t="n">
        <f aca="false">EOMONTH(A221,0)+1</f>
        <v>43770</v>
      </c>
      <c r="B222" s="199" t="n">
        <v>0</v>
      </c>
      <c r="C222" s="199" t="n">
        <v>0</v>
      </c>
      <c r="D222" s="199" t="n">
        <v>0</v>
      </c>
      <c r="V222" s="195" t="n">
        <f aca="false">EOMONTH(V221,0)+1</f>
        <v>43770</v>
      </c>
      <c r="W222" s="200" t="n">
        <f aca="false">IF(ContractFlag=1,B222,IF(ContractFlag=2,C222,D222))</f>
        <v>0</v>
      </c>
    </row>
    <row r="223" customFormat="false" ht="12.75" hidden="false" customHeight="false" outlineLevel="0" collapsed="false">
      <c r="A223" s="195" t="n">
        <f aca="false">EOMONTH(A222,0)+1</f>
        <v>43800</v>
      </c>
      <c r="B223" s="199" t="n">
        <v>0</v>
      </c>
      <c r="C223" s="199" t="n">
        <v>0</v>
      </c>
      <c r="D223" s="199" t="n">
        <v>0</v>
      </c>
      <c r="V223" s="195" t="n">
        <f aca="false">EOMONTH(V222,0)+1</f>
        <v>43800</v>
      </c>
      <c r="W223" s="200" t="n">
        <f aca="false">IF(ContractFlag=1,B223,IF(ContractFlag=2,C223,D223))</f>
        <v>0</v>
      </c>
    </row>
    <row r="224" customFormat="false" ht="12.75" hidden="false" customHeight="false" outlineLevel="0" collapsed="false">
      <c r="A224" s="195" t="n">
        <f aca="false">EOMONTH(A223,0)+1</f>
        <v>43831</v>
      </c>
      <c r="B224" s="199" t="n">
        <v>0</v>
      </c>
      <c r="C224" s="199" t="n">
        <v>0</v>
      </c>
      <c r="D224" s="199" t="n">
        <v>0</v>
      </c>
      <c r="V224" s="195" t="n">
        <f aca="false">EOMONTH(V223,0)+1</f>
        <v>43831</v>
      </c>
      <c r="W224" s="200" t="n">
        <f aca="false">IF(ContractFlag=1,B224,IF(ContractFlag=2,C224,D224))</f>
        <v>0</v>
      </c>
    </row>
    <row r="225" customFormat="false" ht="12.75" hidden="false" customHeight="false" outlineLevel="0" collapsed="false">
      <c r="A225" s="195" t="n">
        <f aca="false">EOMONTH(A224,0)+1</f>
        <v>43862</v>
      </c>
      <c r="B225" s="199" t="n">
        <v>0</v>
      </c>
      <c r="C225" s="199" t="n">
        <v>0</v>
      </c>
      <c r="D225" s="199" t="n">
        <v>0</v>
      </c>
      <c r="V225" s="195" t="n">
        <f aca="false">EOMONTH(V224,0)+1</f>
        <v>43862</v>
      </c>
      <c r="W225" s="200" t="n">
        <f aca="false">IF(ContractFlag=1,B225,IF(ContractFlag=2,C225,D225))</f>
        <v>0</v>
      </c>
    </row>
    <row r="226" customFormat="false" ht="12.75" hidden="false" customHeight="false" outlineLevel="0" collapsed="false">
      <c r="A226" s="195" t="n">
        <f aca="false">EOMONTH(A225,0)+1</f>
        <v>43891</v>
      </c>
      <c r="B226" s="199" t="n">
        <v>0</v>
      </c>
      <c r="C226" s="199" t="n">
        <v>0</v>
      </c>
      <c r="D226" s="199" t="n">
        <v>0</v>
      </c>
      <c r="V226" s="195" t="n">
        <f aca="false">EOMONTH(V225,0)+1</f>
        <v>43891</v>
      </c>
      <c r="W226" s="200" t="n">
        <f aca="false">IF(ContractFlag=1,B226,IF(ContractFlag=2,C226,D226))</f>
        <v>0</v>
      </c>
    </row>
    <row r="227" customFormat="false" ht="12.75" hidden="false" customHeight="false" outlineLevel="0" collapsed="false">
      <c r="A227" s="195" t="n">
        <f aca="false">EOMONTH(A226,0)+1</f>
        <v>43922</v>
      </c>
      <c r="B227" s="199" t="n">
        <v>0</v>
      </c>
      <c r="C227" s="199" t="n">
        <v>0</v>
      </c>
      <c r="D227" s="199" t="n">
        <v>0</v>
      </c>
      <c r="V227" s="195" t="n">
        <f aca="false">EOMONTH(V226,0)+1</f>
        <v>43922</v>
      </c>
      <c r="W227" s="200" t="n">
        <f aca="false">IF(ContractFlag=1,B227,IF(ContractFlag=2,C227,D227))</f>
        <v>0</v>
      </c>
    </row>
    <row r="228" customFormat="false" ht="12.75" hidden="false" customHeight="false" outlineLevel="0" collapsed="false">
      <c r="A228" s="195" t="n">
        <f aca="false">EOMONTH(A227,0)+1</f>
        <v>43952</v>
      </c>
      <c r="B228" s="199" t="n">
        <v>0</v>
      </c>
      <c r="C228" s="199" t="n">
        <v>0</v>
      </c>
      <c r="D228" s="199" t="n">
        <v>0</v>
      </c>
      <c r="V228" s="195" t="n">
        <f aca="false">EOMONTH(V227,0)+1</f>
        <v>43952</v>
      </c>
      <c r="W228" s="200" t="n">
        <f aca="false">IF(ContractFlag=1,B228,IF(ContractFlag=2,C228,D228))</f>
        <v>0</v>
      </c>
    </row>
    <row r="229" customFormat="false" ht="12.75" hidden="false" customHeight="false" outlineLevel="0" collapsed="false">
      <c r="A229" s="195" t="n">
        <f aca="false">EOMONTH(A228,0)+1</f>
        <v>43983</v>
      </c>
      <c r="B229" s="199" t="n">
        <v>0</v>
      </c>
      <c r="C229" s="199" t="n">
        <v>0</v>
      </c>
      <c r="D229" s="199" t="n">
        <v>0</v>
      </c>
      <c r="V229" s="195" t="n">
        <f aca="false">EOMONTH(V228,0)+1</f>
        <v>43983</v>
      </c>
      <c r="W229" s="200" t="n">
        <f aca="false">IF(ContractFlag=1,B229,IF(ContractFlag=2,C229,D229))</f>
        <v>0</v>
      </c>
    </row>
    <row r="230" customFormat="false" ht="12.75" hidden="false" customHeight="false" outlineLevel="0" collapsed="false">
      <c r="A230" s="195" t="n">
        <f aca="false">EOMONTH(A229,0)+1</f>
        <v>44013</v>
      </c>
      <c r="B230" s="199" t="n">
        <v>0</v>
      </c>
      <c r="C230" s="199" t="n">
        <v>0</v>
      </c>
      <c r="D230" s="199" t="n">
        <v>0</v>
      </c>
      <c r="V230" s="195" t="n">
        <f aca="false">EOMONTH(V229,0)+1</f>
        <v>44013</v>
      </c>
      <c r="W230" s="200" t="n">
        <f aca="false">IF(ContractFlag=1,B230,IF(ContractFlag=2,C230,D230))</f>
        <v>0</v>
      </c>
    </row>
    <row r="231" customFormat="false" ht="12.75" hidden="false" customHeight="false" outlineLevel="0" collapsed="false">
      <c r="A231" s="195" t="n">
        <f aca="false">EOMONTH(A230,0)+1</f>
        <v>44044</v>
      </c>
      <c r="B231" s="199" t="n">
        <v>0</v>
      </c>
      <c r="C231" s="199" t="n">
        <v>0</v>
      </c>
      <c r="D231" s="199" t="n">
        <v>0</v>
      </c>
      <c r="V231" s="195" t="n">
        <f aca="false">EOMONTH(V230,0)+1</f>
        <v>44044</v>
      </c>
      <c r="W231" s="200" t="n">
        <f aca="false">IF(ContractFlag=1,B231,IF(ContractFlag=2,C231,D231))</f>
        <v>0</v>
      </c>
    </row>
    <row r="232" customFormat="false" ht="12.75" hidden="false" customHeight="false" outlineLevel="0" collapsed="false">
      <c r="A232" s="195" t="n">
        <f aca="false">EOMONTH(A231,0)+1</f>
        <v>44075</v>
      </c>
      <c r="B232" s="199" t="n">
        <v>0</v>
      </c>
      <c r="C232" s="199" t="n">
        <v>0</v>
      </c>
      <c r="D232" s="199" t="n">
        <v>0</v>
      </c>
      <c r="V232" s="195" t="n">
        <f aca="false">EOMONTH(V231,0)+1</f>
        <v>44075</v>
      </c>
      <c r="W232" s="200" t="n">
        <f aca="false">IF(ContractFlag=1,B232,IF(ContractFlag=2,C232,D232))</f>
        <v>0</v>
      </c>
    </row>
    <row r="233" customFormat="false" ht="12.75" hidden="false" customHeight="false" outlineLevel="0" collapsed="false">
      <c r="A233" s="195" t="n">
        <f aca="false">EOMONTH(A232,0)+1</f>
        <v>44105</v>
      </c>
      <c r="B233" s="199" t="n">
        <v>0</v>
      </c>
      <c r="C233" s="199" t="n">
        <v>0</v>
      </c>
      <c r="D233" s="199" t="n">
        <v>0</v>
      </c>
      <c r="V233" s="195" t="n">
        <f aca="false">EOMONTH(V232,0)+1</f>
        <v>44105</v>
      </c>
      <c r="W233" s="200" t="n">
        <f aca="false">IF(ContractFlag=1,B233,IF(ContractFlag=2,C233,D233))</f>
        <v>0</v>
      </c>
    </row>
    <row r="234" customFormat="false" ht="12.75" hidden="false" customHeight="false" outlineLevel="0" collapsed="false">
      <c r="A234" s="195" t="n">
        <f aca="false">EOMONTH(A233,0)+1</f>
        <v>44136</v>
      </c>
      <c r="B234" s="199" t="n">
        <v>0</v>
      </c>
      <c r="C234" s="199" t="n">
        <v>0</v>
      </c>
      <c r="D234" s="199" t="n">
        <v>0</v>
      </c>
      <c r="V234" s="195" t="n">
        <f aca="false">EOMONTH(V233,0)+1</f>
        <v>44136</v>
      </c>
      <c r="W234" s="200" t="n">
        <f aca="false">IF(ContractFlag=1,B234,IF(ContractFlag=2,C234,D234))</f>
        <v>0</v>
      </c>
    </row>
    <row r="235" customFormat="false" ht="12.75" hidden="false" customHeight="false" outlineLevel="0" collapsed="false">
      <c r="A235" s="195" t="n">
        <f aca="false">EOMONTH(A234,0)+1</f>
        <v>44166</v>
      </c>
      <c r="B235" s="199" t="n">
        <v>0</v>
      </c>
      <c r="C235" s="199" t="n">
        <v>0</v>
      </c>
      <c r="D235" s="199" t="n">
        <v>0</v>
      </c>
      <c r="V235" s="195" t="n">
        <f aca="false">EOMONTH(V234,0)+1</f>
        <v>44166</v>
      </c>
      <c r="W235" s="200" t="n">
        <f aca="false">IF(ContractFlag=1,B235,IF(ContractFlag=2,C235,D235))</f>
        <v>0</v>
      </c>
    </row>
    <row r="236" customFormat="false" ht="12.75" hidden="false" customHeight="false" outlineLevel="0" collapsed="false">
      <c r="A236" s="195" t="n">
        <f aca="false">EOMONTH(A235,0)+1</f>
        <v>44197</v>
      </c>
      <c r="B236" s="199" t="n">
        <v>0</v>
      </c>
      <c r="C236" s="199" t="n">
        <v>0</v>
      </c>
      <c r="D236" s="199" t="n">
        <v>0</v>
      </c>
      <c r="V236" s="195" t="n">
        <f aca="false">EOMONTH(V235,0)+1</f>
        <v>44197</v>
      </c>
      <c r="W236" s="200" t="n">
        <f aca="false">IF(ContractFlag=1,B236,IF(ContractFlag=2,C236,D236))</f>
        <v>0</v>
      </c>
    </row>
    <row r="237" customFormat="false" ht="12.75" hidden="false" customHeight="false" outlineLevel="0" collapsed="false">
      <c r="A237" s="195" t="n">
        <f aca="false">EOMONTH(A236,0)+1</f>
        <v>44228</v>
      </c>
      <c r="B237" s="199" t="n">
        <v>0</v>
      </c>
      <c r="C237" s="199" t="n">
        <v>0</v>
      </c>
      <c r="D237" s="199" t="n">
        <v>0</v>
      </c>
      <c r="V237" s="195" t="n">
        <f aca="false">EOMONTH(V236,0)+1</f>
        <v>44228</v>
      </c>
      <c r="W237" s="200" t="n">
        <f aca="false">IF(ContractFlag=1,B237,IF(ContractFlag=2,C237,D237))</f>
        <v>0</v>
      </c>
    </row>
    <row r="238" customFormat="false" ht="12.75" hidden="false" customHeight="false" outlineLevel="0" collapsed="false">
      <c r="A238" s="195" t="n">
        <f aca="false">EOMONTH(A237,0)+1</f>
        <v>44256</v>
      </c>
      <c r="B238" s="199" t="n">
        <v>0</v>
      </c>
      <c r="C238" s="199" t="n">
        <v>0</v>
      </c>
      <c r="D238" s="199" t="n">
        <v>0</v>
      </c>
      <c r="V238" s="195" t="n">
        <f aca="false">EOMONTH(V237,0)+1</f>
        <v>44256</v>
      </c>
      <c r="W238" s="200" t="n">
        <f aca="false">IF(ContractFlag=1,B238,IF(ContractFlag=2,C238,D238))</f>
        <v>0</v>
      </c>
    </row>
    <row r="239" customFormat="false" ht="12.75" hidden="false" customHeight="false" outlineLevel="0" collapsed="false">
      <c r="A239" s="195" t="n">
        <f aca="false">EOMONTH(A238,0)+1</f>
        <v>44287</v>
      </c>
      <c r="B239" s="199" t="n">
        <v>0</v>
      </c>
      <c r="C239" s="199" t="n">
        <v>0</v>
      </c>
      <c r="D239" s="199" t="n">
        <v>0</v>
      </c>
      <c r="V239" s="195" t="n">
        <f aca="false">EOMONTH(V238,0)+1</f>
        <v>44287</v>
      </c>
      <c r="W239" s="200" t="n">
        <f aca="false">IF(ContractFlag=1,B239,IF(ContractFlag=2,C239,D239))</f>
        <v>0</v>
      </c>
    </row>
    <row r="240" customFormat="false" ht="12.75" hidden="false" customHeight="false" outlineLevel="0" collapsed="false">
      <c r="A240" s="195" t="n">
        <f aca="false">EOMONTH(A239,0)+1</f>
        <v>44317</v>
      </c>
      <c r="B240" s="199" t="n">
        <v>0</v>
      </c>
      <c r="C240" s="199" t="n">
        <v>0</v>
      </c>
      <c r="D240" s="199" t="n">
        <v>0</v>
      </c>
      <c r="V240" s="195" t="n">
        <f aca="false">EOMONTH(V239,0)+1</f>
        <v>44317</v>
      </c>
      <c r="W240" s="200" t="n">
        <f aca="false">IF(ContractFlag=1,B240,IF(ContractFlag=2,C240,D240))</f>
        <v>0</v>
      </c>
    </row>
    <row r="241" customFormat="false" ht="12.75" hidden="false" customHeight="false" outlineLevel="0" collapsed="false">
      <c r="A241" s="195" t="n">
        <f aca="false">EOMONTH(A240,0)+1</f>
        <v>44348</v>
      </c>
      <c r="B241" s="199" t="n">
        <v>0</v>
      </c>
      <c r="C241" s="199" t="n">
        <v>0</v>
      </c>
      <c r="D241" s="199" t="n">
        <v>0</v>
      </c>
      <c r="V241" s="195" t="n">
        <f aca="false">EOMONTH(V240,0)+1</f>
        <v>44348</v>
      </c>
      <c r="W241" s="200" t="n">
        <f aca="false">IF(ContractFlag=1,B241,IF(ContractFlag=2,C241,D241))</f>
        <v>0</v>
      </c>
    </row>
    <row r="242" customFormat="false" ht="12.75" hidden="false" customHeight="false" outlineLevel="0" collapsed="false">
      <c r="A242" s="195" t="n">
        <f aca="false">EOMONTH(A241,0)+1</f>
        <v>44378</v>
      </c>
      <c r="B242" s="199" t="n">
        <v>0</v>
      </c>
      <c r="C242" s="199" t="n">
        <v>0</v>
      </c>
      <c r="D242" s="199" t="n">
        <v>0</v>
      </c>
      <c r="V242" s="195" t="n">
        <f aca="false">EOMONTH(V241,0)+1</f>
        <v>44378</v>
      </c>
      <c r="W242" s="200" t="n">
        <f aca="false">IF(ContractFlag=1,B242,IF(ContractFlag=2,C242,D242))</f>
        <v>0</v>
      </c>
    </row>
    <row r="243" customFormat="false" ht="12.75" hidden="false" customHeight="false" outlineLevel="0" collapsed="false">
      <c r="A243" s="195" t="n">
        <f aca="false">EOMONTH(A242,0)+1</f>
        <v>44409</v>
      </c>
      <c r="B243" s="199" t="n">
        <v>0</v>
      </c>
      <c r="C243" s="199" t="n">
        <v>0</v>
      </c>
      <c r="D243" s="199" t="n">
        <v>0</v>
      </c>
      <c r="V243" s="195" t="n">
        <f aca="false">EOMONTH(V242,0)+1</f>
        <v>44409</v>
      </c>
      <c r="W243" s="200" t="n">
        <f aca="false">IF(ContractFlag=1,B243,IF(ContractFlag=2,C243,D243))</f>
        <v>0</v>
      </c>
    </row>
    <row r="244" customFormat="false" ht="12.75" hidden="false" customHeight="false" outlineLevel="0" collapsed="false">
      <c r="A244" s="195" t="n">
        <f aca="false">EOMONTH(A243,0)+1</f>
        <v>44440</v>
      </c>
      <c r="B244" s="199" t="n">
        <v>0</v>
      </c>
      <c r="C244" s="199" t="n">
        <v>0</v>
      </c>
      <c r="D244" s="199" t="n">
        <v>0</v>
      </c>
      <c r="V244" s="195" t="n">
        <f aca="false">EOMONTH(V243,0)+1</f>
        <v>44440</v>
      </c>
      <c r="W244" s="200" t="n">
        <f aca="false">IF(ContractFlag=1,B244,IF(ContractFlag=2,C244,D244))</f>
        <v>0</v>
      </c>
    </row>
    <row r="245" customFormat="false" ht="12.75" hidden="false" customHeight="false" outlineLevel="0" collapsed="false">
      <c r="A245" s="195" t="n">
        <f aca="false">EOMONTH(A244,0)+1</f>
        <v>44470</v>
      </c>
      <c r="B245" s="199" t="n">
        <v>0</v>
      </c>
      <c r="C245" s="199" t="n">
        <v>0</v>
      </c>
      <c r="D245" s="199" t="n">
        <v>0</v>
      </c>
      <c r="V245" s="195" t="n">
        <f aca="false">EOMONTH(V244,0)+1</f>
        <v>44470</v>
      </c>
      <c r="W245" s="200" t="n">
        <f aca="false">IF(ContractFlag=1,B245,IF(ContractFlag=2,C245,D245))</f>
        <v>0</v>
      </c>
    </row>
    <row r="246" customFormat="false" ht="12.75" hidden="false" customHeight="false" outlineLevel="0" collapsed="false">
      <c r="A246" s="195" t="n">
        <f aca="false">EOMONTH(A245,0)+1</f>
        <v>44501</v>
      </c>
      <c r="B246" s="199" t="n">
        <v>0</v>
      </c>
      <c r="C246" s="199" t="n">
        <v>0</v>
      </c>
      <c r="D246" s="199" t="n">
        <v>0</v>
      </c>
      <c r="V246" s="195" t="n">
        <f aca="false">EOMONTH(V245,0)+1</f>
        <v>44501</v>
      </c>
      <c r="W246" s="200" t="n">
        <f aca="false">IF(ContractFlag=1,B246,IF(ContractFlag=2,C246,D246))</f>
        <v>0</v>
      </c>
    </row>
    <row r="247" customFormat="false" ht="12.75" hidden="false" customHeight="false" outlineLevel="0" collapsed="false">
      <c r="A247" s="195" t="n">
        <f aca="false">EOMONTH(A246,0)+1</f>
        <v>44531</v>
      </c>
      <c r="B247" s="199" t="n">
        <v>0</v>
      </c>
      <c r="C247" s="199" t="n">
        <v>0</v>
      </c>
      <c r="D247" s="199" t="n">
        <v>0</v>
      </c>
      <c r="V247" s="195" t="n">
        <f aca="false">EOMONTH(V246,0)+1</f>
        <v>44531</v>
      </c>
      <c r="W247" s="200" t="n">
        <f aca="false">IF(ContractFlag=1,B247,IF(ContractFlag=2,C247,D247))</f>
        <v>0</v>
      </c>
    </row>
    <row r="248" customFormat="false" ht="12.75" hidden="false" customHeight="false" outlineLevel="0" collapsed="false">
      <c r="A248" s="195" t="n">
        <f aca="false">EOMONTH(A247,0)+1</f>
        <v>44562</v>
      </c>
      <c r="B248" s="199" t="n">
        <v>0</v>
      </c>
      <c r="C248" s="199" t="n">
        <v>0</v>
      </c>
      <c r="D248" s="199" t="n">
        <v>0</v>
      </c>
      <c r="V248" s="195" t="n">
        <f aca="false">EOMONTH(V247,0)+1</f>
        <v>44562</v>
      </c>
      <c r="W248" s="200" t="n">
        <f aca="false">IF(ContractFlag=1,B248,IF(ContractFlag=2,C248,D248))</f>
        <v>0</v>
      </c>
    </row>
    <row r="249" customFormat="false" ht="12.75" hidden="false" customHeight="false" outlineLevel="0" collapsed="false">
      <c r="A249" s="195" t="n">
        <f aca="false">EOMONTH(A248,0)+1</f>
        <v>44593</v>
      </c>
      <c r="B249" s="199" t="n">
        <v>0</v>
      </c>
      <c r="C249" s="199" t="n">
        <v>0</v>
      </c>
      <c r="D249" s="199" t="n">
        <v>0</v>
      </c>
      <c r="V249" s="195" t="n">
        <f aca="false">EOMONTH(V248,0)+1</f>
        <v>44593</v>
      </c>
      <c r="W249" s="200" t="n">
        <f aca="false">IF(ContractFlag=1,B249,IF(ContractFlag=2,C249,D249))</f>
        <v>0</v>
      </c>
    </row>
    <row r="250" customFormat="false" ht="12.75" hidden="false" customHeight="false" outlineLevel="0" collapsed="false">
      <c r="A250" s="195" t="n">
        <f aca="false">EOMONTH(A249,0)+1</f>
        <v>44621</v>
      </c>
      <c r="B250" s="199" t="n">
        <v>0</v>
      </c>
      <c r="C250" s="199" t="n">
        <v>0</v>
      </c>
      <c r="D250" s="199" t="n">
        <v>0</v>
      </c>
      <c r="V250" s="195" t="n">
        <f aca="false">EOMONTH(V249,0)+1</f>
        <v>44621</v>
      </c>
      <c r="W250" s="200" t="n">
        <f aca="false">IF(ContractFlag=1,B250,IF(ContractFlag=2,C250,D250))</f>
        <v>0</v>
      </c>
    </row>
    <row r="251" customFormat="false" ht="12.75" hidden="false" customHeight="false" outlineLevel="0" collapsed="false">
      <c r="A251" s="195" t="n">
        <f aca="false">EOMONTH(A250,0)+1</f>
        <v>44652</v>
      </c>
      <c r="B251" s="199" t="n">
        <v>0</v>
      </c>
      <c r="C251" s="199" t="n">
        <v>0</v>
      </c>
      <c r="D251" s="199" t="n">
        <v>0</v>
      </c>
      <c r="V251" s="195" t="n">
        <f aca="false">EOMONTH(V250,0)+1</f>
        <v>44652</v>
      </c>
      <c r="W251" s="200" t="n">
        <f aca="false">IF(ContractFlag=1,B251,IF(ContractFlag=2,C251,D251))</f>
        <v>0</v>
      </c>
    </row>
    <row r="252" customFormat="false" ht="12.75" hidden="false" customHeight="false" outlineLevel="0" collapsed="false">
      <c r="A252" s="195" t="n">
        <f aca="false">EOMONTH(A251,0)+1</f>
        <v>44682</v>
      </c>
      <c r="B252" s="199" t="n">
        <v>0</v>
      </c>
      <c r="C252" s="199" t="n">
        <v>0</v>
      </c>
      <c r="D252" s="199" t="n">
        <v>0</v>
      </c>
      <c r="V252" s="195" t="n">
        <f aca="false">EOMONTH(V251,0)+1</f>
        <v>44682</v>
      </c>
      <c r="W252" s="200" t="n">
        <f aca="false">IF(ContractFlag=1,B252,IF(ContractFlag=2,C252,D252))</f>
        <v>0</v>
      </c>
    </row>
    <row r="253" customFormat="false" ht="12.75" hidden="false" customHeight="false" outlineLevel="0" collapsed="false">
      <c r="A253" s="195" t="n">
        <f aca="false">EOMONTH(A252,0)+1</f>
        <v>44713</v>
      </c>
      <c r="B253" s="199" t="n">
        <v>0</v>
      </c>
      <c r="C253" s="199" t="n">
        <v>0</v>
      </c>
      <c r="D253" s="199" t="n">
        <v>0</v>
      </c>
      <c r="V253" s="195" t="n">
        <f aca="false">EOMONTH(V252,0)+1</f>
        <v>44713</v>
      </c>
      <c r="W253" s="200" t="n">
        <f aca="false">IF(ContractFlag=1,B253,IF(ContractFlag=2,C253,D253))</f>
        <v>0</v>
      </c>
    </row>
    <row r="254" customFormat="false" ht="12.75" hidden="false" customHeight="false" outlineLevel="0" collapsed="false">
      <c r="A254" s="195" t="n">
        <f aca="false">EOMONTH(A253,0)+1</f>
        <v>44743</v>
      </c>
      <c r="B254" s="199" t="n">
        <v>0</v>
      </c>
      <c r="C254" s="199" t="n">
        <v>0</v>
      </c>
      <c r="D254" s="199" t="n">
        <v>0</v>
      </c>
      <c r="V254" s="195" t="n">
        <f aca="false">EOMONTH(V253,0)+1</f>
        <v>44743</v>
      </c>
      <c r="W254" s="200" t="n">
        <f aca="false">IF(ContractFlag=1,B254,IF(ContractFlag=2,C254,D254))</f>
        <v>0</v>
      </c>
    </row>
    <row r="255" customFormat="false" ht="12.75" hidden="false" customHeight="false" outlineLevel="0" collapsed="false">
      <c r="A255" s="195" t="n">
        <f aca="false">EOMONTH(A254,0)+1</f>
        <v>44774</v>
      </c>
      <c r="B255" s="199" t="n">
        <v>0</v>
      </c>
      <c r="C255" s="199" t="n">
        <v>0</v>
      </c>
      <c r="D255" s="199" t="n">
        <v>0</v>
      </c>
      <c r="V255" s="195" t="n">
        <f aca="false">EOMONTH(V254,0)+1</f>
        <v>44774</v>
      </c>
      <c r="W255" s="200" t="n">
        <f aca="false">IF(ContractFlag=1,B255,IF(ContractFlag=2,C255,D255))</f>
        <v>0</v>
      </c>
    </row>
    <row r="256" customFormat="false" ht="12.75" hidden="false" customHeight="false" outlineLevel="0" collapsed="false">
      <c r="A256" s="195" t="n">
        <f aca="false">EOMONTH(A255,0)+1</f>
        <v>44805</v>
      </c>
      <c r="B256" s="199" t="n">
        <v>0</v>
      </c>
      <c r="C256" s="199" t="n">
        <v>0</v>
      </c>
      <c r="D256" s="199" t="n">
        <v>0</v>
      </c>
      <c r="V256" s="195" t="n">
        <f aca="false">EOMONTH(V255,0)+1</f>
        <v>44805</v>
      </c>
      <c r="W256" s="200" t="n">
        <f aca="false">IF(ContractFlag=1,B256,IF(ContractFlag=2,C256,D256))</f>
        <v>0</v>
      </c>
    </row>
    <row r="257" customFormat="false" ht="12.75" hidden="false" customHeight="false" outlineLevel="0" collapsed="false">
      <c r="A257" s="195" t="n">
        <f aca="false">EOMONTH(A256,0)+1</f>
        <v>44835</v>
      </c>
      <c r="B257" s="199" t="n">
        <v>0</v>
      </c>
      <c r="C257" s="199" t="n">
        <v>0</v>
      </c>
      <c r="D257" s="199" t="n">
        <v>0</v>
      </c>
      <c r="V257" s="195" t="n">
        <f aca="false">EOMONTH(V256,0)+1</f>
        <v>44835</v>
      </c>
      <c r="W257" s="200" t="n">
        <f aca="false">IF(ContractFlag=1,B257,IF(ContractFlag=2,C257,D257))</f>
        <v>0</v>
      </c>
    </row>
    <row r="258" customFormat="false" ht="12.75" hidden="false" customHeight="false" outlineLevel="0" collapsed="false">
      <c r="A258" s="195" t="n">
        <f aca="false">EOMONTH(A257,0)+1</f>
        <v>44866</v>
      </c>
      <c r="B258" s="199" t="n">
        <v>0</v>
      </c>
      <c r="C258" s="199" t="n">
        <v>0</v>
      </c>
      <c r="D258" s="199" t="n">
        <v>0</v>
      </c>
      <c r="V258" s="195" t="n">
        <f aca="false">EOMONTH(V257,0)+1</f>
        <v>44866</v>
      </c>
      <c r="W258" s="200" t="n">
        <f aca="false">IF(ContractFlag=1,B258,IF(ContractFlag=2,C258,D258))</f>
        <v>0</v>
      </c>
    </row>
    <row r="259" customFormat="false" ht="12.75" hidden="false" customHeight="false" outlineLevel="0" collapsed="false">
      <c r="A259" s="195" t="n">
        <f aca="false">EOMONTH(A258,0)+1</f>
        <v>44896</v>
      </c>
      <c r="B259" s="199" t="n">
        <v>0</v>
      </c>
      <c r="C259" s="199" t="n">
        <v>0</v>
      </c>
      <c r="D259" s="199" t="n">
        <v>0</v>
      </c>
      <c r="V259" s="195" t="n">
        <f aca="false">EOMONTH(V258,0)+1</f>
        <v>44896</v>
      </c>
      <c r="W259" s="200" t="n">
        <f aca="false">IF(ContractFlag=1,B259,IF(ContractFlag=2,C259,D259))</f>
        <v>0</v>
      </c>
    </row>
    <row r="260" customFormat="false" ht="12.75" hidden="false" customHeight="false" outlineLevel="0" collapsed="false">
      <c r="A260" s="195" t="n">
        <f aca="false">EOMONTH(A259,0)+1</f>
        <v>44927</v>
      </c>
      <c r="B260" s="199" t="n">
        <v>0</v>
      </c>
      <c r="C260" s="199" t="n">
        <v>0</v>
      </c>
      <c r="D260" s="199" t="n">
        <v>0</v>
      </c>
      <c r="V260" s="195" t="n">
        <f aca="false">EOMONTH(V259,0)+1</f>
        <v>44927</v>
      </c>
      <c r="W260" s="200" t="n">
        <f aca="false">IF(ContractFlag=1,B260,IF(ContractFlag=2,C260,D260))</f>
        <v>0</v>
      </c>
    </row>
    <row r="261" customFormat="false" ht="12.75" hidden="false" customHeight="false" outlineLevel="0" collapsed="false">
      <c r="A261" s="195" t="n">
        <f aca="false">EOMONTH(A260,0)+1</f>
        <v>44958</v>
      </c>
      <c r="B261" s="199" t="n">
        <v>0</v>
      </c>
      <c r="C261" s="199" t="n">
        <v>0</v>
      </c>
      <c r="D261" s="199" t="n">
        <v>0</v>
      </c>
      <c r="V261" s="195" t="n">
        <f aca="false">EOMONTH(V260,0)+1</f>
        <v>44958</v>
      </c>
      <c r="W261" s="200" t="n">
        <f aca="false">IF(ContractFlag=1,B261,IF(ContractFlag=2,C261,D261))</f>
        <v>0</v>
      </c>
    </row>
    <row r="262" customFormat="false" ht="12.75" hidden="false" customHeight="false" outlineLevel="0" collapsed="false">
      <c r="A262" s="195" t="n">
        <f aca="false">EOMONTH(A261,0)+1</f>
        <v>44986</v>
      </c>
      <c r="B262" s="199" t="n">
        <v>0</v>
      </c>
      <c r="C262" s="199" t="n">
        <v>0</v>
      </c>
      <c r="D262" s="199" t="n">
        <v>0</v>
      </c>
      <c r="V262" s="195" t="n">
        <f aca="false">EOMONTH(V261,0)+1</f>
        <v>44986</v>
      </c>
      <c r="W262" s="200" t="n">
        <f aca="false">IF(ContractFlag=1,B262,IF(ContractFlag=2,C262,D262))</f>
        <v>0</v>
      </c>
    </row>
    <row r="263" customFormat="false" ht="12.75" hidden="false" customHeight="false" outlineLevel="0" collapsed="false">
      <c r="A263" s="195" t="n">
        <f aca="false">EOMONTH(A262,0)+1</f>
        <v>45017</v>
      </c>
      <c r="B263" s="199" t="n">
        <v>0</v>
      </c>
      <c r="C263" s="199" t="n">
        <v>0</v>
      </c>
      <c r="D263" s="199" t="n">
        <v>0</v>
      </c>
      <c r="V263" s="195" t="n">
        <f aca="false">EOMONTH(V262,0)+1</f>
        <v>45017</v>
      </c>
      <c r="W263" s="200" t="n">
        <f aca="false">IF(ContractFlag=1,B263,IF(ContractFlag=2,C263,D263))</f>
        <v>0</v>
      </c>
    </row>
    <row r="264" customFormat="false" ht="12.75" hidden="false" customHeight="false" outlineLevel="0" collapsed="false">
      <c r="A264" s="195" t="n">
        <f aca="false">EOMONTH(A263,0)+1</f>
        <v>45047</v>
      </c>
      <c r="B264" s="199" t="n">
        <v>0</v>
      </c>
      <c r="C264" s="199" t="n">
        <v>0</v>
      </c>
      <c r="D264" s="199" t="n">
        <v>0</v>
      </c>
      <c r="V264" s="195" t="n">
        <f aca="false">EOMONTH(V263,0)+1</f>
        <v>45047</v>
      </c>
      <c r="W264" s="200" t="n">
        <f aca="false">IF(ContractFlag=1,B264,IF(ContractFlag=2,C264,D264))</f>
        <v>0</v>
      </c>
    </row>
    <row r="265" customFormat="false" ht="12.75" hidden="false" customHeight="false" outlineLevel="0" collapsed="false">
      <c r="A265" s="195" t="n">
        <f aca="false">EOMONTH(A264,0)+1</f>
        <v>45078</v>
      </c>
      <c r="B265" s="199" t="n">
        <v>0</v>
      </c>
      <c r="C265" s="199" t="n">
        <v>0</v>
      </c>
      <c r="D265" s="199" t="n">
        <v>0</v>
      </c>
      <c r="V265" s="195" t="n">
        <f aca="false">EOMONTH(V264,0)+1</f>
        <v>45078</v>
      </c>
      <c r="W265" s="200" t="n">
        <f aca="false">IF(ContractFlag=1,B265,IF(ContractFlag=2,C265,D265))</f>
        <v>0</v>
      </c>
    </row>
    <row r="266" customFormat="false" ht="12.75" hidden="false" customHeight="false" outlineLevel="0" collapsed="false">
      <c r="A266" s="195" t="n">
        <f aca="false">EOMONTH(A265,0)+1</f>
        <v>45108</v>
      </c>
      <c r="B266" s="199" t="n">
        <v>0</v>
      </c>
      <c r="C266" s="199" t="n">
        <v>0</v>
      </c>
      <c r="D266" s="199" t="n">
        <v>0</v>
      </c>
      <c r="V266" s="195" t="n">
        <f aca="false">EOMONTH(V265,0)+1</f>
        <v>45108</v>
      </c>
      <c r="W266" s="200" t="n">
        <f aca="false">IF(ContractFlag=1,B266,IF(ContractFlag=2,C266,D266))</f>
        <v>0</v>
      </c>
    </row>
    <row r="267" customFormat="false" ht="12.75" hidden="false" customHeight="false" outlineLevel="0" collapsed="false">
      <c r="A267" s="195" t="n">
        <f aca="false">EOMONTH(A266,0)+1</f>
        <v>45139</v>
      </c>
      <c r="B267" s="199" t="n">
        <v>0</v>
      </c>
      <c r="C267" s="199" t="n">
        <v>0</v>
      </c>
      <c r="D267" s="199" t="n">
        <v>0</v>
      </c>
      <c r="V267" s="195" t="n">
        <f aca="false">EOMONTH(V266,0)+1</f>
        <v>45139</v>
      </c>
      <c r="W267" s="200" t="n">
        <f aca="false">IF(ContractFlag=1,B267,IF(ContractFlag=2,C267,D267))</f>
        <v>0</v>
      </c>
    </row>
    <row r="268" customFormat="false" ht="12.75" hidden="false" customHeight="false" outlineLevel="0" collapsed="false">
      <c r="A268" s="195" t="n">
        <f aca="false">EOMONTH(A267,0)+1</f>
        <v>45170</v>
      </c>
      <c r="B268" s="199" t="n">
        <v>0</v>
      </c>
      <c r="C268" s="199" t="n">
        <v>0</v>
      </c>
      <c r="D268" s="199" t="n">
        <v>0</v>
      </c>
      <c r="V268" s="195" t="n">
        <f aca="false">EOMONTH(V267,0)+1</f>
        <v>45170</v>
      </c>
      <c r="W268" s="200" t="n">
        <f aca="false">IF(ContractFlag=1,B268,IF(ContractFlag=2,C268,D268))</f>
        <v>0</v>
      </c>
    </row>
    <row r="269" customFormat="false" ht="12.75" hidden="false" customHeight="false" outlineLevel="0" collapsed="false">
      <c r="A269" s="195" t="n">
        <f aca="false">EOMONTH(A268,0)+1</f>
        <v>45200</v>
      </c>
      <c r="B269" s="199" t="n">
        <v>0</v>
      </c>
      <c r="C269" s="199" t="n">
        <v>0</v>
      </c>
      <c r="D269" s="199" t="n">
        <v>0</v>
      </c>
      <c r="V269" s="195" t="n">
        <f aca="false">EOMONTH(V268,0)+1</f>
        <v>45200</v>
      </c>
      <c r="W269" s="200" t="n">
        <f aca="false">IF(ContractFlag=1,B269,IF(ContractFlag=2,C269,D269))</f>
        <v>0</v>
      </c>
    </row>
    <row r="270" customFormat="false" ht="12.75" hidden="false" customHeight="false" outlineLevel="0" collapsed="false">
      <c r="A270" s="195" t="n">
        <f aca="false">EOMONTH(A269,0)+1</f>
        <v>45231</v>
      </c>
      <c r="B270" s="199" t="n">
        <v>0</v>
      </c>
      <c r="C270" s="199" t="n">
        <v>0</v>
      </c>
      <c r="D270" s="199" t="n">
        <v>0</v>
      </c>
      <c r="V270" s="195" t="n">
        <f aca="false">EOMONTH(V269,0)+1</f>
        <v>45231</v>
      </c>
      <c r="W270" s="200" t="n">
        <f aca="false">IF(ContractFlag=1,B270,IF(ContractFlag=2,C270,D270))</f>
        <v>0</v>
      </c>
    </row>
    <row r="271" customFormat="false" ht="12.75" hidden="false" customHeight="false" outlineLevel="0" collapsed="false">
      <c r="A271" s="195" t="n">
        <f aca="false">EOMONTH(A270,0)+1</f>
        <v>45261</v>
      </c>
      <c r="B271" s="199" t="n">
        <v>0</v>
      </c>
      <c r="C271" s="199" t="n">
        <v>0</v>
      </c>
      <c r="D271" s="199" t="n">
        <v>0</v>
      </c>
      <c r="V271" s="195" t="n">
        <f aca="false">EOMONTH(V270,0)+1</f>
        <v>45261</v>
      </c>
      <c r="W271" s="200" t="n">
        <f aca="false">IF(ContractFlag=1,B271,IF(ContractFlag=2,C271,D271))</f>
        <v>0</v>
      </c>
    </row>
    <row r="272" customFormat="false" ht="12.75" hidden="false" customHeight="false" outlineLevel="0" collapsed="false">
      <c r="A272" s="195" t="n">
        <f aca="false">EOMONTH(A271,0)+1</f>
        <v>45292</v>
      </c>
      <c r="B272" s="199" t="n">
        <v>0</v>
      </c>
      <c r="C272" s="199" t="n">
        <v>0</v>
      </c>
      <c r="D272" s="199" t="n">
        <v>0</v>
      </c>
      <c r="V272" s="195" t="n">
        <f aca="false">EOMONTH(V271,0)+1</f>
        <v>45292</v>
      </c>
      <c r="W272" s="200" t="n">
        <f aca="false">IF(ContractFlag=1,B272,IF(ContractFlag=2,C272,D272))</f>
        <v>0</v>
      </c>
    </row>
    <row r="273" customFormat="false" ht="12.75" hidden="false" customHeight="false" outlineLevel="0" collapsed="false">
      <c r="A273" s="195" t="n">
        <f aca="false">EOMONTH(A272,0)+1</f>
        <v>45323</v>
      </c>
      <c r="B273" s="199" t="n">
        <v>0</v>
      </c>
      <c r="C273" s="199" t="n">
        <v>0</v>
      </c>
      <c r="D273" s="199" t="n">
        <v>0</v>
      </c>
      <c r="V273" s="195" t="n">
        <f aca="false">EOMONTH(V272,0)+1</f>
        <v>45323</v>
      </c>
      <c r="W273" s="200" t="n">
        <f aca="false">IF(ContractFlag=1,B273,IF(ContractFlag=2,C273,D273))</f>
        <v>0</v>
      </c>
    </row>
    <row r="274" customFormat="false" ht="12.75" hidden="false" customHeight="false" outlineLevel="0" collapsed="false">
      <c r="A274" s="195" t="n">
        <f aca="false">EOMONTH(A273,0)+1</f>
        <v>45352</v>
      </c>
      <c r="B274" s="199" t="n">
        <v>0</v>
      </c>
      <c r="C274" s="199" t="n">
        <v>0</v>
      </c>
      <c r="D274" s="199" t="n">
        <v>0</v>
      </c>
      <c r="V274" s="195" t="n">
        <f aca="false">EOMONTH(V273,0)+1</f>
        <v>45352</v>
      </c>
      <c r="W274" s="200" t="n">
        <f aca="false">IF(ContractFlag=1,B274,IF(ContractFlag=2,C274,D274))</f>
        <v>0</v>
      </c>
    </row>
    <row r="275" customFormat="false" ht="12.75" hidden="false" customHeight="false" outlineLevel="0" collapsed="false">
      <c r="A275" s="195" t="n">
        <f aca="false">EOMONTH(A274,0)+1</f>
        <v>45383</v>
      </c>
      <c r="B275" s="199" t="n">
        <v>0</v>
      </c>
      <c r="C275" s="199" t="n">
        <v>0</v>
      </c>
      <c r="D275" s="199" t="n">
        <v>0</v>
      </c>
      <c r="V275" s="195" t="n">
        <f aca="false">EOMONTH(V274,0)+1</f>
        <v>45383</v>
      </c>
      <c r="W275" s="200" t="n">
        <f aca="false">IF(ContractFlag=1,B275,IF(ContractFlag=2,C275,D275))</f>
        <v>0</v>
      </c>
    </row>
    <row r="276" customFormat="false" ht="12.75" hidden="false" customHeight="false" outlineLevel="0" collapsed="false">
      <c r="A276" s="195" t="n">
        <f aca="false">EOMONTH(A275,0)+1</f>
        <v>45413</v>
      </c>
      <c r="B276" s="199" t="n">
        <v>0</v>
      </c>
      <c r="C276" s="199" t="n">
        <v>0</v>
      </c>
      <c r="D276" s="199" t="n">
        <v>0</v>
      </c>
      <c r="V276" s="195" t="n">
        <f aca="false">EOMONTH(V275,0)+1</f>
        <v>45413</v>
      </c>
      <c r="W276" s="200" t="n">
        <f aca="false">IF(ContractFlag=1,B276,IF(ContractFlag=2,C276,D276))</f>
        <v>0</v>
      </c>
    </row>
    <row r="277" customFormat="false" ht="12.75" hidden="false" customHeight="false" outlineLevel="0" collapsed="false">
      <c r="A277" s="195" t="n">
        <f aca="false">EOMONTH(A276,0)+1</f>
        <v>45444</v>
      </c>
      <c r="B277" s="199" t="n">
        <v>0</v>
      </c>
      <c r="C277" s="199" t="n">
        <v>0</v>
      </c>
      <c r="D277" s="199" t="n">
        <v>0</v>
      </c>
      <c r="V277" s="195" t="n">
        <f aca="false">EOMONTH(V276,0)+1</f>
        <v>45444</v>
      </c>
      <c r="W277" s="200" t="n">
        <f aca="false">IF(ContractFlag=1,B277,IF(ContractFlag=2,C277,D277))</f>
        <v>0</v>
      </c>
    </row>
    <row r="278" customFormat="false" ht="12.75" hidden="false" customHeight="false" outlineLevel="0" collapsed="false">
      <c r="A278" s="195" t="n">
        <f aca="false">EOMONTH(A277,0)+1</f>
        <v>45474</v>
      </c>
      <c r="B278" s="199" t="n">
        <v>0</v>
      </c>
      <c r="C278" s="199" t="n">
        <v>0</v>
      </c>
      <c r="D278" s="199" t="n">
        <v>0</v>
      </c>
      <c r="V278" s="195" t="n">
        <f aca="false">EOMONTH(V277,0)+1</f>
        <v>45474</v>
      </c>
      <c r="W278" s="200" t="n">
        <f aca="false">IF(ContractFlag=1,B278,IF(ContractFlag=2,C278,D278))</f>
        <v>0</v>
      </c>
    </row>
    <row r="279" customFormat="false" ht="12.75" hidden="false" customHeight="false" outlineLevel="0" collapsed="false">
      <c r="A279" s="195" t="n">
        <f aca="false">EOMONTH(A278,0)+1</f>
        <v>45505</v>
      </c>
      <c r="B279" s="199" t="n">
        <v>0</v>
      </c>
      <c r="C279" s="199" t="n">
        <v>0</v>
      </c>
      <c r="D279" s="199" t="n">
        <v>0</v>
      </c>
      <c r="V279" s="195" t="n">
        <f aca="false">EOMONTH(V278,0)+1</f>
        <v>45505</v>
      </c>
      <c r="W279" s="200" t="n">
        <f aca="false">IF(ContractFlag=1,B279,IF(ContractFlag=2,C279,D279))</f>
        <v>0</v>
      </c>
    </row>
    <row r="280" customFormat="false" ht="12.75" hidden="false" customHeight="false" outlineLevel="0" collapsed="false">
      <c r="A280" s="195" t="n">
        <f aca="false">EOMONTH(A279,0)+1</f>
        <v>45536</v>
      </c>
      <c r="B280" s="199" t="n">
        <v>0</v>
      </c>
      <c r="C280" s="199" t="n">
        <v>0</v>
      </c>
      <c r="D280" s="199" t="n">
        <v>0</v>
      </c>
      <c r="V280" s="195" t="n">
        <f aca="false">EOMONTH(V279,0)+1</f>
        <v>45536</v>
      </c>
      <c r="W280" s="200" t="n">
        <f aca="false">IF(ContractFlag=1,B280,IF(ContractFlag=2,C280,D280))</f>
        <v>0</v>
      </c>
    </row>
    <row r="281" customFormat="false" ht="12.75" hidden="false" customHeight="false" outlineLevel="0" collapsed="false">
      <c r="A281" s="195" t="n">
        <f aca="false">EOMONTH(A280,0)+1</f>
        <v>45566</v>
      </c>
      <c r="B281" s="199" t="n">
        <v>0</v>
      </c>
      <c r="C281" s="199" t="n">
        <v>0</v>
      </c>
      <c r="D281" s="199" t="n">
        <v>0</v>
      </c>
      <c r="V281" s="195" t="n">
        <f aca="false">EOMONTH(V280,0)+1</f>
        <v>45566</v>
      </c>
      <c r="W281" s="200" t="n">
        <f aca="false">IF(ContractFlag=1,B281,IF(ContractFlag=2,C281,D281))</f>
        <v>0</v>
      </c>
    </row>
    <row r="282" customFormat="false" ht="12.75" hidden="false" customHeight="false" outlineLevel="0" collapsed="false">
      <c r="A282" s="195" t="n">
        <f aca="false">EOMONTH(A281,0)+1</f>
        <v>45597</v>
      </c>
      <c r="B282" s="199" t="n">
        <v>0</v>
      </c>
      <c r="C282" s="199" t="n">
        <v>0</v>
      </c>
      <c r="D282" s="199" t="n">
        <v>0</v>
      </c>
      <c r="V282" s="195" t="n">
        <f aca="false">EOMONTH(V281,0)+1</f>
        <v>45597</v>
      </c>
      <c r="W282" s="200" t="n">
        <f aca="false">IF(ContractFlag=1,B282,IF(ContractFlag=2,C282,D282))</f>
        <v>0</v>
      </c>
    </row>
    <row r="283" customFormat="false" ht="12.75" hidden="false" customHeight="false" outlineLevel="0" collapsed="false">
      <c r="A283" s="195" t="n">
        <f aca="false">EOMONTH(A282,0)+1</f>
        <v>45627</v>
      </c>
      <c r="B283" s="199" t="n">
        <v>0</v>
      </c>
      <c r="C283" s="199" t="n">
        <v>0</v>
      </c>
      <c r="D283" s="199" t="n">
        <v>0</v>
      </c>
      <c r="V283" s="195" t="n">
        <f aca="false">EOMONTH(V282,0)+1</f>
        <v>45627</v>
      </c>
      <c r="W283" s="200" t="n">
        <f aca="false">IF(ContractFlag=1,B283,IF(ContractFlag=2,C283,D283))</f>
        <v>0</v>
      </c>
    </row>
    <row r="284" customFormat="false" ht="12.75" hidden="false" customHeight="false" outlineLevel="0" collapsed="false">
      <c r="A284" s="195" t="n">
        <f aca="false">EOMONTH(A283,0)+1</f>
        <v>45658</v>
      </c>
      <c r="B284" s="199" t="n">
        <v>0</v>
      </c>
      <c r="C284" s="199" t="n">
        <v>0</v>
      </c>
      <c r="D284" s="199" t="n">
        <v>0</v>
      </c>
      <c r="V284" s="195" t="n">
        <f aca="false">EOMONTH(V283,0)+1</f>
        <v>45658</v>
      </c>
      <c r="W284" s="200" t="n">
        <f aca="false">IF(ContractFlag=1,B284,IF(ContractFlag=2,C284,D284))</f>
        <v>0</v>
      </c>
    </row>
    <row r="285" customFormat="false" ht="12.75" hidden="false" customHeight="false" outlineLevel="0" collapsed="false">
      <c r="A285" s="195" t="n">
        <f aca="false">EOMONTH(A284,0)+1</f>
        <v>45689</v>
      </c>
      <c r="B285" s="199" t="n">
        <v>0</v>
      </c>
      <c r="C285" s="199" t="n">
        <v>0</v>
      </c>
      <c r="D285" s="199" t="n">
        <v>0</v>
      </c>
      <c r="V285" s="195" t="n">
        <f aca="false">EOMONTH(V284,0)+1</f>
        <v>45689</v>
      </c>
      <c r="W285" s="200" t="n">
        <f aca="false">IF(ContractFlag=1,B285,IF(ContractFlag=2,C285,D285))</f>
        <v>0</v>
      </c>
    </row>
    <row r="286" customFormat="false" ht="12.75" hidden="false" customHeight="false" outlineLevel="0" collapsed="false">
      <c r="A286" s="195" t="n">
        <f aca="false">EOMONTH(A285,0)+1</f>
        <v>45717</v>
      </c>
      <c r="B286" s="199" t="n">
        <v>0</v>
      </c>
      <c r="C286" s="199" t="n">
        <v>0</v>
      </c>
      <c r="D286" s="199" t="n">
        <v>0</v>
      </c>
      <c r="V286" s="195" t="n">
        <f aca="false">EOMONTH(V285,0)+1</f>
        <v>45717</v>
      </c>
      <c r="W286" s="200" t="n">
        <f aca="false">IF(ContractFlag=1,B286,IF(ContractFlag=2,C286,D286))</f>
        <v>0</v>
      </c>
    </row>
    <row r="287" customFormat="false" ht="12.75" hidden="false" customHeight="false" outlineLevel="0" collapsed="false">
      <c r="A287" s="195" t="n">
        <f aca="false">EOMONTH(A286,0)+1</f>
        <v>45748</v>
      </c>
      <c r="B287" s="199" t="n">
        <v>0</v>
      </c>
      <c r="C287" s="199" t="n">
        <v>0</v>
      </c>
      <c r="D287" s="199" t="n">
        <v>0</v>
      </c>
      <c r="V287" s="195" t="n">
        <f aca="false">EOMONTH(V286,0)+1</f>
        <v>45748</v>
      </c>
      <c r="W287" s="200" t="n">
        <f aca="false">IF(ContractFlag=1,B287,IF(ContractFlag=2,C287,D287))</f>
        <v>0</v>
      </c>
    </row>
    <row r="288" customFormat="false" ht="12.75" hidden="false" customHeight="false" outlineLevel="0" collapsed="false">
      <c r="A288" s="195" t="n">
        <f aca="false">EOMONTH(A287,0)+1</f>
        <v>45778</v>
      </c>
      <c r="B288" s="199" t="n">
        <v>0</v>
      </c>
      <c r="C288" s="199" t="n">
        <v>0</v>
      </c>
      <c r="D288" s="199" t="n">
        <v>0</v>
      </c>
      <c r="V288" s="195" t="n">
        <f aca="false">EOMONTH(V287,0)+1</f>
        <v>45778</v>
      </c>
      <c r="W288" s="200" t="n">
        <f aca="false">IF(ContractFlag=1,B288,IF(ContractFlag=2,C288,D288))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6" activeCellId="0" sqref="A20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1.42"/>
    <col collapsed="false" customWidth="true" hidden="false" outlineLevel="0" max="2" min="2" style="130" width="16.7"/>
    <col collapsed="false" customWidth="true" hidden="false" outlineLevel="0" max="3" min="3" style="130" width="12.28"/>
    <col collapsed="false" customWidth="false" hidden="false" outlineLevel="0" max="6" min="4" style="130" width="9.14"/>
    <col collapsed="false" customWidth="true" hidden="false" outlineLevel="0" max="7" min="7" style="195" width="11.28"/>
    <col collapsed="false" customWidth="false" hidden="false" outlineLevel="0" max="8" min="8" style="201" width="9.14"/>
    <col collapsed="false" customWidth="false" hidden="false" outlineLevel="0" max="257" min="9" style="130" width="9.14"/>
  </cols>
  <sheetData>
    <row r="1" customFormat="false" ht="23.25" hidden="false" customHeight="false" outlineLevel="0" collapsed="false">
      <c r="A1" s="202" t="s">
        <v>215</v>
      </c>
    </row>
    <row r="2" customFormat="false" ht="12.75" hidden="false" customHeight="false" outlineLevel="0" collapsed="false">
      <c r="A2" s="203" t="s">
        <v>216</v>
      </c>
      <c r="B2" s="201"/>
    </row>
    <row r="3" customFormat="false" ht="12.75" hidden="false" customHeight="false" outlineLevel="0" collapsed="false">
      <c r="G3" s="204" t="s">
        <v>217</v>
      </c>
      <c r="H3" s="205" t="n">
        <f aca="false">CurveDate</f>
        <v>37160</v>
      </c>
    </row>
    <row r="4" customFormat="false" ht="12.75" hidden="false" customHeight="false" outlineLevel="0" collapsed="false">
      <c r="B4" s="206" t="s">
        <v>218</v>
      </c>
      <c r="C4" s="207" t="n">
        <f aca="false">GenInfo!C16</f>
        <v>0</v>
      </c>
      <c r="G4" s="208" t="s">
        <v>219</v>
      </c>
      <c r="H4" s="209" t="s">
        <v>220</v>
      </c>
    </row>
    <row r="5" customFormat="false" ht="12.75" hidden="false" customHeight="false" outlineLevel="0" collapsed="false">
      <c r="B5" s="193"/>
      <c r="C5" s="194" t="s">
        <v>221</v>
      </c>
      <c r="D5" s="193" t="s">
        <v>222</v>
      </c>
      <c r="G5" s="208" t="s">
        <v>223</v>
      </c>
      <c r="H5" s="210" t="s">
        <v>224</v>
      </c>
    </row>
    <row r="6" customFormat="false" ht="12.75" hidden="false" customHeight="false" outlineLevel="0" collapsed="false">
      <c r="B6" s="194" t="s">
        <v>225</v>
      </c>
      <c r="C6" s="194" t="s">
        <v>226</v>
      </c>
      <c r="D6" s="193" t="s">
        <v>227</v>
      </c>
      <c r="G6" s="211" t="s">
        <v>228</v>
      </c>
      <c r="H6" s="212" t="s">
        <v>229</v>
      </c>
    </row>
    <row r="7" customFormat="false" ht="12.75" hidden="false" customHeight="false" outlineLevel="0" collapsed="false">
      <c r="A7" s="213" t="n">
        <f aca="false">EOMONTH(dealStart,0)</f>
        <v>37195</v>
      </c>
      <c r="B7" s="214" t="n">
        <f aca="false">VLOOKUP(A7,$G$7:$H$361,2)+$C$4</f>
        <v>0.0330140154445249</v>
      </c>
      <c r="C7" s="215" t="n">
        <f aca="false">1/((1+B7/2)^(2*D7/365.25))</f>
        <v>2.1874361966779</v>
      </c>
      <c r="D7" s="216" t="n">
        <f aca="false">A7-ValDate</f>
        <v>-8731</v>
      </c>
      <c r="G7" s="217" t="n">
        <v>37043</v>
      </c>
      <c r="H7" s="218" t="n">
        <v>0.0413690210000763</v>
      </c>
    </row>
    <row r="8" customFormat="false" ht="12.75" hidden="false" customHeight="false" outlineLevel="0" collapsed="false">
      <c r="A8" s="213" t="e">
        <f aca="false">([1]!eomonth,A7,1)</f>
        <v>#VALUE!</v>
      </c>
      <c r="B8" s="219" t="e">
        <f aca="false">VLOOKUP(A8,$G$7:$H$361,2)+$C$4</f>
        <v>#VALUE!</v>
      </c>
      <c r="C8" s="220" t="e">
        <f aca="false">1/((1+B8/2)^(2*D8/365.25))</f>
        <v>#VALUE!</v>
      </c>
      <c r="D8" s="216" t="e">
        <f aca="false">A8-ValDate</f>
        <v>#VALUE!</v>
      </c>
      <c r="G8" s="195" t="n">
        <v>37165</v>
      </c>
      <c r="H8" s="201" t="n">
        <v>0.0330140154445249</v>
      </c>
    </row>
    <row r="9" customFormat="false" ht="12.75" hidden="false" customHeight="false" outlineLevel="0" collapsed="false">
      <c r="A9" s="213" t="e">
        <f aca="false">([1]!eomonth,A8,1)</f>
        <v>#VALUE!</v>
      </c>
      <c r="B9" s="219" t="e">
        <f aca="false">VLOOKUP(A9,$G$7:$H$361,2)+$C$4</f>
        <v>#VALUE!</v>
      </c>
      <c r="C9" s="220" t="e">
        <f aca="false">1/((1+B9/2)^(2*D9/365.25))</f>
        <v>#VALUE!</v>
      </c>
      <c r="D9" s="216" t="e">
        <f aca="false">A9-ValDate</f>
        <v>#VALUE!</v>
      </c>
      <c r="G9" s="195" t="n">
        <v>37196</v>
      </c>
      <c r="H9" s="201" t="n">
        <v>0.0274963006202493</v>
      </c>
    </row>
    <row r="10" customFormat="false" ht="12.75" hidden="false" customHeight="false" outlineLevel="0" collapsed="false">
      <c r="A10" s="213" t="e">
        <f aca="false">([1]!eomonth,A9,1)</f>
        <v>#VALUE!</v>
      </c>
      <c r="B10" s="219" t="e">
        <f aca="false">VLOOKUP(A10,$G$7:$H$361,2)+$C$4</f>
        <v>#VALUE!</v>
      </c>
      <c r="C10" s="220" t="e">
        <f aca="false">1/((1+B10/2)^(2*D10/365.25))</f>
        <v>#VALUE!</v>
      </c>
      <c r="D10" s="216" t="e">
        <f aca="false">A10-ValDate</f>
        <v>#VALUE!</v>
      </c>
      <c r="G10" s="195" t="n">
        <v>37226</v>
      </c>
      <c r="H10" s="201" t="n">
        <v>0.0268802696728603</v>
      </c>
    </row>
    <row r="11" customFormat="false" ht="12.75" hidden="false" customHeight="false" outlineLevel="0" collapsed="false">
      <c r="A11" s="213" t="e">
        <f aca="false">([1]!eomonth,A10,1)</f>
        <v>#VALUE!</v>
      </c>
      <c r="B11" s="219" t="e">
        <f aca="false">VLOOKUP(A11,$G$7:$H$361,2)+$C$4</f>
        <v>#VALUE!</v>
      </c>
      <c r="C11" s="220" t="e">
        <f aca="false">1/((1+B11/2)^(2*D11/365.25))</f>
        <v>#VALUE!</v>
      </c>
      <c r="D11" s="216" t="e">
        <f aca="false">A11-ValDate</f>
        <v>#VALUE!</v>
      </c>
      <c r="G11" s="195" t="n">
        <v>37257</v>
      </c>
      <c r="H11" s="201" t="n">
        <v>0.0264858654365319</v>
      </c>
    </row>
    <row r="12" customFormat="false" ht="12.75" hidden="false" customHeight="false" outlineLevel="0" collapsed="false">
      <c r="A12" s="213" t="e">
        <f aca="false">([1]!eomonth,A11,1)</f>
        <v>#VALUE!</v>
      </c>
      <c r="B12" s="219" t="e">
        <f aca="false">VLOOKUP(A12,$G$7:$H$361,2)+$C$4</f>
        <v>#VALUE!</v>
      </c>
      <c r="C12" s="220" t="e">
        <f aca="false">1/((1+B12/2)^(2*D12/365.25))</f>
        <v>#VALUE!</v>
      </c>
      <c r="D12" s="216" t="e">
        <f aca="false">A12-ValDate</f>
        <v>#VALUE!</v>
      </c>
      <c r="G12" s="195" t="n">
        <v>37288</v>
      </c>
      <c r="H12" s="201" t="n">
        <v>0.0261431916259771</v>
      </c>
    </row>
    <row r="13" customFormat="false" ht="12.75" hidden="false" customHeight="false" outlineLevel="0" collapsed="false">
      <c r="A13" s="213" t="e">
        <f aca="false">([1]!eomonth,A12,1)</f>
        <v>#VALUE!</v>
      </c>
      <c r="B13" s="219" t="e">
        <f aca="false">VLOOKUP(A13,$G$7:$H$361,2)+$C$4</f>
        <v>#VALUE!</v>
      </c>
      <c r="C13" s="220" t="e">
        <f aca="false">1/((1+B13/2)^(2*D13/365.25))</f>
        <v>#VALUE!</v>
      </c>
      <c r="D13" s="216" t="e">
        <f aca="false">A13-ValDate</f>
        <v>#VALUE!</v>
      </c>
      <c r="G13" s="195" t="n">
        <v>37316</v>
      </c>
      <c r="H13" s="201" t="n">
        <v>0.0258336798311847</v>
      </c>
    </row>
    <row r="14" customFormat="false" ht="12.75" hidden="false" customHeight="false" outlineLevel="0" collapsed="false">
      <c r="A14" s="213" t="e">
        <f aca="false">([1]!eomonth,A13,1)</f>
        <v>#VALUE!</v>
      </c>
      <c r="B14" s="219" t="e">
        <f aca="false">VLOOKUP(A14,$G$7:$H$361,2)+$C$4</f>
        <v>#VALUE!</v>
      </c>
      <c r="C14" s="220" t="e">
        <f aca="false">1/((1+B14/2)^(2*D14/365.25))</f>
        <v>#VALUE!</v>
      </c>
      <c r="D14" s="216" t="e">
        <f aca="false">A14-ValDate</f>
        <v>#VALUE!</v>
      </c>
      <c r="G14" s="195" t="n">
        <v>37347</v>
      </c>
      <c r="H14" s="201" t="n">
        <v>0.0256234678149796</v>
      </c>
    </row>
    <row r="15" customFormat="false" ht="12.75" hidden="false" customHeight="false" outlineLevel="0" collapsed="false">
      <c r="A15" s="213" t="e">
        <f aca="false">([1]!eomonth,A14,1)</f>
        <v>#VALUE!</v>
      </c>
      <c r="B15" s="219" t="e">
        <f aca="false">VLOOKUP(A15,$G$7:$H$361,2)+$C$4</f>
        <v>#VALUE!</v>
      </c>
      <c r="C15" s="220" t="e">
        <f aca="false">1/((1+B15/2)^(2*D15/365.25))</f>
        <v>#VALUE!</v>
      </c>
      <c r="D15" s="216" t="e">
        <f aca="false">A15-ValDate</f>
        <v>#VALUE!</v>
      </c>
      <c r="G15" s="195" t="n">
        <v>37377</v>
      </c>
      <c r="H15" s="201" t="n">
        <v>0.0255975273042628</v>
      </c>
    </row>
    <row r="16" customFormat="false" ht="12.75" hidden="false" customHeight="false" outlineLevel="0" collapsed="false">
      <c r="A16" s="213" t="e">
        <f aca="false">([1]!eomonth,A15,1)</f>
        <v>#VALUE!</v>
      </c>
      <c r="B16" s="219" t="e">
        <f aca="false">VLOOKUP(A16,$G$7:$H$361,2)+$C$4</f>
        <v>#VALUE!</v>
      </c>
      <c r="C16" s="220" t="e">
        <f aca="false">1/((1+B16/2)^(2*D16/365.25))</f>
        <v>#VALUE!</v>
      </c>
      <c r="D16" s="216" t="e">
        <f aca="false">A16-ValDate</f>
        <v>#VALUE!</v>
      </c>
      <c r="G16" s="195" t="n">
        <v>37408</v>
      </c>
      <c r="H16" s="201" t="n">
        <v>0.0255707221100945</v>
      </c>
    </row>
    <row r="17" customFormat="false" ht="12.75" hidden="false" customHeight="false" outlineLevel="0" collapsed="false">
      <c r="A17" s="213" t="e">
        <f aca="false">([1]!eomonth,A16,1)</f>
        <v>#VALUE!</v>
      </c>
      <c r="B17" s="219" t="e">
        <f aca="false">VLOOKUP(A17,$G$7:$H$361,2)+$C$4</f>
        <v>#VALUE!</v>
      </c>
      <c r="C17" s="220" t="e">
        <f aca="false">1/((1+B17/2)^(2*D17/365.25))</f>
        <v>#VALUE!</v>
      </c>
      <c r="D17" s="216" t="e">
        <f aca="false">A17-ValDate</f>
        <v>#VALUE!</v>
      </c>
      <c r="G17" s="195" t="n">
        <v>37438</v>
      </c>
      <c r="H17" s="201" t="n">
        <v>0.0256700371280734</v>
      </c>
    </row>
    <row r="18" customFormat="false" ht="12.75" hidden="false" customHeight="false" outlineLevel="0" collapsed="false">
      <c r="A18" s="213" t="e">
        <f aca="false">([1]!eomonth,A17,1)</f>
        <v>#VALUE!</v>
      </c>
      <c r="B18" s="219" t="e">
        <f aca="false">VLOOKUP(A18,$G$7:$H$361,2)+$C$4</f>
        <v>#VALUE!</v>
      </c>
      <c r="C18" s="220" t="e">
        <f aca="false">1/((1+B18/2)^(2*D18/365.25))</f>
        <v>#VALUE!</v>
      </c>
      <c r="D18" s="216" t="e">
        <f aca="false">A18-ValDate</f>
        <v>#VALUE!</v>
      </c>
      <c r="G18" s="195" t="n">
        <v>37469</v>
      </c>
      <c r="H18" s="201" t="n">
        <v>0.025975836792937</v>
      </c>
    </row>
    <row r="19" customFormat="false" ht="12.75" hidden="false" customHeight="false" outlineLevel="0" collapsed="false">
      <c r="A19" s="213" t="e">
        <f aca="false">([1]!eomonth,A18,1)</f>
        <v>#VALUE!</v>
      </c>
      <c r="B19" s="219" t="e">
        <f aca="false">VLOOKUP(A19,$G$7:$H$361,2)+$C$4</f>
        <v>#VALUE!</v>
      </c>
      <c r="C19" s="220" t="e">
        <f aca="false">1/((1+B19/2)^(2*D19/365.25))</f>
        <v>#VALUE!</v>
      </c>
      <c r="D19" s="216" t="e">
        <f aca="false">A19-ValDate</f>
        <v>#VALUE!</v>
      </c>
      <c r="G19" s="195" t="n">
        <v>37500</v>
      </c>
      <c r="H19" s="201" t="n">
        <v>0.0262816364893941</v>
      </c>
    </row>
    <row r="20" customFormat="false" ht="12.75" hidden="false" customHeight="false" outlineLevel="0" collapsed="false">
      <c r="A20" s="213" t="e">
        <f aca="false">([1]!eomonth,A19,1)</f>
        <v>#VALUE!</v>
      </c>
      <c r="B20" s="219" t="e">
        <f aca="false">VLOOKUP(A20,$G$7:$H$361,2)+$C$4</f>
        <v>#VALUE!</v>
      </c>
      <c r="C20" s="220" t="e">
        <f aca="false">1/((1+B20/2)^(2*D20/365.25))</f>
        <v>#VALUE!</v>
      </c>
      <c r="D20" s="216" t="e">
        <f aca="false">A20-ValDate</f>
        <v>#VALUE!</v>
      </c>
      <c r="G20" s="195" t="n">
        <v>37530</v>
      </c>
      <c r="H20" s="201" t="n">
        <v>0.0266580882759944</v>
      </c>
    </row>
    <row r="21" customFormat="false" ht="12.75" hidden="false" customHeight="false" outlineLevel="0" collapsed="false">
      <c r="A21" s="213" t="e">
        <f aca="false">([1]!eomonth,A20,1)</f>
        <v>#VALUE!</v>
      </c>
      <c r="B21" s="219" t="e">
        <f aca="false">VLOOKUP(A21,$G$7:$H$361,2)+$C$4</f>
        <v>#VALUE!</v>
      </c>
      <c r="C21" s="220" t="e">
        <f aca="false">1/((1+B21/2)^(2*D21/365.25))</f>
        <v>#VALUE!</v>
      </c>
      <c r="D21" s="216" t="e">
        <f aca="false">A21-ValDate</f>
        <v>#VALUE!</v>
      </c>
      <c r="G21" s="195" t="n">
        <v>37561</v>
      </c>
      <c r="H21" s="201" t="n">
        <v>0.027161574555119</v>
      </c>
    </row>
    <row r="22" customFormat="false" ht="12.75" hidden="false" customHeight="false" outlineLevel="0" collapsed="false">
      <c r="A22" s="213" t="e">
        <f aca="false">([1]!eomonth,A21,1)</f>
        <v>#VALUE!</v>
      </c>
      <c r="B22" s="219" t="e">
        <f aca="false">VLOOKUP(A22,$G$7:$H$361,2)+$C$4</f>
        <v>#VALUE!</v>
      </c>
      <c r="C22" s="220" t="e">
        <f aca="false">1/((1+B22/2)^(2*D22/365.25))</f>
        <v>#VALUE!</v>
      </c>
      <c r="D22" s="216" t="e">
        <f aca="false">A22-ValDate</f>
        <v>#VALUE!</v>
      </c>
      <c r="G22" s="195" t="n">
        <v>37591</v>
      </c>
      <c r="H22" s="201" t="n">
        <v>0.0276488194228643</v>
      </c>
    </row>
    <row r="23" customFormat="false" ht="12.75" hidden="false" customHeight="false" outlineLevel="0" collapsed="false">
      <c r="A23" s="213" t="e">
        <f aca="false">([1]!eomonth,A22,1)</f>
        <v>#VALUE!</v>
      </c>
      <c r="B23" s="219" t="e">
        <f aca="false">VLOOKUP(A23,$G$7:$H$361,2)+$C$4</f>
        <v>#VALUE!</v>
      </c>
      <c r="C23" s="220" t="e">
        <f aca="false">1/((1+B23/2)^(2*D23/365.25))</f>
        <v>#VALUE!</v>
      </c>
      <c r="D23" s="216" t="e">
        <f aca="false">A23-ValDate</f>
        <v>#VALUE!</v>
      </c>
      <c r="G23" s="195" t="n">
        <v>37622</v>
      </c>
      <c r="H23" s="201" t="n">
        <v>0.0282116431202759</v>
      </c>
    </row>
    <row r="24" customFormat="false" ht="12.75" hidden="false" customHeight="false" outlineLevel="0" collapsed="false">
      <c r="A24" s="213" t="e">
        <f aca="false">([1]!eomonth,A23,1)</f>
        <v>#VALUE!</v>
      </c>
      <c r="B24" s="219" t="e">
        <f aca="false">VLOOKUP(A24,$G$7:$H$361,2)+$C$4</f>
        <v>#VALUE!</v>
      </c>
      <c r="C24" s="220" t="e">
        <f aca="false">1/((1+B24/2)^(2*D24/365.25))</f>
        <v>#VALUE!</v>
      </c>
      <c r="D24" s="216" t="e">
        <f aca="false">A24-ValDate</f>
        <v>#VALUE!</v>
      </c>
      <c r="G24" s="195" t="n">
        <v>37653</v>
      </c>
      <c r="H24" s="201" t="n">
        <v>0.028846519314726</v>
      </c>
    </row>
    <row r="25" customFormat="false" ht="12.75" hidden="false" customHeight="false" outlineLevel="0" collapsed="false">
      <c r="A25" s="213" t="e">
        <f aca="false">([1]!eomonth,A24,1)</f>
        <v>#VALUE!</v>
      </c>
      <c r="B25" s="219" t="e">
        <f aca="false">VLOOKUP(A25,$G$7:$H$361,2)+$C$4</f>
        <v>#VALUE!</v>
      </c>
      <c r="C25" s="220" t="e">
        <f aca="false">1/((1+B25/2)^(2*D25/365.25))</f>
        <v>#VALUE!</v>
      </c>
      <c r="D25" s="216" t="e">
        <f aca="false">A25-ValDate</f>
        <v>#VALUE!</v>
      </c>
      <c r="G25" s="195" t="n">
        <v>37681</v>
      </c>
      <c r="H25" s="201" t="n">
        <v>0.0294199559943351</v>
      </c>
    </row>
    <row r="26" customFormat="false" ht="12.75" hidden="false" customHeight="false" outlineLevel="0" collapsed="false">
      <c r="A26" s="213" t="e">
        <f aca="false">([1]!eomonth,A25,1)</f>
        <v>#VALUE!</v>
      </c>
      <c r="B26" s="219" t="e">
        <f aca="false">VLOOKUP(A26,$G$7:$H$361,2)+$C$4</f>
        <v>#VALUE!</v>
      </c>
      <c r="C26" s="220" t="e">
        <f aca="false">1/((1+B26/2)^(2*D26/365.25))</f>
        <v>#VALUE!</v>
      </c>
      <c r="D26" s="216" t="e">
        <f aca="false">A26-ValDate</f>
        <v>#VALUE!</v>
      </c>
      <c r="G26" s="195" t="n">
        <v>37712</v>
      </c>
      <c r="H26" s="201" t="n">
        <v>0.0300479136144149</v>
      </c>
    </row>
    <row r="27" customFormat="false" ht="12.75" hidden="false" customHeight="false" outlineLevel="0" collapsed="false">
      <c r="A27" s="213" t="e">
        <f aca="false">([1]!eomonth,A26,1)</f>
        <v>#VALUE!</v>
      </c>
      <c r="B27" s="219" t="e">
        <f aca="false">VLOOKUP(A27,$G$7:$H$361,2)+$C$4</f>
        <v>#VALUE!</v>
      </c>
      <c r="C27" s="220" t="e">
        <f aca="false">1/((1+B27/2)^(2*D27/365.25))</f>
        <v>#VALUE!</v>
      </c>
      <c r="D27" s="216" t="e">
        <f aca="false">A27-ValDate</f>
        <v>#VALUE!</v>
      </c>
      <c r="G27" s="195" t="n">
        <v>37742</v>
      </c>
      <c r="H27" s="201" t="n">
        <v>0.0306394081529664</v>
      </c>
    </row>
    <row r="28" customFormat="false" ht="12.75" hidden="false" customHeight="false" outlineLevel="0" collapsed="false">
      <c r="A28" s="213" t="e">
        <f aca="false">([1]!eomonth,A27,1)</f>
        <v>#VALUE!</v>
      </c>
      <c r="B28" s="219" t="e">
        <f aca="false">VLOOKUP(A28,$G$7:$H$361,2)+$C$4</f>
        <v>#VALUE!</v>
      </c>
      <c r="C28" s="220" t="e">
        <f aca="false">1/((1+B28/2)^(2*D28/365.25))</f>
        <v>#VALUE!</v>
      </c>
      <c r="D28" s="216" t="e">
        <f aca="false">A28-ValDate</f>
        <v>#VALUE!</v>
      </c>
      <c r="G28" s="195" t="n">
        <v>37773</v>
      </c>
      <c r="H28" s="201" t="n">
        <v>0.0312506193000255</v>
      </c>
    </row>
    <row r="29" customFormat="false" ht="12.75" hidden="false" customHeight="false" outlineLevel="0" collapsed="false">
      <c r="A29" s="213" t="e">
        <f aca="false">([1]!eomonth,A28,1)</f>
        <v>#VALUE!</v>
      </c>
      <c r="B29" s="219" t="e">
        <f aca="false">VLOOKUP(A29,$G$7:$H$361,2)+$C$4</f>
        <v>#VALUE!</v>
      </c>
      <c r="C29" s="220" t="e">
        <f aca="false">1/((1+B29/2)^(2*D29/365.25))</f>
        <v>#VALUE!</v>
      </c>
      <c r="D29" s="216" t="e">
        <f aca="false">A29-ValDate</f>
        <v>#VALUE!</v>
      </c>
      <c r="G29" s="195" t="n">
        <v>37803</v>
      </c>
      <c r="H29" s="201" t="n">
        <v>0.0318368306631895</v>
      </c>
    </row>
    <row r="30" customFormat="false" ht="12.75" hidden="false" customHeight="false" outlineLevel="0" collapsed="false">
      <c r="A30" s="213" t="e">
        <f aca="false">([1]!eomonth,A29,1)</f>
        <v>#VALUE!</v>
      </c>
      <c r="B30" s="219" t="e">
        <f aca="false">VLOOKUP(A30,$G$7:$H$361,2)+$C$4</f>
        <v>#VALUE!</v>
      </c>
      <c r="C30" s="220" t="e">
        <f aca="false">1/((1+B30/2)^(2*D30/365.25))</f>
        <v>#VALUE!</v>
      </c>
      <c r="D30" s="216" t="e">
        <f aca="false">A30-ValDate</f>
        <v>#VALUE!</v>
      </c>
      <c r="G30" s="195" t="n">
        <v>37834</v>
      </c>
      <c r="H30" s="201" t="n">
        <v>0.032435028057364</v>
      </c>
    </row>
    <row r="31" customFormat="false" ht="12.75" hidden="false" customHeight="false" outlineLevel="0" collapsed="false">
      <c r="A31" s="213" t="e">
        <f aca="false">([1]!eomonth,A30,1)</f>
        <v>#VALUE!</v>
      </c>
      <c r="B31" s="219" t="e">
        <f aca="false">VLOOKUP(A31,$G$7:$H$361,2)+$C$4</f>
        <v>#VALUE!</v>
      </c>
      <c r="C31" s="220" t="e">
        <f aca="false">1/((1+B31/2)^(2*D31/365.25))</f>
        <v>#VALUE!</v>
      </c>
      <c r="D31" s="216" t="e">
        <f aca="false">A31-ValDate</f>
        <v>#VALUE!</v>
      </c>
      <c r="G31" s="195" t="n">
        <v>37865</v>
      </c>
      <c r="H31" s="201" t="n">
        <v>0.0330332255720482</v>
      </c>
    </row>
    <row r="32" customFormat="false" ht="12.75" hidden="false" customHeight="false" outlineLevel="0" collapsed="false">
      <c r="A32" s="213" t="e">
        <f aca="false">([1]!eomonth,A31,1)</f>
        <v>#VALUE!</v>
      </c>
      <c r="B32" s="219" t="e">
        <f aca="false">VLOOKUP(A32,$G$7:$H$361,2)+$C$4</f>
        <v>#VALUE!</v>
      </c>
      <c r="C32" s="220" t="e">
        <f aca="false">1/((1+B32/2)^(2*D32/365.25))</f>
        <v>#VALUE!</v>
      </c>
      <c r="D32" s="216" t="e">
        <f aca="false">A32-ValDate</f>
        <v>#VALUE!</v>
      </c>
      <c r="G32" s="195" t="n">
        <v>37895</v>
      </c>
      <c r="H32" s="201" t="n">
        <v>0.033595598454204</v>
      </c>
    </row>
    <row r="33" customFormat="false" ht="12.75" hidden="false" customHeight="false" outlineLevel="0" collapsed="false">
      <c r="A33" s="213" t="e">
        <f aca="false">([1]!eomonth,A32,1)</f>
        <v>#VALUE!</v>
      </c>
      <c r="B33" s="219" t="e">
        <f aca="false">VLOOKUP(A33,$G$7:$H$361,2)+$C$4</f>
        <v>#VALUE!</v>
      </c>
      <c r="C33" s="220" t="e">
        <f aca="false">1/((1+B33/2)^(2*D33/365.25))</f>
        <v>#VALUE!</v>
      </c>
      <c r="D33" s="216" t="e">
        <f aca="false">A33-ValDate</f>
        <v>#VALUE!</v>
      </c>
      <c r="G33" s="195" t="n">
        <v>37926</v>
      </c>
      <c r="H33" s="201" t="n">
        <v>0.0341560194650077</v>
      </c>
    </row>
    <row r="34" customFormat="false" ht="12.75" hidden="false" customHeight="false" outlineLevel="0" collapsed="false">
      <c r="A34" s="213" t="e">
        <f aca="false">([1]!eomonth,A33,1)</f>
        <v>#VALUE!</v>
      </c>
      <c r="B34" s="219" t="e">
        <f aca="false">VLOOKUP(A34,$G$7:$H$361,2)+$C$4</f>
        <v>#VALUE!</v>
      </c>
      <c r="C34" s="220" t="e">
        <f aca="false">1/((1+B34/2)^(2*D34/365.25))</f>
        <v>#VALUE!</v>
      </c>
      <c r="D34" s="216" t="e">
        <f aca="false">A34-ValDate</f>
        <v>#VALUE!</v>
      </c>
      <c r="G34" s="195" t="n">
        <v>37956</v>
      </c>
      <c r="H34" s="201" t="n">
        <v>0.0346983624793107</v>
      </c>
    </row>
    <row r="35" customFormat="false" ht="12.75" hidden="false" customHeight="false" outlineLevel="0" collapsed="false">
      <c r="A35" s="213" t="e">
        <f aca="false">([1]!eomonth,A34,1)</f>
        <v>#VALUE!</v>
      </c>
      <c r="B35" s="219" t="e">
        <f aca="false">VLOOKUP(A35,$G$7:$H$361,2)+$C$4</f>
        <v>#VALUE!</v>
      </c>
      <c r="C35" s="220" t="e">
        <f aca="false">1/((1+B35/2)^(2*D35/365.25))</f>
        <v>#VALUE!</v>
      </c>
      <c r="D35" s="216" t="e">
        <f aca="false">A35-ValDate</f>
        <v>#VALUE!</v>
      </c>
      <c r="G35" s="195" t="n">
        <v>37987</v>
      </c>
      <c r="H35" s="201" t="n">
        <v>0.0352450449461932</v>
      </c>
    </row>
    <row r="36" customFormat="false" ht="12.75" hidden="false" customHeight="false" outlineLevel="0" collapsed="false">
      <c r="A36" s="213" t="e">
        <f aca="false">([1]!eomonth,A35,1)</f>
        <v>#VALUE!</v>
      </c>
      <c r="B36" s="219" t="e">
        <f aca="false">VLOOKUP(A36,$G$7:$H$361,2)+$C$4</f>
        <v>#VALUE!</v>
      </c>
      <c r="C36" s="220" t="e">
        <f aca="false">1/((1+B36/2)^(2*D36/365.25))</f>
        <v>#VALUE!</v>
      </c>
      <c r="D36" s="216" t="e">
        <f aca="false">A36-ValDate</f>
        <v>#VALUE!</v>
      </c>
      <c r="G36" s="195" t="n">
        <v>38018</v>
      </c>
      <c r="H36" s="201" t="n">
        <v>0.0357770728423263</v>
      </c>
    </row>
    <row r="37" customFormat="false" ht="12.75" hidden="false" customHeight="false" outlineLevel="0" collapsed="false">
      <c r="A37" s="213" t="e">
        <f aca="false">([1]!eomonth,A36,1)</f>
        <v>#VALUE!</v>
      </c>
      <c r="B37" s="219" t="e">
        <f aca="false">VLOOKUP(A37,$G$7:$H$361,2)+$C$4</f>
        <v>#VALUE!</v>
      </c>
      <c r="C37" s="220" t="e">
        <f aca="false">1/((1+B37/2)^(2*D37/365.25))</f>
        <v>#VALUE!</v>
      </c>
      <c r="D37" s="216" t="e">
        <f aca="false">A37-ValDate</f>
        <v>#VALUE!</v>
      </c>
      <c r="G37" s="195" t="n">
        <v>38047</v>
      </c>
      <c r="H37" s="201" t="n">
        <v>0.0362747764442197</v>
      </c>
    </row>
    <row r="38" customFormat="false" ht="12.75" hidden="false" customHeight="false" outlineLevel="0" collapsed="false">
      <c r="A38" s="213" t="e">
        <f aca="false">([1]!eomonth,A37,1)</f>
        <v>#VALUE!</v>
      </c>
      <c r="B38" s="219" t="e">
        <f aca="false">VLOOKUP(A38,$G$7:$H$361,2)+$C$4</f>
        <v>#VALUE!</v>
      </c>
      <c r="C38" s="220" t="e">
        <f aca="false">1/((1+B38/2)^(2*D38/365.25))</f>
        <v>#VALUE!</v>
      </c>
      <c r="D38" s="216" t="e">
        <f aca="false">A38-ValDate</f>
        <v>#VALUE!</v>
      </c>
      <c r="G38" s="195" t="n">
        <v>38078</v>
      </c>
      <c r="H38" s="201" t="n">
        <v>0.0367716573762071</v>
      </c>
    </row>
    <row r="39" customFormat="false" ht="12.75" hidden="false" customHeight="false" outlineLevel="0" collapsed="false">
      <c r="A39" s="213" t="e">
        <f aca="false">([1]!eomonth,A38,1)</f>
        <v>#VALUE!</v>
      </c>
      <c r="B39" s="219" t="e">
        <f aca="false">VLOOKUP(A39,$G$7:$H$361,2)+$C$4</f>
        <v>#VALUE!</v>
      </c>
      <c r="C39" s="220" t="e">
        <f aca="false">1/((1+B39/2)^(2*D39/365.25))</f>
        <v>#VALUE!</v>
      </c>
      <c r="D39" s="216" t="e">
        <f aca="false">A39-ValDate</f>
        <v>#VALUE!</v>
      </c>
      <c r="G39" s="195" t="n">
        <v>38108</v>
      </c>
      <c r="H39" s="201" t="n">
        <v>0.0372162290373086</v>
      </c>
    </row>
    <row r="40" customFormat="false" ht="12.75" hidden="false" customHeight="false" outlineLevel="0" collapsed="false">
      <c r="A40" s="213" t="e">
        <f aca="false">([1]!eomonth,A39,1)</f>
        <v>#VALUE!</v>
      </c>
      <c r="B40" s="219" t="e">
        <f aca="false">VLOOKUP(A40,$G$7:$H$361,2)+$C$4</f>
        <v>#VALUE!</v>
      </c>
      <c r="C40" s="220" t="e">
        <f aca="false">1/((1+B40/2)^(2*D40/365.25))</f>
        <v>#VALUE!</v>
      </c>
      <c r="D40" s="216" t="e">
        <f aca="false">A40-ValDate</f>
        <v>#VALUE!</v>
      </c>
      <c r="G40" s="195" t="n">
        <v>38139</v>
      </c>
      <c r="H40" s="201" t="n">
        <v>0.0376756198235411</v>
      </c>
    </row>
    <row r="41" customFormat="false" ht="12.75" hidden="false" customHeight="false" outlineLevel="0" collapsed="false">
      <c r="A41" s="213" t="e">
        <f aca="false">([1]!eomonth,A40,1)</f>
        <v>#VALUE!</v>
      </c>
      <c r="B41" s="219" t="e">
        <f aca="false">VLOOKUP(A41,$G$7:$H$361,2)+$C$4</f>
        <v>#VALUE!</v>
      </c>
      <c r="C41" s="220" t="e">
        <f aca="false">1/((1+B41/2)^(2*D41/365.25))</f>
        <v>#VALUE!</v>
      </c>
      <c r="D41" s="216" t="e">
        <f aca="false">A41-ValDate</f>
        <v>#VALUE!</v>
      </c>
      <c r="G41" s="195" t="n">
        <v>38169</v>
      </c>
      <c r="H41" s="201" t="n">
        <v>0.0381036475483016</v>
      </c>
    </row>
    <row r="42" customFormat="false" ht="12.75" hidden="false" customHeight="false" outlineLevel="0" collapsed="false">
      <c r="A42" s="213" t="e">
        <f aca="false">([1]!eomonth,A41,1)</f>
        <v>#VALUE!</v>
      </c>
      <c r="B42" s="219" t="e">
        <f aca="false">VLOOKUP(A42,$G$7:$H$361,2)+$C$4</f>
        <v>#VALUE!</v>
      </c>
      <c r="C42" s="220" t="e">
        <f aca="false">1/((1+B42/2)^(2*D42/365.25))</f>
        <v>#VALUE!</v>
      </c>
      <c r="D42" s="216" t="e">
        <f aca="false">A42-ValDate</f>
        <v>#VALUE!</v>
      </c>
      <c r="G42" s="195" t="n">
        <v>38200</v>
      </c>
      <c r="H42" s="201" t="n">
        <v>0.0385277875819874</v>
      </c>
    </row>
    <row r="43" customFormat="false" ht="12.75" hidden="false" customHeight="false" outlineLevel="0" collapsed="false">
      <c r="A43" s="213" t="e">
        <f aca="false">([1]!eomonth,A42,1)</f>
        <v>#VALUE!</v>
      </c>
      <c r="B43" s="219" t="e">
        <f aca="false">VLOOKUP(A43,$G$7:$H$361,2)+$C$4</f>
        <v>#VALUE!</v>
      </c>
      <c r="C43" s="220" t="e">
        <f aca="false">1/((1+B43/2)^(2*D43/365.25))</f>
        <v>#VALUE!</v>
      </c>
      <c r="D43" s="216" t="e">
        <f aca="false">A43-ValDate</f>
        <v>#VALUE!</v>
      </c>
      <c r="G43" s="195" t="n">
        <v>38231</v>
      </c>
      <c r="H43" s="201" t="n">
        <v>0.0389519276760755</v>
      </c>
    </row>
    <row r="44" customFormat="false" ht="12.75" hidden="false" customHeight="false" outlineLevel="0" collapsed="false">
      <c r="A44" s="213" t="e">
        <f aca="false">([1]!eomonth,A43,1)</f>
        <v>#VALUE!</v>
      </c>
      <c r="B44" s="219" t="e">
        <f aca="false">VLOOKUP(A44,$G$7:$H$361,2)+$C$4</f>
        <v>#VALUE!</v>
      </c>
      <c r="C44" s="220" t="e">
        <f aca="false">1/((1+B44/2)^(2*D44/365.25))</f>
        <v>#VALUE!</v>
      </c>
      <c r="D44" s="216" t="e">
        <f aca="false">A44-ValDate</f>
        <v>#VALUE!</v>
      </c>
      <c r="G44" s="195" t="n">
        <v>38261</v>
      </c>
      <c r="H44" s="201" t="n">
        <v>0.0393461819054814</v>
      </c>
    </row>
    <row r="45" customFormat="false" ht="12.75" hidden="false" customHeight="false" outlineLevel="0" collapsed="false">
      <c r="A45" s="213" t="e">
        <f aca="false">([1]!eomonth,A44,1)</f>
        <v>#VALUE!</v>
      </c>
      <c r="B45" s="219" t="e">
        <f aca="false">VLOOKUP(A45,$G$7:$H$361,2)+$C$4</f>
        <v>#VALUE!</v>
      </c>
      <c r="C45" s="220" t="e">
        <f aca="false">1/((1+B45/2)^(2*D45/365.25))</f>
        <v>#VALUE!</v>
      </c>
      <c r="D45" s="216" t="e">
        <f aca="false">A45-ValDate</f>
        <v>#VALUE!</v>
      </c>
      <c r="G45" s="195" t="n">
        <v>38292</v>
      </c>
      <c r="H45" s="201" t="n">
        <v>0.039738001102287</v>
      </c>
    </row>
    <row r="46" customFormat="false" ht="12.75" hidden="false" customHeight="false" outlineLevel="0" collapsed="false">
      <c r="A46" s="213" t="e">
        <f aca="false">([1]!eomonth,A45,1)</f>
        <v>#VALUE!</v>
      </c>
      <c r="B46" s="219" t="e">
        <f aca="false">VLOOKUP(A46,$G$7:$H$361,2)+$C$4</f>
        <v>#VALUE!</v>
      </c>
      <c r="C46" s="220" t="e">
        <f aca="false">1/((1+B46/2)^(2*D46/365.25))</f>
        <v>#VALUE!</v>
      </c>
      <c r="D46" s="216" t="e">
        <f aca="false">A46-ValDate</f>
        <v>#VALUE!</v>
      </c>
      <c r="G46" s="195" t="n">
        <v>38322</v>
      </c>
      <c r="H46" s="201" t="n">
        <v>0.0401171810192138</v>
      </c>
    </row>
    <row r="47" customFormat="false" ht="12.75" hidden="false" customHeight="false" outlineLevel="0" collapsed="false">
      <c r="A47" s="213" t="e">
        <f aca="false">([1]!eomonth,A46,1)</f>
        <v>#VALUE!</v>
      </c>
      <c r="B47" s="219" t="e">
        <f aca="false">VLOOKUP(A47,$G$7:$H$361,2)+$C$4</f>
        <v>#VALUE!</v>
      </c>
      <c r="C47" s="220" t="e">
        <f aca="false">1/((1+B47/2)^(2*D47/365.25))</f>
        <v>#VALUE!</v>
      </c>
      <c r="D47" s="216" t="e">
        <f aca="false">A47-ValDate</f>
        <v>#VALUE!</v>
      </c>
      <c r="G47" s="195" t="n">
        <v>38353</v>
      </c>
      <c r="H47" s="201" t="n">
        <v>0.0405007344113515</v>
      </c>
    </row>
    <row r="48" customFormat="false" ht="12.75" hidden="false" customHeight="false" outlineLevel="0" collapsed="false">
      <c r="A48" s="213" t="e">
        <f aca="false">([1]!eomonth,A47,1)</f>
        <v>#VALUE!</v>
      </c>
      <c r="B48" s="219" t="e">
        <f aca="false">VLOOKUP(A48,$G$7:$H$361,2)+$C$4</f>
        <v>#VALUE!</v>
      </c>
      <c r="C48" s="220" t="e">
        <f aca="false">1/((1+B48/2)^(2*D48/365.25))</f>
        <v>#VALUE!</v>
      </c>
      <c r="D48" s="216" t="e">
        <f aca="false">A48-ValDate</f>
        <v>#VALUE!</v>
      </c>
      <c r="G48" s="195" t="n">
        <v>38384</v>
      </c>
      <c r="H48" s="201" t="n">
        <v>0.0408774806352477</v>
      </c>
    </row>
    <row r="49" customFormat="false" ht="12.75" hidden="false" customHeight="false" outlineLevel="0" collapsed="false">
      <c r="A49" s="213" t="e">
        <f aca="false">([1]!eomonth,A48,1)</f>
        <v>#VALUE!</v>
      </c>
      <c r="B49" s="219" t="e">
        <f aca="false">VLOOKUP(A49,$G$7:$H$361,2)+$C$4</f>
        <v>#VALUE!</v>
      </c>
      <c r="C49" s="220" t="e">
        <f aca="false">1/((1+B49/2)^(2*D49/365.25))</f>
        <v>#VALUE!</v>
      </c>
      <c r="D49" s="216" t="e">
        <f aca="false">A49-ValDate</f>
        <v>#VALUE!</v>
      </c>
      <c r="G49" s="195" t="n">
        <v>38412</v>
      </c>
      <c r="H49" s="201" t="n">
        <v>0.0412177675880692</v>
      </c>
    </row>
    <row r="50" customFormat="false" ht="12.75" hidden="false" customHeight="false" outlineLevel="0" collapsed="false">
      <c r="A50" s="213" t="e">
        <f aca="false">([1]!eomonth,A49,1)</f>
        <v>#VALUE!</v>
      </c>
      <c r="B50" s="219" t="e">
        <f aca="false">VLOOKUP(A50,$G$7:$H$361,2)+$C$4</f>
        <v>#VALUE!</v>
      </c>
      <c r="C50" s="220" t="e">
        <f aca="false">1/((1+B50/2)^(2*D50/365.25))</f>
        <v>#VALUE!</v>
      </c>
      <c r="D50" s="216" t="e">
        <f aca="false">A50-ValDate</f>
        <v>#VALUE!</v>
      </c>
      <c r="G50" s="195" t="n">
        <v>38443</v>
      </c>
      <c r="H50" s="201" t="n">
        <v>0.041571646493805</v>
      </c>
    </row>
    <row r="51" customFormat="false" ht="12.75" hidden="false" customHeight="false" outlineLevel="0" collapsed="false">
      <c r="A51" s="213" t="e">
        <f aca="false">([1]!eomonth,A50,1)</f>
        <v>#VALUE!</v>
      </c>
      <c r="B51" s="219" t="e">
        <f aca="false">VLOOKUP(A51,$G$7:$H$361,2)+$C$4</f>
        <v>#VALUE!</v>
      </c>
      <c r="C51" s="220" t="e">
        <f aca="false">1/((1+B51/2)^(2*D51/365.25))</f>
        <v>#VALUE!</v>
      </c>
      <c r="D51" s="216" t="e">
        <f aca="false">A51-ValDate</f>
        <v>#VALUE!</v>
      </c>
      <c r="G51" s="195" t="n">
        <v>38473</v>
      </c>
      <c r="H51" s="201" t="n">
        <v>0.0418939747040588</v>
      </c>
    </row>
    <row r="52" customFormat="false" ht="12.75" hidden="false" customHeight="false" outlineLevel="0" collapsed="false">
      <c r="A52" s="213" t="e">
        <f aca="false">([1]!eomonth,A51,1)</f>
        <v>#VALUE!</v>
      </c>
      <c r="B52" s="219" t="e">
        <f aca="false">VLOOKUP(A52,$G$7:$H$361,2)+$C$4</f>
        <v>#VALUE!</v>
      </c>
      <c r="C52" s="220" t="e">
        <f aca="false">1/((1+B52/2)^(2*D52/365.25))</f>
        <v>#VALUE!</v>
      </c>
      <c r="D52" s="216" t="e">
        <f aca="false">A52-ValDate</f>
        <v>#VALUE!</v>
      </c>
      <c r="G52" s="195" t="n">
        <v>38504</v>
      </c>
      <c r="H52" s="201" t="n">
        <v>0.0422270472245758</v>
      </c>
    </row>
    <row r="53" customFormat="false" ht="12.75" hidden="false" customHeight="false" outlineLevel="0" collapsed="false">
      <c r="A53" s="213" t="e">
        <f aca="false">([1]!eomonth,A52,1)</f>
        <v>#VALUE!</v>
      </c>
      <c r="B53" s="219" t="e">
        <f aca="false">VLOOKUP(A53,$G$7:$H$361,2)+$C$4</f>
        <v>#VALUE!</v>
      </c>
      <c r="C53" s="220" t="e">
        <f aca="false">1/((1+B53/2)^(2*D53/365.25))</f>
        <v>#VALUE!</v>
      </c>
      <c r="D53" s="216" t="e">
        <f aca="false">A53-ValDate</f>
        <v>#VALUE!</v>
      </c>
      <c r="G53" s="195" t="n">
        <v>38534</v>
      </c>
      <c r="H53" s="201" t="n">
        <v>0.0425383403871149</v>
      </c>
    </row>
    <row r="54" customFormat="false" ht="12.75" hidden="false" customHeight="false" outlineLevel="0" collapsed="false">
      <c r="A54" s="213" t="e">
        <f aca="false">([1]!eomonth,A53,1)</f>
        <v>#VALUE!</v>
      </c>
      <c r="B54" s="219" t="e">
        <f aca="false">VLOOKUP(A54,$G$7:$H$361,2)+$C$4</f>
        <v>#VALUE!</v>
      </c>
      <c r="C54" s="220" t="e">
        <f aca="false">1/((1+B54/2)^(2*D54/365.25))</f>
        <v>#VALUE!</v>
      </c>
      <c r="D54" s="216" t="e">
        <f aca="false">A54-ValDate</f>
        <v>#VALUE!</v>
      </c>
      <c r="G54" s="195" t="n">
        <v>38565</v>
      </c>
      <c r="H54" s="201" t="n">
        <v>0.042849390583922</v>
      </c>
    </row>
    <row r="55" customFormat="false" ht="12.75" hidden="false" customHeight="false" outlineLevel="0" collapsed="false">
      <c r="A55" s="213" t="e">
        <f aca="false">([1]!eomonth,A54,1)</f>
        <v>#VALUE!</v>
      </c>
      <c r="B55" s="219" t="e">
        <f aca="false">VLOOKUP(A55,$G$7:$H$361,2)+$C$4</f>
        <v>#VALUE!</v>
      </c>
      <c r="C55" s="220" t="e">
        <f aca="false">1/((1+B55/2)^(2*D55/365.25))</f>
        <v>#VALUE!</v>
      </c>
      <c r="D55" s="216" t="e">
        <f aca="false">A55-ValDate</f>
        <v>#VALUE!</v>
      </c>
      <c r="G55" s="195" t="n">
        <v>38596</v>
      </c>
      <c r="H55" s="201" t="n">
        <v>0.0431604408131458</v>
      </c>
    </row>
    <row r="56" customFormat="false" ht="12.75" hidden="false" customHeight="false" outlineLevel="0" collapsed="false">
      <c r="A56" s="213" t="e">
        <f aca="false">([1]!eomonth,A55,1)</f>
        <v>#VALUE!</v>
      </c>
      <c r="B56" s="219" t="e">
        <f aca="false">VLOOKUP(A56,$G$7:$H$361,2)+$C$4</f>
        <v>#VALUE!</v>
      </c>
      <c r="C56" s="220" t="e">
        <f aca="false">1/((1+B56/2)^(2*D56/365.25))</f>
        <v>#VALUE!</v>
      </c>
      <c r="D56" s="216" t="e">
        <f aca="false">A56-ValDate</f>
        <v>#VALUE!</v>
      </c>
      <c r="G56" s="195" t="n">
        <v>38626</v>
      </c>
      <c r="H56" s="201" t="n">
        <v>0.043455265543825</v>
      </c>
    </row>
    <row r="57" customFormat="false" ht="12.75" hidden="false" customHeight="false" outlineLevel="0" collapsed="false">
      <c r="A57" s="213" t="e">
        <f aca="false">([1]!eomonth,A56,1)</f>
        <v>#VALUE!</v>
      </c>
      <c r="B57" s="219" t="e">
        <f aca="false">VLOOKUP(A57,$G$7:$H$361,2)+$C$4</f>
        <v>#VALUE!</v>
      </c>
      <c r="C57" s="220" t="e">
        <f aca="false">1/((1+B57/2)^(2*D57/365.25))</f>
        <v>#VALUE!</v>
      </c>
      <c r="D57" s="216" t="e">
        <f aca="false">A57-ValDate</f>
        <v>#VALUE!</v>
      </c>
      <c r="G57" s="195" t="n">
        <v>38657</v>
      </c>
      <c r="H57" s="201" t="n">
        <v>0.0437439929257732</v>
      </c>
    </row>
    <row r="58" customFormat="false" ht="12.75" hidden="false" customHeight="false" outlineLevel="0" collapsed="false">
      <c r="A58" s="213" t="e">
        <f aca="false">([1]!eomonth,A57,1)</f>
        <v>#VALUE!</v>
      </c>
      <c r="B58" s="219" t="e">
        <f aca="false">VLOOKUP(A58,$G$7:$H$361,2)+$C$4</f>
        <v>#VALUE!</v>
      </c>
      <c r="C58" s="220" t="e">
        <f aca="false">1/((1+B58/2)^(2*D58/365.25))</f>
        <v>#VALUE!</v>
      </c>
      <c r="D58" s="216" t="e">
        <f aca="false">A58-ValDate</f>
        <v>#VALUE!</v>
      </c>
      <c r="G58" s="195" t="n">
        <v>38687</v>
      </c>
      <c r="H58" s="201" t="n">
        <v>0.0440234065477898</v>
      </c>
    </row>
    <row r="59" customFormat="false" ht="12.75" hidden="false" customHeight="false" outlineLevel="0" collapsed="false">
      <c r="A59" s="213" t="e">
        <f aca="false">([1]!eomonth,A58,1)</f>
        <v>#VALUE!</v>
      </c>
      <c r="B59" s="219" t="e">
        <f aca="false">VLOOKUP(A59,$G$7:$H$361,2)+$C$4</f>
        <v>#VALUE!</v>
      </c>
      <c r="C59" s="220" t="e">
        <f aca="false">1/((1+B59/2)^(2*D59/365.25))</f>
        <v>#VALUE!</v>
      </c>
      <c r="D59" s="216" t="e">
        <f aca="false">A59-ValDate</f>
        <v>#VALUE!</v>
      </c>
      <c r="G59" s="195" t="n">
        <v>38718</v>
      </c>
      <c r="H59" s="201" t="n">
        <v>0.0442906018231821</v>
      </c>
    </row>
    <row r="60" customFormat="false" ht="12.75" hidden="false" customHeight="false" outlineLevel="0" collapsed="false">
      <c r="A60" s="213" t="e">
        <f aca="false">([1]!eomonth,A59,1)</f>
        <v>#VALUE!</v>
      </c>
      <c r="B60" s="219" t="e">
        <f aca="false">VLOOKUP(A60,$G$7:$H$361,2)+$C$4</f>
        <v>#VALUE!</v>
      </c>
      <c r="C60" s="220" t="e">
        <f aca="false">1/((1+B60/2)^(2*D60/365.25))</f>
        <v>#VALUE!</v>
      </c>
      <c r="D60" s="216" t="e">
        <f aca="false">A60-ValDate</f>
        <v>#VALUE!</v>
      </c>
      <c r="G60" s="195" t="n">
        <v>38749</v>
      </c>
      <c r="H60" s="201" t="n">
        <v>0.044518647734848</v>
      </c>
    </row>
    <row r="61" customFormat="false" ht="12.75" hidden="false" customHeight="false" outlineLevel="0" collapsed="false">
      <c r="A61" s="213" t="e">
        <f aca="false">([1]!eomonth,A60,1)</f>
        <v>#VALUE!</v>
      </c>
      <c r="B61" s="219" t="e">
        <f aca="false">VLOOKUP(A61,$G$7:$H$361,2)+$C$4</f>
        <v>#VALUE!</v>
      </c>
      <c r="C61" s="220" t="e">
        <f aca="false">1/((1+B61/2)^(2*D61/365.25))</f>
        <v>#VALUE!</v>
      </c>
      <c r="D61" s="216" t="e">
        <f aca="false">A61-ValDate</f>
        <v>#VALUE!</v>
      </c>
      <c r="G61" s="195" t="n">
        <v>38777</v>
      </c>
      <c r="H61" s="201" t="n">
        <v>0.044724624702285</v>
      </c>
    </row>
    <row r="62" customFormat="false" ht="12.75" hidden="false" customHeight="false" outlineLevel="0" collapsed="false">
      <c r="A62" s="213" t="e">
        <f aca="false">([1]!eomonth,A61,1)</f>
        <v>#VALUE!</v>
      </c>
      <c r="B62" s="219" t="e">
        <f aca="false">VLOOKUP(A62,$G$7:$H$361,2)+$C$4</f>
        <v>#VALUE!</v>
      </c>
      <c r="C62" s="220" t="e">
        <f aca="false">1/((1+B62/2)^(2*D62/365.25))</f>
        <v>#VALUE!</v>
      </c>
      <c r="D62" s="216" t="e">
        <f aca="false">A62-ValDate</f>
        <v>#VALUE!</v>
      </c>
      <c r="G62" s="195" t="n">
        <v>38808</v>
      </c>
      <c r="H62" s="201" t="n">
        <v>0.0449526706470849</v>
      </c>
    </row>
    <row r="63" customFormat="false" ht="12.75" hidden="false" customHeight="false" outlineLevel="0" collapsed="false">
      <c r="A63" s="213" t="e">
        <f aca="false">([1]!eomonth,A62,1)</f>
        <v>#VALUE!</v>
      </c>
      <c r="B63" s="219" t="e">
        <f aca="false">VLOOKUP(A63,$G$7:$H$361,2)+$C$4</f>
        <v>#VALUE!</v>
      </c>
      <c r="C63" s="220" t="e">
        <f aca="false">1/((1+B63/2)^(2*D63/365.25))</f>
        <v>#VALUE!</v>
      </c>
      <c r="D63" s="216" t="e">
        <f aca="false">A63-ValDate</f>
        <v>#VALUE!</v>
      </c>
      <c r="G63" s="195" t="n">
        <v>38838</v>
      </c>
      <c r="H63" s="201" t="n">
        <v>0.0451733602876581</v>
      </c>
    </row>
    <row r="64" customFormat="false" ht="12.75" hidden="false" customHeight="false" outlineLevel="0" collapsed="false">
      <c r="A64" s="213" t="e">
        <f aca="false">([1]!eomonth,A63,1)</f>
        <v>#VALUE!</v>
      </c>
      <c r="B64" s="219" t="e">
        <f aca="false">VLOOKUP(A64,$G$7:$H$361,2)+$C$4</f>
        <v>#VALUE!</v>
      </c>
      <c r="C64" s="220" t="e">
        <f aca="false">1/((1+B64/2)^(2*D64/365.25))</f>
        <v>#VALUE!</v>
      </c>
      <c r="D64" s="216" t="e">
        <f aca="false">A64-ValDate</f>
        <v>#VALUE!</v>
      </c>
      <c r="G64" s="195" t="n">
        <v>38869</v>
      </c>
      <c r="H64" s="201" t="n">
        <v>0.0454014062667074</v>
      </c>
    </row>
    <row r="65" customFormat="false" ht="12.75" hidden="false" customHeight="false" outlineLevel="0" collapsed="false">
      <c r="A65" s="213" t="e">
        <f aca="false">([1]!eomonth,A64,1)</f>
        <v>#VALUE!</v>
      </c>
      <c r="B65" s="219" t="e">
        <f aca="false">VLOOKUP(A65,$G$7:$H$361,2)+$C$4</f>
        <v>#VALUE!</v>
      </c>
      <c r="C65" s="220" t="e">
        <f aca="false">1/((1+B65/2)^(2*D65/365.25))</f>
        <v>#VALUE!</v>
      </c>
      <c r="D65" s="216" t="e">
        <f aca="false">A65-ValDate</f>
        <v>#VALUE!</v>
      </c>
      <c r="G65" s="195" t="n">
        <v>38899</v>
      </c>
      <c r="H65" s="201" t="n">
        <v>0.0456220959404217</v>
      </c>
    </row>
    <row r="66" customFormat="false" ht="12.75" hidden="false" customHeight="false" outlineLevel="0" collapsed="false">
      <c r="A66" s="213" t="e">
        <f aca="false">([1]!eomonth,A65,1)</f>
        <v>#VALUE!</v>
      </c>
      <c r="B66" s="219" t="e">
        <f aca="false">VLOOKUP(A66,$G$7:$H$361,2)+$C$4</f>
        <v>#VALUE!</v>
      </c>
      <c r="C66" s="220" t="e">
        <f aca="false">1/((1+B66/2)^(2*D66/365.25))</f>
        <v>#VALUE!</v>
      </c>
      <c r="D66" s="216" t="e">
        <f aca="false">A66-ValDate</f>
        <v>#VALUE!</v>
      </c>
      <c r="G66" s="195" t="n">
        <v>38930</v>
      </c>
      <c r="H66" s="201" t="n">
        <v>0.045850141953713</v>
      </c>
    </row>
    <row r="67" customFormat="false" ht="12.75" hidden="false" customHeight="false" outlineLevel="0" collapsed="false">
      <c r="A67" s="213" t="e">
        <f aca="false">([1]!eomonth,A66,1)</f>
        <v>#VALUE!</v>
      </c>
      <c r="B67" s="219" t="e">
        <f aca="false">VLOOKUP(A67,$G$7:$H$361,2)+$C$4</f>
        <v>#VALUE!</v>
      </c>
      <c r="C67" s="220" t="e">
        <f aca="false">1/((1+B67/2)^(2*D67/365.25))</f>
        <v>#VALUE!</v>
      </c>
      <c r="D67" s="216" t="e">
        <f aca="false">A67-ValDate</f>
        <v>#VALUE!</v>
      </c>
      <c r="G67" s="195" t="n">
        <v>38961</v>
      </c>
      <c r="H67" s="201" t="n">
        <v>0.0460781879844037</v>
      </c>
    </row>
    <row r="68" customFormat="false" ht="12.75" hidden="false" customHeight="false" outlineLevel="0" collapsed="false">
      <c r="A68" s="213" t="e">
        <f aca="false">([1]!eomonth,A67,1)</f>
        <v>#VALUE!</v>
      </c>
      <c r="B68" s="219" t="e">
        <f aca="false">VLOOKUP(A68,$G$7:$H$361,2)+$C$4</f>
        <v>#VALUE!</v>
      </c>
      <c r="C68" s="220" t="e">
        <f aca="false">1/((1+B68/2)^(2*D68/365.25))</f>
        <v>#VALUE!</v>
      </c>
      <c r="D68" s="216" t="e">
        <f aca="false">A68-ValDate</f>
        <v>#VALUE!</v>
      </c>
      <c r="G68" s="195" t="n">
        <v>38991</v>
      </c>
      <c r="H68" s="201" t="n">
        <v>0.0462953880949542</v>
      </c>
    </row>
    <row r="69" customFormat="false" ht="12.75" hidden="false" customHeight="false" outlineLevel="0" collapsed="false">
      <c r="A69" s="213" t="e">
        <f aca="false">([1]!eomonth,A68,1)</f>
        <v>#VALUE!</v>
      </c>
      <c r="B69" s="219" t="e">
        <f aca="false">VLOOKUP(A69,$G$7:$H$361,2)+$C$4</f>
        <v>#VALUE!</v>
      </c>
      <c r="C69" s="220" t="e">
        <f aca="false">1/((1+B69/2)^(2*D69/365.25))</f>
        <v>#VALUE!</v>
      </c>
      <c r="D69" s="216" t="e">
        <f aca="false">A69-ValDate</f>
        <v>#VALUE!</v>
      </c>
      <c r="G69" s="195" t="n">
        <v>39022</v>
      </c>
      <c r="H69" s="201" t="n">
        <v>0.0464873748213881</v>
      </c>
    </row>
    <row r="70" customFormat="false" ht="12.75" hidden="false" customHeight="false" outlineLevel="0" collapsed="false">
      <c r="A70" s="213" t="e">
        <f aca="false">([1]!eomonth,A69,1)</f>
        <v>#VALUE!</v>
      </c>
      <c r="B70" s="219" t="e">
        <f aca="false">VLOOKUP(A70,$G$7:$H$361,2)+$C$4</f>
        <v>#VALUE!</v>
      </c>
      <c r="C70" s="220" t="e">
        <f aca="false">1/((1+B70/2)^(2*D70/365.25))</f>
        <v>#VALUE!</v>
      </c>
      <c r="D70" s="216" t="e">
        <f aca="false">A70-ValDate</f>
        <v>#VALUE!</v>
      </c>
      <c r="G70" s="195" t="n">
        <v>39052</v>
      </c>
      <c r="H70" s="201" t="n">
        <v>0.0466731684393515</v>
      </c>
    </row>
    <row r="71" customFormat="false" ht="12.75" hidden="false" customHeight="false" outlineLevel="0" collapsed="false">
      <c r="A71" s="213" t="e">
        <f aca="false">([1]!eomonth,A70,1)</f>
        <v>#VALUE!</v>
      </c>
      <c r="B71" s="219" t="e">
        <f aca="false">VLOOKUP(A71,$G$7:$H$361,2)+$C$4</f>
        <v>#VALUE!</v>
      </c>
      <c r="C71" s="220" t="e">
        <f aca="false">1/((1+B71/2)^(2*D71/365.25))</f>
        <v>#VALUE!</v>
      </c>
      <c r="D71" s="216" t="e">
        <f aca="false">A71-ValDate</f>
        <v>#VALUE!</v>
      </c>
      <c r="G71" s="195" t="n">
        <v>39083</v>
      </c>
      <c r="H71" s="201" t="n">
        <v>0.0468651551900421</v>
      </c>
    </row>
    <row r="72" customFormat="false" ht="12.75" hidden="false" customHeight="false" outlineLevel="0" collapsed="false">
      <c r="A72" s="213" t="e">
        <f aca="false">([1]!eomonth,A71,1)</f>
        <v>#VALUE!</v>
      </c>
      <c r="B72" s="219" t="e">
        <f aca="false">VLOOKUP(A72,$G$7:$H$361,2)+$C$4</f>
        <v>#VALUE!</v>
      </c>
      <c r="C72" s="220" t="e">
        <f aca="false">1/((1+B72/2)^(2*D72/365.25))</f>
        <v>#VALUE!</v>
      </c>
      <c r="D72" s="216" t="e">
        <f aca="false">A72-ValDate</f>
        <v>#VALUE!</v>
      </c>
      <c r="G72" s="195" t="n">
        <v>39114</v>
      </c>
      <c r="H72" s="201" t="n">
        <v>0.0470571419530574</v>
      </c>
    </row>
    <row r="73" customFormat="false" ht="12.75" hidden="false" customHeight="false" outlineLevel="0" collapsed="false">
      <c r="A73" s="213" t="e">
        <f aca="false">([1]!eomonth,A72,1)</f>
        <v>#VALUE!</v>
      </c>
      <c r="B73" s="219" t="e">
        <f aca="false">VLOOKUP(A73,$G$7:$H$361,2)+$C$4</f>
        <v>#VALUE!</v>
      </c>
      <c r="C73" s="220" t="e">
        <f aca="false">1/((1+B73/2)^(2*D73/365.25))</f>
        <v>#VALUE!</v>
      </c>
      <c r="D73" s="216" t="e">
        <f aca="false">A73-ValDate</f>
        <v>#VALUE!</v>
      </c>
      <c r="G73" s="195" t="n">
        <v>39142</v>
      </c>
      <c r="H73" s="201" t="n">
        <v>0.0472305493625034</v>
      </c>
    </row>
    <row r="74" customFormat="false" ht="12.75" hidden="false" customHeight="false" outlineLevel="0" collapsed="false">
      <c r="A74" s="213" t="e">
        <f aca="false">([1]!eomonth,A73,1)</f>
        <v>#VALUE!</v>
      </c>
      <c r="B74" s="219" t="e">
        <f aca="false">VLOOKUP(A74,$G$7:$H$361,2)+$C$4</f>
        <v>#VALUE!</v>
      </c>
      <c r="C74" s="220" t="e">
        <f aca="false">1/((1+B74/2)^(2*D74/365.25))</f>
        <v>#VALUE!</v>
      </c>
      <c r="D74" s="216" t="e">
        <f aca="false">A74-ValDate</f>
        <v>#VALUE!</v>
      </c>
      <c r="G74" s="195" t="n">
        <v>39173</v>
      </c>
      <c r="H74" s="201" t="n">
        <v>0.0474225361489742</v>
      </c>
    </row>
    <row r="75" customFormat="false" ht="12.75" hidden="false" customHeight="false" outlineLevel="0" collapsed="false">
      <c r="A75" s="213" t="e">
        <f aca="false">([1]!eomonth,A74,1)</f>
        <v>#VALUE!</v>
      </c>
      <c r="B75" s="219" t="e">
        <f aca="false">VLOOKUP(A75,$G$7:$H$361,2)+$C$4</f>
        <v>#VALUE!</v>
      </c>
      <c r="C75" s="220" t="e">
        <f aca="false">1/((1+B75/2)^(2*D75/365.25))</f>
        <v>#VALUE!</v>
      </c>
      <c r="D75" s="216" t="e">
        <f aca="false">A75-ValDate</f>
        <v>#VALUE!</v>
      </c>
      <c r="G75" s="195" t="n">
        <v>39203</v>
      </c>
      <c r="H75" s="201" t="n">
        <v>0.0476083298250329</v>
      </c>
    </row>
    <row r="76" customFormat="false" ht="12.75" hidden="false" customHeight="false" outlineLevel="0" collapsed="false">
      <c r="A76" s="213" t="e">
        <f aca="false">([1]!eomonth,A75,1)</f>
        <v>#VALUE!</v>
      </c>
      <c r="B76" s="219" t="e">
        <f aca="false">VLOOKUP(A76,$G$7:$H$361,2)+$C$4</f>
        <v>#VALUE!</v>
      </c>
      <c r="C76" s="220" t="e">
        <f aca="false">1/((1+B76/2)^(2*D76/365.25))</f>
        <v>#VALUE!</v>
      </c>
      <c r="D76" s="216" t="e">
        <f aca="false">A76-ValDate</f>
        <v>#VALUE!</v>
      </c>
      <c r="G76" s="195" t="n">
        <v>39234</v>
      </c>
      <c r="H76" s="201" t="n">
        <v>0.0478003166357488</v>
      </c>
    </row>
    <row r="77" customFormat="false" ht="12.75" hidden="false" customHeight="false" outlineLevel="0" collapsed="false">
      <c r="A77" s="213" t="e">
        <f aca="false">([1]!eomonth,A76,1)</f>
        <v>#VALUE!</v>
      </c>
      <c r="B77" s="219" t="e">
        <f aca="false">VLOOKUP(A77,$G$7:$H$361,2)+$C$4</f>
        <v>#VALUE!</v>
      </c>
      <c r="C77" s="220" t="e">
        <f aca="false">1/((1+B77/2)^(2*D77/365.25))</f>
        <v>#VALUE!</v>
      </c>
      <c r="D77" s="216" t="e">
        <f aca="false">A77-ValDate</f>
        <v>#VALUE!</v>
      </c>
      <c r="G77" s="195" t="n">
        <v>39264</v>
      </c>
      <c r="H77" s="201" t="n">
        <v>0.0479861103352688</v>
      </c>
    </row>
    <row r="78" customFormat="false" ht="12.75" hidden="false" customHeight="false" outlineLevel="0" collapsed="false">
      <c r="A78" s="213" t="e">
        <f aca="false">([1]!eomonth,A77,1)</f>
        <v>#VALUE!</v>
      </c>
      <c r="B78" s="219" t="e">
        <f aca="false">VLOOKUP(A78,$G$7:$H$361,2)+$C$4</f>
        <v>#VALUE!</v>
      </c>
      <c r="C78" s="220" t="e">
        <f aca="false">1/((1+B78/2)^(2*D78/365.25))</f>
        <v>#VALUE!</v>
      </c>
      <c r="D78" s="216" t="e">
        <f aca="false">A78-ValDate</f>
        <v>#VALUE!</v>
      </c>
      <c r="G78" s="195" t="n">
        <v>39295</v>
      </c>
      <c r="H78" s="201" t="n">
        <v>0.0481780971702261</v>
      </c>
    </row>
    <row r="79" customFormat="false" ht="12.75" hidden="false" customHeight="false" outlineLevel="0" collapsed="false">
      <c r="A79" s="213" t="e">
        <f aca="false">([1]!eomonth,A78,1)</f>
        <v>#VALUE!</v>
      </c>
      <c r="B79" s="219" t="e">
        <f aca="false">VLOOKUP(A79,$G$7:$H$361,2)+$C$4</f>
        <v>#VALUE!</v>
      </c>
      <c r="C79" s="220" t="e">
        <f aca="false">1/((1+B79/2)^(2*D79/365.25))</f>
        <v>#VALUE!</v>
      </c>
      <c r="D79" s="216" t="e">
        <f aca="false">A79-ValDate</f>
        <v>#VALUE!</v>
      </c>
      <c r="G79" s="195" t="n">
        <v>39326</v>
      </c>
      <c r="H79" s="201" t="n">
        <v>0.0483700840175012</v>
      </c>
    </row>
    <row r="80" customFormat="false" ht="12.75" hidden="false" customHeight="false" outlineLevel="0" collapsed="false">
      <c r="A80" s="213" t="e">
        <f aca="false">([1]!eomonth,A79,1)</f>
        <v>#VALUE!</v>
      </c>
      <c r="B80" s="219" t="e">
        <f aca="false">VLOOKUP(A80,$G$7:$H$361,2)+$C$4</f>
        <v>#VALUE!</v>
      </c>
      <c r="C80" s="220" t="e">
        <f aca="false">1/((1+B80/2)^(2*D80/365.25))</f>
        <v>#VALUE!</v>
      </c>
      <c r="D80" s="216" t="e">
        <f aca="false">A80-ValDate</f>
        <v>#VALUE!</v>
      </c>
      <c r="G80" s="195" t="n">
        <v>39356</v>
      </c>
      <c r="H80" s="201" t="n">
        <v>0.0485558777523973</v>
      </c>
    </row>
    <row r="81" customFormat="false" ht="12.75" hidden="false" customHeight="false" outlineLevel="0" collapsed="false">
      <c r="A81" s="213" t="e">
        <f aca="false">([1]!eomonth,A80,1)</f>
        <v>#VALUE!</v>
      </c>
      <c r="B81" s="219" t="e">
        <f aca="false">VLOOKUP(A81,$G$7:$H$361,2)+$C$4</f>
        <v>#VALUE!</v>
      </c>
      <c r="C81" s="220" t="e">
        <f aca="false">1/((1+B81/2)^(2*D81/365.25))</f>
        <v>#VALUE!</v>
      </c>
      <c r="D81" s="216" t="e">
        <f aca="false">A81-ValDate</f>
        <v>#VALUE!</v>
      </c>
      <c r="G81" s="195" t="n">
        <v>39387</v>
      </c>
      <c r="H81" s="201" t="n">
        <v>0.0487478646239068</v>
      </c>
    </row>
    <row r="82" customFormat="false" ht="12.75" hidden="false" customHeight="false" outlineLevel="0" collapsed="false">
      <c r="A82" s="213" t="e">
        <f aca="false">([1]!eomonth,A81,1)</f>
        <v>#VALUE!</v>
      </c>
      <c r="B82" s="219" t="e">
        <f aca="false">VLOOKUP(A82,$G$7:$H$361,2)+$C$4</f>
        <v>#VALUE!</v>
      </c>
      <c r="C82" s="220" t="e">
        <f aca="false">1/((1+B82/2)^(2*D82/365.25))</f>
        <v>#VALUE!</v>
      </c>
      <c r="D82" s="216" t="e">
        <f aca="false">A82-ValDate</f>
        <v>#VALUE!</v>
      </c>
      <c r="G82" s="195" t="n">
        <v>39417</v>
      </c>
      <c r="H82" s="201" t="n">
        <v>0.0489336583822535</v>
      </c>
    </row>
    <row r="83" customFormat="false" ht="12.75" hidden="false" customHeight="false" outlineLevel="0" collapsed="false">
      <c r="A83" s="213" t="e">
        <f aca="false">([1]!eomonth,A82,1)</f>
        <v>#VALUE!</v>
      </c>
      <c r="B83" s="219" t="e">
        <f aca="false">VLOOKUP(A83,$G$7:$H$361,2)+$C$4</f>
        <v>#VALUE!</v>
      </c>
      <c r="C83" s="220" t="e">
        <f aca="false">1/((1+B83/2)^(2*D83/365.25))</f>
        <v>#VALUE!</v>
      </c>
      <c r="D83" s="216" t="e">
        <f aca="false">A83-ValDate</f>
        <v>#VALUE!</v>
      </c>
      <c r="G83" s="195" t="n">
        <v>39448</v>
      </c>
      <c r="H83" s="201" t="n">
        <v>0.0491256452779929</v>
      </c>
    </row>
    <row r="84" customFormat="false" ht="12.75" hidden="false" customHeight="false" outlineLevel="0" collapsed="false">
      <c r="A84" s="213" t="e">
        <f aca="false">([1]!eomonth,A83,1)</f>
        <v>#VALUE!</v>
      </c>
      <c r="B84" s="219" t="e">
        <f aca="false">VLOOKUP(A84,$G$7:$H$361,2)+$C$4</f>
        <v>#VALUE!</v>
      </c>
      <c r="C84" s="220" t="e">
        <f aca="false">1/((1+B84/2)^(2*D84/365.25))</f>
        <v>#VALUE!</v>
      </c>
      <c r="D84" s="216" t="e">
        <f aca="false">A84-ValDate</f>
        <v>#VALUE!</v>
      </c>
      <c r="G84" s="195" t="n">
        <v>39479</v>
      </c>
      <c r="H84" s="201" t="n">
        <v>0.0493176321860442</v>
      </c>
    </row>
    <row r="85" customFormat="false" ht="12.75" hidden="false" customHeight="false" outlineLevel="0" collapsed="false">
      <c r="A85" s="213" t="e">
        <f aca="false">([1]!eomonth,A84,1)</f>
        <v>#VALUE!</v>
      </c>
      <c r="B85" s="219" t="e">
        <f aca="false">VLOOKUP(A85,$G$7:$H$361,2)+$C$4</f>
        <v>#VALUE!</v>
      </c>
      <c r="C85" s="220" t="e">
        <f aca="false">1/((1+B85/2)^(2*D85/365.25))</f>
        <v>#VALUE!</v>
      </c>
      <c r="D85" s="216" t="e">
        <f aca="false">A85-ValDate</f>
        <v>#VALUE!</v>
      </c>
      <c r="G85" s="195" t="n">
        <v>39508</v>
      </c>
      <c r="H85" s="201" t="n">
        <v>0.049497232853108</v>
      </c>
    </row>
    <row r="86" customFormat="false" ht="12.75" hidden="false" customHeight="false" outlineLevel="0" collapsed="false">
      <c r="A86" s="213" t="e">
        <f aca="false">([1]!eomonth,A85,1)</f>
        <v>#VALUE!</v>
      </c>
      <c r="B86" s="219" t="e">
        <f aca="false">VLOOKUP(A86,$G$7:$H$361,2)+$C$4</f>
        <v>#VALUE!</v>
      </c>
      <c r="C86" s="220" t="e">
        <f aca="false">1/((1+B86/2)^(2*D86/365.25))</f>
        <v>#VALUE!</v>
      </c>
      <c r="D86" s="216" t="e">
        <f aca="false">A86-ValDate</f>
        <v>#VALUE!</v>
      </c>
      <c r="G86" s="195" t="n">
        <v>39539</v>
      </c>
      <c r="H86" s="201" t="n">
        <v>0.0496892197849852</v>
      </c>
    </row>
    <row r="87" customFormat="false" ht="12.75" hidden="false" customHeight="false" outlineLevel="0" collapsed="false">
      <c r="A87" s="213" t="e">
        <f aca="false">([1]!eomonth,A86,1)</f>
        <v>#VALUE!</v>
      </c>
      <c r="B87" s="219" t="e">
        <f aca="false">VLOOKUP(A87,$G$7:$H$361,2)+$C$4</f>
        <v>#VALUE!</v>
      </c>
      <c r="C87" s="220" t="e">
        <f aca="false">1/((1+B87/2)^(2*D87/365.25))</f>
        <v>#VALUE!</v>
      </c>
      <c r="D87" s="216" t="e">
        <f aca="false">A87-ValDate</f>
        <v>#VALUE!</v>
      </c>
      <c r="G87" s="195" t="n">
        <v>39569</v>
      </c>
      <c r="H87" s="201" t="n">
        <v>0.0498750136017474</v>
      </c>
    </row>
    <row r="88" customFormat="false" ht="12.75" hidden="false" customHeight="false" outlineLevel="0" collapsed="false">
      <c r="A88" s="213" t="e">
        <f aca="false">([1]!eomonth,A87,1)</f>
        <v>#VALUE!</v>
      </c>
      <c r="B88" s="219" t="e">
        <f aca="false">VLOOKUP(A88,$G$7:$H$361,2)+$C$4</f>
        <v>#VALUE!</v>
      </c>
      <c r="C88" s="220" t="e">
        <f aca="false">1/((1+B88/2)^(2*D88/365.25))</f>
        <v>#VALUE!</v>
      </c>
      <c r="D88" s="216" t="e">
        <f aca="false">A88-ValDate</f>
        <v>#VALUE!</v>
      </c>
      <c r="G88" s="195" t="n">
        <v>39600</v>
      </c>
      <c r="H88" s="201" t="n">
        <v>0.0500670005578439</v>
      </c>
    </row>
    <row r="89" customFormat="false" ht="12.75" hidden="false" customHeight="false" outlineLevel="0" collapsed="false">
      <c r="A89" s="213" t="e">
        <f aca="false">([1]!eomonth,A88,1)</f>
        <v>#VALUE!</v>
      </c>
      <c r="B89" s="219" t="e">
        <f aca="false">VLOOKUP(A89,$G$7:$H$361,2)+$C$4</f>
        <v>#VALUE!</v>
      </c>
      <c r="C89" s="220" t="e">
        <f aca="false">1/((1+B89/2)^(2*D89/365.25))</f>
        <v>#VALUE!</v>
      </c>
      <c r="D89" s="216" t="e">
        <f aca="false">A89-ValDate</f>
        <v>#VALUE!</v>
      </c>
      <c r="G89" s="195" t="n">
        <v>39630</v>
      </c>
      <c r="H89" s="201" t="n">
        <v>0.0502527943980411</v>
      </c>
    </row>
    <row r="90" customFormat="false" ht="12.75" hidden="false" customHeight="false" outlineLevel="0" collapsed="false">
      <c r="A90" s="213" t="e">
        <f aca="false">([1]!eomonth,A89,1)</f>
        <v>#VALUE!</v>
      </c>
      <c r="B90" s="219" t="e">
        <f aca="false">VLOOKUP(A90,$G$7:$H$361,2)+$C$4</f>
        <v>#VALUE!</v>
      </c>
      <c r="C90" s="220" t="e">
        <f aca="false">1/((1+B90/2)^(2*D90/365.25))</f>
        <v>#VALUE!</v>
      </c>
      <c r="D90" s="216" t="e">
        <f aca="false">A90-ValDate</f>
        <v>#VALUE!</v>
      </c>
      <c r="G90" s="195" t="n">
        <v>39661</v>
      </c>
      <c r="H90" s="201" t="n">
        <v>0.0504447813783515</v>
      </c>
    </row>
    <row r="91" customFormat="false" ht="12.75" hidden="false" customHeight="false" outlineLevel="0" collapsed="false">
      <c r="A91" s="213" t="e">
        <f aca="false">([1]!eomonth,A90,1)</f>
        <v>#VALUE!</v>
      </c>
      <c r="B91" s="219" t="e">
        <f aca="false">VLOOKUP(A91,$G$7:$H$361,2)+$C$4</f>
        <v>#VALUE!</v>
      </c>
      <c r="C91" s="220" t="e">
        <f aca="false">1/((1+B91/2)^(2*D91/365.25))</f>
        <v>#VALUE!</v>
      </c>
      <c r="D91" s="216" t="e">
        <f aca="false">A91-ValDate</f>
        <v>#VALUE!</v>
      </c>
      <c r="G91" s="195" t="n">
        <v>39692</v>
      </c>
      <c r="H91" s="201" t="n">
        <v>0.0506367683709663</v>
      </c>
    </row>
    <row r="92" customFormat="false" ht="12.75" hidden="false" customHeight="false" outlineLevel="0" collapsed="false">
      <c r="A92" s="213" t="e">
        <f aca="false">([1]!eomonth,A91,1)</f>
        <v>#VALUE!</v>
      </c>
      <c r="B92" s="219" t="e">
        <f aca="false">VLOOKUP(A92,$G$7:$H$361,2)+$C$4</f>
        <v>#VALUE!</v>
      </c>
      <c r="C92" s="220" t="e">
        <f aca="false">1/((1+B92/2)^(2*D92/365.25))</f>
        <v>#VALUE!</v>
      </c>
      <c r="D92" s="216" t="e">
        <f aca="false">A92-ValDate</f>
        <v>#VALUE!</v>
      </c>
      <c r="G92" s="195" t="n">
        <v>39722</v>
      </c>
      <c r="H92" s="201" t="n">
        <v>0.0508177937845748</v>
      </c>
    </row>
    <row r="93" customFormat="false" ht="12.75" hidden="false" customHeight="false" outlineLevel="0" collapsed="false">
      <c r="A93" s="213" t="e">
        <f aca="false">([1]!eomonth,A92,1)</f>
        <v>#VALUE!</v>
      </c>
      <c r="B93" s="219" t="e">
        <f aca="false">VLOOKUP(A93,$G$7:$H$361,2)+$C$4</f>
        <v>#VALUE!</v>
      </c>
      <c r="C93" s="220" t="e">
        <f aca="false">1/((1+B93/2)^(2*D93/365.25))</f>
        <v>#VALUE!</v>
      </c>
      <c r="D93" s="216" t="e">
        <f aca="false">A93-ValDate</f>
        <v>#VALUE!</v>
      </c>
      <c r="G93" s="195" t="n">
        <v>39753</v>
      </c>
      <c r="H93" s="201" t="n">
        <v>0.0509358696374718</v>
      </c>
    </row>
    <row r="94" customFormat="false" ht="12.75" hidden="false" customHeight="false" outlineLevel="0" collapsed="false">
      <c r="A94" s="213" t="e">
        <f aca="false">([1]!eomonth,A93,1)</f>
        <v>#VALUE!</v>
      </c>
      <c r="B94" s="219" t="e">
        <f aca="false">VLOOKUP(A94,$G$7:$H$361,2)+$C$4</f>
        <v>#VALUE!</v>
      </c>
      <c r="C94" s="220" t="e">
        <f aca="false">1/((1+B94/2)^(2*D94/365.25))</f>
        <v>#VALUE!</v>
      </c>
      <c r="D94" s="216" t="e">
        <f aca="false">A94-ValDate</f>
        <v>#VALUE!</v>
      </c>
      <c r="G94" s="195" t="n">
        <v>39783</v>
      </c>
      <c r="H94" s="201" t="n">
        <v>0.0510501365963187</v>
      </c>
    </row>
    <row r="95" customFormat="false" ht="12.75" hidden="false" customHeight="false" outlineLevel="0" collapsed="false">
      <c r="A95" s="213" t="e">
        <f aca="false">([1]!eomonth,A94,1)</f>
        <v>#VALUE!</v>
      </c>
      <c r="B95" s="219" t="e">
        <f aca="false">VLOOKUP(A95,$G$7:$H$361,2)+$C$4</f>
        <v>#VALUE!</v>
      </c>
      <c r="C95" s="220" t="e">
        <f aca="false">1/((1+B95/2)^(2*D95/365.25))</f>
        <v>#VALUE!</v>
      </c>
      <c r="D95" s="216" t="e">
        <f aca="false">A95-ValDate</f>
        <v>#VALUE!</v>
      </c>
      <c r="G95" s="195" t="n">
        <v>39814</v>
      </c>
      <c r="H95" s="201" t="n">
        <v>0.0511682124583706</v>
      </c>
    </row>
    <row r="96" customFormat="false" ht="12.75" hidden="false" customHeight="false" outlineLevel="0" collapsed="false">
      <c r="A96" s="213" t="e">
        <f aca="false">([1]!eomonth,A95,1)</f>
        <v>#VALUE!</v>
      </c>
      <c r="B96" s="219" t="e">
        <f aca="false">VLOOKUP(A96,$G$7:$H$361,2)+$C$4</f>
        <v>#VALUE!</v>
      </c>
      <c r="C96" s="220" t="e">
        <f aca="false">1/((1+B96/2)^(2*D96/365.25))</f>
        <v>#VALUE!</v>
      </c>
      <c r="D96" s="216" t="e">
        <f aca="false">A96-ValDate</f>
        <v>#VALUE!</v>
      </c>
      <c r="G96" s="195" t="n">
        <v>39845</v>
      </c>
      <c r="H96" s="201" t="n">
        <v>0.0512862883250755</v>
      </c>
    </row>
    <row r="97" customFormat="false" ht="12.75" hidden="false" customHeight="false" outlineLevel="0" collapsed="false">
      <c r="A97" s="213" t="e">
        <f aca="false">([1]!eomonth,A96,1)</f>
        <v>#VALUE!</v>
      </c>
      <c r="B97" s="219" t="e">
        <f aca="false">VLOOKUP(A97,$G$7:$H$361,2)+$C$4</f>
        <v>#VALUE!</v>
      </c>
      <c r="C97" s="220" t="e">
        <f aca="false">1/((1+B97/2)^(2*D97/365.25))</f>
        <v>#VALUE!</v>
      </c>
      <c r="D97" s="216" t="e">
        <f aca="false">A97-ValDate</f>
        <v>#VALUE!</v>
      </c>
      <c r="G97" s="195" t="n">
        <v>39873</v>
      </c>
      <c r="H97" s="201" t="n">
        <v>0.051392937499001</v>
      </c>
    </row>
    <row r="98" customFormat="false" ht="12.75" hidden="false" customHeight="false" outlineLevel="0" collapsed="false">
      <c r="A98" s="213" t="e">
        <f aca="false">([1]!eomonth,A97,1)</f>
        <v>#VALUE!</v>
      </c>
      <c r="B98" s="219" t="e">
        <f aca="false">VLOOKUP(A98,$G$7:$H$361,2)+$C$4</f>
        <v>#VALUE!</v>
      </c>
      <c r="C98" s="220" t="e">
        <f aca="false">1/((1+B98/2)^(2*D98/365.25))</f>
        <v>#VALUE!</v>
      </c>
      <c r="D98" s="216" t="e">
        <f aca="false">A98-ValDate</f>
        <v>#VALUE!</v>
      </c>
      <c r="G98" s="195" t="n">
        <v>39904</v>
      </c>
      <c r="H98" s="201" t="n">
        <v>0.0515110133745593</v>
      </c>
    </row>
    <row r="99" customFormat="false" ht="12.75" hidden="false" customHeight="false" outlineLevel="0" collapsed="false">
      <c r="A99" s="213" t="e">
        <f aca="false">([1]!eomonth,A98,1)</f>
        <v>#VALUE!</v>
      </c>
      <c r="B99" s="219" t="e">
        <f aca="false">VLOOKUP(A99,$G$7:$H$361,2)+$C$4</f>
        <v>#VALUE!</v>
      </c>
      <c r="C99" s="220" t="e">
        <f aca="false">1/((1+B99/2)^(2*D99/365.25))</f>
        <v>#VALUE!</v>
      </c>
      <c r="D99" s="216" t="e">
        <f aca="false">A99-ValDate</f>
        <v>#VALUE!</v>
      </c>
      <c r="G99" s="195" t="n">
        <v>39934</v>
      </c>
      <c r="H99" s="201" t="n">
        <v>0.051625280355335</v>
      </c>
    </row>
    <row r="100" customFormat="false" ht="12.75" hidden="false" customHeight="false" outlineLevel="0" collapsed="false">
      <c r="A100" s="213" t="e">
        <f aca="false">([1]!eomonth,A99,1)</f>
        <v>#VALUE!</v>
      </c>
      <c r="B100" s="219" t="e">
        <f aca="false">VLOOKUP(A100,$G$7:$H$361,2)+$C$4</f>
        <v>#VALUE!</v>
      </c>
      <c r="C100" s="220" t="e">
        <f aca="false">1/((1+B100/2)^(2*D100/365.25))</f>
        <v>#VALUE!</v>
      </c>
      <c r="D100" s="216" t="e">
        <f aca="false">A100-ValDate</f>
        <v>#VALUE!</v>
      </c>
      <c r="G100" s="195" t="n">
        <v>39965</v>
      </c>
      <c r="H100" s="201" t="n">
        <v>0.051743356240046</v>
      </c>
    </row>
    <row r="101" customFormat="false" ht="12.75" hidden="false" customHeight="false" outlineLevel="0" collapsed="false">
      <c r="A101" s="213" t="e">
        <f aca="false">([1]!eomonth,A100,1)</f>
        <v>#VALUE!</v>
      </c>
      <c r="B101" s="219" t="e">
        <f aca="false">VLOOKUP(A101,$G$7:$H$361,2)+$C$4</f>
        <v>#VALUE!</v>
      </c>
      <c r="C101" s="220" t="e">
        <f aca="false">1/((1+B101/2)^(2*D101/365.25))</f>
        <v>#VALUE!</v>
      </c>
      <c r="D101" s="216" t="e">
        <f aca="false">A101-ValDate</f>
        <v>#VALUE!</v>
      </c>
      <c r="G101" s="195" t="n">
        <v>39995</v>
      </c>
      <c r="H101" s="201" t="n">
        <v>0.051857623229679</v>
      </c>
    </row>
    <row r="102" customFormat="false" ht="12.75" hidden="false" customHeight="false" outlineLevel="0" collapsed="false">
      <c r="A102" s="213" t="e">
        <f aca="false">([1]!eomonth,A101,1)</f>
        <v>#VALUE!</v>
      </c>
      <c r="B102" s="219" t="e">
        <f aca="false">VLOOKUP(A102,$G$7:$H$361,2)+$C$4</f>
        <v>#VALUE!</v>
      </c>
      <c r="C102" s="220" t="e">
        <f aca="false">1/((1+B102/2)^(2*D102/365.25))</f>
        <v>#VALUE!</v>
      </c>
      <c r="D102" s="216" t="e">
        <f aca="false">A102-ValDate</f>
        <v>#VALUE!</v>
      </c>
      <c r="G102" s="195" t="n">
        <v>40026</v>
      </c>
      <c r="H102" s="201" t="n">
        <v>0.0519756991235418</v>
      </c>
    </row>
    <row r="103" customFormat="false" ht="12.75" hidden="false" customHeight="false" outlineLevel="0" collapsed="false">
      <c r="A103" s="213" t="e">
        <f aca="false">([1]!eomonth,A102,1)</f>
        <v>#VALUE!</v>
      </c>
      <c r="B103" s="219" t="e">
        <f aca="false">VLOOKUP(A103,$G$7:$H$361,2)+$C$4</f>
        <v>#VALUE!</v>
      </c>
      <c r="C103" s="220" t="e">
        <f aca="false">1/((1+B103/2)^(2*D103/365.25))</f>
        <v>#VALUE!</v>
      </c>
      <c r="D103" s="216" t="e">
        <f aca="false">A103-ValDate</f>
        <v>#VALUE!</v>
      </c>
      <c r="G103" s="195" t="n">
        <v>40057</v>
      </c>
      <c r="H103" s="201" t="n">
        <v>0.0520937750220551</v>
      </c>
    </row>
    <row r="104" customFormat="false" ht="12.75" hidden="false" customHeight="false" outlineLevel="0" collapsed="false">
      <c r="A104" s="213" t="e">
        <f aca="false">([1]!eomonth,A103,1)</f>
        <v>#VALUE!</v>
      </c>
      <c r="B104" s="219" t="e">
        <f aca="false">VLOOKUP(A104,$G$7:$H$361,2)+$C$4</f>
        <v>#VALUE!</v>
      </c>
      <c r="C104" s="220" t="e">
        <f aca="false">1/((1+B104/2)^(2*D104/365.25))</f>
        <v>#VALUE!</v>
      </c>
      <c r="D104" s="216" t="e">
        <f aca="false">A104-ValDate</f>
        <v>#VALUE!</v>
      </c>
      <c r="G104" s="195" t="n">
        <v>40087</v>
      </c>
      <c r="H104" s="201" t="n">
        <v>0.0522080420250441</v>
      </c>
    </row>
    <row r="105" customFormat="false" ht="12.75" hidden="false" customHeight="false" outlineLevel="0" collapsed="false">
      <c r="A105" s="213" t="e">
        <f aca="false">([1]!eomonth,A104,1)</f>
        <v>#VALUE!</v>
      </c>
      <c r="B105" s="219" t="e">
        <f aca="false">VLOOKUP(A105,$G$7:$H$361,2)+$C$4</f>
        <v>#VALUE!</v>
      </c>
      <c r="C105" s="220" t="e">
        <f aca="false">1/((1+B105/2)^(2*D105/365.25))</f>
        <v>#VALUE!</v>
      </c>
      <c r="D105" s="216" t="e">
        <f aca="false">A105-ValDate</f>
        <v>#VALUE!</v>
      </c>
      <c r="G105" s="195" t="n">
        <v>40118</v>
      </c>
      <c r="H105" s="201" t="n">
        <v>0.0523261179327079</v>
      </c>
    </row>
    <row r="106" customFormat="false" ht="12.75" hidden="false" customHeight="false" outlineLevel="0" collapsed="false">
      <c r="A106" s="213" t="e">
        <f aca="false">([1]!eomonth,A105,1)</f>
        <v>#VALUE!</v>
      </c>
      <c r="B106" s="219" t="e">
        <f aca="false">VLOOKUP(A106,$G$7:$H$361,2)+$C$4</f>
        <v>#VALUE!</v>
      </c>
      <c r="C106" s="220" t="e">
        <f aca="false">1/((1+B106/2)^(2*D106/365.25))</f>
        <v>#VALUE!</v>
      </c>
      <c r="D106" s="216" t="e">
        <f aca="false">A106-ValDate</f>
        <v>#VALUE!</v>
      </c>
      <c r="G106" s="195" t="n">
        <v>40148</v>
      </c>
      <c r="H106" s="201" t="n">
        <v>0.0524403849445521</v>
      </c>
    </row>
    <row r="107" customFormat="false" ht="12.75" hidden="false" customHeight="false" outlineLevel="0" collapsed="false">
      <c r="A107" s="213" t="e">
        <f aca="false">([1]!eomonth,A106,1)</f>
        <v>#VALUE!</v>
      </c>
      <c r="B107" s="219" t="e">
        <f aca="false">VLOOKUP(A107,$G$7:$H$361,2)+$C$4</f>
        <v>#VALUE!</v>
      </c>
      <c r="C107" s="220" t="e">
        <f aca="false">1/((1+B107/2)^(2*D107/365.25))</f>
        <v>#VALUE!</v>
      </c>
      <c r="D107" s="216" t="e">
        <f aca="false">A107-ValDate</f>
        <v>#VALUE!</v>
      </c>
      <c r="G107" s="195" t="n">
        <v>40179</v>
      </c>
      <c r="H107" s="201" t="n">
        <v>0.0525584608613645</v>
      </c>
    </row>
    <row r="108" customFormat="false" ht="12.75" hidden="false" customHeight="false" outlineLevel="0" collapsed="false">
      <c r="A108" s="213" t="e">
        <f aca="false">([1]!eomonth,A107,1)</f>
        <v>#VALUE!</v>
      </c>
      <c r="B108" s="219" t="e">
        <f aca="false">VLOOKUP(A108,$G$7:$H$361,2)+$C$4</f>
        <v>#VALUE!</v>
      </c>
      <c r="C108" s="220" t="e">
        <f aca="false">1/((1+B108/2)^(2*D108/365.25))</f>
        <v>#VALUE!</v>
      </c>
      <c r="D108" s="216" t="e">
        <f aca="false">A108-ValDate</f>
        <v>#VALUE!</v>
      </c>
      <c r="G108" s="195" t="n">
        <v>40210</v>
      </c>
      <c r="H108" s="201" t="n">
        <v>0.0526765367828266</v>
      </c>
    </row>
    <row r="109" customFormat="false" ht="12.75" hidden="false" customHeight="false" outlineLevel="0" collapsed="false">
      <c r="A109" s="213" t="e">
        <f aca="false">([1]!eomonth,A108,1)</f>
        <v>#VALUE!</v>
      </c>
      <c r="B109" s="219" t="e">
        <f aca="false">VLOOKUP(A109,$G$7:$H$361,2)+$C$4</f>
        <v>#VALUE!</v>
      </c>
      <c r="C109" s="220" t="e">
        <f aca="false">1/((1+B109/2)^(2*D109/365.25))</f>
        <v>#VALUE!</v>
      </c>
      <c r="D109" s="216" t="e">
        <f aca="false">A109-ValDate</f>
        <v>#VALUE!</v>
      </c>
      <c r="G109" s="195" t="n">
        <v>40238</v>
      </c>
      <c r="H109" s="201" t="n">
        <v>0.0527831860062076</v>
      </c>
    </row>
    <row r="110" customFormat="false" ht="12.75" hidden="false" customHeight="false" outlineLevel="0" collapsed="false">
      <c r="A110" s="213" t="e">
        <f aca="false">([1]!eomonth,A109,1)</f>
        <v>#VALUE!</v>
      </c>
      <c r="B110" s="219" t="e">
        <f aca="false">VLOOKUP(A110,$G$7:$H$361,2)+$C$4</f>
        <v>#VALUE!</v>
      </c>
      <c r="C110" s="220" t="e">
        <f aca="false">1/((1+B110/2)^(2*D110/365.25))</f>
        <v>#VALUE!</v>
      </c>
      <c r="D110" s="216" t="e">
        <f aca="false">A110-ValDate</f>
        <v>#VALUE!</v>
      </c>
      <c r="G110" s="195" t="n">
        <v>40269</v>
      </c>
      <c r="H110" s="201" t="n">
        <v>0.0529012619365172</v>
      </c>
    </row>
    <row r="111" customFormat="false" ht="12.75" hidden="false" customHeight="false" outlineLevel="0" collapsed="false">
      <c r="A111" s="213" t="e">
        <f aca="false">([1]!eomonth,A110,1)</f>
        <v>#VALUE!</v>
      </c>
      <c r="B111" s="219" t="e">
        <f aca="false">VLOOKUP(A111,$G$7:$H$361,2)+$C$4</f>
        <v>#VALUE!</v>
      </c>
      <c r="C111" s="220" t="e">
        <f aca="false">1/((1+B111/2)^(2*D111/365.25))</f>
        <v>#VALUE!</v>
      </c>
      <c r="D111" s="216" t="e">
        <f aca="false">A111-ValDate</f>
        <v>#VALUE!</v>
      </c>
      <c r="G111" s="195" t="n">
        <v>40299</v>
      </c>
      <c r="H111" s="201" t="n">
        <v>0.053015528970275</v>
      </c>
    </row>
    <row r="112" customFormat="false" ht="12.75" hidden="false" customHeight="false" outlineLevel="0" collapsed="false">
      <c r="A112" s="213" t="e">
        <f aca="false">([1]!eomonth,A111,1)</f>
        <v>#VALUE!</v>
      </c>
      <c r="B112" s="219" t="e">
        <f aca="false">VLOOKUP(A112,$G$7:$H$361,2)+$C$4</f>
        <v>#VALUE!</v>
      </c>
      <c r="C112" s="220" t="e">
        <f aca="false">1/((1+B112/2)^(2*D112/365.25))</f>
        <v>#VALUE!</v>
      </c>
      <c r="D112" s="216" t="e">
        <f aca="false">A112-ValDate</f>
        <v>#VALUE!</v>
      </c>
      <c r="G112" s="195" t="n">
        <v>40330</v>
      </c>
      <c r="H112" s="201" t="n">
        <v>0.0531336049097315</v>
      </c>
    </row>
    <row r="113" customFormat="false" ht="12.75" hidden="false" customHeight="false" outlineLevel="0" collapsed="false">
      <c r="A113" s="213" t="e">
        <f aca="false">([1]!eomonth,A112,1)</f>
        <v>#VALUE!</v>
      </c>
      <c r="B113" s="219" t="e">
        <f aca="false">VLOOKUP(A113,$G$7:$H$361,2)+$C$4</f>
        <v>#VALUE!</v>
      </c>
      <c r="C113" s="220" t="e">
        <f aca="false">1/((1+B113/2)^(2*D113/365.25))</f>
        <v>#VALUE!</v>
      </c>
      <c r="D113" s="216" t="e">
        <f aca="false">A113-ValDate</f>
        <v>#VALUE!</v>
      </c>
      <c r="G113" s="195" t="n">
        <v>40360</v>
      </c>
      <c r="H113" s="201" t="n">
        <v>0.0532478719523408</v>
      </c>
    </row>
    <row r="114" customFormat="false" ht="12.75" hidden="false" customHeight="false" outlineLevel="0" collapsed="false">
      <c r="A114" s="213" t="e">
        <f aca="false">([1]!eomonth,A113,1)</f>
        <v>#VALUE!</v>
      </c>
      <c r="B114" s="219" t="e">
        <f aca="false">VLOOKUP(A114,$G$7:$H$361,2)+$C$4</f>
        <v>#VALUE!</v>
      </c>
      <c r="C114" s="220" t="e">
        <f aca="false">1/((1+B114/2)^(2*D114/365.25))</f>
        <v>#VALUE!</v>
      </c>
      <c r="D114" s="216" t="e">
        <f aca="false">A114-ValDate</f>
        <v>#VALUE!</v>
      </c>
      <c r="G114" s="195" t="n">
        <v>40391</v>
      </c>
      <c r="H114" s="201" t="n">
        <v>0.0533659479009425</v>
      </c>
    </row>
    <row r="115" customFormat="false" ht="12.75" hidden="false" customHeight="false" outlineLevel="0" collapsed="false">
      <c r="A115" s="213" t="e">
        <f aca="false">([1]!eomonth,A114,1)</f>
        <v>#VALUE!</v>
      </c>
      <c r="B115" s="219" t="e">
        <f aca="false">VLOOKUP(A115,$G$7:$H$361,2)+$C$4</f>
        <v>#VALUE!</v>
      </c>
      <c r="C115" s="220" t="e">
        <f aca="false">1/((1+B115/2)^(2*D115/365.25))</f>
        <v>#VALUE!</v>
      </c>
      <c r="D115" s="216" t="e">
        <f aca="false">A115-ValDate</f>
        <v>#VALUE!</v>
      </c>
      <c r="G115" s="195" t="n">
        <v>40422</v>
      </c>
      <c r="H115" s="201" t="n">
        <v>0.0534840238541916</v>
      </c>
    </row>
    <row r="116" customFormat="false" ht="12.75" hidden="false" customHeight="false" outlineLevel="0" collapsed="false">
      <c r="A116" s="213" t="e">
        <f aca="false">([1]!eomonth,A115,1)</f>
        <v>#VALUE!</v>
      </c>
      <c r="B116" s="219" t="e">
        <f aca="false">VLOOKUP(A116,$G$7:$H$361,2)+$C$4</f>
        <v>#VALUE!</v>
      </c>
      <c r="C116" s="220" t="e">
        <f aca="false">1/((1+B116/2)^(2*D116/365.25))</f>
        <v>#VALUE!</v>
      </c>
      <c r="D116" s="216" t="e">
        <f aca="false">A116-ValDate</f>
        <v>#VALUE!</v>
      </c>
      <c r="G116" s="195" t="n">
        <v>40452</v>
      </c>
      <c r="H116" s="201" t="n">
        <v>0.053598290910148</v>
      </c>
    </row>
    <row r="117" customFormat="false" ht="12.75" hidden="false" customHeight="false" outlineLevel="0" collapsed="false">
      <c r="A117" s="213" t="e">
        <f aca="false">([1]!eomonth,A116,1)</f>
        <v>#VALUE!</v>
      </c>
      <c r="B117" s="219" t="e">
        <f aca="false">VLOOKUP(A117,$G$7:$H$361,2)+$C$4</f>
        <v>#VALUE!</v>
      </c>
      <c r="C117" s="220" t="e">
        <f aca="false">1/((1+B117/2)^(2*D117/365.25))</f>
        <v>#VALUE!</v>
      </c>
      <c r="D117" s="216" t="e">
        <f aca="false">A117-ValDate</f>
        <v>#VALUE!</v>
      </c>
      <c r="G117" s="195" t="n">
        <v>40483</v>
      </c>
      <c r="H117" s="201" t="n">
        <v>0.0537163668725413</v>
      </c>
    </row>
    <row r="118" customFormat="false" ht="12.75" hidden="false" customHeight="false" outlineLevel="0" collapsed="false">
      <c r="A118" s="213" t="e">
        <f aca="false">([1]!eomonth,A117,1)</f>
        <v>#VALUE!</v>
      </c>
      <c r="B118" s="219" t="e">
        <f aca="false">VLOOKUP(A118,$G$7:$H$361,2)+$C$4</f>
        <v>#VALUE!</v>
      </c>
      <c r="C118" s="220" t="e">
        <f aca="false">1/((1+B118/2)^(2*D118/365.25))</f>
        <v>#VALUE!</v>
      </c>
      <c r="D118" s="216" t="e">
        <f aca="false">A118-ValDate</f>
        <v>#VALUE!</v>
      </c>
      <c r="G118" s="195" t="n">
        <v>40513</v>
      </c>
      <c r="H118" s="201" t="n">
        <v>0.0538306339373462</v>
      </c>
    </row>
    <row r="119" customFormat="false" ht="12.75" hidden="false" customHeight="false" outlineLevel="0" collapsed="false">
      <c r="A119" s="213" t="e">
        <f aca="false">([1]!eomonth,A118,1)</f>
        <v>#VALUE!</v>
      </c>
      <c r="B119" s="219" t="e">
        <f aca="false">VLOOKUP(A119,$G$7:$H$361,2)+$C$4</f>
        <v>#VALUE!</v>
      </c>
      <c r="C119" s="220" t="e">
        <f aca="false">1/((1+B119/2)^(2*D119/365.25))</f>
        <v>#VALUE!</v>
      </c>
      <c r="D119" s="216" t="e">
        <f aca="false">A119-ValDate</f>
        <v>#VALUE!</v>
      </c>
      <c r="G119" s="195" t="n">
        <v>40544</v>
      </c>
      <c r="H119" s="201" t="n">
        <v>0.0539487099088824</v>
      </c>
    </row>
    <row r="120" customFormat="false" ht="12.75" hidden="false" customHeight="false" outlineLevel="0" collapsed="false">
      <c r="A120" s="213" t="e">
        <f aca="false">([1]!eomonth,A119,1)</f>
        <v>#VALUE!</v>
      </c>
      <c r="B120" s="219" t="e">
        <f aca="false">VLOOKUP(A120,$G$7:$H$361,2)+$C$4</f>
        <v>#VALUE!</v>
      </c>
      <c r="C120" s="220" t="e">
        <f aca="false">1/((1+B120/2)^(2*D120/365.25))</f>
        <v>#VALUE!</v>
      </c>
      <c r="D120" s="216" t="e">
        <f aca="false">A120-ValDate</f>
        <v>#VALUE!</v>
      </c>
      <c r="G120" s="195" t="n">
        <v>40575</v>
      </c>
      <c r="H120" s="201" t="n">
        <v>0.0540667858850648</v>
      </c>
    </row>
    <row r="121" customFormat="false" ht="12.75" hidden="false" customHeight="false" outlineLevel="0" collapsed="false">
      <c r="A121" s="213" t="e">
        <f aca="false">([1]!eomonth,A120,1)</f>
        <v>#VALUE!</v>
      </c>
      <c r="B121" s="219" t="e">
        <f aca="false">VLOOKUP(A121,$G$7:$H$361,2)+$C$4</f>
        <v>#VALUE!</v>
      </c>
      <c r="C121" s="220" t="e">
        <f aca="false">1/((1+B121/2)^(2*D121/365.25))</f>
        <v>#VALUE!</v>
      </c>
      <c r="D121" s="216" t="e">
        <f aca="false">A121-ValDate</f>
        <v>#VALUE!</v>
      </c>
      <c r="G121" s="195" t="n">
        <v>40603</v>
      </c>
      <c r="H121" s="201" t="n">
        <v>0.054173435157868</v>
      </c>
    </row>
    <row r="122" customFormat="false" ht="12.75" hidden="false" customHeight="false" outlineLevel="0" collapsed="false">
      <c r="A122" s="213" t="e">
        <f aca="false">([1]!eomonth,A121,1)</f>
        <v>#VALUE!</v>
      </c>
      <c r="B122" s="219" t="e">
        <f aca="false">VLOOKUP(A122,$G$7:$H$361,2)+$C$4</f>
        <v>#VALUE!</v>
      </c>
      <c r="C122" s="220" t="e">
        <f aca="false">1/((1+B122/2)^(2*D122/365.25))</f>
        <v>#VALUE!</v>
      </c>
      <c r="D122" s="216" t="e">
        <f aca="false">A122-ValDate</f>
        <v>#VALUE!</v>
      </c>
      <c r="G122" s="195" t="n">
        <v>40634</v>
      </c>
      <c r="H122" s="201" t="n">
        <v>0.0542915111428921</v>
      </c>
    </row>
    <row r="123" customFormat="false" ht="12.75" hidden="false" customHeight="false" outlineLevel="0" collapsed="false">
      <c r="A123" s="213" t="e">
        <f aca="false">([1]!eomonth,A122,1)</f>
        <v>#VALUE!</v>
      </c>
      <c r="B123" s="219" t="e">
        <f aca="false">VLOOKUP(A123,$G$7:$H$361,2)+$C$4</f>
        <v>#VALUE!</v>
      </c>
      <c r="C123" s="220" t="e">
        <f aca="false">1/((1+B123/2)^(2*D123/365.25))</f>
        <v>#VALUE!</v>
      </c>
      <c r="D123" s="216" t="e">
        <f aca="false">A123-ValDate</f>
        <v>#VALUE!</v>
      </c>
      <c r="G123" s="195" t="n">
        <v>40664</v>
      </c>
      <c r="H123" s="201" t="n">
        <v>0.0544057782295964</v>
      </c>
    </row>
    <row r="124" customFormat="false" ht="12.75" hidden="false" customHeight="false" outlineLevel="0" collapsed="false">
      <c r="A124" s="213" t="e">
        <f aca="false">([1]!eomonth,A123,1)</f>
        <v>#VALUE!</v>
      </c>
      <c r="B124" s="219" t="e">
        <f aca="false">VLOOKUP(A124,$G$7:$H$361,2)+$C$4</f>
        <v>#VALUE!</v>
      </c>
      <c r="C124" s="220" t="e">
        <f aca="false">1/((1+B124/2)^(2*D124/365.25))</f>
        <v>#VALUE!</v>
      </c>
      <c r="D124" s="216" t="e">
        <f aca="false">A124-ValDate</f>
        <v>#VALUE!</v>
      </c>
      <c r="G124" s="195" t="n">
        <v>40695</v>
      </c>
      <c r="H124" s="201" t="n">
        <v>0.0545238542237612</v>
      </c>
    </row>
    <row r="125" customFormat="false" ht="12.75" hidden="false" customHeight="false" outlineLevel="0" collapsed="false">
      <c r="A125" s="213" t="e">
        <f aca="false">([1]!eomonth,A124,1)</f>
        <v>#VALUE!</v>
      </c>
      <c r="B125" s="219" t="e">
        <f aca="false">VLOOKUP(A125,$G$7:$H$361,2)+$C$4</f>
        <v>#VALUE!</v>
      </c>
      <c r="C125" s="220" t="e">
        <f aca="false">1/((1+B125/2)^(2*D125/365.25))</f>
        <v>#VALUE!</v>
      </c>
      <c r="D125" s="216" t="e">
        <f aca="false">A125-ValDate</f>
        <v>#VALUE!</v>
      </c>
      <c r="G125" s="195" t="n">
        <v>40725</v>
      </c>
      <c r="H125" s="201" t="n">
        <v>0.0546381213193103</v>
      </c>
    </row>
    <row r="126" customFormat="false" ht="12.75" hidden="false" customHeight="false" outlineLevel="0" collapsed="false">
      <c r="A126" s="213" t="e">
        <f aca="false">([1]!eomonth,A125,1)</f>
        <v>#VALUE!</v>
      </c>
      <c r="B126" s="219" t="e">
        <f aca="false">VLOOKUP(A126,$G$7:$H$361,2)+$C$4</f>
        <v>#VALUE!</v>
      </c>
      <c r="C126" s="220" t="e">
        <f aca="false">1/((1+B126/2)^(2*D126/365.25))</f>
        <v>#VALUE!</v>
      </c>
      <c r="D126" s="216" t="e">
        <f aca="false">A126-ValDate</f>
        <v>#VALUE!</v>
      </c>
      <c r="G126" s="195" t="n">
        <v>40756</v>
      </c>
      <c r="H126" s="201" t="n">
        <v>0.0547561973226145</v>
      </c>
    </row>
    <row r="127" customFormat="false" ht="12.75" hidden="false" customHeight="false" outlineLevel="0" collapsed="false">
      <c r="A127" s="213" t="e">
        <f aca="false">([1]!eomonth,A126,1)</f>
        <v>#VALUE!</v>
      </c>
      <c r="B127" s="219" t="e">
        <f aca="false">VLOOKUP(A127,$G$7:$H$361,2)+$C$4</f>
        <v>#VALUE!</v>
      </c>
      <c r="C127" s="220" t="e">
        <f aca="false">1/((1+B127/2)^(2*D127/365.25))</f>
        <v>#VALUE!</v>
      </c>
      <c r="D127" s="216" t="e">
        <f aca="false">A127-ValDate</f>
        <v>#VALUE!</v>
      </c>
      <c r="G127" s="195" t="n">
        <v>40787</v>
      </c>
      <c r="H127" s="201" t="n">
        <v>0.0548742733305625</v>
      </c>
    </row>
    <row r="128" customFormat="false" ht="12.75" hidden="false" customHeight="false" outlineLevel="0" collapsed="false">
      <c r="A128" s="213" t="e">
        <f aca="false">([1]!eomonth,A127,1)</f>
        <v>#VALUE!</v>
      </c>
      <c r="B128" s="219" t="e">
        <f aca="false">VLOOKUP(A128,$G$7:$H$361,2)+$C$4</f>
        <v>#VALUE!</v>
      </c>
      <c r="C128" s="220" t="e">
        <f aca="false">1/((1+B128/2)^(2*D128/365.25))</f>
        <v>#VALUE!</v>
      </c>
      <c r="D128" s="216" t="e">
        <f aca="false">A128-ValDate</f>
        <v>#VALUE!</v>
      </c>
      <c r="G128" s="195" t="n">
        <v>40817</v>
      </c>
      <c r="H128" s="201" t="n">
        <v>0.0549835710709092</v>
      </c>
    </row>
    <row r="129" customFormat="false" ht="12.75" hidden="false" customHeight="false" outlineLevel="0" collapsed="false">
      <c r="A129" s="213" t="e">
        <f aca="false">([1]!eomonth,A128,1)</f>
        <v>#VALUE!</v>
      </c>
      <c r="B129" s="219" t="e">
        <f aca="false">VLOOKUP(A129,$G$7:$H$361,2)+$C$4</f>
        <v>#VALUE!</v>
      </c>
      <c r="C129" s="220" t="e">
        <f aca="false">1/((1+B129/2)^(2*D129/365.25))</f>
        <v>#VALUE!</v>
      </c>
      <c r="D129" s="216" t="e">
        <f aca="false">A129-ValDate</f>
        <v>#VALUE!</v>
      </c>
      <c r="G129" s="195" t="n">
        <v>40848</v>
      </c>
      <c r="H129" s="201" t="n">
        <v>0.055050296944668</v>
      </c>
    </row>
    <row r="130" customFormat="false" ht="12.75" hidden="false" customHeight="false" outlineLevel="0" collapsed="false">
      <c r="A130" s="213" t="e">
        <f aca="false">([1]!eomonth,A129,1)</f>
        <v>#VALUE!</v>
      </c>
      <c r="B130" s="219" t="e">
        <f aca="false">VLOOKUP(A130,$G$7:$H$361,2)+$C$4</f>
        <v>#VALUE!</v>
      </c>
      <c r="C130" s="220" t="e">
        <f aca="false">1/((1+B130/2)^(2*D130/365.25))</f>
        <v>#VALUE!</v>
      </c>
      <c r="D130" s="216" t="e">
        <f aca="false">A130-ValDate</f>
        <v>#VALUE!</v>
      </c>
      <c r="G130" s="195" t="n">
        <v>40878</v>
      </c>
      <c r="H130" s="201" t="n">
        <v>0.0551148703722988</v>
      </c>
    </row>
    <row r="131" customFormat="false" ht="12.75" hidden="false" customHeight="false" outlineLevel="0" collapsed="false">
      <c r="A131" s="213" t="e">
        <f aca="false">([1]!eomonth,A130,1)</f>
        <v>#VALUE!</v>
      </c>
      <c r="B131" s="219" t="e">
        <f aca="false">VLOOKUP(A131,$G$7:$H$361,2)+$C$4</f>
        <v>#VALUE!</v>
      </c>
      <c r="C131" s="220" t="e">
        <f aca="false">1/((1+B131/2)^(2*D131/365.25))</f>
        <v>#VALUE!</v>
      </c>
      <c r="D131" s="216" t="e">
        <f aca="false">A131-ValDate</f>
        <v>#VALUE!</v>
      </c>
      <c r="G131" s="195" t="n">
        <v>40909</v>
      </c>
      <c r="H131" s="201" t="n">
        <v>0.0551815962489761</v>
      </c>
    </row>
    <row r="132" customFormat="false" ht="12.75" hidden="false" customHeight="false" outlineLevel="0" collapsed="false">
      <c r="A132" s="213" t="e">
        <f aca="false">([1]!eomonth,A131,1)</f>
        <v>#VALUE!</v>
      </c>
      <c r="B132" s="219" t="e">
        <f aca="false">VLOOKUP(A132,$G$7:$H$361,2)+$C$4</f>
        <v>#VALUE!</v>
      </c>
      <c r="C132" s="220" t="e">
        <f aca="false">1/((1+B132/2)^(2*D132/365.25))</f>
        <v>#VALUE!</v>
      </c>
      <c r="D132" s="216" t="e">
        <f aca="false">A132-ValDate</f>
        <v>#VALUE!</v>
      </c>
      <c r="G132" s="195" t="n">
        <v>40940</v>
      </c>
      <c r="H132" s="201" t="n">
        <v>0.0552483221271358</v>
      </c>
    </row>
    <row r="133" customFormat="false" ht="12.75" hidden="false" customHeight="false" outlineLevel="0" collapsed="false">
      <c r="A133" s="213" t="e">
        <f aca="false">([1]!eomonth,A132,1)</f>
        <v>#VALUE!</v>
      </c>
      <c r="B133" s="219" t="e">
        <f aca="false">VLOOKUP(A133,$G$7:$H$361,2)+$C$4</f>
        <v>#VALUE!</v>
      </c>
      <c r="C133" s="220" t="e">
        <f aca="false">1/((1+B133/2)^(2*D133/365.25))</f>
        <v>#VALUE!</v>
      </c>
      <c r="D133" s="216" t="e">
        <f aca="false">A133-ValDate</f>
        <v>#VALUE!</v>
      </c>
      <c r="G133" s="195" t="n">
        <v>40969</v>
      </c>
      <c r="H133" s="201" t="n">
        <v>0.0553107431112734</v>
      </c>
    </row>
    <row r="134" customFormat="false" ht="12.75" hidden="false" customHeight="false" outlineLevel="0" collapsed="false">
      <c r="A134" s="213" t="e">
        <f aca="false">([1]!eomonth,A133,1)</f>
        <v>#VALUE!</v>
      </c>
      <c r="B134" s="219" t="e">
        <f aca="false">VLOOKUP(A134,$G$7:$H$361,2)+$C$4</f>
        <v>#VALUE!</v>
      </c>
      <c r="C134" s="220" t="e">
        <f aca="false">1/((1+B134/2)^(2*D134/365.25))</f>
        <v>#VALUE!</v>
      </c>
      <c r="D134" s="216" t="e">
        <f aca="false">A134-ValDate</f>
        <v>#VALUE!</v>
      </c>
      <c r="G134" s="195" t="n">
        <v>41000</v>
      </c>
      <c r="H134" s="201" t="n">
        <v>0.0553774689923028</v>
      </c>
    </row>
    <row r="135" customFormat="false" ht="12.75" hidden="false" customHeight="false" outlineLevel="0" collapsed="false">
      <c r="A135" s="213" t="e">
        <f aca="false">([1]!eomonth,A134,1)</f>
        <v>#VALUE!</v>
      </c>
      <c r="B135" s="219" t="e">
        <f aca="false">VLOOKUP(A135,$G$7:$H$361,2)+$C$4</f>
        <v>#VALUE!</v>
      </c>
      <c r="C135" s="220" t="e">
        <f aca="false">1/((1+B135/2)^(2*D135/365.25))</f>
        <v>#VALUE!</v>
      </c>
      <c r="D135" s="216" t="e">
        <f aca="false">A135-ValDate</f>
        <v>#VALUE!</v>
      </c>
      <c r="G135" s="195" t="n">
        <v>41030</v>
      </c>
      <c r="H135" s="201" t="n">
        <v>0.0554420424269693</v>
      </c>
    </row>
    <row r="136" customFormat="false" ht="12.75" hidden="false" customHeight="false" outlineLevel="0" collapsed="false">
      <c r="A136" s="213" t="e">
        <f aca="false">([1]!eomonth,A135,1)</f>
        <v>#VALUE!</v>
      </c>
      <c r="B136" s="219" t="e">
        <f aca="false">VLOOKUP(A136,$G$7:$H$361,2)+$C$4</f>
        <v>#VALUE!</v>
      </c>
      <c r="C136" s="220" t="e">
        <f aca="false">1/((1+B136/2)^(2*D136/365.25))</f>
        <v>#VALUE!</v>
      </c>
      <c r="D136" s="216" t="e">
        <f aca="false">A136-ValDate</f>
        <v>#VALUE!</v>
      </c>
      <c r="G136" s="195" t="n">
        <v>41061</v>
      </c>
      <c r="H136" s="201" t="n">
        <v>0.0555087683109172</v>
      </c>
    </row>
    <row r="137" customFormat="false" ht="12.75" hidden="false" customHeight="false" outlineLevel="0" collapsed="false">
      <c r="A137" s="213" t="e">
        <f aca="false">([1]!eomonth,A136,1)</f>
        <v>#VALUE!</v>
      </c>
      <c r="B137" s="219" t="e">
        <f aca="false">VLOOKUP(A137,$G$7:$H$361,2)+$C$4</f>
        <v>#VALUE!</v>
      </c>
      <c r="C137" s="220" t="e">
        <f aca="false">1/((1+B137/2)^(2*D137/365.25))</f>
        <v>#VALUE!</v>
      </c>
      <c r="D137" s="216" t="e">
        <f aca="false">A137-ValDate</f>
        <v>#VALUE!</v>
      </c>
      <c r="G137" s="195" t="n">
        <v>41091</v>
      </c>
      <c r="H137" s="201" t="n">
        <v>0.0555733417484068</v>
      </c>
    </row>
    <row r="138" customFormat="false" ht="12.75" hidden="false" customHeight="false" outlineLevel="0" collapsed="false">
      <c r="A138" s="213" t="e">
        <f aca="false">([1]!eomonth,A137,1)</f>
        <v>#VALUE!</v>
      </c>
      <c r="B138" s="219" t="e">
        <f aca="false">VLOOKUP(A138,$G$7:$H$361,2)+$C$4</f>
        <v>#VALUE!</v>
      </c>
      <c r="C138" s="220" t="e">
        <f aca="false">1/((1+B138/2)^(2*D138/365.25))</f>
        <v>#VALUE!</v>
      </c>
      <c r="D138" s="216" t="e">
        <f aca="false">A138-ValDate</f>
        <v>#VALUE!</v>
      </c>
      <c r="G138" s="195" t="n">
        <v>41122</v>
      </c>
      <c r="H138" s="201" t="n">
        <v>0.0556400676352715</v>
      </c>
    </row>
    <row r="139" customFormat="false" ht="12.75" hidden="false" customHeight="false" outlineLevel="0" collapsed="false">
      <c r="A139" s="213" t="e">
        <f aca="false">([1]!eomonth,A138,1)</f>
        <v>#VALUE!</v>
      </c>
      <c r="B139" s="219" t="e">
        <f aca="false">VLOOKUP(A139,$G$7:$H$361,2)+$C$4</f>
        <v>#VALUE!</v>
      </c>
      <c r="C139" s="220" t="e">
        <f aca="false">1/((1+B139/2)^(2*D139/365.25))</f>
        <v>#VALUE!</v>
      </c>
      <c r="D139" s="216" t="e">
        <f aca="false">A139-ValDate</f>
        <v>#VALUE!</v>
      </c>
      <c r="G139" s="195" t="n">
        <v>41153</v>
      </c>
      <c r="H139" s="201" t="n">
        <v>0.0557067935236182</v>
      </c>
    </row>
    <row r="140" customFormat="false" ht="12.75" hidden="false" customHeight="false" outlineLevel="0" collapsed="false">
      <c r="A140" s="213" t="e">
        <f aca="false">([1]!eomonth,A139,1)</f>
        <v>#VALUE!</v>
      </c>
      <c r="B140" s="219" t="e">
        <f aca="false">VLOOKUP(A140,$G$7:$H$361,2)+$C$4</f>
        <v>#VALUE!</v>
      </c>
      <c r="C140" s="220" t="e">
        <f aca="false">1/((1+B140/2)^(2*D140/365.25))</f>
        <v>#VALUE!</v>
      </c>
      <c r="D140" s="216" t="e">
        <f aca="false">A140-ValDate</f>
        <v>#VALUE!</v>
      </c>
      <c r="G140" s="195" t="n">
        <v>41183</v>
      </c>
      <c r="H140" s="201" t="n">
        <v>0.0557713669653657</v>
      </c>
    </row>
    <row r="141" customFormat="false" ht="12.75" hidden="false" customHeight="false" outlineLevel="0" collapsed="false">
      <c r="A141" s="213" t="e">
        <f aca="false">([1]!eomonth,A140,1)</f>
        <v>#VALUE!</v>
      </c>
      <c r="B141" s="219" t="e">
        <f aca="false">VLOOKUP(A141,$G$7:$H$361,2)+$C$4</f>
        <v>#VALUE!</v>
      </c>
      <c r="C141" s="220" t="e">
        <f aca="false">1/((1+B141/2)^(2*D141/365.25))</f>
        <v>#VALUE!</v>
      </c>
      <c r="D141" s="216" t="e">
        <f aca="false">A141-ValDate</f>
        <v>#VALUE!</v>
      </c>
      <c r="G141" s="195" t="n">
        <v>41214</v>
      </c>
      <c r="H141" s="201" t="n">
        <v>0.05583809285663</v>
      </c>
    </row>
    <row r="142" customFormat="false" ht="12.75" hidden="false" customHeight="false" outlineLevel="0" collapsed="false">
      <c r="A142" s="213" t="e">
        <f aca="false">([1]!eomonth,A141,1)</f>
        <v>#VALUE!</v>
      </c>
      <c r="B142" s="219" t="e">
        <f aca="false">VLOOKUP(A142,$G$7:$H$361,2)+$C$4</f>
        <v>#VALUE!</v>
      </c>
      <c r="C142" s="220" t="e">
        <f aca="false">1/((1+B142/2)^(2*D142/365.25))</f>
        <v>#VALUE!</v>
      </c>
      <c r="D142" s="216" t="e">
        <f aca="false">A142-ValDate</f>
        <v>#VALUE!</v>
      </c>
      <c r="G142" s="195" t="n">
        <v>41244</v>
      </c>
      <c r="H142" s="201" t="n">
        <v>0.0559026663012001</v>
      </c>
    </row>
    <row r="143" customFormat="false" ht="12.75" hidden="false" customHeight="false" outlineLevel="0" collapsed="false">
      <c r="A143" s="213" t="e">
        <f aca="false">([1]!eomonth,A142,1)</f>
        <v>#VALUE!</v>
      </c>
      <c r="B143" s="219" t="e">
        <f aca="false">VLOOKUP(A143,$G$7:$H$361,2)+$C$4</f>
        <v>#VALUE!</v>
      </c>
      <c r="C143" s="220" t="e">
        <f aca="false">1/((1+B143/2)^(2*D143/365.25))</f>
        <v>#VALUE!</v>
      </c>
      <c r="D143" s="216" t="e">
        <f aca="false">A143-ValDate</f>
        <v>#VALUE!</v>
      </c>
      <c r="G143" s="195" t="n">
        <v>41275</v>
      </c>
      <c r="H143" s="201" t="n">
        <v>0.0559693921953817</v>
      </c>
    </row>
    <row r="144" customFormat="false" ht="12.75" hidden="false" customHeight="false" outlineLevel="0" collapsed="false">
      <c r="A144" s="213" t="e">
        <f aca="false">([1]!eomonth,A143,1)</f>
        <v>#VALUE!</v>
      </c>
      <c r="B144" s="219" t="e">
        <f aca="false">VLOOKUP(A144,$G$7:$H$361,2)+$C$4</f>
        <v>#VALUE!</v>
      </c>
      <c r="C144" s="220" t="e">
        <f aca="false">1/((1+B144/2)^(2*D144/365.25))</f>
        <v>#VALUE!</v>
      </c>
      <c r="D144" s="216" t="e">
        <f aca="false">A144-ValDate</f>
        <v>#VALUE!</v>
      </c>
      <c r="G144" s="195" t="n">
        <v>41306</v>
      </c>
      <c r="H144" s="201" t="n">
        <v>0.0560361180910447</v>
      </c>
    </row>
    <row r="145" customFormat="false" ht="12.75" hidden="false" customHeight="false" outlineLevel="0" collapsed="false">
      <c r="A145" s="213" t="e">
        <f aca="false">([1]!eomonth,A144,1)</f>
        <v>#VALUE!</v>
      </c>
      <c r="B145" s="219" t="e">
        <f aca="false">VLOOKUP(A145,$G$7:$H$361,2)+$C$4</f>
        <v>#VALUE!</v>
      </c>
      <c r="C145" s="220" t="e">
        <f aca="false">1/((1+B145/2)^(2*D145/365.25))</f>
        <v>#VALUE!</v>
      </c>
      <c r="D145" s="216" t="e">
        <f aca="false">A145-ValDate</f>
        <v>#VALUE!</v>
      </c>
      <c r="G145" s="195" t="n">
        <v>41334</v>
      </c>
      <c r="H145" s="201" t="n">
        <v>0.0560963866432398</v>
      </c>
    </row>
    <row r="146" customFormat="false" ht="12.75" hidden="false" customHeight="false" outlineLevel="0" collapsed="false">
      <c r="A146" s="213" t="e">
        <f aca="false">([1]!eomonth,A145,1)</f>
        <v>#VALUE!</v>
      </c>
      <c r="B146" s="219" t="e">
        <f aca="false">VLOOKUP(A146,$G$7:$H$361,2)+$C$4</f>
        <v>#VALUE!</v>
      </c>
      <c r="C146" s="220" t="e">
        <f aca="false">1/((1+B146/2)^(2*D146/365.25))</f>
        <v>#VALUE!</v>
      </c>
      <c r="D146" s="216" t="e">
        <f aca="false">A146-ValDate</f>
        <v>#VALUE!</v>
      </c>
      <c r="G146" s="195" t="n">
        <v>41365</v>
      </c>
      <c r="H146" s="201" t="n">
        <v>0.0561631125417246</v>
      </c>
    </row>
    <row r="147" customFormat="false" ht="12.75" hidden="false" customHeight="false" outlineLevel="0" collapsed="false">
      <c r="A147" s="213" t="e">
        <f aca="false">([1]!eomonth,A146,1)</f>
        <v>#VALUE!</v>
      </c>
      <c r="B147" s="219" t="e">
        <f aca="false">VLOOKUP(A147,$G$7:$H$361,2)+$C$4</f>
        <v>#VALUE!</v>
      </c>
      <c r="C147" s="220" t="e">
        <f aca="false">1/((1+B147/2)^(2*D147/365.25))</f>
        <v>#VALUE!</v>
      </c>
      <c r="D147" s="216" t="e">
        <f aca="false">A147-ValDate</f>
        <v>#VALUE!</v>
      </c>
      <c r="G147" s="195" t="n">
        <v>41395</v>
      </c>
      <c r="H147" s="201" t="n">
        <v>0.0562276859932815</v>
      </c>
    </row>
    <row r="148" customFormat="false" ht="12.75" hidden="false" customHeight="false" outlineLevel="0" collapsed="false">
      <c r="A148" s="213" t="e">
        <f aca="false">([1]!eomonth,A147,1)</f>
        <v>#VALUE!</v>
      </c>
      <c r="B148" s="219" t="e">
        <f aca="false">VLOOKUP(A148,$G$7:$H$361,2)+$C$4</f>
        <v>#VALUE!</v>
      </c>
      <c r="C148" s="220" t="e">
        <f aca="false">1/((1+B148/2)^(2*D148/365.25))</f>
        <v>#VALUE!</v>
      </c>
      <c r="D148" s="216" t="e">
        <f aca="false">A148-ValDate</f>
        <v>#VALUE!</v>
      </c>
      <c r="G148" s="195" t="n">
        <v>41426</v>
      </c>
      <c r="H148" s="201" t="n">
        <v>0.0562944118946822</v>
      </c>
    </row>
    <row r="149" customFormat="false" ht="12.75" hidden="false" customHeight="false" outlineLevel="0" collapsed="false">
      <c r="A149" s="213" t="e">
        <f aca="false">([1]!eomonth,A148,1)</f>
        <v>#VALUE!</v>
      </c>
      <c r="B149" s="219" t="e">
        <f aca="false">VLOOKUP(A149,$G$7:$H$361,2)+$C$4</f>
        <v>#VALUE!</v>
      </c>
      <c r="C149" s="220" t="e">
        <f aca="false">1/((1+B149/2)^(2*D149/365.25))</f>
        <v>#VALUE!</v>
      </c>
      <c r="D149" s="216" t="e">
        <f aca="false">A149-ValDate</f>
        <v>#VALUE!</v>
      </c>
      <c r="G149" s="195" t="n">
        <v>41456</v>
      </c>
      <c r="H149" s="201" t="n">
        <v>0.0563589853490614</v>
      </c>
    </row>
    <row r="150" customFormat="false" ht="12.75" hidden="false" customHeight="false" outlineLevel="0" collapsed="false">
      <c r="A150" s="213" t="e">
        <f aca="false">([1]!eomonth,A149,1)</f>
        <v>#VALUE!</v>
      </c>
      <c r="B150" s="219" t="e">
        <f aca="false">VLOOKUP(A150,$G$7:$H$361,2)+$C$4</f>
        <v>#VALUE!</v>
      </c>
      <c r="C150" s="220" t="e">
        <f aca="false">1/((1+B150/2)^(2*D150/365.25))</f>
        <v>#VALUE!</v>
      </c>
      <c r="D150" s="216" t="e">
        <f aca="false">A150-ValDate</f>
        <v>#VALUE!</v>
      </c>
      <c r="G150" s="195" t="n">
        <v>41487</v>
      </c>
      <c r="H150" s="201" t="n">
        <v>0.0564257112533779</v>
      </c>
    </row>
    <row r="151" customFormat="false" ht="12.75" hidden="false" customHeight="false" outlineLevel="0" collapsed="false">
      <c r="A151" s="213" t="e">
        <f aca="false">([1]!eomonth,A150,1)</f>
        <v>#VALUE!</v>
      </c>
      <c r="B151" s="219" t="e">
        <f aca="false">VLOOKUP(A151,$G$7:$H$361,2)+$C$4</f>
        <v>#VALUE!</v>
      </c>
      <c r="C151" s="220" t="e">
        <f aca="false">1/((1+B151/2)^(2*D151/365.25))</f>
        <v>#VALUE!</v>
      </c>
      <c r="D151" s="216" t="e">
        <f aca="false">A151-ValDate</f>
        <v>#VALUE!</v>
      </c>
      <c r="G151" s="195" t="n">
        <v>41518</v>
      </c>
      <c r="H151" s="201" t="n">
        <v>0.0564924371591764</v>
      </c>
    </row>
    <row r="152" customFormat="false" ht="12.75" hidden="false" customHeight="false" outlineLevel="0" collapsed="false">
      <c r="A152" s="213" t="e">
        <f aca="false">([1]!eomonth,A151,1)</f>
        <v>#VALUE!</v>
      </c>
      <c r="B152" s="219" t="e">
        <f aca="false">VLOOKUP(A152,$G$7:$H$361,2)+$C$4</f>
        <v>#VALUE!</v>
      </c>
      <c r="C152" s="220" t="e">
        <f aca="false">1/((1+B152/2)^(2*D152/365.25))</f>
        <v>#VALUE!</v>
      </c>
      <c r="D152" s="216" t="e">
        <f aca="false">A152-ValDate</f>
        <v>#VALUE!</v>
      </c>
      <c r="G152" s="195" t="n">
        <v>41548</v>
      </c>
      <c r="H152" s="201" t="n">
        <v>0.0565570106178122</v>
      </c>
    </row>
    <row r="153" customFormat="false" ht="12.75" hidden="false" customHeight="false" outlineLevel="0" collapsed="false">
      <c r="A153" s="213" t="e">
        <f aca="false">([1]!eomonth,A152,1)</f>
        <v>#VALUE!</v>
      </c>
      <c r="B153" s="219" t="e">
        <f aca="false">VLOOKUP(A153,$G$7:$H$361,2)+$C$4</f>
        <v>#VALUE!</v>
      </c>
      <c r="C153" s="220" t="e">
        <f aca="false">1/((1+B153/2)^(2*D153/365.25))</f>
        <v>#VALUE!</v>
      </c>
      <c r="D153" s="216" t="e">
        <f aca="false">A153-ValDate</f>
        <v>#VALUE!</v>
      </c>
      <c r="G153" s="195" t="n">
        <v>41579</v>
      </c>
      <c r="H153" s="201" t="n">
        <v>0.056623736526527</v>
      </c>
    </row>
    <row r="154" customFormat="false" ht="12.75" hidden="false" customHeight="false" outlineLevel="0" collapsed="false">
      <c r="A154" s="213" t="e">
        <f aca="false">([1]!eomonth,A153,1)</f>
        <v>#VALUE!</v>
      </c>
      <c r="B154" s="219" t="e">
        <f aca="false">VLOOKUP(A154,$G$7:$H$361,2)+$C$4</f>
        <v>#VALUE!</v>
      </c>
      <c r="C154" s="220" t="e">
        <f aca="false">1/((1+B154/2)^(2*D154/365.25))</f>
        <v>#VALUE!</v>
      </c>
      <c r="D154" s="216" t="e">
        <f aca="false">A154-ValDate</f>
        <v>#VALUE!</v>
      </c>
      <c r="G154" s="195" t="n">
        <v>41609</v>
      </c>
      <c r="H154" s="201" t="n">
        <v>0.056688309987984</v>
      </c>
    </row>
    <row r="155" customFormat="false" ht="12.75" hidden="false" customHeight="false" outlineLevel="0" collapsed="false">
      <c r="A155" s="213" t="e">
        <f aca="false">([1]!eomonth,A154,1)</f>
        <v>#VALUE!</v>
      </c>
      <c r="B155" s="219" t="e">
        <f aca="false">VLOOKUP(A155,$G$7:$H$361,2)+$C$4</f>
        <v>#VALUE!</v>
      </c>
      <c r="C155" s="220" t="e">
        <f aca="false">1/((1+B155/2)^(2*D155/365.25))</f>
        <v>#VALUE!</v>
      </c>
      <c r="D155" s="216" t="e">
        <f aca="false">A155-ValDate</f>
        <v>#VALUE!</v>
      </c>
      <c r="G155" s="195" t="n">
        <v>41640</v>
      </c>
      <c r="H155" s="201" t="n">
        <v>0.0567550358996143</v>
      </c>
    </row>
    <row r="156" customFormat="false" ht="12.75" hidden="false" customHeight="false" outlineLevel="0" collapsed="false">
      <c r="A156" s="213" t="e">
        <f aca="false">([1]!eomonth,A155,1)</f>
        <v>#VALUE!</v>
      </c>
      <c r="B156" s="219" t="e">
        <f aca="false">VLOOKUP(A156,$G$7:$H$361,2)+$C$4</f>
        <v>#VALUE!</v>
      </c>
      <c r="C156" s="220" t="e">
        <f aca="false">1/((1+B156/2)^(2*D156/365.25))</f>
        <v>#VALUE!</v>
      </c>
      <c r="D156" s="216" t="e">
        <f aca="false">A156-ValDate</f>
        <v>#VALUE!</v>
      </c>
      <c r="G156" s="195" t="n">
        <v>41671</v>
      </c>
      <c r="H156" s="201" t="n">
        <v>0.056821761812726</v>
      </c>
    </row>
    <row r="157" customFormat="false" ht="12.75" hidden="false" customHeight="false" outlineLevel="0" collapsed="false">
      <c r="A157" s="213" t="e">
        <f aca="false">([1]!eomonth,A156,1)</f>
        <v>#VALUE!</v>
      </c>
      <c r="B157" s="219" t="e">
        <f aca="false">VLOOKUP(A157,$G$7:$H$361,2)+$C$4</f>
        <v>#VALUE!</v>
      </c>
      <c r="C157" s="220" t="e">
        <f aca="false">1/((1+B157/2)^(2*D157/365.25))</f>
        <v>#VALUE!</v>
      </c>
      <c r="D157" s="216" t="e">
        <f aca="false">A157-ValDate</f>
        <v>#VALUE!</v>
      </c>
      <c r="G157" s="195" t="n">
        <v>41699</v>
      </c>
      <c r="H157" s="201" t="n">
        <v>0.0568820303806814</v>
      </c>
    </row>
    <row r="158" customFormat="false" ht="12.75" hidden="false" customHeight="false" outlineLevel="0" collapsed="false">
      <c r="A158" s="213" t="e">
        <f aca="false">([1]!eomonth,A157,1)</f>
        <v>#VALUE!</v>
      </c>
      <c r="B158" s="219" t="e">
        <f aca="false">VLOOKUP(A158,$G$7:$H$361,2)+$C$4</f>
        <v>#VALUE!</v>
      </c>
      <c r="C158" s="220" t="e">
        <f aca="false">1/((1+B158/2)^(2*D158/365.25))</f>
        <v>#VALUE!</v>
      </c>
      <c r="D158" s="216" t="e">
        <f aca="false">A158-ValDate</f>
        <v>#VALUE!</v>
      </c>
      <c r="G158" s="195" t="n">
        <v>41730</v>
      </c>
      <c r="H158" s="201" t="n">
        <v>0.0569487562966131</v>
      </c>
    </row>
    <row r="159" customFormat="false" ht="12.75" hidden="false" customHeight="false" outlineLevel="0" collapsed="false">
      <c r="A159" s="213" t="e">
        <f aca="false">([1]!eomonth,A158,1)</f>
        <v>#VALUE!</v>
      </c>
      <c r="B159" s="219" t="e">
        <f aca="false">VLOOKUP(A159,$G$7:$H$361,2)+$C$4</f>
        <v>#VALUE!</v>
      </c>
      <c r="C159" s="220" t="e">
        <f aca="false">1/((1+B159/2)^(2*D159/365.25))</f>
        <v>#VALUE!</v>
      </c>
      <c r="D159" s="216" t="e">
        <f aca="false">A159-ValDate</f>
        <v>#VALUE!</v>
      </c>
      <c r="G159" s="195" t="n">
        <v>41760</v>
      </c>
      <c r="H159" s="201" t="n">
        <v>0.0570133297650548</v>
      </c>
    </row>
    <row r="160" customFormat="false" ht="12.75" hidden="false" customHeight="false" outlineLevel="0" collapsed="false">
      <c r="A160" s="213" t="e">
        <f aca="false">([1]!eomonth,A159,1)</f>
        <v>#VALUE!</v>
      </c>
      <c r="B160" s="219" t="e">
        <f aca="false">VLOOKUP(A160,$G$7:$H$361,2)+$C$4</f>
        <v>#VALUE!</v>
      </c>
      <c r="C160" s="220" t="e">
        <f aca="false">1/((1+B160/2)^(2*D160/365.25))</f>
        <v>#VALUE!</v>
      </c>
      <c r="D160" s="216" t="e">
        <f aca="false">A160-ValDate</f>
        <v>#VALUE!</v>
      </c>
      <c r="G160" s="195" t="n">
        <v>41791</v>
      </c>
      <c r="H160" s="201" t="n">
        <v>0.0570800556839015</v>
      </c>
    </row>
    <row r="161" customFormat="false" ht="12.75" hidden="false" customHeight="false" outlineLevel="0" collapsed="false">
      <c r="A161" s="213" t="e">
        <f aca="false">([1]!eomonth,A160,1)</f>
        <v>#VALUE!</v>
      </c>
      <c r="B161" s="219" t="e">
        <f aca="false">VLOOKUP(A161,$G$7:$H$361,2)+$C$4</f>
        <v>#VALUE!</v>
      </c>
      <c r="C161" s="220" t="e">
        <f aca="false">1/((1+B161/2)^(2*D161/365.25))</f>
        <v>#VALUE!</v>
      </c>
      <c r="D161" s="216" t="e">
        <f aca="false">A161-ValDate</f>
        <v>#VALUE!</v>
      </c>
      <c r="G161" s="195" t="n">
        <v>41821</v>
      </c>
      <c r="H161" s="201" t="n">
        <v>0.057144629155164</v>
      </c>
    </row>
    <row r="162" customFormat="false" ht="12.75" hidden="false" customHeight="false" outlineLevel="0" collapsed="false">
      <c r="A162" s="213" t="e">
        <f aca="false">([1]!eomonth,A161,1)</f>
        <v>#VALUE!</v>
      </c>
      <c r="B162" s="219" t="e">
        <f aca="false">VLOOKUP(A162,$G$7:$H$361,2)+$C$4</f>
        <v>#VALUE!</v>
      </c>
      <c r="C162" s="220" t="e">
        <f aca="false">1/((1+B162/2)^(2*D162/365.25))</f>
        <v>#VALUE!</v>
      </c>
      <c r="D162" s="216" t="e">
        <f aca="false">A162-ValDate</f>
        <v>#VALUE!</v>
      </c>
      <c r="G162" s="195" t="n">
        <v>41852</v>
      </c>
      <c r="H162" s="201" t="n">
        <v>0.0572113550769262</v>
      </c>
    </row>
    <row r="163" customFormat="false" ht="12.75" hidden="false" customHeight="false" outlineLevel="0" collapsed="false">
      <c r="A163" s="213" t="e">
        <f aca="false">([1]!eomonth,A162,1)</f>
        <v>#VALUE!</v>
      </c>
      <c r="B163" s="219" t="e">
        <f aca="false">VLOOKUP(A163,$G$7:$H$361,2)+$C$4</f>
        <v>#VALUE!</v>
      </c>
      <c r="C163" s="220" t="e">
        <f aca="false">1/((1+B163/2)^(2*D163/365.25))</f>
        <v>#VALUE!</v>
      </c>
      <c r="D163" s="216" t="e">
        <f aca="false">A163-ValDate</f>
        <v>#VALUE!</v>
      </c>
      <c r="G163" s="195" t="n">
        <v>41883</v>
      </c>
      <c r="H163" s="201" t="n">
        <v>0.0572780810001698</v>
      </c>
    </row>
    <row r="164" customFormat="false" ht="12.75" hidden="false" customHeight="false" outlineLevel="0" collapsed="false">
      <c r="A164" s="213" t="e">
        <f aca="false">([1]!eomonth,A163,1)</f>
        <v>#VALUE!</v>
      </c>
      <c r="B164" s="219" t="e">
        <f aca="false">VLOOKUP(A164,$G$7:$H$361,2)+$C$4</f>
        <v>#VALUE!</v>
      </c>
      <c r="C164" s="220" t="e">
        <f aca="false">1/((1+B164/2)^(2*D164/365.25))</f>
        <v>#VALUE!</v>
      </c>
      <c r="D164" s="216" t="e">
        <f aca="false">A164-ValDate</f>
        <v>#VALUE!</v>
      </c>
      <c r="G164" s="195" t="n">
        <v>41913</v>
      </c>
      <c r="H164" s="201" t="n">
        <v>0.0573426544756868</v>
      </c>
    </row>
    <row r="165" customFormat="false" ht="12.75" hidden="false" customHeight="false" outlineLevel="0" collapsed="false">
      <c r="A165" s="213" t="e">
        <f aca="false">([1]!eomonth,A164,1)</f>
        <v>#VALUE!</v>
      </c>
      <c r="B165" s="219" t="e">
        <f aca="false">VLOOKUP(A165,$G$7:$H$361,2)+$C$4</f>
        <v>#VALUE!</v>
      </c>
      <c r="C165" s="220" t="e">
        <f aca="false">1/((1+B165/2)^(2*D165/365.25))</f>
        <v>#VALUE!</v>
      </c>
      <c r="D165" s="216" t="e">
        <f aca="false">A165-ValDate</f>
        <v>#VALUE!</v>
      </c>
      <c r="G165" s="195" t="n">
        <v>41944</v>
      </c>
      <c r="H165" s="201" t="n">
        <v>0.057409380401845</v>
      </c>
    </row>
    <row r="166" customFormat="false" ht="12.75" hidden="false" customHeight="false" outlineLevel="0" collapsed="false">
      <c r="A166" s="213" t="e">
        <f aca="false">([1]!eomonth,A165,1)</f>
        <v>#VALUE!</v>
      </c>
      <c r="B166" s="219" t="e">
        <f aca="false">VLOOKUP(A166,$G$7:$H$361,2)+$C$4</f>
        <v>#VALUE!</v>
      </c>
      <c r="C166" s="220" t="e">
        <f aca="false">1/((1+B166/2)^(2*D166/365.25))</f>
        <v>#VALUE!</v>
      </c>
      <c r="D166" s="216" t="e">
        <f aca="false">A166-ValDate</f>
        <v>#VALUE!</v>
      </c>
      <c r="G166" s="195" t="n">
        <v>41974</v>
      </c>
      <c r="H166" s="201" t="n">
        <v>0.0574739538801827</v>
      </c>
    </row>
    <row r="167" customFormat="false" ht="12.75" hidden="false" customHeight="false" outlineLevel="0" collapsed="false">
      <c r="A167" s="213" t="e">
        <f aca="false">([1]!eomonth,A166,1)</f>
        <v>#VALUE!</v>
      </c>
      <c r="B167" s="219" t="e">
        <f aca="false">VLOOKUP(A167,$G$7:$H$361,2)+$C$4</f>
        <v>#VALUE!</v>
      </c>
      <c r="C167" s="220" t="e">
        <f aca="false">1/((1+B167/2)^(2*D167/365.25))</f>
        <v>#VALUE!</v>
      </c>
      <c r="D167" s="216" t="e">
        <f aca="false">A167-ValDate</f>
        <v>#VALUE!</v>
      </c>
      <c r="G167" s="195" t="n">
        <v>42005</v>
      </c>
      <c r="H167" s="201" t="n">
        <v>0.0575406798092555</v>
      </c>
    </row>
    <row r="168" customFormat="false" ht="12.75" hidden="false" customHeight="false" outlineLevel="0" collapsed="false">
      <c r="A168" s="213" t="e">
        <f aca="false">([1]!eomonth,A167,1)</f>
        <v>#VALUE!</v>
      </c>
      <c r="B168" s="219" t="e">
        <f aca="false">VLOOKUP(A168,$G$7:$H$361,2)+$C$4</f>
        <v>#VALUE!</v>
      </c>
      <c r="C168" s="220" t="e">
        <f aca="false">1/((1+B168/2)^(2*D168/365.25))</f>
        <v>#VALUE!</v>
      </c>
      <c r="D168" s="216" t="e">
        <f aca="false">A168-ValDate</f>
        <v>#VALUE!</v>
      </c>
      <c r="G168" s="195" t="n">
        <v>42036</v>
      </c>
      <c r="H168" s="201" t="n">
        <v>0.0576074057398093</v>
      </c>
    </row>
    <row r="169" customFormat="false" ht="12.75" hidden="false" customHeight="false" outlineLevel="0" collapsed="false">
      <c r="A169" s="213" t="e">
        <f aca="false">([1]!eomonth,A168,1)</f>
        <v>#VALUE!</v>
      </c>
      <c r="B169" s="219" t="e">
        <f aca="false">VLOOKUP(A169,$G$7:$H$361,2)+$C$4</f>
        <v>#VALUE!</v>
      </c>
      <c r="C169" s="220" t="e">
        <f aca="false">1/((1+B169/2)^(2*D169/365.25))</f>
        <v>#VALUE!</v>
      </c>
      <c r="D169" s="216" t="e">
        <f aca="false">A169-ValDate</f>
        <v>#VALUE!</v>
      </c>
      <c r="G169" s="195" t="n">
        <v>42064</v>
      </c>
      <c r="H169" s="201" t="n">
        <v>0.0576676743235187</v>
      </c>
    </row>
    <row r="170" customFormat="false" ht="12.75" hidden="false" customHeight="false" outlineLevel="0" collapsed="false">
      <c r="A170" s="213" t="e">
        <f aca="false">([1]!eomonth,A169,1)</f>
        <v>#VALUE!</v>
      </c>
      <c r="B170" s="219" t="e">
        <f aca="false">VLOOKUP(A170,$G$7:$H$361,2)+$C$4</f>
        <v>#VALUE!</v>
      </c>
      <c r="C170" s="220" t="e">
        <f aca="false">1/((1+B170/2)^(2*D170/365.25))</f>
        <v>#VALUE!</v>
      </c>
      <c r="D170" s="216" t="e">
        <f aca="false">A170-ValDate</f>
        <v>#VALUE!</v>
      </c>
      <c r="G170" s="195" t="n">
        <v>42095</v>
      </c>
      <c r="H170" s="201" t="n">
        <v>0.0577344002568911</v>
      </c>
    </row>
    <row r="171" customFormat="false" ht="12.75" hidden="false" customHeight="false" outlineLevel="0" collapsed="false">
      <c r="A171" s="213" t="e">
        <f aca="false">([1]!eomonth,A170,1)</f>
        <v>#VALUE!</v>
      </c>
      <c r="B171" s="219" t="e">
        <f aca="false">VLOOKUP(A171,$G$7:$H$361,2)+$C$4</f>
        <v>#VALUE!</v>
      </c>
      <c r="C171" s="220" t="e">
        <f aca="false">1/((1+B171/2)^(2*D171/365.25))</f>
        <v>#VALUE!</v>
      </c>
      <c r="D171" s="216" t="e">
        <f aca="false">A171-ValDate</f>
        <v>#VALUE!</v>
      </c>
      <c r="G171" s="195" t="n">
        <v>42125</v>
      </c>
      <c r="H171" s="201" t="n">
        <v>0.0577989737422104</v>
      </c>
    </row>
    <row r="172" customFormat="false" ht="12.75" hidden="false" customHeight="false" outlineLevel="0" collapsed="false">
      <c r="A172" s="213" t="e">
        <f aca="false">([1]!eomonth,A171,1)</f>
        <v>#VALUE!</v>
      </c>
      <c r="B172" s="219" t="e">
        <f aca="false">VLOOKUP(A172,$G$7:$H$361,2)+$C$4</f>
        <v>#VALUE!</v>
      </c>
      <c r="C172" s="220" t="e">
        <f aca="false">1/((1+B172/2)^(2*D172/365.25))</f>
        <v>#VALUE!</v>
      </c>
      <c r="D172" s="216" t="e">
        <f aca="false">A172-ValDate</f>
        <v>#VALUE!</v>
      </c>
      <c r="G172" s="195" t="n">
        <v>42156</v>
      </c>
      <c r="H172" s="201" t="n">
        <v>0.0578656996784974</v>
      </c>
    </row>
    <row r="173" customFormat="false" ht="12.75" hidden="false" customHeight="false" outlineLevel="0" collapsed="false">
      <c r="A173" s="213" t="e">
        <f aca="false">([1]!eomonth,A172,1)</f>
        <v>#VALUE!</v>
      </c>
      <c r="B173" s="219" t="e">
        <f aca="false">VLOOKUP(A173,$G$7:$H$361,2)+$C$4</f>
        <v>#VALUE!</v>
      </c>
      <c r="C173" s="220" t="e">
        <f aca="false">1/((1+B173/2)^(2*D173/365.25))</f>
        <v>#VALUE!</v>
      </c>
      <c r="D173" s="216" t="e">
        <f aca="false">A173-ValDate</f>
        <v>#VALUE!</v>
      </c>
      <c r="G173" s="195" t="n">
        <v>42186</v>
      </c>
      <c r="H173" s="201" t="n">
        <v>0.0579302731666367</v>
      </c>
    </row>
    <row r="174" customFormat="false" ht="12.75" hidden="false" customHeight="false" outlineLevel="0" collapsed="false">
      <c r="A174" s="213" t="e">
        <f aca="false">([1]!eomonth,A173,1)</f>
        <v>#VALUE!</v>
      </c>
      <c r="B174" s="219" t="e">
        <f aca="false">VLOOKUP(A174,$G$7:$H$361,2)+$C$4</f>
        <v>#VALUE!</v>
      </c>
      <c r="C174" s="220" t="e">
        <f aca="false">1/((1+B174/2)^(2*D174/365.25))</f>
        <v>#VALUE!</v>
      </c>
      <c r="D174" s="216" t="e">
        <f aca="false">A174-ValDate</f>
        <v>#VALUE!</v>
      </c>
      <c r="G174" s="195" t="n">
        <v>42217</v>
      </c>
      <c r="H174" s="201" t="n">
        <v>0.0579969991058378</v>
      </c>
    </row>
    <row r="175" customFormat="false" ht="12.75" hidden="false" customHeight="false" outlineLevel="0" collapsed="false">
      <c r="A175" s="213" t="e">
        <f aca="false">([1]!eomonth,A174,1)</f>
        <v>#VALUE!</v>
      </c>
      <c r="B175" s="219" t="e">
        <f aca="false">VLOOKUP(A175,$G$7:$H$361,2)+$C$4</f>
        <v>#VALUE!</v>
      </c>
      <c r="C175" s="220" t="e">
        <f aca="false">1/((1+B175/2)^(2*D175/365.25))</f>
        <v>#VALUE!</v>
      </c>
      <c r="D175" s="216" t="e">
        <f aca="false">A175-ValDate</f>
        <v>#VALUE!</v>
      </c>
      <c r="G175" s="195" t="n">
        <v>42248</v>
      </c>
      <c r="H175" s="201" t="n">
        <v>0.0580637250465195</v>
      </c>
    </row>
    <row r="176" customFormat="false" ht="12.75" hidden="false" customHeight="false" outlineLevel="0" collapsed="false">
      <c r="A176" s="213" t="e">
        <f aca="false">([1]!eomonth,A175,1)</f>
        <v>#VALUE!</v>
      </c>
      <c r="B176" s="219" t="e">
        <f aca="false">VLOOKUP(A176,$G$7:$H$361,2)+$C$4</f>
        <v>#VALUE!</v>
      </c>
      <c r="C176" s="220" t="e">
        <f aca="false">1/((1+B176/2)^(2*D176/365.25))</f>
        <v>#VALUE!</v>
      </c>
      <c r="D176" s="216" t="e">
        <f aca="false">A176-ValDate</f>
        <v>#VALUE!</v>
      </c>
      <c r="G176" s="195" t="n">
        <v>42278</v>
      </c>
      <c r="H176" s="201" t="n">
        <v>0.0581282985389113</v>
      </c>
    </row>
    <row r="177" customFormat="false" ht="12.75" hidden="false" customHeight="false" outlineLevel="0" collapsed="false">
      <c r="A177" s="213" t="e">
        <f aca="false">([1]!eomonth,A176,1)</f>
        <v>#VALUE!</v>
      </c>
      <c r="B177" s="219" t="e">
        <f aca="false">VLOOKUP(A177,$G$7:$H$361,2)+$C$4</f>
        <v>#VALUE!</v>
      </c>
      <c r="C177" s="220" t="e">
        <f aca="false">1/((1+B177/2)^(2*D177/365.25))</f>
        <v>#VALUE!</v>
      </c>
      <c r="D177" s="216" t="e">
        <f aca="false">A177-ValDate</f>
        <v>#VALUE!</v>
      </c>
      <c r="G177" s="195" t="n">
        <v>42309</v>
      </c>
      <c r="H177" s="201" t="n">
        <v>0.0581950244825067</v>
      </c>
    </row>
    <row r="178" customFormat="false" ht="12.75" hidden="false" customHeight="false" outlineLevel="0" collapsed="false">
      <c r="A178" s="213" t="e">
        <f aca="false">([1]!eomonth,A177,1)</f>
        <v>#VALUE!</v>
      </c>
      <c r="B178" s="219" t="e">
        <f aca="false">VLOOKUP(A178,$G$7:$H$361,2)+$C$4</f>
        <v>#VALUE!</v>
      </c>
      <c r="C178" s="220" t="e">
        <f aca="false">1/((1+B178/2)^(2*D178/365.25))</f>
        <v>#VALUE!</v>
      </c>
      <c r="D178" s="216" t="e">
        <f aca="false">A178-ValDate</f>
        <v>#VALUE!</v>
      </c>
      <c r="G178" s="195" t="n">
        <v>42339</v>
      </c>
      <c r="H178" s="201" t="n">
        <v>0.0582595979777185</v>
      </c>
    </row>
    <row r="179" customFormat="false" ht="12.75" hidden="false" customHeight="false" outlineLevel="0" collapsed="false">
      <c r="A179" s="213" t="e">
        <f aca="false">([1]!eomonth,A178,1)</f>
        <v>#VALUE!</v>
      </c>
      <c r="B179" s="219" t="e">
        <f aca="false">VLOOKUP(A179,$G$7:$H$361,2)+$C$4</f>
        <v>#VALUE!</v>
      </c>
      <c r="C179" s="220" t="e">
        <f aca="false">1/((1+B179/2)^(2*D179/365.25))</f>
        <v>#VALUE!</v>
      </c>
      <c r="D179" s="216" t="e">
        <f aca="false">A179-ValDate</f>
        <v>#VALUE!</v>
      </c>
      <c r="G179" s="195" t="n">
        <v>42370</v>
      </c>
      <c r="H179" s="201" t="n">
        <v>0.0583263239242271</v>
      </c>
    </row>
    <row r="180" customFormat="false" ht="12.75" hidden="false" customHeight="false" outlineLevel="0" collapsed="false">
      <c r="A180" s="213" t="e">
        <f aca="false">([1]!eomonth,A179,1)</f>
        <v>#VALUE!</v>
      </c>
      <c r="B180" s="219" t="e">
        <f aca="false">VLOOKUP(A180,$G$7:$H$361,2)+$C$4</f>
        <v>#VALUE!</v>
      </c>
      <c r="C180" s="220" t="e">
        <f aca="false">1/((1+B180/2)^(2*D180/365.25))</f>
        <v>#VALUE!</v>
      </c>
      <c r="D180" s="216" t="e">
        <f aca="false">A180-ValDate</f>
        <v>#VALUE!</v>
      </c>
      <c r="G180" s="195" t="n">
        <v>42401</v>
      </c>
      <c r="H180" s="201" t="n">
        <v>0.0583930498722172</v>
      </c>
    </row>
    <row r="181" customFormat="false" ht="12.75" hidden="false" customHeight="false" outlineLevel="0" collapsed="false">
      <c r="A181" s="213" t="e">
        <f aca="false">([1]!eomonth,A180,1)</f>
        <v>#VALUE!</v>
      </c>
      <c r="B181" s="219" t="e">
        <f aca="false">VLOOKUP(A181,$G$7:$H$361,2)+$C$4</f>
        <v>#VALUE!</v>
      </c>
      <c r="C181" s="220" t="e">
        <f aca="false">1/((1+B181/2)^(2*D181/365.25))</f>
        <v>#VALUE!</v>
      </c>
      <c r="D181" s="216" t="e">
        <f aca="false">A181-ValDate</f>
        <v>#VALUE!</v>
      </c>
      <c r="G181" s="195" t="n">
        <v>42430</v>
      </c>
      <c r="H181" s="201" t="n">
        <v>0.0584554709216762</v>
      </c>
    </row>
    <row r="182" customFormat="false" ht="12.75" hidden="false" customHeight="false" outlineLevel="0" collapsed="false">
      <c r="A182" s="213" t="e">
        <f aca="false">([1]!eomonth,A181,1)</f>
        <v>#VALUE!</v>
      </c>
      <c r="B182" s="219" t="e">
        <f aca="false">VLOOKUP(A182,$G$7:$H$361,2)+$C$4</f>
        <v>#VALUE!</v>
      </c>
      <c r="C182" s="220" t="e">
        <f aca="false">1/((1+B182/2)^(2*D182/365.25))</f>
        <v>#VALUE!</v>
      </c>
      <c r="D182" s="216" t="e">
        <f aca="false">A182-ValDate</f>
        <v>#VALUE!</v>
      </c>
      <c r="G182" s="195" t="n">
        <v>42461</v>
      </c>
      <c r="H182" s="201" t="n">
        <v>0.0585221968725311</v>
      </c>
    </row>
    <row r="183" customFormat="false" ht="12.75" hidden="false" customHeight="false" outlineLevel="0" collapsed="false">
      <c r="A183" s="213" t="e">
        <f aca="false">([1]!eomonth,A182,1)</f>
        <v>#VALUE!</v>
      </c>
      <c r="B183" s="219" t="e">
        <f aca="false">VLOOKUP(A183,$G$7:$H$361,2)+$C$4</f>
        <v>#VALUE!</v>
      </c>
      <c r="C183" s="220" t="e">
        <f aca="false">1/((1+B183/2)^(2*D183/365.25))</f>
        <v>#VALUE!</v>
      </c>
      <c r="D183" s="216" t="e">
        <f aca="false">A183-ValDate</f>
        <v>#VALUE!</v>
      </c>
      <c r="G183" s="195" t="n">
        <v>42491</v>
      </c>
      <c r="H183" s="201" t="n">
        <v>0.058586770374768</v>
      </c>
    </row>
    <row r="184" customFormat="false" ht="12.75" hidden="false" customHeight="false" outlineLevel="0" collapsed="false">
      <c r="A184" s="213" t="e">
        <f aca="false">([1]!eomonth,A183,1)</f>
        <v>#VALUE!</v>
      </c>
      <c r="B184" s="219" t="e">
        <f aca="false">VLOOKUP(A184,$G$7:$H$361,2)+$C$4</f>
        <v>#VALUE!</v>
      </c>
      <c r="C184" s="220" t="e">
        <f aca="false">1/((1+B184/2)^(2*D184/365.25))</f>
        <v>#VALUE!</v>
      </c>
      <c r="D184" s="216" t="e">
        <f aca="false">A184-ValDate</f>
        <v>#VALUE!</v>
      </c>
      <c r="G184" s="195" t="n">
        <v>42522</v>
      </c>
      <c r="H184" s="201" t="n">
        <v>0.0586534963285357</v>
      </c>
    </row>
    <row r="185" customFormat="false" ht="12.75" hidden="false" customHeight="false" outlineLevel="0" collapsed="false">
      <c r="A185" s="213" t="e">
        <f aca="false">([1]!eomonth,A184,1)</f>
        <v>#VALUE!</v>
      </c>
      <c r="B185" s="219" t="e">
        <f aca="false">VLOOKUP(A185,$G$7:$H$361,2)+$C$4</f>
        <v>#VALUE!</v>
      </c>
      <c r="C185" s="220" t="e">
        <f aca="false">1/((1+B185/2)^(2*D185/365.25))</f>
        <v>#VALUE!</v>
      </c>
      <c r="D185" s="216" t="e">
        <f aca="false">A185-ValDate</f>
        <v>#VALUE!</v>
      </c>
      <c r="G185" s="195" t="n">
        <v>42552</v>
      </c>
      <c r="H185" s="201" t="n">
        <v>0.0587180698335916</v>
      </c>
    </row>
    <row r="186" customFormat="false" ht="12.75" hidden="false" customHeight="false" outlineLevel="0" collapsed="false">
      <c r="A186" s="213" t="e">
        <f aca="false">([1]!eomonth,A185,1)</f>
        <v>#VALUE!</v>
      </c>
      <c r="B186" s="219" t="e">
        <f aca="false">VLOOKUP(A186,$G$7:$H$361,2)+$C$4</f>
        <v>#VALUE!</v>
      </c>
      <c r="C186" s="220" t="e">
        <f aca="false">1/((1+B186/2)^(2*D186/365.25))</f>
        <v>#VALUE!</v>
      </c>
      <c r="D186" s="216" t="e">
        <f aca="false">A186-ValDate</f>
        <v>#VALUE!</v>
      </c>
      <c r="G186" s="195" t="n">
        <v>42583</v>
      </c>
      <c r="H186" s="201" t="n">
        <v>0.0587847957902725</v>
      </c>
    </row>
    <row r="187" customFormat="false" ht="12.75" hidden="false" customHeight="false" outlineLevel="0" collapsed="false">
      <c r="A187" s="213" t="e">
        <f aca="false">([1]!eomonth,A186,1)</f>
        <v>#VALUE!</v>
      </c>
      <c r="B187" s="219" t="e">
        <f aca="false">VLOOKUP(A187,$G$7:$H$361,2)+$C$4</f>
        <v>#VALUE!</v>
      </c>
      <c r="C187" s="220" t="e">
        <f aca="false">1/((1+B187/2)^(2*D187/365.25))</f>
        <v>#VALUE!</v>
      </c>
      <c r="D187" s="216" t="e">
        <f aca="false">A187-ValDate</f>
        <v>#VALUE!</v>
      </c>
      <c r="G187" s="195" t="n">
        <v>42614</v>
      </c>
      <c r="H187" s="201" t="n">
        <v>0.0588515217484331</v>
      </c>
    </row>
    <row r="188" customFormat="false" ht="12.75" hidden="false" customHeight="false" outlineLevel="0" collapsed="false">
      <c r="A188" s="213" t="e">
        <f aca="false">([1]!eomonth,A187,1)</f>
        <v>#VALUE!</v>
      </c>
      <c r="B188" s="219" t="e">
        <f aca="false">VLOOKUP(A188,$G$7:$H$361,2)+$C$4</f>
        <v>#VALUE!</v>
      </c>
      <c r="C188" s="220" t="e">
        <f aca="false">1/((1+B188/2)^(2*D188/365.25))</f>
        <v>#VALUE!</v>
      </c>
      <c r="D188" s="216" t="e">
        <f aca="false">A188-ValDate</f>
        <v>#VALUE!</v>
      </c>
      <c r="G188" s="195" t="n">
        <v>42644</v>
      </c>
      <c r="H188" s="201" t="n">
        <v>0.0589160952577403</v>
      </c>
    </row>
    <row r="189" customFormat="false" ht="12.75" hidden="false" customHeight="false" outlineLevel="0" collapsed="false">
      <c r="A189" s="213" t="e">
        <f aca="false">([1]!eomonth,A188,1)</f>
        <v>#VALUE!</v>
      </c>
      <c r="B189" s="219" t="e">
        <f aca="false">VLOOKUP(A189,$G$7:$H$361,2)+$C$4</f>
        <v>#VALUE!</v>
      </c>
      <c r="C189" s="220" t="e">
        <f aca="false">1/((1+B189/2)^(2*D189/365.25))</f>
        <v>#VALUE!</v>
      </c>
      <c r="D189" s="216" t="e">
        <f aca="false">A189-ValDate</f>
        <v>#VALUE!</v>
      </c>
      <c r="G189" s="195" t="n">
        <v>42675</v>
      </c>
      <c r="H189" s="201" t="n">
        <v>0.0589828212188142</v>
      </c>
    </row>
    <row r="190" customFormat="false" ht="12.75" hidden="false" customHeight="false" outlineLevel="0" collapsed="false">
      <c r="A190" s="213" t="e">
        <f aca="false">([1]!eomonth,A189,1)</f>
        <v>#VALUE!</v>
      </c>
      <c r="B190" s="219" t="e">
        <f aca="false">VLOOKUP(A190,$G$7:$H$361,2)+$C$4</f>
        <v>#VALUE!</v>
      </c>
      <c r="C190" s="220" t="e">
        <f aca="false">1/((1+B190/2)^(2*D190/365.25))</f>
        <v>#VALUE!</v>
      </c>
      <c r="D190" s="216" t="e">
        <f aca="false">A190-ValDate</f>
        <v>#VALUE!</v>
      </c>
      <c r="G190" s="195" t="n">
        <v>42705</v>
      </c>
      <c r="H190" s="201" t="n">
        <v>0.0590473947309396</v>
      </c>
    </row>
    <row r="191" customFormat="false" ht="12.75" hidden="false" customHeight="false" outlineLevel="0" collapsed="false">
      <c r="A191" s="213" t="e">
        <f aca="false">([1]!eomonth,A190,1)</f>
        <v>#VALUE!</v>
      </c>
      <c r="B191" s="219" t="e">
        <f aca="false">VLOOKUP(A191,$G$7:$H$361,2)+$C$4</f>
        <v>#VALUE!</v>
      </c>
      <c r="C191" s="220" t="e">
        <f aca="false">1/((1+B191/2)^(2*D191/365.25))</f>
        <v>#VALUE!</v>
      </c>
      <c r="D191" s="216" t="e">
        <f aca="false">A191-ValDate</f>
        <v>#VALUE!</v>
      </c>
      <c r="G191" s="195" t="n">
        <v>42736</v>
      </c>
      <c r="H191" s="201" t="n">
        <v>0.0591141206949253</v>
      </c>
    </row>
    <row r="192" customFormat="false" ht="12.75" hidden="false" customHeight="false" outlineLevel="0" collapsed="false">
      <c r="A192" s="213" t="e">
        <f aca="false">([1]!eomonth,A191,1)</f>
        <v>#VALUE!</v>
      </c>
      <c r="B192" s="219" t="e">
        <f aca="false">VLOOKUP(A192,$G$7:$H$361,2)+$C$4</f>
        <v>#VALUE!</v>
      </c>
      <c r="C192" s="220" t="e">
        <f aca="false">1/((1+B192/2)^(2*D192/365.25))</f>
        <v>#VALUE!</v>
      </c>
      <c r="D192" s="216" t="e">
        <f aca="false">A192-ValDate</f>
        <v>#VALUE!</v>
      </c>
      <c r="G192" s="195" t="n">
        <v>42767</v>
      </c>
      <c r="H192" s="201" t="n">
        <v>0.0591808466603911</v>
      </c>
    </row>
    <row r="193" customFormat="false" ht="12.75" hidden="false" customHeight="false" outlineLevel="0" collapsed="false">
      <c r="A193" s="213" t="e">
        <f aca="false">([1]!eomonth,A192,1)</f>
        <v>#VALUE!</v>
      </c>
      <c r="B193" s="219" t="e">
        <f aca="false">VLOOKUP(A193,$G$7:$H$361,2)+$C$4</f>
        <v>#VALUE!</v>
      </c>
      <c r="C193" s="220" t="e">
        <f aca="false">1/((1+B193/2)^(2*D193/365.25))</f>
        <v>#VALUE!</v>
      </c>
      <c r="D193" s="216" t="e">
        <f aca="false">A193-ValDate</f>
        <v>#VALUE!</v>
      </c>
      <c r="G193" s="195" t="n">
        <v>42795</v>
      </c>
      <c r="H193" s="201" t="n">
        <v>0.0592411152756327</v>
      </c>
    </row>
    <row r="194" customFormat="false" ht="12.75" hidden="false" customHeight="false" outlineLevel="0" collapsed="false">
      <c r="A194" s="213" t="e">
        <f aca="false">([1]!eomonth,A193,1)</f>
        <v>#VALUE!</v>
      </c>
      <c r="B194" s="219" t="e">
        <f aca="false">VLOOKUP(A194,$G$7:$H$361,2)+$C$4</f>
        <v>#VALUE!</v>
      </c>
      <c r="C194" s="220" t="e">
        <f aca="false">1/((1+B194/2)^(2*D194/365.25))</f>
        <v>#VALUE!</v>
      </c>
      <c r="D194" s="216" t="e">
        <f aca="false">A194-ValDate</f>
        <v>#VALUE!</v>
      </c>
      <c r="G194" s="195" t="n">
        <v>42826</v>
      </c>
      <c r="H194" s="201" t="n">
        <v>0.059307841243915</v>
      </c>
    </row>
    <row r="195" customFormat="false" ht="12.75" hidden="false" customHeight="false" outlineLevel="0" collapsed="false">
      <c r="A195" s="213" t="e">
        <f aca="false">([1]!eomonth,A194,1)</f>
        <v>#VALUE!</v>
      </c>
      <c r="B195" s="219" t="e">
        <f aca="false">VLOOKUP(A195,$G$7:$H$361,2)+$C$4</f>
        <v>#VALUE!</v>
      </c>
      <c r="C195" s="220" t="e">
        <f aca="false">1/((1+B195/2)^(2*D195/365.25))</f>
        <v>#VALUE!</v>
      </c>
      <c r="D195" s="216" t="e">
        <f aca="false">A195-ValDate</f>
        <v>#VALUE!</v>
      </c>
      <c r="G195" s="195" t="n">
        <v>42856</v>
      </c>
      <c r="H195" s="201" t="n">
        <v>0.059372414763017</v>
      </c>
    </row>
    <row r="196" customFormat="false" ht="12.75" hidden="false" customHeight="false" outlineLevel="0" collapsed="false">
      <c r="A196" s="213" t="e">
        <f aca="false">([1]!eomonth,A195,1)</f>
        <v>#VALUE!</v>
      </c>
      <c r="B196" s="219" t="e">
        <f aca="false">VLOOKUP(A196,$G$7:$H$361,2)+$C$4</f>
        <v>#VALUE!</v>
      </c>
      <c r="C196" s="220" t="e">
        <f aca="false">1/((1+B196/2)^(2*D196/365.25))</f>
        <v>#VALUE!</v>
      </c>
      <c r="D196" s="216" t="e">
        <f aca="false">A196-ValDate</f>
        <v>#VALUE!</v>
      </c>
      <c r="G196" s="195" t="n">
        <v>42887</v>
      </c>
      <c r="H196" s="201" t="n">
        <v>0.0594391407342112</v>
      </c>
    </row>
    <row r="197" customFormat="false" ht="12.75" hidden="false" customHeight="false" outlineLevel="0" collapsed="false">
      <c r="A197" s="213" t="e">
        <f aca="false">([1]!eomonth,A196,1)</f>
        <v>#VALUE!</v>
      </c>
      <c r="B197" s="219" t="e">
        <f aca="false">VLOOKUP(A197,$G$7:$H$361,2)+$C$4</f>
        <v>#VALUE!</v>
      </c>
      <c r="C197" s="220" t="e">
        <f aca="false">1/((1+B197/2)^(2*D197/365.25))</f>
        <v>#VALUE!</v>
      </c>
      <c r="D197" s="216" t="e">
        <f aca="false">A197-ValDate</f>
        <v>#VALUE!</v>
      </c>
      <c r="G197" s="195" t="n">
        <v>42917</v>
      </c>
      <c r="H197" s="201" t="n">
        <v>0.059503714256131</v>
      </c>
    </row>
    <row r="198" customFormat="false" ht="12.75" hidden="false" customHeight="false" outlineLevel="0" collapsed="false">
      <c r="A198" s="213" t="e">
        <f aca="false">([1]!eomonth,A197,1)</f>
        <v>#VALUE!</v>
      </c>
      <c r="B198" s="219" t="e">
        <f aca="false">VLOOKUP(A198,$G$7:$H$361,2)+$C$4</f>
        <v>#VALUE!</v>
      </c>
      <c r="C198" s="220" t="e">
        <f aca="false">1/((1+B198/2)^(2*D198/365.25))</f>
        <v>#VALUE!</v>
      </c>
      <c r="D198" s="216" t="e">
        <f aca="false">A198-ValDate</f>
        <v>#VALUE!</v>
      </c>
      <c r="G198" s="195" t="n">
        <v>42948</v>
      </c>
      <c r="H198" s="201" t="n">
        <v>0.0595704402302371</v>
      </c>
    </row>
    <row r="199" customFormat="false" ht="12.75" hidden="false" customHeight="false" outlineLevel="0" collapsed="false">
      <c r="A199" s="213" t="e">
        <f aca="false">([1]!eomonth,A198,1)</f>
        <v>#VALUE!</v>
      </c>
      <c r="B199" s="219" t="e">
        <f aca="false">VLOOKUP(A199,$G$7:$H$361,2)+$C$4</f>
        <v>#VALUE!</v>
      </c>
      <c r="C199" s="220" t="e">
        <f aca="false">1/((1+B199/2)^(2*D199/365.25))</f>
        <v>#VALUE!</v>
      </c>
      <c r="D199" s="216" t="e">
        <f aca="false">A199-ValDate</f>
        <v>#VALUE!</v>
      </c>
      <c r="G199" s="195" t="n">
        <v>42979</v>
      </c>
      <c r="H199" s="201" t="n">
        <v>0.0596371662058233</v>
      </c>
    </row>
    <row r="200" customFormat="false" ht="12.75" hidden="false" customHeight="false" outlineLevel="0" collapsed="false">
      <c r="A200" s="213" t="e">
        <f aca="false">([1]!eomonth,A199,1)</f>
        <v>#VALUE!</v>
      </c>
      <c r="B200" s="219" t="e">
        <f aca="false">VLOOKUP(A200,$G$7:$H$361,2)+$C$4</f>
        <v>#VALUE!</v>
      </c>
      <c r="C200" s="220" t="e">
        <f aca="false">1/((1+B200/2)^(2*D200/365.25))</f>
        <v>#VALUE!</v>
      </c>
      <c r="D200" s="216" t="e">
        <f aca="false">A200-ValDate</f>
        <v>#VALUE!</v>
      </c>
      <c r="G200" s="195" t="n">
        <v>43009</v>
      </c>
      <c r="H200" s="201" t="n">
        <v>0.0597017397319926</v>
      </c>
    </row>
    <row r="201" customFormat="false" ht="12.75" hidden="false" customHeight="false" outlineLevel="0" collapsed="false">
      <c r="A201" s="213" t="e">
        <f aca="false">([1]!eomonth,A200,1)</f>
        <v>#VALUE!</v>
      </c>
      <c r="B201" s="219" t="e">
        <f aca="false">VLOOKUP(A201,$G$7:$H$361,2)+$C$4</f>
        <v>#VALUE!</v>
      </c>
      <c r="C201" s="220" t="e">
        <f aca="false">1/((1+B201/2)^(2*D201/365.25))</f>
        <v>#VALUE!</v>
      </c>
      <c r="D201" s="216" t="e">
        <f aca="false">A201-ValDate</f>
        <v>#VALUE!</v>
      </c>
      <c r="G201" s="195" t="n">
        <v>43040</v>
      </c>
      <c r="H201" s="201" t="n">
        <v>0.0597684657104898</v>
      </c>
    </row>
    <row r="202" customFormat="false" ht="12.75" hidden="false" customHeight="false" outlineLevel="0" collapsed="false">
      <c r="A202" s="213" t="e">
        <f aca="false">([1]!eomonth,A201,1)</f>
        <v>#VALUE!</v>
      </c>
      <c r="B202" s="219" t="e">
        <f aca="false">VLOOKUP(A202,$G$7:$H$361,2)+$C$4</f>
        <v>#VALUE!</v>
      </c>
      <c r="C202" s="220" t="e">
        <f aca="false">1/((1+B202/2)^(2*D202/365.25))</f>
        <v>#VALUE!</v>
      </c>
      <c r="D202" s="216" t="e">
        <f aca="false">A202-ValDate</f>
        <v>#VALUE!</v>
      </c>
      <c r="G202" s="195" t="n">
        <v>43070</v>
      </c>
      <c r="H202" s="201" t="n">
        <v>0.0598330392394764</v>
      </c>
    </row>
    <row r="203" customFormat="false" ht="12.75" hidden="false" customHeight="false" outlineLevel="0" collapsed="false">
      <c r="A203" s="213" t="e">
        <f aca="false">([1]!eomonth,A202,1)</f>
        <v>#VALUE!</v>
      </c>
      <c r="B203" s="219" t="e">
        <f aca="false">VLOOKUP(A203,$G$7:$H$361,2)+$C$4</f>
        <v>#VALUE!</v>
      </c>
      <c r="C203" s="220" t="e">
        <f aca="false">1/((1+B203/2)^(2*D203/365.25))</f>
        <v>#VALUE!</v>
      </c>
      <c r="D203" s="216" t="e">
        <f aca="false">A203-ValDate</f>
        <v>#VALUE!</v>
      </c>
      <c r="G203" s="195" t="n">
        <v>43101</v>
      </c>
      <c r="H203" s="201" t="n">
        <v>0.059899765220885</v>
      </c>
    </row>
    <row r="204" customFormat="false" ht="12.75" hidden="false" customHeight="false" outlineLevel="0" collapsed="false">
      <c r="A204" s="213" t="e">
        <f aca="false">([1]!eomonth,A203,1)</f>
        <v>#VALUE!</v>
      </c>
      <c r="B204" s="219" t="e">
        <f aca="false">VLOOKUP(A204,$G$7:$H$361,2)+$C$4</f>
        <v>#VALUE!</v>
      </c>
      <c r="C204" s="220" t="e">
        <f aca="false">1/((1+B204/2)^(2*D204/365.25))</f>
        <v>#VALUE!</v>
      </c>
      <c r="D204" s="216" t="e">
        <f aca="false">A204-ValDate</f>
        <v>#VALUE!</v>
      </c>
      <c r="G204" s="195" t="n">
        <v>43132</v>
      </c>
      <c r="H204" s="201" t="n">
        <v>0.059966491203773</v>
      </c>
    </row>
    <row r="205" customFormat="false" ht="12.75" hidden="false" customHeight="false" outlineLevel="0" collapsed="false">
      <c r="A205" s="213" t="e">
        <f aca="false">([1]!eomonth,A204,1)</f>
        <v>#VALUE!</v>
      </c>
      <c r="B205" s="219" t="e">
        <f aca="false">VLOOKUP(A205,$G$7:$H$361,2)+$C$4</f>
        <v>#VALUE!</v>
      </c>
      <c r="C205" s="220" t="e">
        <f aca="false">1/((1+B205/2)^(2*D205/365.25))</f>
        <v>#VALUE!</v>
      </c>
      <c r="D205" s="216" t="e">
        <f aca="false">A205-ValDate</f>
        <v>#VALUE!</v>
      </c>
      <c r="G205" s="195" t="n">
        <v>43160</v>
      </c>
      <c r="H205" s="201" t="n">
        <v>0.0600267598347499</v>
      </c>
    </row>
    <row r="206" customFormat="false" ht="12.75" hidden="false" customHeight="false" outlineLevel="0" collapsed="false">
      <c r="A206" s="213" t="e">
        <f aca="false">([1]!eomonth,A205,1)</f>
        <v>#VALUE!</v>
      </c>
      <c r="B206" s="219" t="e">
        <f aca="false">VLOOKUP(A206,$G$7:$H$361,2)+$C$4</f>
        <v>#VALUE!</v>
      </c>
      <c r="C206" s="220" t="e">
        <f aca="false">1/((1+B206/2)^(2*D206/365.25))</f>
        <v>#VALUE!</v>
      </c>
      <c r="D206" s="216" t="e">
        <f aca="false">A206-ValDate</f>
        <v>#VALUE!</v>
      </c>
      <c r="G206" s="195" t="n">
        <v>43191</v>
      </c>
      <c r="H206" s="201" t="n">
        <v>0.0600934858204534</v>
      </c>
    </row>
    <row r="207" customFormat="false" ht="12.75" hidden="false" customHeight="false" outlineLevel="0" collapsed="false">
      <c r="A207" s="213" t="e">
        <f aca="false">([1]!eomonth,A206,1)</f>
        <v>#VALUE!</v>
      </c>
      <c r="B207" s="219" t="e">
        <f aca="false">VLOOKUP(A207,$G$7:$H$361,2)+$C$4</f>
        <v>#VALUE!</v>
      </c>
      <c r="C207" s="220" t="e">
        <f aca="false">1/((1+B207/2)^(2*D207/365.25))</f>
        <v>#VALUE!</v>
      </c>
      <c r="D207" s="216" t="e">
        <f aca="false">A207-ValDate</f>
        <v>#VALUE!</v>
      </c>
      <c r="G207" s="195" t="n">
        <v>43221</v>
      </c>
      <c r="H207" s="201" t="n">
        <v>0.0601580593564135</v>
      </c>
    </row>
    <row r="208" customFormat="false" ht="12.75" hidden="false" customHeight="false" outlineLevel="0" collapsed="false">
      <c r="A208" s="213" t="e">
        <f aca="false">([1]!eomonth,A207,1)</f>
        <v>#VALUE!</v>
      </c>
      <c r="B208" s="219" t="e">
        <f aca="false">VLOOKUP(A208,$G$7:$H$361,2)+$C$4</f>
        <v>#VALUE!</v>
      </c>
      <c r="C208" s="220" t="e">
        <f aca="false">1/((1+B208/2)^(2*D208/365.25))</f>
        <v>#VALUE!</v>
      </c>
      <c r="D208" s="216" t="e">
        <f aca="false">A208-ValDate</f>
        <v>#VALUE!</v>
      </c>
      <c r="G208" s="195" t="n">
        <v>43252</v>
      </c>
      <c r="H208" s="201" t="n">
        <v>0.060224785345028</v>
      </c>
    </row>
    <row r="209" customFormat="false" ht="12.75" hidden="false" customHeight="false" outlineLevel="0" collapsed="false">
      <c r="A209" s="213" t="e">
        <f aca="false">([1]!eomonth,A208,1)</f>
        <v>#VALUE!</v>
      </c>
      <c r="B209" s="219" t="e">
        <f aca="false">VLOOKUP(A209,$G$7:$H$361,2)+$C$4</f>
        <v>#VALUE!</v>
      </c>
      <c r="C209" s="220" t="e">
        <f aca="false">1/((1+B209/2)^(2*D209/365.25))</f>
        <v>#VALUE!</v>
      </c>
      <c r="D209" s="216" t="e">
        <f aca="false">A209-ValDate</f>
        <v>#VALUE!</v>
      </c>
      <c r="G209" s="195" t="n">
        <v>43282</v>
      </c>
      <c r="H209" s="201" t="n">
        <v>0.0602893588838049</v>
      </c>
    </row>
    <row r="210" customFormat="false" ht="12.75" hidden="false" customHeight="false" outlineLevel="0" collapsed="false">
      <c r="A210" s="213" t="e">
        <f aca="false">([1]!eomonth,A209,1)</f>
        <v>#VALUE!</v>
      </c>
      <c r="B210" s="219" t="e">
        <f aca="false">VLOOKUP(A210,$G$7:$H$361,2)+$C$4</f>
        <v>#VALUE!</v>
      </c>
      <c r="C210" s="220" t="e">
        <f aca="false">1/((1+B210/2)^(2*D210/365.25))</f>
        <v>#VALUE!</v>
      </c>
      <c r="D210" s="216" t="e">
        <f aca="false">A210-ValDate</f>
        <v>#VALUE!</v>
      </c>
      <c r="G210" s="195" t="n">
        <v>43313</v>
      </c>
      <c r="H210" s="201" t="n">
        <v>0.0603560848753304</v>
      </c>
    </row>
    <row r="211" customFormat="false" ht="12.75" hidden="false" customHeight="false" outlineLevel="0" collapsed="false">
      <c r="A211" s="213" t="e">
        <f aca="false">([1]!eomonth,A210,1)</f>
        <v>#VALUE!</v>
      </c>
      <c r="B211" s="219" t="e">
        <f aca="false">VLOOKUP(A211,$G$7:$H$361,2)+$C$4</f>
        <v>#VALUE!</v>
      </c>
      <c r="C211" s="220" t="e">
        <f aca="false">1/((1+B211/2)^(2*D211/365.25))</f>
        <v>#VALUE!</v>
      </c>
      <c r="D211" s="216" t="e">
        <f aca="false">A211-ValDate</f>
        <v>#VALUE!</v>
      </c>
      <c r="G211" s="195" t="n">
        <v>43344</v>
      </c>
      <c r="H211" s="201" t="n">
        <v>0.0604228108683342</v>
      </c>
    </row>
    <row r="212" customFormat="false" ht="12.75" hidden="false" customHeight="false" outlineLevel="0" collapsed="false">
      <c r="A212" s="213" t="e">
        <f aca="false">([1]!eomonth,A211,1)</f>
        <v>#VALUE!</v>
      </c>
      <c r="B212" s="219" t="e">
        <f aca="false">VLOOKUP(A212,$G$7:$H$361,2)+$C$4</f>
        <v>#VALUE!</v>
      </c>
      <c r="C212" s="220" t="e">
        <f aca="false">1/((1+B212/2)^(2*D212/365.25))</f>
        <v>#VALUE!</v>
      </c>
      <c r="D212" s="216" t="e">
        <f aca="false">A212-ValDate</f>
        <v>#VALUE!</v>
      </c>
      <c r="G212" s="195" t="n">
        <v>43374</v>
      </c>
      <c r="H212" s="201" t="n">
        <v>0.0604873844113594</v>
      </c>
    </row>
    <row r="213" customFormat="false" ht="12.75" hidden="false" customHeight="false" outlineLevel="0" collapsed="false">
      <c r="A213" s="213" t="e">
        <f aca="false">([1]!eomonth,A212,1)</f>
        <v>#VALUE!</v>
      </c>
      <c r="B213" s="219" t="e">
        <f aca="false">VLOOKUP(A213,$G$7:$H$361,2)+$C$4</f>
        <v>#VALUE!</v>
      </c>
      <c r="C213" s="220" t="e">
        <f aca="false">1/((1+B213/2)^(2*D213/365.25))</f>
        <v>#VALUE!</v>
      </c>
      <c r="D213" s="216" t="e">
        <f aca="false">A213-ValDate</f>
        <v>#VALUE!</v>
      </c>
      <c r="G213" s="195" t="n">
        <v>43405</v>
      </c>
      <c r="H213" s="201" t="n">
        <v>0.0605541104072738</v>
      </c>
    </row>
    <row r="214" customFormat="false" ht="12.75" hidden="false" customHeight="false" outlineLevel="0" collapsed="false">
      <c r="A214" s="213" t="e">
        <f aca="false">([1]!eomonth,A213,1)</f>
        <v>#VALUE!</v>
      </c>
      <c r="B214" s="219" t="e">
        <f aca="false">VLOOKUP(A214,$G$7:$H$361,2)+$C$4</f>
        <v>#VALUE!</v>
      </c>
      <c r="C214" s="220" t="e">
        <f aca="false">1/((1+B214/2)^(2*D214/365.25))</f>
        <v>#VALUE!</v>
      </c>
      <c r="D214" s="216" t="e">
        <f aca="false">A214-ValDate</f>
        <v>#VALUE!</v>
      </c>
      <c r="G214" s="195" t="n">
        <v>43435</v>
      </c>
      <c r="H214" s="201" t="n">
        <v>0.0606186839531153</v>
      </c>
    </row>
    <row r="215" customFormat="false" ht="12.75" hidden="false" customHeight="false" outlineLevel="0" collapsed="false">
      <c r="A215" s="213" t="e">
        <f aca="false">([1]!eomonth,A214,1)</f>
        <v>#VALUE!</v>
      </c>
      <c r="B215" s="219" t="e">
        <f aca="false">VLOOKUP(A215,$G$7:$H$361,2)+$C$4</f>
        <v>#VALUE!</v>
      </c>
      <c r="C215" s="220" t="e">
        <f aca="false">1/((1+B215/2)^(2*D215/365.25))</f>
        <v>#VALUE!</v>
      </c>
      <c r="D215" s="216" t="e">
        <f aca="false">A215-ValDate</f>
        <v>#VALUE!</v>
      </c>
      <c r="G215" s="195" t="n">
        <v>43466</v>
      </c>
      <c r="H215" s="201" t="n">
        <v>0.0606854099519398</v>
      </c>
    </row>
    <row r="216" customFormat="false" ht="12.75" hidden="false" customHeight="false" outlineLevel="0" collapsed="false">
      <c r="A216" s="213" t="e">
        <f aca="false">([1]!eomonth,A215,1)</f>
        <v>#VALUE!</v>
      </c>
      <c r="B216" s="219" t="e">
        <f aca="false">VLOOKUP(A216,$G$7:$H$361,2)+$C$4</f>
        <v>#VALUE!</v>
      </c>
      <c r="C216" s="220" t="e">
        <f aca="false">1/((1+B216/2)^(2*D216/365.25))</f>
        <v>#VALUE!</v>
      </c>
      <c r="D216" s="216" t="e">
        <f aca="false">A216-ValDate</f>
        <v>#VALUE!</v>
      </c>
      <c r="G216" s="195" t="n">
        <v>43497</v>
      </c>
      <c r="H216" s="201" t="n">
        <v>0.0607521359522436</v>
      </c>
    </row>
    <row r="217" customFormat="false" ht="12.75" hidden="false" customHeight="false" outlineLevel="0" collapsed="false">
      <c r="A217" s="213" t="e">
        <f aca="false">([1]!eomonth,A216,1)</f>
        <v>#VALUE!</v>
      </c>
      <c r="B217" s="219" t="e">
        <f aca="false">VLOOKUP(A217,$G$7:$H$361,2)+$C$4</f>
        <v>#VALUE!</v>
      </c>
      <c r="C217" s="220" t="e">
        <f aca="false">1/((1+B217/2)^(2*D217/365.25))</f>
        <v>#VALUE!</v>
      </c>
      <c r="D217" s="216" t="e">
        <f aca="false">A217-ValDate</f>
        <v>#VALUE!</v>
      </c>
      <c r="G217" s="195" t="n">
        <v>43525</v>
      </c>
      <c r="H217" s="201" t="n">
        <v>0.0608124045989498</v>
      </c>
    </row>
    <row r="218" customFormat="false" ht="12.75" hidden="false" customHeight="false" outlineLevel="0" collapsed="false">
      <c r="A218" s="213" t="e">
        <f aca="false">([1]!eomonth,A217,1)</f>
        <v>#VALUE!</v>
      </c>
      <c r="B218" s="219" t="e">
        <f aca="false">VLOOKUP(A218,$G$7:$H$361,2)+$C$4</f>
        <v>#VALUE!</v>
      </c>
      <c r="C218" s="220" t="e">
        <f aca="false">1/((1+B218/2)^(2*D218/365.25))</f>
        <v>#VALUE!</v>
      </c>
      <c r="D218" s="216" t="e">
        <f aca="false">A218-ValDate</f>
        <v>#VALUE!</v>
      </c>
      <c r="G218" s="195" t="n">
        <v>43556</v>
      </c>
      <c r="H218" s="201" t="n">
        <v>0.0608791306020677</v>
      </c>
    </row>
    <row r="219" customFormat="false" ht="12.75" hidden="false" customHeight="false" outlineLevel="0" collapsed="false">
      <c r="A219" s="213" t="e">
        <f aca="false">([1]!eomonth,A218,1)</f>
        <v>#VALUE!</v>
      </c>
      <c r="B219" s="219" t="e">
        <f aca="false">VLOOKUP(A219,$G$7:$H$361,2)+$C$4</f>
        <v>#VALUE!</v>
      </c>
      <c r="C219" s="220" t="e">
        <f aca="false">1/((1+B219/2)^(2*D219/365.25))</f>
        <v>#VALUE!</v>
      </c>
      <c r="D219" s="216" t="e">
        <f aca="false">A219-ValDate</f>
        <v>#VALUE!</v>
      </c>
      <c r="G219" s="195" t="n">
        <v>43586</v>
      </c>
      <c r="H219" s="201" t="n">
        <v>0.0609437041548802</v>
      </c>
    </row>
    <row r="220" customFormat="false" ht="12.75" hidden="false" customHeight="false" outlineLevel="0" collapsed="false">
      <c r="A220" s="213" t="e">
        <f aca="false">([1]!eomonth,A219,1)</f>
        <v>#VALUE!</v>
      </c>
      <c r="B220" s="219" t="e">
        <f aca="false">VLOOKUP(A220,$G$7:$H$361,2)+$C$4</f>
        <v>#VALUE!</v>
      </c>
      <c r="C220" s="220" t="e">
        <f aca="false">1/((1+B220/2)^(2*D220/365.25))</f>
        <v>#VALUE!</v>
      </c>
      <c r="D220" s="216" t="e">
        <f aca="false">A220-ValDate</f>
        <v>#VALUE!</v>
      </c>
      <c r="G220" s="195" t="n">
        <v>43617</v>
      </c>
      <c r="H220" s="201" t="n">
        <v>0.0610104301609082</v>
      </c>
    </row>
    <row r="221" customFormat="false" ht="12.75" hidden="false" customHeight="false" outlineLevel="0" collapsed="false">
      <c r="A221" s="213" t="e">
        <f aca="false">([1]!eomonth,A220,1)</f>
        <v>#VALUE!</v>
      </c>
      <c r="B221" s="219" t="e">
        <f aca="false">VLOOKUP(A221,$G$7:$H$361,2)+$C$4</f>
        <v>#VALUE!</v>
      </c>
      <c r="C221" s="220" t="e">
        <f aca="false">1/((1+B221/2)^(2*D221/365.25))</f>
        <v>#VALUE!</v>
      </c>
      <c r="D221" s="216" t="e">
        <f aca="false">A221-ValDate</f>
        <v>#VALUE!</v>
      </c>
      <c r="G221" s="195" t="n">
        <v>43647</v>
      </c>
      <c r="H221" s="201" t="n">
        <v>0.0610750037165362</v>
      </c>
    </row>
    <row r="222" customFormat="false" ht="12.75" hidden="false" customHeight="false" outlineLevel="0" collapsed="false">
      <c r="A222" s="213" t="e">
        <f aca="false">([1]!eomonth,A221,1)</f>
        <v>#VALUE!</v>
      </c>
      <c r="B222" s="219" t="e">
        <f aca="false">VLOOKUP(A222,$G$7:$H$361,2)+$C$4</f>
        <v>#VALUE!</v>
      </c>
      <c r="C222" s="220" t="e">
        <f aca="false">1/((1+B222/2)^(2*D222/365.25))</f>
        <v>#VALUE!</v>
      </c>
      <c r="D222" s="216" t="e">
        <f aca="false">A222-ValDate</f>
        <v>#VALUE!</v>
      </c>
      <c r="G222" s="195" t="n">
        <v>43678</v>
      </c>
      <c r="H222" s="201" t="n">
        <v>0.0611417297254735</v>
      </c>
    </row>
    <row r="223" customFormat="false" ht="12.75" hidden="false" customHeight="false" outlineLevel="0" collapsed="false">
      <c r="A223" s="213" t="e">
        <f aca="false">([1]!eomonth,A222,1)</f>
        <v>#VALUE!</v>
      </c>
      <c r="B223" s="219" t="e">
        <f aca="false">VLOOKUP(A223,$G$7:$H$361,2)+$C$4</f>
        <v>#VALUE!</v>
      </c>
      <c r="C223" s="220" t="e">
        <f aca="false">1/((1+B223/2)^(2*D223/365.25))</f>
        <v>#VALUE!</v>
      </c>
      <c r="D223" s="216" t="e">
        <f aca="false">A223-ValDate</f>
        <v>#VALUE!</v>
      </c>
      <c r="G223" s="195" t="n">
        <v>43709</v>
      </c>
      <c r="H223" s="201" t="n">
        <v>0.0612084557358887</v>
      </c>
    </row>
    <row r="224" customFormat="false" ht="12.75" hidden="false" customHeight="false" outlineLevel="0" collapsed="false">
      <c r="A224" s="213" t="e">
        <f aca="false">([1]!eomonth,A223,1)</f>
        <v>#VALUE!</v>
      </c>
      <c r="B224" s="219" t="e">
        <f aca="false">VLOOKUP(A224,$G$7:$H$361,2)+$C$4</f>
        <v>#VALUE!</v>
      </c>
      <c r="C224" s="220" t="e">
        <f aca="false">1/((1+B224/2)^(2*D224/365.25))</f>
        <v>#VALUE!</v>
      </c>
      <c r="D224" s="216" t="e">
        <f aca="false">A224-ValDate</f>
        <v>#VALUE!</v>
      </c>
      <c r="G224" s="195" t="n">
        <v>43739</v>
      </c>
      <c r="H224" s="201" t="n">
        <v>0.0612730292957635</v>
      </c>
    </row>
    <row r="225" customFormat="false" ht="12.75" hidden="false" customHeight="false" outlineLevel="0" collapsed="false">
      <c r="A225" s="213" t="e">
        <f aca="false">([1]!eomonth,A224,1)</f>
        <v>#VALUE!</v>
      </c>
      <c r="B225" s="219" t="e">
        <f aca="false">VLOOKUP(A225,$G$7:$H$361,2)+$C$4</f>
        <v>#VALUE!</v>
      </c>
      <c r="C225" s="220" t="e">
        <f aca="false">1/((1+B225/2)^(2*D225/365.25))</f>
        <v>#VALUE!</v>
      </c>
      <c r="D225" s="216" t="e">
        <f aca="false">A225-ValDate</f>
        <v>#VALUE!</v>
      </c>
      <c r="G225" s="195" t="n">
        <v>43770</v>
      </c>
      <c r="H225" s="201" t="n">
        <v>0.0613397553090884</v>
      </c>
    </row>
    <row r="226" customFormat="false" ht="12.75" hidden="false" customHeight="false" outlineLevel="0" collapsed="false">
      <c r="A226" s="213" t="e">
        <f aca="false">([1]!eomonth,A225,1)</f>
        <v>#VALUE!</v>
      </c>
      <c r="B226" s="219" t="e">
        <f aca="false">VLOOKUP(A226,$G$7:$H$361,2)+$C$4</f>
        <v>#VALUE!</v>
      </c>
      <c r="C226" s="220" t="e">
        <f aca="false">1/((1+B226/2)^(2*D226/365.25))</f>
        <v>#VALUE!</v>
      </c>
      <c r="D226" s="216" t="e">
        <f aca="false">A226-ValDate</f>
        <v>#VALUE!</v>
      </c>
      <c r="G226" s="195" t="n">
        <v>43800</v>
      </c>
      <c r="H226" s="201" t="n">
        <v>0.0614043288717783</v>
      </c>
    </row>
    <row r="227" customFormat="false" ht="12.75" hidden="false" customHeight="false" outlineLevel="0" collapsed="false">
      <c r="A227" s="213" t="e">
        <f aca="false">([1]!eomonth,A226,1)</f>
        <v>#VALUE!</v>
      </c>
      <c r="B227" s="219" t="e">
        <f aca="false">VLOOKUP(A227,$G$7:$H$361,2)+$C$4</f>
        <v>#VALUE!</v>
      </c>
      <c r="C227" s="220" t="e">
        <f aca="false">1/((1+B227/2)^(2*D227/365.25))</f>
        <v>#VALUE!</v>
      </c>
      <c r="D227" s="216" t="e">
        <f aca="false">A227-ValDate</f>
        <v>#VALUE!</v>
      </c>
      <c r="G227" s="195" t="n">
        <v>43831</v>
      </c>
      <c r="H227" s="201" t="n">
        <v>0.061471054888012</v>
      </c>
    </row>
    <row r="228" customFormat="false" ht="12.75" hidden="false" customHeight="false" outlineLevel="0" collapsed="false">
      <c r="A228" s="213" t="e">
        <f aca="false">([1]!eomonth,A227,1)</f>
        <v>#VALUE!</v>
      </c>
      <c r="B228" s="219" t="e">
        <f aca="false">VLOOKUP(A228,$G$7:$H$361,2)+$C$4</f>
        <v>#VALUE!</v>
      </c>
      <c r="C228" s="220" t="e">
        <f aca="false">1/((1+B228/2)^(2*D228/365.25))</f>
        <v>#VALUE!</v>
      </c>
      <c r="D228" s="216" t="e">
        <f aca="false">A228-ValDate</f>
        <v>#VALUE!</v>
      </c>
      <c r="G228" s="195" t="n">
        <v>43862</v>
      </c>
      <c r="H228" s="201" t="n">
        <v>0.0615377809057245</v>
      </c>
    </row>
    <row r="229" customFormat="false" ht="12.75" hidden="false" customHeight="false" outlineLevel="0" collapsed="false">
      <c r="A229" s="213" t="e">
        <f aca="false">([1]!eomonth,A228,1)</f>
        <v>#VALUE!</v>
      </c>
      <c r="B229" s="219" t="e">
        <f aca="false">VLOOKUP(A229,$G$7:$H$361,2)+$C$4</f>
        <v>#VALUE!</v>
      </c>
      <c r="C229" s="220" t="e">
        <f aca="false">1/((1+B229/2)^(2*D229/365.25))</f>
        <v>#VALUE!</v>
      </c>
      <c r="D229" s="216" t="e">
        <f aca="false">A229-ValDate</f>
        <v>#VALUE!</v>
      </c>
      <c r="G229" s="195" t="n">
        <v>43891</v>
      </c>
      <c r="H229" s="201" t="n">
        <v>0.061600202020407</v>
      </c>
    </row>
    <row r="230" customFormat="false" ht="12.75" hidden="false" customHeight="false" outlineLevel="0" collapsed="false">
      <c r="A230" s="213" t="e">
        <f aca="false">([1]!eomonth,A229,1)</f>
        <v>#VALUE!</v>
      </c>
      <c r="B230" s="219" t="e">
        <f aca="false">VLOOKUP(A230,$G$7:$H$361,2)+$C$4</f>
        <v>#VALUE!</v>
      </c>
      <c r="C230" s="220" t="e">
        <f aca="false">1/((1+B230/2)^(2*D230/365.25))</f>
        <v>#VALUE!</v>
      </c>
      <c r="D230" s="216" t="e">
        <f aca="false">A230-ValDate</f>
        <v>#VALUE!</v>
      </c>
      <c r="G230" s="195" t="n">
        <v>43922</v>
      </c>
      <c r="H230" s="201" t="n">
        <v>0.0616669280409803</v>
      </c>
    </row>
    <row r="231" customFormat="false" ht="12.75" hidden="false" customHeight="false" outlineLevel="0" collapsed="false">
      <c r="A231" s="213" t="e">
        <f aca="false">([1]!eomonth,A230,1)</f>
        <v>#VALUE!</v>
      </c>
      <c r="B231" s="219" t="e">
        <f aca="false">VLOOKUP(A231,$G$7:$H$361,2)+$C$4</f>
        <v>#VALUE!</v>
      </c>
      <c r="C231" s="220" t="e">
        <f aca="false">1/((1+B231/2)^(2*D231/365.25))</f>
        <v>#VALUE!</v>
      </c>
      <c r="D231" s="216" t="e">
        <f aca="false">A231-ValDate</f>
        <v>#VALUE!</v>
      </c>
      <c r="G231" s="195" t="n">
        <v>43952</v>
      </c>
      <c r="H231" s="201" t="n">
        <v>0.0617315016106845</v>
      </c>
    </row>
    <row r="232" customFormat="false" ht="12.75" hidden="false" customHeight="false" outlineLevel="0" collapsed="false">
      <c r="A232" s="213" t="e">
        <f aca="false">([1]!eomonth,A231,1)</f>
        <v>#VALUE!</v>
      </c>
      <c r="B232" s="219" t="e">
        <f aca="false">VLOOKUP(A232,$G$7:$H$361,2)+$C$4</f>
        <v>#VALUE!</v>
      </c>
      <c r="C232" s="220" t="e">
        <f aca="false">1/((1+B232/2)^(2*D232/365.25))</f>
        <v>#VALUE!</v>
      </c>
      <c r="D232" s="216" t="e">
        <f aca="false">A232-ValDate</f>
        <v>#VALUE!</v>
      </c>
      <c r="G232" s="195" t="n">
        <v>43983</v>
      </c>
      <c r="H232" s="201" t="n">
        <v>0.0617982276341662</v>
      </c>
    </row>
    <row r="233" customFormat="false" ht="12.75" hidden="false" customHeight="false" outlineLevel="0" collapsed="false">
      <c r="A233" s="213" t="e">
        <f aca="false">([1]!eomonth,A232,1)</f>
        <v>#VALUE!</v>
      </c>
      <c r="B233" s="219" t="e">
        <f aca="false">VLOOKUP(A233,$G$7:$H$361,2)+$C$4</f>
        <v>#VALUE!</v>
      </c>
      <c r="C233" s="220" t="e">
        <f aca="false">1/((1+B233/2)^(2*D233/365.25))</f>
        <v>#VALUE!</v>
      </c>
      <c r="D233" s="216" t="e">
        <f aca="false">A233-ValDate</f>
        <v>#VALUE!</v>
      </c>
      <c r="G233" s="195" t="n">
        <v>44013</v>
      </c>
      <c r="H233" s="201" t="n">
        <v>0.0618628012066851</v>
      </c>
    </row>
    <row r="234" customFormat="false" ht="12.75" hidden="false" customHeight="false" outlineLevel="0" collapsed="false">
      <c r="A234" s="213" t="e">
        <f aca="false">([1]!eomonth,A233,1)</f>
        <v>#VALUE!</v>
      </c>
      <c r="B234" s="219" t="e">
        <f aca="false">VLOOKUP(A234,$G$7:$H$361,2)+$C$4</f>
        <v>#VALUE!</v>
      </c>
      <c r="C234" s="220" t="e">
        <f aca="false">1/((1+B234/2)^(2*D234/365.25))</f>
        <v>#VALUE!</v>
      </c>
      <c r="D234" s="216" t="e">
        <f aca="false">A234-ValDate</f>
        <v>#VALUE!</v>
      </c>
      <c r="G234" s="195" t="n">
        <v>44044</v>
      </c>
      <c r="H234" s="201" t="n">
        <v>0.0619295272330755</v>
      </c>
    </row>
    <row r="235" customFormat="false" ht="12.75" hidden="false" customHeight="false" outlineLevel="0" collapsed="false">
      <c r="A235" s="213" t="e">
        <f aca="false">([1]!eomonth,A234,1)</f>
        <v>#VALUE!</v>
      </c>
      <c r="B235" s="219" t="e">
        <f aca="false">VLOOKUP(A235,$G$7:$H$361,2)+$C$4</f>
        <v>#VALUE!</v>
      </c>
      <c r="C235" s="220" t="e">
        <f aca="false">1/((1+B235/2)^(2*D235/365.25))</f>
        <v>#VALUE!</v>
      </c>
      <c r="D235" s="216" t="e">
        <f aca="false">A235-ValDate</f>
        <v>#VALUE!</v>
      </c>
      <c r="G235" s="195" t="n">
        <v>44075</v>
      </c>
      <c r="H235" s="201" t="n">
        <v>0.0619962532609435</v>
      </c>
    </row>
    <row r="236" customFormat="false" ht="12.75" hidden="false" customHeight="false" outlineLevel="0" collapsed="false">
      <c r="A236" s="213" t="e">
        <f aca="false">([1]!eomonth,A235,1)</f>
        <v>#VALUE!</v>
      </c>
      <c r="B236" s="219" t="e">
        <f aca="false">VLOOKUP(A236,$G$7:$H$361,2)+$C$4</f>
        <v>#VALUE!</v>
      </c>
      <c r="C236" s="220" t="e">
        <f aca="false">1/((1+B236/2)^(2*D236/365.25))</f>
        <v>#VALUE!</v>
      </c>
      <c r="D236" s="216" t="e">
        <f aca="false">A236-ValDate</f>
        <v>#VALUE!</v>
      </c>
      <c r="G236" s="195" t="n">
        <v>44105</v>
      </c>
      <c r="H236" s="201" t="n">
        <v>0.0620608268377074</v>
      </c>
    </row>
    <row r="237" customFormat="false" ht="12.75" hidden="false" customHeight="false" outlineLevel="0" collapsed="false">
      <c r="A237" s="213" t="e">
        <f aca="false">([1]!eomonth,A236,1)</f>
        <v>#VALUE!</v>
      </c>
      <c r="B237" s="219" t="e">
        <f aca="false">VLOOKUP(A237,$G$7:$H$361,2)+$C$4</f>
        <v>#VALUE!</v>
      </c>
      <c r="C237" s="220" t="e">
        <f aca="false">1/((1+B237/2)^(2*D237/365.25))</f>
        <v>#VALUE!</v>
      </c>
      <c r="D237" s="216" t="e">
        <f aca="false">A237-ValDate</f>
        <v>#VALUE!</v>
      </c>
      <c r="G237" s="195" t="n">
        <v>44136</v>
      </c>
      <c r="H237" s="201" t="n">
        <v>0.0621275528684842</v>
      </c>
    </row>
    <row r="238" customFormat="false" ht="12.75" hidden="false" customHeight="false" outlineLevel="0" collapsed="false">
      <c r="A238" s="213" t="e">
        <f aca="false">([1]!eomonth,A237,1)</f>
        <v>#VALUE!</v>
      </c>
      <c r="B238" s="219" t="e">
        <f aca="false">VLOOKUP(A238,$G$7:$H$361,2)+$C$4</f>
        <v>#VALUE!</v>
      </c>
      <c r="C238" s="220" t="e">
        <f aca="false">1/((1+B238/2)^(2*D238/365.25))</f>
        <v>#VALUE!</v>
      </c>
      <c r="D238" s="216" t="e">
        <f aca="false">A238-ValDate</f>
        <v>#VALUE!</v>
      </c>
      <c r="G238" s="195" t="n">
        <v>44166</v>
      </c>
      <c r="H238" s="201" t="n">
        <v>0.0621921264480623</v>
      </c>
    </row>
    <row r="239" customFormat="false" ht="12.75" hidden="false" customHeight="false" outlineLevel="0" collapsed="false">
      <c r="A239" s="213" t="e">
        <f aca="false">([1]!eomonth,A238,1)</f>
        <v>#VALUE!</v>
      </c>
      <c r="B239" s="219" t="e">
        <f aca="false">VLOOKUP(A239,$G$7:$H$361,2)+$C$4</f>
        <v>#VALUE!</v>
      </c>
      <c r="C239" s="220" t="e">
        <f aca="false">1/((1+B239/2)^(2*D239/365.25))</f>
        <v>#VALUE!</v>
      </c>
      <c r="D239" s="216" t="e">
        <f aca="false">A239-ValDate</f>
        <v>#VALUE!</v>
      </c>
      <c r="G239" s="195" t="n">
        <v>44197</v>
      </c>
      <c r="H239" s="201" t="n">
        <v>0.0622588524817464</v>
      </c>
    </row>
    <row r="240" customFormat="false" ht="12.75" hidden="false" customHeight="false" outlineLevel="0" collapsed="false">
      <c r="A240" s="213" t="e">
        <f aca="false">([1]!eomonth,A239,1)</f>
        <v>#VALUE!</v>
      </c>
      <c r="B240" s="219" t="e">
        <f aca="false">VLOOKUP(A240,$G$7:$H$361,2)+$C$4</f>
        <v>#VALUE!</v>
      </c>
      <c r="C240" s="220" t="e">
        <f aca="false">1/((1+B240/2)^(2*D240/365.25))</f>
        <v>#VALUE!</v>
      </c>
      <c r="D240" s="216" t="e">
        <f aca="false">A240-ValDate</f>
        <v>#VALUE!</v>
      </c>
      <c r="G240" s="195" t="n">
        <v>44228</v>
      </c>
      <c r="H240" s="201" t="n">
        <v>0.0623255785169086</v>
      </c>
    </row>
    <row r="241" customFormat="false" ht="12.75" hidden="false" customHeight="false" outlineLevel="0" collapsed="false">
      <c r="A241" s="213" t="e">
        <f aca="false">([1]!eomonth,A240,1)</f>
        <v>#VALUE!</v>
      </c>
      <c r="B241" s="219" t="e">
        <f aca="false">VLOOKUP(A241,$G$7:$H$361,2)+$C$4</f>
        <v>#VALUE!</v>
      </c>
      <c r="C241" s="220" t="e">
        <f aca="false">1/((1+B241/2)^(2*D241/365.25))</f>
        <v>#VALUE!</v>
      </c>
      <c r="D241" s="216" t="e">
        <f aca="false">A241-ValDate</f>
        <v>#VALUE!</v>
      </c>
      <c r="G241" s="195" t="n">
        <v>44256</v>
      </c>
      <c r="H241" s="201" t="n">
        <v>0.0623858471950993</v>
      </c>
    </row>
    <row r="242" customFormat="false" ht="12.75" hidden="false" customHeight="false" outlineLevel="0" collapsed="false">
      <c r="A242" s="213" t="e">
        <f aca="false">([1]!eomonth,A241,1)</f>
        <v>#VALUE!</v>
      </c>
      <c r="B242" s="219" t="e">
        <f aca="false">VLOOKUP(A242,$G$7:$H$361,2)+$C$4</f>
        <v>#VALUE!</v>
      </c>
      <c r="C242" s="220" t="e">
        <f aca="false">1/((1+B242/2)^(2*D242/365.25))</f>
        <v>#VALUE!</v>
      </c>
      <c r="D242" s="216" t="e">
        <f aca="false">A242-ValDate</f>
        <v>#VALUE!</v>
      </c>
      <c r="G242" s="195" t="n">
        <v>44287</v>
      </c>
      <c r="H242" s="201" t="n">
        <v>0.0624525732330738</v>
      </c>
    </row>
    <row r="243" customFormat="false" ht="12.75" hidden="false" customHeight="false" outlineLevel="0" collapsed="false">
      <c r="A243" s="213" t="e">
        <f aca="false">([1]!eomonth,A242,1)</f>
        <v>#VALUE!</v>
      </c>
      <c r="B243" s="219" t="e">
        <f aca="false">VLOOKUP(A243,$G$7:$H$361,2)+$C$4</f>
        <v>#VALUE!</v>
      </c>
      <c r="C243" s="220" t="e">
        <f aca="false">1/((1+B243/2)^(2*D243/365.25))</f>
        <v>#VALUE!</v>
      </c>
      <c r="D243" s="216" t="e">
        <f aca="false">A243-ValDate</f>
        <v>#VALUE!</v>
      </c>
      <c r="G243" s="195" t="n">
        <v>44317</v>
      </c>
      <c r="H243" s="201" t="n">
        <v>0.0625171468196175</v>
      </c>
    </row>
    <row r="244" customFormat="false" ht="12.75" hidden="false" customHeight="false" outlineLevel="0" collapsed="false">
      <c r="A244" s="213" t="e">
        <f aca="false">([1]!eomonth,A243,1)</f>
        <v>#VALUE!</v>
      </c>
      <c r="B244" s="219" t="e">
        <f aca="false">VLOOKUP(A244,$G$7:$H$361,2)+$C$4</f>
        <v>#VALUE!</v>
      </c>
      <c r="C244" s="220" t="e">
        <f aca="false">1/((1+B244/2)^(2*D244/365.25))</f>
        <v>#VALUE!</v>
      </c>
      <c r="D244" s="216" t="e">
        <f aca="false">A244-ValDate</f>
        <v>#VALUE!</v>
      </c>
      <c r="G244" s="195" t="n">
        <v>44348</v>
      </c>
      <c r="H244" s="201" t="n">
        <v>0.0625838728604995</v>
      </c>
    </row>
    <row r="245" customFormat="false" ht="12.75" hidden="false" customHeight="false" outlineLevel="0" collapsed="false">
      <c r="A245" s="213" t="e">
        <f aca="false">([1]!eomonth,A244,1)</f>
        <v>#VALUE!</v>
      </c>
      <c r="B245" s="219" t="e">
        <f aca="false">VLOOKUP(A245,$G$7:$H$361,2)+$C$4</f>
        <v>#VALUE!</v>
      </c>
      <c r="C245" s="220" t="e">
        <f aca="false">1/((1+B245/2)^(2*D245/365.25))</f>
        <v>#VALUE!</v>
      </c>
      <c r="D245" s="216" t="e">
        <f aca="false">A245-ValDate</f>
        <v>#VALUE!</v>
      </c>
      <c r="G245" s="195" t="n">
        <v>44378</v>
      </c>
      <c r="H245" s="201" t="n">
        <v>0.0626484464498564</v>
      </c>
    </row>
    <row r="246" customFormat="false" ht="12.75" hidden="false" customHeight="false" outlineLevel="0" collapsed="false">
      <c r="A246" s="213" t="e">
        <f aca="false">([1]!eomonth,A245,1)</f>
        <v>#VALUE!</v>
      </c>
      <c r="B246" s="219" t="e">
        <f aca="false">VLOOKUP(A246,$G$7:$H$361,2)+$C$4</f>
        <v>#VALUE!</v>
      </c>
      <c r="C246" s="220" t="e">
        <f aca="false">1/((1+B246/2)^(2*D246/365.25))</f>
        <v>#VALUE!</v>
      </c>
      <c r="D246" s="216" t="e">
        <f aca="false">A246-ValDate</f>
        <v>#VALUE!</v>
      </c>
      <c r="G246" s="195" t="n">
        <v>44409</v>
      </c>
      <c r="H246" s="201" t="n">
        <v>0.0627151724936459</v>
      </c>
    </row>
    <row r="247" customFormat="false" ht="12.75" hidden="false" customHeight="false" outlineLevel="0" collapsed="false">
      <c r="A247" s="213" t="e">
        <f aca="false">([1]!eomonth,A246,1)</f>
        <v>#VALUE!</v>
      </c>
      <c r="B247" s="219" t="e">
        <f aca="false">VLOOKUP(A247,$G$7:$H$361,2)+$C$4</f>
        <v>#VALUE!</v>
      </c>
      <c r="C247" s="220" t="e">
        <f aca="false">1/((1+B247/2)^(2*D247/365.25))</f>
        <v>#VALUE!</v>
      </c>
      <c r="D247" s="216" t="e">
        <f aca="false">A247-ValDate</f>
        <v>#VALUE!</v>
      </c>
      <c r="G247" s="195" t="n">
        <v>44440</v>
      </c>
      <c r="H247" s="201" t="n">
        <v>0.0627818985389128</v>
      </c>
    </row>
    <row r="248" customFormat="false" ht="12.75" hidden="false" customHeight="false" outlineLevel="0" collapsed="false">
      <c r="A248" s="213" t="e">
        <f aca="false">([1]!eomonth,A247,1)</f>
        <v>#VALUE!</v>
      </c>
      <c r="B248" s="219" t="e">
        <f aca="false">VLOOKUP(A248,$G$7:$H$361,2)+$C$4</f>
        <v>#VALUE!</v>
      </c>
      <c r="C248" s="220" t="e">
        <f aca="false">1/((1+B248/2)^(2*D248/365.25))</f>
        <v>#VALUE!</v>
      </c>
      <c r="D248" s="216" t="e">
        <f aca="false">A248-ValDate</f>
        <v>#VALUE!</v>
      </c>
      <c r="G248" s="195" t="n">
        <v>44470</v>
      </c>
      <c r="H248" s="201" t="n">
        <v>0.0628404327526573</v>
      </c>
    </row>
    <row r="249" customFormat="false" ht="12.75" hidden="false" customHeight="false" outlineLevel="0" collapsed="false">
      <c r="A249" s="213" t="e">
        <f aca="false">([1]!eomonth,A248,1)</f>
        <v>#VALUE!</v>
      </c>
      <c r="B249" s="219" t="e">
        <f aca="false">VLOOKUP(A249,$G$7:$H$361,2)+$C$4</f>
        <v>#VALUE!</v>
      </c>
      <c r="C249" s="220" t="e">
        <f aca="false">1/((1+B249/2)^(2*D249/365.25))</f>
        <v>#VALUE!</v>
      </c>
      <c r="D249" s="216" t="e">
        <f aca="false">A249-ValDate</f>
        <v>#VALUE!</v>
      </c>
      <c r="G249" s="195" t="n">
        <v>44501</v>
      </c>
      <c r="H249" s="201" t="n">
        <v>0.062844751874854</v>
      </c>
    </row>
    <row r="250" customFormat="false" ht="12.75" hidden="false" customHeight="false" outlineLevel="0" collapsed="false">
      <c r="A250" s="213" t="e">
        <f aca="false">([1]!eomonth,A249,1)</f>
        <v>#VALUE!</v>
      </c>
      <c r="B250" s="219" t="e">
        <f aca="false">VLOOKUP(A250,$G$7:$H$361,2)+$C$4</f>
        <v>#VALUE!</v>
      </c>
      <c r="C250" s="220" t="e">
        <f aca="false">1/((1+B250/2)^(2*D250/365.25))</f>
        <v>#VALUE!</v>
      </c>
      <c r="D250" s="216" t="e">
        <f aca="false">A250-ValDate</f>
        <v>#VALUE!</v>
      </c>
      <c r="G250" s="195" t="n">
        <v>44531</v>
      </c>
      <c r="H250" s="201" t="n">
        <v>0.0628489316705338</v>
      </c>
    </row>
    <row r="251" customFormat="false" ht="12.75" hidden="false" customHeight="false" outlineLevel="0" collapsed="false">
      <c r="A251" s="213" t="e">
        <f aca="false">([1]!eomonth,A250,1)</f>
        <v>#VALUE!</v>
      </c>
      <c r="B251" s="219" t="e">
        <f aca="false">VLOOKUP(A251,$G$7:$H$361,2)+$C$4</f>
        <v>#VALUE!</v>
      </c>
      <c r="C251" s="220" t="e">
        <f aca="false">1/((1+B251/2)^(2*D251/365.25))</f>
        <v>#VALUE!</v>
      </c>
      <c r="D251" s="216" t="e">
        <f aca="false">A251-ValDate</f>
        <v>#VALUE!</v>
      </c>
      <c r="G251" s="195" t="n">
        <v>44562</v>
      </c>
      <c r="H251" s="201" t="n">
        <v>0.0628532507927422</v>
      </c>
    </row>
    <row r="252" customFormat="false" ht="12.75" hidden="false" customHeight="false" outlineLevel="0" collapsed="false">
      <c r="A252" s="213" t="e">
        <f aca="false">([1]!eomonth,A251,1)</f>
        <v>#VALUE!</v>
      </c>
      <c r="B252" s="219" t="e">
        <f aca="false">VLOOKUP(A252,$G$7:$H$361,2)+$C$4</f>
        <v>#VALUE!</v>
      </c>
      <c r="C252" s="220" t="e">
        <f aca="false">1/((1+B252/2)^(2*D252/365.25))</f>
        <v>#VALUE!</v>
      </c>
      <c r="D252" s="216" t="e">
        <f aca="false">A252-ValDate</f>
        <v>#VALUE!</v>
      </c>
      <c r="G252" s="195" t="n">
        <v>44593</v>
      </c>
      <c r="H252" s="201" t="n">
        <v>0.0628575699149572</v>
      </c>
    </row>
    <row r="253" customFormat="false" ht="12.75" hidden="false" customHeight="false" outlineLevel="0" collapsed="false">
      <c r="A253" s="213" t="e">
        <f aca="false">([1]!eomonth,A252,1)</f>
        <v>#VALUE!</v>
      </c>
      <c r="B253" s="219" t="e">
        <f aca="false">VLOOKUP(A253,$G$7:$H$361,2)+$C$4</f>
        <v>#VALUE!</v>
      </c>
      <c r="C253" s="220" t="e">
        <f aca="false">1/((1+B253/2)^(2*D253/365.25))</f>
        <v>#VALUE!</v>
      </c>
      <c r="D253" s="216" t="e">
        <f aca="false">A253-ValDate</f>
        <v>#VALUE!</v>
      </c>
      <c r="G253" s="195" t="n">
        <v>44621</v>
      </c>
      <c r="H253" s="201" t="n">
        <v>0.0628614710576083</v>
      </c>
    </row>
    <row r="254" customFormat="false" ht="12.75" hidden="false" customHeight="false" outlineLevel="0" collapsed="false">
      <c r="A254" s="213" t="e">
        <f aca="false">([1]!eomonth,A253,1)</f>
        <v>#VALUE!</v>
      </c>
      <c r="B254" s="219" t="e">
        <f aca="false">VLOOKUP(A254,$G$7:$H$361,2)+$C$4</f>
        <v>#VALUE!</v>
      </c>
      <c r="C254" s="220" t="e">
        <f aca="false">1/((1+B254/2)^(2*D254/365.25))</f>
        <v>#VALUE!</v>
      </c>
      <c r="D254" s="216" t="e">
        <f aca="false">A254-ValDate</f>
        <v>#VALUE!</v>
      </c>
      <c r="G254" s="195" t="n">
        <v>44652</v>
      </c>
      <c r="H254" s="201" t="n">
        <v>0.0628657901798348</v>
      </c>
    </row>
    <row r="255" customFormat="false" ht="12.75" hidden="false" customHeight="false" outlineLevel="0" collapsed="false">
      <c r="A255" s="213" t="e">
        <f aca="false">([1]!eomonth,A254,1)</f>
        <v>#VALUE!</v>
      </c>
      <c r="B255" s="219" t="e">
        <f aca="false">VLOOKUP(A255,$G$7:$H$361,2)+$C$4</f>
        <v>#VALUE!</v>
      </c>
      <c r="C255" s="220" t="e">
        <f aca="false">1/((1+B255/2)^(2*D255/365.25))</f>
        <v>#VALUE!</v>
      </c>
      <c r="D255" s="216" t="e">
        <f aca="false">A255-ValDate</f>
        <v>#VALUE!</v>
      </c>
      <c r="G255" s="195" t="n">
        <v>44682</v>
      </c>
      <c r="H255" s="201" t="n">
        <v>0.062869969975544</v>
      </c>
    </row>
    <row r="256" customFormat="false" ht="12.75" hidden="false" customHeight="false" outlineLevel="0" collapsed="false">
      <c r="A256" s="213" t="e">
        <f aca="false">([1]!eomonth,A255,1)</f>
        <v>#VALUE!</v>
      </c>
      <c r="B256" s="219" t="e">
        <f aca="false">VLOOKUP(A256,$G$7:$H$361,2)+$C$4</f>
        <v>#VALUE!</v>
      </c>
      <c r="C256" s="220" t="e">
        <f aca="false">1/((1+B256/2)^(2*D256/365.25))</f>
        <v>#VALUE!</v>
      </c>
      <c r="D256" s="216" t="e">
        <f aca="false">A256-ValDate</f>
        <v>#VALUE!</v>
      </c>
      <c r="G256" s="195" t="n">
        <v>44713</v>
      </c>
      <c r="H256" s="201" t="n">
        <v>0.0628742890977825</v>
      </c>
    </row>
    <row r="257" customFormat="false" ht="12.75" hidden="false" customHeight="false" outlineLevel="0" collapsed="false">
      <c r="A257" s="213" t="e">
        <f aca="false">([1]!eomonth,A256,1)</f>
        <v>#VALUE!</v>
      </c>
      <c r="B257" s="219" t="e">
        <f aca="false">VLOOKUP(A257,$G$7:$H$361,2)+$C$4</f>
        <v>#VALUE!</v>
      </c>
      <c r="C257" s="220" t="e">
        <f aca="false">1/((1+B257/2)^(2*D257/365.25))</f>
        <v>#VALUE!</v>
      </c>
      <c r="D257" s="216" t="e">
        <f aca="false">A257-ValDate</f>
        <v>#VALUE!</v>
      </c>
      <c r="G257" s="195" t="n">
        <v>44743</v>
      </c>
      <c r="H257" s="201" t="n">
        <v>0.0628784688935031</v>
      </c>
    </row>
    <row r="258" customFormat="false" ht="12.75" hidden="false" customHeight="false" outlineLevel="0" collapsed="false">
      <c r="A258" s="213" t="e">
        <f aca="false">([1]!eomonth,A257,1)</f>
        <v>#VALUE!</v>
      </c>
      <c r="B258" s="219" t="e">
        <f aca="false">VLOOKUP(A258,$G$7:$H$361,2)+$C$4</f>
        <v>#VALUE!</v>
      </c>
      <c r="C258" s="220" t="e">
        <f aca="false">1/((1+B258/2)^(2*D258/365.25))</f>
        <v>#VALUE!</v>
      </c>
      <c r="D258" s="216" t="e">
        <f aca="false">A258-ValDate</f>
        <v>#VALUE!</v>
      </c>
      <c r="G258" s="195" t="n">
        <v>44774</v>
      </c>
      <c r="H258" s="201" t="n">
        <v>0.0628827880157541</v>
      </c>
    </row>
    <row r="259" customFormat="false" ht="12.75" hidden="false" customHeight="false" outlineLevel="0" collapsed="false">
      <c r="A259" s="213" t="e">
        <f aca="false">([1]!eomonth,A258,1)</f>
        <v>#VALUE!</v>
      </c>
      <c r="B259" s="219" t="e">
        <f aca="false">VLOOKUP(A259,$G$7:$H$361,2)+$C$4</f>
        <v>#VALUE!</v>
      </c>
      <c r="C259" s="220" t="e">
        <f aca="false">1/((1+B259/2)^(2*D259/365.25))</f>
        <v>#VALUE!</v>
      </c>
      <c r="D259" s="216" t="e">
        <f aca="false">A259-ValDate</f>
        <v>#VALUE!</v>
      </c>
      <c r="G259" s="195" t="n">
        <v>44805</v>
      </c>
      <c r="H259" s="201" t="n">
        <v>0.0628871071380113</v>
      </c>
    </row>
    <row r="260" customFormat="false" ht="12.75" hidden="false" customHeight="false" outlineLevel="0" collapsed="false">
      <c r="A260" s="213" t="e">
        <f aca="false">([1]!eomonth,A259,1)</f>
        <v>#VALUE!</v>
      </c>
      <c r="B260" s="219" t="e">
        <f aca="false">VLOOKUP(A260,$G$7:$H$361,2)+$C$4</f>
        <v>#VALUE!</v>
      </c>
      <c r="C260" s="220" t="e">
        <f aca="false">1/((1+B260/2)^(2*D260/365.25))</f>
        <v>#VALUE!</v>
      </c>
      <c r="D260" s="216" t="e">
        <f aca="false">A260-ValDate</f>
        <v>#VALUE!</v>
      </c>
      <c r="G260" s="195" t="n">
        <v>44835</v>
      </c>
      <c r="H260" s="201" t="n">
        <v>0.0628912869337497</v>
      </c>
    </row>
    <row r="261" customFormat="false" ht="12.75" hidden="false" customHeight="false" outlineLevel="0" collapsed="false">
      <c r="A261" s="213" t="e">
        <f aca="false">([1]!eomonth,A260,1)</f>
        <v>#VALUE!</v>
      </c>
      <c r="B261" s="219" t="e">
        <f aca="false">VLOOKUP(A261,$G$7:$H$361,2)+$C$4</f>
        <v>#VALUE!</v>
      </c>
      <c r="C261" s="220" t="e">
        <f aca="false">1/((1+B261/2)^(2*D261/365.25))</f>
        <v>#VALUE!</v>
      </c>
      <c r="D261" s="216" t="e">
        <f aca="false">A261-ValDate</f>
        <v>#VALUE!</v>
      </c>
      <c r="G261" s="195" t="n">
        <v>44866</v>
      </c>
      <c r="H261" s="201" t="n">
        <v>0.0628956060560193</v>
      </c>
    </row>
    <row r="262" customFormat="false" ht="12.75" hidden="false" customHeight="false" outlineLevel="0" collapsed="false">
      <c r="A262" s="213" t="e">
        <f aca="false">([1]!eomonth,A261,1)</f>
        <v>#VALUE!</v>
      </c>
      <c r="B262" s="219" t="e">
        <f aca="false">VLOOKUP(A262,$G$7:$H$361,2)+$C$4</f>
        <v>#VALUE!</v>
      </c>
      <c r="C262" s="220" t="e">
        <f aca="false">1/((1+B262/2)^(2*D262/365.25))</f>
        <v>#VALUE!</v>
      </c>
      <c r="D262" s="216" t="e">
        <f aca="false">A262-ValDate</f>
        <v>#VALUE!</v>
      </c>
      <c r="G262" s="195" t="n">
        <v>44896</v>
      </c>
      <c r="H262" s="201" t="n">
        <v>0.0628997858517697</v>
      </c>
    </row>
    <row r="263" customFormat="false" ht="12.75" hidden="false" customHeight="false" outlineLevel="0" collapsed="false">
      <c r="A263" s="213" t="e">
        <f aca="false">([1]!eomonth,A262,1)</f>
        <v>#VALUE!</v>
      </c>
      <c r="B263" s="219" t="e">
        <f aca="false">VLOOKUP(A263,$G$7:$H$361,2)+$C$4</f>
        <v>#VALUE!</v>
      </c>
      <c r="C263" s="220" t="e">
        <f aca="false">1/((1+B263/2)^(2*D263/365.25))</f>
        <v>#VALUE!</v>
      </c>
      <c r="D263" s="216" t="e">
        <f aca="false">A263-ValDate</f>
        <v>#VALUE!</v>
      </c>
      <c r="G263" s="195" t="n">
        <v>44927</v>
      </c>
      <c r="H263" s="201" t="n">
        <v>0.0629041049740509</v>
      </c>
    </row>
    <row r="264" customFormat="false" ht="12.75" hidden="false" customHeight="false" outlineLevel="0" collapsed="false">
      <c r="A264" s="213" t="e">
        <f aca="false">([1]!eomonth,A263,1)</f>
        <v>#VALUE!</v>
      </c>
      <c r="B264" s="219" t="e">
        <f aca="false">VLOOKUP(A264,$G$7:$H$361,2)+$C$4</f>
        <v>#VALUE!</v>
      </c>
      <c r="C264" s="220" t="e">
        <f aca="false">1/((1+B264/2)^(2*D264/365.25))</f>
        <v>#VALUE!</v>
      </c>
      <c r="D264" s="216" t="e">
        <f aca="false">A264-ValDate</f>
        <v>#VALUE!</v>
      </c>
      <c r="G264" s="195" t="n">
        <v>44958</v>
      </c>
      <c r="H264" s="201" t="n">
        <v>0.0629084240963387</v>
      </c>
    </row>
    <row r="265" customFormat="false" ht="12.75" hidden="false" customHeight="false" outlineLevel="0" collapsed="false">
      <c r="A265" s="213" t="e">
        <f aca="false">([1]!eomonth,A264,1)</f>
        <v>#VALUE!</v>
      </c>
      <c r="B265" s="219" t="e">
        <f aca="false">VLOOKUP(A265,$G$7:$H$361,2)+$C$4</f>
        <v>#VALUE!</v>
      </c>
      <c r="C265" s="220" t="e">
        <f aca="false">1/((1+B265/2)^(2*D265/365.25))</f>
        <v>#VALUE!</v>
      </c>
      <c r="D265" s="216" t="e">
        <f aca="false">A265-ValDate</f>
        <v>#VALUE!</v>
      </c>
      <c r="G265" s="195" t="n">
        <v>44986</v>
      </c>
      <c r="H265" s="201" t="n">
        <v>0.0629123252390551</v>
      </c>
    </row>
    <row r="266" customFormat="false" ht="12.75" hidden="false" customHeight="false" outlineLevel="0" collapsed="false">
      <c r="A266" s="213" t="e">
        <f aca="false">([1]!eomonth,A265,1)</f>
        <v>#VALUE!</v>
      </c>
      <c r="B266" s="219" t="e">
        <f aca="false">VLOOKUP(A266,$G$7:$H$361,2)+$C$4</f>
        <v>#VALUE!</v>
      </c>
      <c r="C266" s="220" t="e">
        <f aca="false">1/((1+B266/2)^(2*D266/365.25))</f>
        <v>#VALUE!</v>
      </c>
      <c r="D266" s="216" t="e">
        <f aca="false">A266-ValDate</f>
        <v>#VALUE!</v>
      </c>
      <c r="G266" s="195" t="n">
        <v>45017</v>
      </c>
      <c r="H266" s="201" t="n">
        <v>0.0629166443613545</v>
      </c>
    </row>
    <row r="267" customFormat="false" ht="12.75" hidden="false" customHeight="false" outlineLevel="0" collapsed="false">
      <c r="A267" s="213" t="e">
        <f aca="false">([1]!eomonth,A266,1)</f>
        <v>#VALUE!</v>
      </c>
      <c r="B267" s="219" t="e">
        <f aca="false">VLOOKUP(A267,$G$7:$H$361,2)+$C$4</f>
        <v>#VALUE!</v>
      </c>
      <c r="C267" s="220" t="e">
        <f aca="false">1/((1+B267/2)^(2*D267/365.25))</f>
        <v>#VALUE!</v>
      </c>
      <c r="D267" s="216" t="e">
        <f aca="false">A267-ValDate</f>
        <v>#VALUE!</v>
      </c>
      <c r="G267" s="195" t="n">
        <v>45047</v>
      </c>
      <c r="H267" s="201" t="n">
        <v>0.0629208241571342</v>
      </c>
    </row>
    <row r="268" customFormat="false" ht="12.75" hidden="false" customHeight="false" outlineLevel="0" collapsed="false">
      <c r="A268" s="213" t="e">
        <f aca="false">([1]!eomonth,A267,1)</f>
        <v>#VALUE!</v>
      </c>
      <c r="B268" s="219" t="e">
        <f aca="false">VLOOKUP(A268,$G$7:$H$361,2)+$C$4</f>
        <v>#VALUE!</v>
      </c>
      <c r="C268" s="220" t="e">
        <f aca="false">1/((1+B268/2)^(2*D268/365.25))</f>
        <v>#VALUE!</v>
      </c>
      <c r="D268" s="216" t="e">
        <f aca="false">A268-ValDate</f>
        <v>#VALUE!</v>
      </c>
      <c r="G268" s="195" t="n">
        <v>45078</v>
      </c>
      <c r="H268" s="201" t="n">
        <v>0.062925143279446</v>
      </c>
    </row>
    <row r="269" customFormat="false" ht="12.75" hidden="false" customHeight="false" outlineLevel="0" collapsed="false">
      <c r="A269" s="213" t="e">
        <f aca="false">([1]!eomonth,A268,1)</f>
        <v>#VALUE!</v>
      </c>
      <c r="B269" s="219" t="e">
        <f aca="false">VLOOKUP(A269,$G$7:$H$361,2)+$C$4</f>
        <v>#VALUE!</v>
      </c>
      <c r="C269" s="220" t="e">
        <f aca="false">1/((1+B269/2)^(2*D269/365.25))</f>
        <v>#VALUE!</v>
      </c>
      <c r="D269" s="216" t="e">
        <f aca="false">A269-ValDate</f>
        <v>#VALUE!</v>
      </c>
      <c r="G269" s="195" t="n">
        <v>45108</v>
      </c>
      <c r="H269" s="201" t="n">
        <v>0.0629293230752372</v>
      </c>
    </row>
    <row r="270" customFormat="false" ht="12.75" hidden="false" customHeight="false" outlineLevel="0" collapsed="false">
      <c r="A270" s="213" t="e">
        <f aca="false">([1]!eomonth,A269,1)</f>
        <v>#VALUE!</v>
      </c>
      <c r="B270" s="219" t="e">
        <f aca="false">VLOOKUP(A270,$G$7:$H$361,2)+$C$4</f>
        <v>#VALUE!</v>
      </c>
      <c r="C270" s="220" t="e">
        <f aca="false">1/((1+B270/2)^(2*D270/365.25))</f>
        <v>#VALUE!</v>
      </c>
      <c r="D270" s="216" t="e">
        <f aca="false">A270-ValDate</f>
        <v>#VALUE!</v>
      </c>
      <c r="G270" s="195" t="n">
        <v>45139</v>
      </c>
      <c r="H270" s="201" t="n">
        <v>0.062933642197561</v>
      </c>
    </row>
    <row r="271" customFormat="false" ht="12.75" hidden="false" customHeight="false" outlineLevel="0" collapsed="false">
      <c r="A271" s="213" t="e">
        <f aca="false">([1]!eomonth,A270,1)</f>
        <v>#VALUE!</v>
      </c>
      <c r="B271" s="219" t="e">
        <f aca="false">VLOOKUP(A271,$G$7:$H$361,2)+$C$4</f>
        <v>#VALUE!</v>
      </c>
      <c r="C271" s="220" t="e">
        <f aca="false">1/((1+B271/2)^(2*D271/365.25))</f>
        <v>#VALUE!</v>
      </c>
      <c r="D271" s="216" t="e">
        <f aca="false">A271-ValDate</f>
        <v>#VALUE!</v>
      </c>
      <c r="G271" s="195" t="n">
        <v>45170</v>
      </c>
      <c r="H271" s="201" t="n">
        <v>0.062937961319891</v>
      </c>
    </row>
    <row r="272" customFormat="false" ht="12.75" hidden="false" customHeight="false" outlineLevel="0" collapsed="false">
      <c r="A272" s="213" t="e">
        <f aca="false">([1]!eomonth,A271,1)</f>
        <v>#VALUE!</v>
      </c>
      <c r="B272" s="219" t="e">
        <f aca="false">VLOOKUP(A272,$G$7:$H$361,2)+$C$4</f>
        <v>#VALUE!</v>
      </c>
      <c r="C272" s="220" t="e">
        <f aca="false">1/((1+B272/2)^(2*D272/365.25))</f>
        <v>#VALUE!</v>
      </c>
      <c r="D272" s="216" t="e">
        <f aca="false">A272-ValDate</f>
        <v>#VALUE!</v>
      </c>
      <c r="G272" s="195" t="n">
        <v>45200</v>
      </c>
      <c r="H272" s="201" t="n">
        <v>0.0629421411157001</v>
      </c>
    </row>
    <row r="273" customFormat="false" ht="12.75" hidden="false" customHeight="false" outlineLevel="0" collapsed="false">
      <c r="A273" s="213" t="e">
        <f aca="false">([1]!eomonth,A272,1)</f>
        <v>#VALUE!</v>
      </c>
      <c r="B273" s="219" t="e">
        <f aca="false">VLOOKUP(A273,$G$7:$H$361,2)+$C$4</f>
        <v>#VALUE!</v>
      </c>
      <c r="C273" s="220" t="e">
        <f aca="false">1/((1+B273/2)^(2*D273/365.25))</f>
        <v>#VALUE!</v>
      </c>
      <c r="D273" s="216" t="e">
        <f aca="false">A273-ValDate</f>
        <v>#VALUE!</v>
      </c>
      <c r="G273" s="195" t="n">
        <v>45231</v>
      </c>
      <c r="H273" s="201" t="n">
        <v>0.0629464602380421</v>
      </c>
    </row>
    <row r="274" customFormat="false" ht="12.75" hidden="false" customHeight="false" outlineLevel="0" collapsed="false">
      <c r="A274" s="213" t="e">
        <f aca="false">([1]!eomonth,A273,1)</f>
        <v>#VALUE!</v>
      </c>
      <c r="B274" s="219" t="e">
        <f aca="false">VLOOKUP(A274,$G$7:$H$361,2)+$C$4</f>
        <v>#VALUE!</v>
      </c>
      <c r="C274" s="220" t="e">
        <f aca="false">1/((1+B274/2)^(2*D274/365.25))</f>
        <v>#VALUE!</v>
      </c>
      <c r="D274" s="216" t="e">
        <f aca="false">A274-ValDate</f>
        <v>#VALUE!</v>
      </c>
      <c r="G274" s="195" t="n">
        <v>45261</v>
      </c>
      <c r="H274" s="201" t="n">
        <v>0.0629506400338631</v>
      </c>
    </row>
    <row r="275" customFormat="false" ht="12.75" hidden="false" customHeight="false" outlineLevel="0" collapsed="false">
      <c r="A275" s="213" t="e">
        <f aca="false">([1]!eomonth,A274,1)</f>
        <v>#VALUE!</v>
      </c>
      <c r="B275" s="219" t="e">
        <f aca="false">VLOOKUP(A275,$G$7:$H$361,2)+$C$4</f>
        <v>#VALUE!</v>
      </c>
      <c r="C275" s="220" t="e">
        <f aca="false">1/((1+B275/2)^(2*D275/365.25))</f>
        <v>#VALUE!</v>
      </c>
      <c r="D275" s="216" t="e">
        <f aca="false">A275-ValDate</f>
        <v>#VALUE!</v>
      </c>
      <c r="G275" s="195" t="n">
        <v>45292</v>
      </c>
      <c r="H275" s="201" t="n">
        <v>0.0629549591562175</v>
      </c>
    </row>
    <row r="276" customFormat="false" ht="12.75" hidden="false" customHeight="false" outlineLevel="0" collapsed="false">
      <c r="A276" s="213" t="e">
        <f aca="false">([1]!eomonth,A275,1)</f>
        <v>#VALUE!</v>
      </c>
      <c r="B276" s="219" t="e">
        <f aca="false">VLOOKUP(A276,$G$7:$H$361,2)+$C$4</f>
        <v>#VALUE!</v>
      </c>
      <c r="C276" s="220" t="e">
        <f aca="false">1/((1+B276/2)^(2*D276/365.25))</f>
        <v>#VALUE!</v>
      </c>
      <c r="D276" s="216" t="e">
        <f aca="false">A276-ValDate</f>
        <v>#VALUE!</v>
      </c>
      <c r="G276" s="195" t="n">
        <v>45323</v>
      </c>
      <c r="H276" s="201" t="n">
        <v>0.0629592782785777</v>
      </c>
    </row>
    <row r="277" customFormat="false" ht="12.75" hidden="false" customHeight="false" outlineLevel="0" collapsed="false">
      <c r="A277" s="213" t="e">
        <f aca="false">([1]!eomonth,A276,1)</f>
        <v>#VALUE!</v>
      </c>
      <c r="B277" s="219" t="e">
        <f aca="false">VLOOKUP(A277,$G$7:$H$361,2)+$C$4</f>
        <v>#VALUE!</v>
      </c>
      <c r="C277" s="220" t="e">
        <f aca="false">1/((1+B277/2)^(2*D277/365.25))</f>
        <v>#VALUE!</v>
      </c>
      <c r="D277" s="216" t="e">
        <f aca="false">A277-ValDate</f>
        <v>#VALUE!</v>
      </c>
      <c r="G277" s="195" t="n">
        <v>45352</v>
      </c>
      <c r="H277" s="201" t="n">
        <v>0.0629633187478888</v>
      </c>
    </row>
    <row r="278" customFormat="false" ht="12.75" hidden="false" customHeight="false" outlineLevel="0" collapsed="false">
      <c r="A278" s="213" t="e">
        <f aca="false">([1]!eomonth,A277,1)</f>
        <v>#VALUE!</v>
      </c>
      <c r="B278" s="219" t="e">
        <f aca="false">VLOOKUP(A278,$G$7:$H$361,2)+$C$4</f>
        <v>#VALUE!</v>
      </c>
      <c r="C278" s="220" t="e">
        <f aca="false">1/((1+B278/2)^(2*D278/365.25))</f>
        <v>#VALUE!</v>
      </c>
      <c r="D278" s="216" t="e">
        <f aca="false">A278-ValDate</f>
        <v>#VALUE!</v>
      </c>
      <c r="G278" s="195" t="n">
        <v>45383</v>
      </c>
      <c r="H278" s="201" t="n">
        <v>0.062967637870261</v>
      </c>
    </row>
    <row r="279" customFormat="false" ht="12.75" hidden="false" customHeight="false" outlineLevel="0" collapsed="false">
      <c r="A279" s="213" t="e">
        <f aca="false">([1]!eomonth,A278,1)</f>
        <v>#VALUE!</v>
      </c>
      <c r="B279" s="219" t="e">
        <f aca="false">VLOOKUP(A279,$G$7:$H$361,2)+$C$4</f>
        <v>#VALUE!</v>
      </c>
      <c r="C279" s="221" t="e">
        <f aca="false">1/((1+B279/2)^(2*D279/365.25))</f>
        <v>#VALUE!</v>
      </c>
      <c r="D279" s="216" t="e">
        <f aca="false">A279-ValDate</f>
        <v>#VALUE!</v>
      </c>
      <c r="G279" s="195" t="n">
        <v>45413</v>
      </c>
      <c r="H279" s="201" t="n">
        <v>0.0629718176661114</v>
      </c>
    </row>
    <row r="280" customFormat="false" ht="12.75" hidden="false" customHeight="false" outlineLevel="0" collapsed="false">
      <c r="G280" s="195" t="n">
        <v>45444</v>
      </c>
      <c r="H280" s="201" t="n">
        <v>0.062976136788496</v>
      </c>
    </row>
    <row r="281" customFormat="false" ht="12.75" hidden="false" customHeight="false" outlineLevel="0" collapsed="false">
      <c r="G281" s="195" t="n">
        <v>45474</v>
      </c>
      <c r="H281" s="201" t="n">
        <v>0.0629803165843583</v>
      </c>
    </row>
    <row r="282" customFormat="false" ht="12.75" hidden="false" customHeight="false" outlineLevel="0" collapsed="false">
      <c r="G282" s="195" t="n">
        <v>45505</v>
      </c>
      <c r="H282" s="201" t="n">
        <v>0.0629846357067549</v>
      </c>
    </row>
    <row r="283" customFormat="false" ht="12.75" hidden="false" customHeight="false" outlineLevel="0" collapsed="false">
      <c r="G283" s="195" t="n">
        <v>45536</v>
      </c>
      <c r="H283" s="201" t="n">
        <v>0.0629889548291582</v>
      </c>
    </row>
    <row r="284" customFormat="false" ht="12.75" hidden="false" customHeight="false" outlineLevel="0" collapsed="false">
      <c r="G284" s="195" t="n">
        <v>45566</v>
      </c>
      <c r="H284" s="201" t="n">
        <v>0.0629931346250379</v>
      </c>
    </row>
    <row r="285" customFormat="false" ht="12.75" hidden="false" customHeight="false" outlineLevel="0" collapsed="false">
      <c r="G285" s="195" t="n">
        <v>45597</v>
      </c>
      <c r="H285" s="201" t="n">
        <v>0.0629974537474531</v>
      </c>
    </row>
    <row r="286" customFormat="false" ht="12.75" hidden="false" customHeight="false" outlineLevel="0" collapsed="false">
      <c r="G286" s="195" t="n">
        <v>45627</v>
      </c>
      <c r="H286" s="201" t="n">
        <v>0.0630016335433448</v>
      </c>
    </row>
    <row r="287" customFormat="false" ht="12.75" hidden="false" customHeight="false" outlineLevel="0" collapsed="false">
      <c r="G287" s="195" t="n">
        <v>45658</v>
      </c>
      <c r="H287" s="201" t="n">
        <v>0.0630059526657725</v>
      </c>
    </row>
    <row r="288" customFormat="false" ht="12.75" hidden="false" customHeight="false" outlineLevel="0" collapsed="false">
      <c r="G288" s="195" t="n">
        <v>45689</v>
      </c>
      <c r="H288" s="201" t="n">
        <v>0.063010271788206</v>
      </c>
    </row>
    <row r="289" customFormat="false" ht="12.75" hidden="false" customHeight="false" outlineLevel="0" collapsed="false">
      <c r="G289" s="195" t="n">
        <v>45717</v>
      </c>
      <c r="H289" s="201" t="n">
        <v>0.0630141729310543</v>
      </c>
    </row>
    <row r="290" customFormat="false" ht="12.75" hidden="false" customHeight="false" outlineLevel="0" collapsed="false">
      <c r="G290" s="195" t="n">
        <v>45748</v>
      </c>
      <c r="H290" s="201" t="n">
        <v>0.0630184920534997</v>
      </c>
    </row>
    <row r="291" customFormat="false" ht="12.75" hidden="false" customHeight="false" outlineLevel="0" collapsed="false">
      <c r="G291" s="195" t="n">
        <v>45778</v>
      </c>
      <c r="H291" s="201" t="n">
        <v>0.0630226718494202</v>
      </c>
    </row>
    <row r="292" customFormat="false" ht="12.75" hidden="false" customHeight="false" outlineLevel="0" collapsed="false">
      <c r="G292" s="195" t="n">
        <v>45809</v>
      </c>
      <c r="H292" s="201" t="n">
        <v>0.0630269909718781</v>
      </c>
    </row>
    <row r="293" customFormat="false" ht="12.75" hidden="false" customHeight="false" outlineLevel="0" collapsed="false">
      <c r="G293" s="195" t="n">
        <v>45839</v>
      </c>
      <c r="H293" s="201" t="n">
        <v>0.0630311707678106</v>
      </c>
    </row>
    <row r="294" customFormat="false" ht="12.75" hidden="false" customHeight="false" outlineLevel="0" collapsed="false">
      <c r="G294" s="195" t="n">
        <v>45870</v>
      </c>
      <c r="H294" s="201" t="n">
        <v>0.0630354898902801</v>
      </c>
    </row>
    <row r="295" customFormat="false" ht="12.75" hidden="false" customHeight="false" outlineLevel="0" collapsed="false">
      <c r="G295" s="195" t="n">
        <v>45901</v>
      </c>
      <c r="H295" s="201" t="n">
        <v>0.0630398090127562</v>
      </c>
    </row>
    <row r="296" customFormat="false" ht="12.75" hidden="false" customHeight="false" outlineLevel="0" collapsed="false">
      <c r="G296" s="195" t="n">
        <v>45931</v>
      </c>
      <c r="H296" s="201" t="n">
        <v>0.0630439888087064</v>
      </c>
    </row>
    <row r="297" customFormat="false" ht="12.75" hidden="false" customHeight="false" outlineLevel="0" collapsed="false">
      <c r="G297" s="195" t="n">
        <v>45962</v>
      </c>
      <c r="H297" s="201" t="n">
        <v>0.0630483079311945</v>
      </c>
    </row>
    <row r="298" customFormat="false" ht="12.75" hidden="false" customHeight="false" outlineLevel="0" collapsed="false">
      <c r="G298" s="195" t="n">
        <v>45992</v>
      </c>
      <c r="H298" s="201" t="n">
        <v>0.0630524877271568</v>
      </c>
    </row>
    <row r="299" customFormat="false" ht="12.75" hidden="false" customHeight="false" outlineLevel="0" collapsed="false">
      <c r="G299" s="195" t="n">
        <v>46023</v>
      </c>
      <c r="H299" s="201" t="n">
        <v>0.0630568068496573</v>
      </c>
    </row>
    <row r="300" customFormat="false" ht="12.75" hidden="false" customHeight="false" outlineLevel="0" collapsed="false">
      <c r="G300" s="195" t="n">
        <v>46054</v>
      </c>
      <c r="H300" s="201" t="n">
        <v>0.0630611259721636</v>
      </c>
    </row>
    <row r="301" customFormat="false" ht="12.75" hidden="false" customHeight="false" outlineLevel="0" collapsed="false">
      <c r="G301" s="195" t="n">
        <v>46082</v>
      </c>
      <c r="H301" s="201" t="n">
        <v>0.0630650271150781</v>
      </c>
    </row>
    <row r="302" customFormat="false" ht="12.75" hidden="false" customHeight="false" outlineLevel="0" collapsed="false">
      <c r="G302" s="195" t="n">
        <v>46113</v>
      </c>
      <c r="H302" s="201" t="n">
        <v>0.0630693462375964</v>
      </c>
    </row>
    <row r="303" customFormat="false" ht="12.75" hidden="false" customHeight="false" outlineLevel="0" collapsed="false">
      <c r="G303" s="195" t="n">
        <v>46143</v>
      </c>
      <c r="H303" s="201" t="n">
        <v>0.063073526033588</v>
      </c>
    </row>
    <row r="304" customFormat="false" ht="12.75" hidden="false" customHeight="false" outlineLevel="0" collapsed="false">
      <c r="G304" s="195" t="n">
        <v>46174</v>
      </c>
      <c r="H304" s="201" t="n">
        <v>0.0630778451561182</v>
      </c>
    </row>
    <row r="305" customFormat="false" ht="12.75" hidden="false" customHeight="false" outlineLevel="0" collapsed="false">
      <c r="G305" s="195" t="n">
        <v>46204</v>
      </c>
      <c r="H305" s="201" t="n">
        <v>0.0630820249521209</v>
      </c>
    </row>
    <row r="306" customFormat="false" ht="12.75" hidden="false" customHeight="false" outlineLevel="0" collapsed="false">
      <c r="G306" s="195" t="n">
        <v>46235</v>
      </c>
      <c r="H306" s="201" t="n">
        <v>0.0630863440746641</v>
      </c>
    </row>
    <row r="307" customFormat="false" ht="12.75" hidden="false" customHeight="false" outlineLevel="0" collapsed="false">
      <c r="G307" s="195" t="n">
        <v>46266</v>
      </c>
      <c r="H307" s="201" t="n">
        <v>0.0630906631972126</v>
      </c>
    </row>
    <row r="308" customFormat="false" ht="12.75" hidden="false" customHeight="false" outlineLevel="0" collapsed="false">
      <c r="G308" s="195" t="n">
        <v>46296</v>
      </c>
      <c r="H308" s="201" t="n">
        <v>0.063094842993233</v>
      </c>
    </row>
    <row r="309" customFormat="false" ht="12.75" hidden="false" customHeight="false" outlineLevel="0" collapsed="false">
      <c r="G309" s="195" t="n">
        <v>46327</v>
      </c>
      <c r="H309" s="201" t="n">
        <v>0.0630991621157939</v>
      </c>
    </row>
    <row r="310" customFormat="false" ht="12.75" hidden="false" customHeight="false" outlineLevel="0" collapsed="false">
      <c r="G310" s="195" t="n">
        <v>46357</v>
      </c>
      <c r="H310" s="201" t="n">
        <v>0.0631033419118268</v>
      </c>
    </row>
    <row r="311" customFormat="false" ht="12.75" hidden="false" customHeight="false" outlineLevel="0" collapsed="false">
      <c r="G311" s="195" t="n">
        <v>46388</v>
      </c>
      <c r="H311" s="201" t="n">
        <v>0.0631076610344001</v>
      </c>
    </row>
    <row r="312" customFormat="false" ht="12.75" hidden="false" customHeight="false" outlineLevel="0" collapsed="false">
      <c r="G312" s="195" t="n">
        <v>46419</v>
      </c>
      <c r="H312" s="201" t="n">
        <v>0.0631119801569793</v>
      </c>
    </row>
    <row r="313" customFormat="false" ht="12.75" hidden="false" customHeight="false" outlineLevel="0" collapsed="false">
      <c r="G313" s="195" t="n">
        <v>46447</v>
      </c>
      <c r="H313" s="201" t="n">
        <v>0.0631158812999599</v>
      </c>
    </row>
    <row r="314" customFormat="false" ht="12.75" hidden="false" customHeight="false" outlineLevel="0" collapsed="false">
      <c r="G314" s="195" t="n">
        <v>46478</v>
      </c>
      <c r="H314" s="201" t="n">
        <v>0.0631202004225506</v>
      </c>
    </row>
    <row r="315" customFormat="false" ht="12.75" hidden="false" customHeight="false" outlineLevel="0" collapsed="false">
      <c r="G315" s="195" t="n">
        <v>46508</v>
      </c>
      <c r="H315" s="201" t="n">
        <v>0.0631243802186128</v>
      </c>
    </row>
    <row r="316" customFormat="false" ht="12.75" hidden="false" customHeight="false" outlineLevel="0" collapsed="false">
      <c r="G316" s="195" t="n">
        <v>46539</v>
      </c>
      <c r="H316" s="201" t="n">
        <v>0.0631286993412159</v>
      </c>
    </row>
    <row r="317" customFormat="false" ht="12.75" hidden="false" customHeight="false" outlineLevel="0" collapsed="false">
      <c r="G317" s="195" t="n">
        <v>46569</v>
      </c>
      <c r="H317" s="201" t="n">
        <v>0.0631328791372896</v>
      </c>
    </row>
    <row r="318" customFormat="false" ht="12.75" hidden="false" customHeight="false" outlineLevel="0" collapsed="false">
      <c r="G318" s="195" t="n">
        <v>46600</v>
      </c>
      <c r="H318" s="201" t="n">
        <v>0.0631371982599052</v>
      </c>
    </row>
    <row r="319" customFormat="false" ht="12.75" hidden="false" customHeight="false" outlineLevel="0" collapsed="false">
      <c r="G319" s="195" t="n">
        <v>46631</v>
      </c>
      <c r="H319" s="201" t="n">
        <v>0.0631415173825269</v>
      </c>
    </row>
    <row r="320" customFormat="false" ht="12.75" hidden="false" customHeight="false" outlineLevel="0" collapsed="false">
      <c r="G320" s="195" t="n">
        <v>46661</v>
      </c>
      <c r="H320" s="201" t="n">
        <v>0.0631456971786184</v>
      </c>
    </row>
    <row r="321" customFormat="false" ht="12.75" hidden="false" customHeight="false" outlineLevel="0" collapsed="false">
      <c r="G321" s="195" t="n">
        <v>46692</v>
      </c>
      <c r="H321" s="201" t="n">
        <v>0.0631500163012522</v>
      </c>
    </row>
    <row r="322" customFormat="false" ht="12.75" hidden="false" customHeight="false" outlineLevel="0" collapsed="false">
      <c r="G322" s="195" t="n">
        <v>46722</v>
      </c>
      <c r="H322" s="201" t="n">
        <v>0.0631541960973552</v>
      </c>
    </row>
    <row r="323" customFormat="false" ht="12.75" hidden="false" customHeight="false" outlineLevel="0" collapsed="false">
      <c r="G323" s="195" t="n">
        <v>46753</v>
      </c>
      <c r="H323" s="201" t="n">
        <v>0.0631585152200014</v>
      </c>
    </row>
    <row r="324" customFormat="false" ht="12.75" hidden="false" customHeight="false" outlineLevel="0" collapsed="false">
      <c r="G324" s="195" t="n">
        <v>46784</v>
      </c>
      <c r="H324" s="201" t="n">
        <v>0.0631628343426534</v>
      </c>
    </row>
    <row r="325" customFormat="false" ht="12.75" hidden="false" customHeight="false" outlineLevel="0" collapsed="false">
      <c r="G325" s="195" t="n">
        <v>46813</v>
      </c>
      <c r="H325" s="201" t="n">
        <v>0.0631668748122367</v>
      </c>
    </row>
    <row r="326" customFormat="false" ht="12.75" hidden="false" customHeight="false" outlineLevel="0" collapsed="false">
      <c r="G326" s="195" t="n">
        <v>46844</v>
      </c>
      <c r="H326" s="201" t="n">
        <v>0.0631711939349007</v>
      </c>
    </row>
    <row r="327" customFormat="false" ht="12.75" hidden="false" customHeight="false" outlineLevel="0" collapsed="false">
      <c r="G327" s="195" t="n">
        <v>46874</v>
      </c>
      <c r="H327" s="201" t="n">
        <v>0.0631753737310334</v>
      </c>
    </row>
    <row r="328" customFormat="false" ht="12.75" hidden="false" customHeight="false" outlineLevel="0" collapsed="false">
      <c r="G328" s="195" t="n">
        <v>46905</v>
      </c>
      <c r="H328" s="201" t="n">
        <v>0.0631796928537098</v>
      </c>
    </row>
    <row r="329" customFormat="false" ht="12.75" hidden="false" customHeight="false" outlineLevel="0" collapsed="false">
      <c r="G329" s="195" t="n">
        <v>46935</v>
      </c>
      <c r="H329" s="201" t="n">
        <v>0.0631838726498541</v>
      </c>
    </row>
    <row r="330" customFormat="false" ht="12.75" hidden="false" customHeight="false" outlineLevel="0" collapsed="false">
      <c r="G330" s="195" t="n">
        <v>46966</v>
      </c>
      <c r="H330" s="201" t="n">
        <v>0.0631881917725425</v>
      </c>
    </row>
    <row r="331" customFormat="false" ht="12.75" hidden="false" customHeight="false" outlineLevel="0" collapsed="false">
      <c r="G331" s="195" t="n">
        <v>46997</v>
      </c>
      <c r="H331" s="201" t="n">
        <v>0.0631925108952371</v>
      </c>
    </row>
    <row r="332" customFormat="false" ht="12.75" hidden="false" customHeight="false" outlineLevel="0" collapsed="false">
      <c r="G332" s="195" t="n">
        <v>47027</v>
      </c>
      <c r="H332" s="201" t="n">
        <v>0.0631966906913997</v>
      </c>
    </row>
    <row r="333" customFormat="false" ht="12.75" hidden="false" customHeight="false" outlineLevel="0" collapsed="false">
      <c r="G333" s="195" t="n">
        <v>47058</v>
      </c>
      <c r="H333" s="201" t="n">
        <v>0.0632010098141063</v>
      </c>
    </row>
    <row r="334" customFormat="false" ht="12.75" hidden="false" customHeight="false" outlineLevel="0" collapsed="false">
      <c r="G334" s="195" t="n">
        <v>47088</v>
      </c>
      <c r="H334" s="201" t="n">
        <v>0.0632051896102803</v>
      </c>
    </row>
    <row r="335" customFormat="false" ht="12.75" hidden="false" customHeight="false" outlineLevel="0" collapsed="false">
      <c r="G335" s="195" t="n">
        <v>47119</v>
      </c>
      <c r="H335" s="201" t="n">
        <v>0.0632095087329994</v>
      </c>
    </row>
    <row r="336" customFormat="false" ht="12.75" hidden="false" customHeight="false" outlineLevel="0" collapsed="false">
      <c r="G336" s="195" t="n">
        <v>47150</v>
      </c>
      <c r="H336" s="201" t="n">
        <v>0.0632138278557246</v>
      </c>
    </row>
    <row r="337" customFormat="false" ht="12.75" hidden="false" customHeight="false" outlineLevel="0" collapsed="false">
      <c r="G337" s="195" t="n">
        <v>47178</v>
      </c>
      <c r="H337" s="201" t="n">
        <v>0.0632177289988367</v>
      </c>
    </row>
    <row r="338" customFormat="false" ht="12.75" hidden="false" customHeight="false" outlineLevel="0" collapsed="false">
      <c r="G338" s="195" t="n">
        <v>47209</v>
      </c>
      <c r="H338" s="201" t="n">
        <v>0.063222048121574</v>
      </c>
    </row>
    <row r="339" customFormat="false" ht="12.75" hidden="false" customHeight="false" outlineLevel="0" collapsed="false">
      <c r="G339" s="195" t="n">
        <v>47239</v>
      </c>
      <c r="H339" s="201" t="n">
        <v>0.0632262279177769</v>
      </c>
    </row>
    <row r="340" customFormat="false" ht="12.75" hidden="false" customHeight="false" outlineLevel="0" collapsed="false">
      <c r="G340" s="195" t="n">
        <v>47270</v>
      </c>
      <c r="H340" s="201" t="n">
        <v>0.0632305470405261</v>
      </c>
    </row>
    <row r="341" customFormat="false" ht="12.75" hidden="false" customHeight="false" outlineLevel="0" collapsed="false">
      <c r="G341" s="195" t="n">
        <v>47300</v>
      </c>
      <c r="H341" s="201" t="n">
        <v>0.063234726836741</v>
      </c>
    </row>
    <row r="342" customFormat="false" ht="12.75" hidden="false" customHeight="false" outlineLevel="0" collapsed="false">
      <c r="G342" s="195" t="n">
        <v>47331</v>
      </c>
      <c r="H342" s="201" t="n">
        <v>0.0632390459595027</v>
      </c>
    </row>
    <row r="343" customFormat="false" ht="12.75" hidden="false" customHeight="false" outlineLevel="0" collapsed="false">
      <c r="G343" s="195" t="n">
        <v>47362</v>
      </c>
      <c r="H343" s="201" t="n">
        <v>0.0632433650822701</v>
      </c>
    </row>
    <row r="344" customFormat="false" ht="12.75" hidden="false" customHeight="false" outlineLevel="0" collapsed="false">
      <c r="G344" s="195" t="n">
        <v>47392</v>
      </c>
      <c r="H344" s="201" t="n">
        <v>0.0632475448785028</v>
      </c>
    </row>
    <row r="345" customFormat="false" ht="12.75" hidden="false" customHeight="false" outlineLevel="0" collapsed="false">
      <c r="G345" s="195" t="n">
        <v>47423</v>
      </c>
      <c r="H345" s="201" t="n">
        <v>0.0632518640012827</v>
      </c>
    </row>
    <row r="346" customFormat="false" ht="12.75" hidden="false" customHeight="false" outlineLevel="0" collapsed="false">
      <c r="G346" s="195" t="n">
        <v>47453</v>
      </c>
      <c r="H346" s="201" t="n">
        <v>0.0632560437975269</v>
      </c>
    </row>
    <row r="347" customFormat="false" ht="12.75" hidden="false" customHeight="false" outlineLevel="0" collapsed="false">
      <c r="G347" s="195" t="n">
        <v>47484</v>
      </c>
      <c r="H347" s="201" t="n">
        <v>0.0632603629203188</v>
      </c>
    </row>
    <row r="348" customFormat="false" ht="12.75" hidden="false" customHeight="false" outlineLevel="0" collapsed="false">
      <c r="G348" s="195" t="n">
        <v>47515</v>
      </c>
      <c r="H348" s="201" t="n">
        <v>0.0632646820431173</v>
      </c>
    </row>
    <row r="349" customFormat="false" ht="12.75" hidden="false" customHeight="false" outlineLevel="0" collapsed="false">
      <c r="G349" s="195" t="n">
        <v>47543</v>
      </c>
      <c r="H349" s="201" t="n">
        <v>0.0632685831862947</v>
      </c>
    </row>
    <row r="350" customFormat="false" ht="12.75" hidden="false" customHeight="false" outlineLevel="0" collapsed="false">
      <c r="G350" s="195" t="n">
        <v>47574</v>
      </c>
      <c r="H350" s="201" t="n">
        <v>0.0632729023091048</v>
      </c>
    </row>
    <row r="351" customFormat="false" ht="12.75" hidden="false" customHeight="false" outlineLevel="0" collapsed="false">
      <c r="G351" s="195" t="n">
        <v>47604</v>
      </c>
      <c r="H351" s="201" t="n">
        <v>0.0632770821053783</v>
      </c>
    </row>
    <row r="352" customFormat="false" ht="12.75" hidden="false" customHeight="false" outlineLevel="0" collapsed="false">
      <c r="G352" s="195" t="n">
        <v>47635</v>
      </c>
      <c r="H352" s="201" t="n">
        <v>0.0632814012282004</v>
      </c>
    </row>
    <row r="353" customFormat="false" ht="12.75" hidden="false" customHeight="false" outlineLevel="0" collapsed="false">
      <c r="G353" s="195" t="n">
        <v>47665</v>
      </c>
      <c r="H353" s="201" t="n">
        <v>0.0632855810244859</v>
      </c>
    </row>
    <row r="354" customFormat="false" ht="12.75" hidden="false" customHeight="false" outlineLevel="0" collapsed="false">
      <c r="G354" s="195" t="n">
        <v>47696</v>
      </c>
      <c r="H354" s="201" t="n">
        <v>0.0632899001473199</v>
      </c>
    </row>
    <row r="355" customFormat="false" ht="12.75" hidden="false" customHeight="false" outlineLevel="0" collapsed="false">
      <c r="G355" s="195" t="n">
        <v>47727</v>
      </c>
      <c r="H355" s="201" t="n">
        <v>0.0632942192701602</v>
      </c>
    </row>
    <row r="356" customFormat="false" ht="12.75" hidden="false" customHeight="false" outlineLevel="0" collapsed="false">
      <c r="G356" s="195" t="n">
        <v>47757</v>
      </c>
      <c r="H356" s="201" t="n">
        <v>0.0632983990664635</v>
      </c>
    </row>
    <row r="357" customFormat="false" ht="12.75" hidden="false" customHeight="false" outlineLevel="0" collapsed="false">
      <c r="G357" s="195" t="n">
        <v>47788</v>
      </c>
      <c r="H357" s="201" t="n">
        <v>0.0633027181893162</v>
      </c>
    </row>
    <row r="358" customFormat="false" ht="12.75" hidden="false" customHeight="false" outlineLevel="0" collapsed="false">
      <c r="G358" s="195" t="n">
        <v>47818</v>
      </c>
      <c r="H358" s="201" t="n">
        <v>0.063306897985631</v>
      </c>
    </row>
    <row r="359" customFormat="false" ht="12.75" hidden="false" customHeight="false" outlineLevel="0" collapsed="false">
      <c r="G359" s="195" t="n">
        <v>47849</v>
      </c>
      <c r="H359" s="201" t="n">
        <v>0.0633112171084962</v>
      </c>
    </row>
    <row r="360" customFormat="false" ht="12.75" hidden="false" customHeight="false" outlineLevel="0" collapsed="false">
      <c r="G360" s="195" t="n">
        <v>47880</v>
      </c>
      <c r="H360" s="201" t="n">
        <v>0.0633155362313671</v>
      </c>
    </row>
    <row r="361" customFormat="false" ht="12.75" hidden="false" customHeight="false" outlineLevel="0" collapsed="false">
      <c r="G361" s="195" t="n">
        <v>47908</v>
      </c>
      <c r="H361" s="201" t="n">
        <v>0.0633194373746106</v>
      </c>
    </row>
    <row r="362" customFormat="false" ht="12.75" hidden="false" customHeight="false" outlineLevel="0" collapsed="false">
      <c r="G362" s="195" t="n">
        <v>47939</v>
      </c>
      <c r="H362" s="201" t="n">
        <v>0.0633237564974936</v>
      </c>
    </row>
    <row r="363" customFormat="false" ht="12.75" hidden="false" customHeight="false" outlineLevel="0" collapsed="false">
      <c r="G363" s="195" t="n">
        <v>47969</v>
      </c>
      <c r="H363" s="201" t="n">
        <v>0.0633279362938373</v>
      </c>
    </row>
    <row r="364" customFormat="false" ht="12.75" hidden="false" customHeight="false" outlineLevel="0" collapsed="false">
      <c r="G364" s="195" t="n">
        <v>48000</v>
      </c>
      <c r="H364" s="201" t="n">
        <v>0.0633322554167322</v>
      </c>
    </row>
    <row r="365" customFormat="false" ht="12.75" hidden="false" customHeight="false" outlineLevel="0" collapsed="false">
      <c r="G365" s="195" t="n">
        <v>48030</v>
      </c>
      <c r="H365" s="201" t="n">
        <v>0.0633364352130883</v>
      </c>
    </row>
    <row r="366" customFormat="false" ht="12.75" hidden="false" customHeight="false" outlineLevel="0" collapsed="false">
      <c r="G366" s="195" t="n">
        <v>48061</v>
      </c>
      <c r="H366" s="201" t="n">
        <v>0.0633407543359952</v>
      </c>
    </row>
    <row r="367" customFormat="false" ht="12.75" hidden="false" customHeight="false" outlineLevel="0" collapsed="false">
      <c r="G367" s="195" t="n">
        <v>48092</v>
      </c>
      <c r="H367" s="201" t="n">
        <v>0.0633450734589087</v>
      </c>
    </row>
    <row r="368" customFormat="false" ht="12.75" hidden="false" customHeight="false" outlineLevel="0" collapsed="false">
      <c r="G368" s="195" t="n">
        <v>48000</v>
      </c>
      <c r="H368" s="201" t="n">
        <v>0.0677541986144146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M41" activeCellId="0" sqref="M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3" width="9.14"/>
    <col collapsed="false" customWidth="false" hidden="false" outlineLevel="0" max="257" min="2" style="130" width="9.14"/>
  </cols>
  <sheetData>
    <row r="1" customFormat="false" ht="23.25" hidden="false" customHeight="false" outlineLevel="0" collapsed="false">
      <c r="A1" s="222" t="s">
        <v>230</v>
      </c>
    </row>
    <row r="2" customFormat="false" ht="12.75" hidden="false" customHeight="false" outlineLevel="0" collapsed="false">
      <c r="A2" s="223" t="s">
        <v>231</v>
      </c>
    </row>
    <row r="5" customFormat="false" ht="38.25" hidden="false" customHeight="false" outlineLevel="0" collapsed="false">
      <c r="B5" s="143"/>
      <c r="C5" s="224" t="s">
        <v>232</v>
      </c>
      <c r="D5" s="224" t="s">
        <v>233</v>
      </c>
      <c r="E5" s="225" t="s">
        <v>234</v>
      </c>
      <c r="F5" s="198" t="s">
        <v>235</v>
      </c>
    </row>
    <row r="6" customFormat="false" ht="12.75" hidden="false" customHeight="false" outlineLevel="0" collapsed="false">
      <c r="A6" s="173" t="n">
        <v>1</v>
      </c>
      <c r="B6" s="195" t="n">
        <f aca="false">dealStart</f>
        <v>37165</v>
      </c>
      <c r="C6" s="226" t="n">
        <v>38.3809523809524</v>
      </c>
      <c r="D6" s="226" t="n">
        <v>19.5966658274333</v>
      </c>
      <c r="E6" s="130" t="n">
        <f aca="false">IF(VLOOKUP(B6,'Power Curves'!$K$9:$AD$232,15)&lt;&gt;0,VLOOKUP(B6,'Power Curves'!$K$9:$AD$232,15),'Power Curves'!Y8)</f>
        <v>0.67</v>
      </c>
      <c r="F6" s="130" t="n">
        <f aca="false">IF(VLOOKUP(B6,'Power Curves'!$K$9:$AD$232,19)&lt;&gt;0,VLOOKUP(B6,'Power Curves'!$K$9:$AD$232,19),'Power Curves'!AC8)</f>
        <v>0.21</v>
      </c>
    </row>
    <row r="7" customFormat="false" ht="12.75" hidden="false" customHeight="false" outlineLevel="0" collapsed="false">
      <c r="A7" s="173" t="n">
        <v>2</v>
      </c>
      <c r="B7" s="227" t="n">
        <f aca="false">EOMONTH(B6,0)+1</f>
        <v>37196</v>
      </c>
      <c r="C7" s="226" t="n">
        <v>39.4431818181818</v>
      </c>
      <c r="D7" s="226" t="n">
        <v>19.7698412249165</v>
      </c>
      <c r="E7" s="130" t="n">
        <f aca="false">IF(VLOOKUP(B7,'Power Curves'!$K$9:$AD$232,15)&lt;&gt;0,VLOOKUP(B7,'Power Curves'!$K$9:$AD$232,15),E6)</f>
        <v>0.44</v>
      </c>
      <c r="F7" s="130" t="n">
        <f aca="false">IF(VLOOKUP(B7,'Power Curves'!$K$9:$AD$232,19)&lt;&gt;0,VLOOKUP(B7,'Power Curves'!$K$9:$AD$232,19),F6)</f>
        <v>0.2</v>
      </c>
    </row>
    <row r="8" customFormat="false" ht="12.75" hidden="false" customHeight="false" outlineLevel="0" collapsed="false">
      <c r="A8" s="173" t="n">
        <v>3</v>
      </c>
      <c r="B8" s="195" t="n">
        <f aca="false">EOMONTH(B7,0)+1</f>
        <v>37226</v>
      </c>
      <c r="C8" s="226" t="n">
        <v>44.3478260869565</v>
      </c>
      <c r="D8" s="226" t="n">
        <v>18.8337124240014</v>
      </c>
      <c r="E8" s="130" t="n">
        <f aca="false">IF(VLOOKUP(B8,'Power Curves'!$K$9:$AD$232,15)&lt;&gt;0,VLOOKUP(B8,'Power Curves'!$K$9:$AD$232,15),E7)</f>
        <v>0.4</v>
      </c>
      <c r="F8" s="130" t="n">
        <f aca="false">IF(VLOOKUP(B8,'Power Curves'!$K$9:$AD$232,19)&lt;&gt;0,VLOOKUP(B8,'Power Curves'!$K$9:$AD$232,19),F7)</f>
        <v>0.2</v>
      </c>
    </row>
    <row r="9" customFormat="false" ht="12.75" hidden="false" customHeight="false" outlineLevel="0" collapsed="false">
      <c r="A9" s="173" t="n">
        <v>4</v>
      </c>
      <c r="B9" s="195" t="n">
        <f aca="false">EOMONTH(B8,0)+1</f>
        <v>37257</v>
      </c>
      <c r="C9" s="226" t="n">
        <f aca="false">VLOOKUP(B9,'Power Curves'!$B$9:$I$261,3)+IF(BasisNumber=1,0,VLOOKUP(B9,'Power Curves'!$BM$9:$BO$316,2))</f>
        <v>24.3699886322021</v>
      </c>
      <c r="D9" s="226" t="n">
        <f aca="false">VLOOKUP(B9,'Power Curves'!$B$9:$I$261,7)+IF(BasisNumber=1,0,VLOOKUP(B9,'Power Curves'!$BM$9:$BO$316,3))</f>
        <v>16.0424966430664</v>
      </c>
      <c r="E9" s="130" t="n">
        <f aca="false">IF(VLOOKUP(B9,'Power Curves'!$K$9:$AD$232,15)&lt;&gt;0,VLOOKUP(B9,'Power Curves'!$K$9:$AD$232,15),E8)</f>
        <v>0.46</v>
      </c>
      <c r="F9" s="130" t="n">
        <f aca="false">IF(VLOOKUP(B9,'Power Curves'!$K$9:$AD$232,19)&lt;&gt;0,VLOOKUP(B9,'Power Curves'!$K$9:$AD$232,19),F8)</f>
        <v>0.195</v>
      </c>
    </row>
    <row r="10" customFormat="false" ht="12.75" hidden="false" customHeight="false" outlineLevel="0" collapsed="false">
      <c r="A10" s="173" t="n">
        <v>5</v>
      </c>
      <c r="B10" s="195" t="n">
        <f aca="false">EOMONTH(B9,0)+1</f>
        <v>37288</v>
      </c>
      <c r="C10" s="226" t="n">
        <f aca="false">VLOOKUP(B10,'Power Curves'!$B$9:$I$261,3)+IF(BasisNumber=1,0,VLOOKUP(B10,'Power Curves'!$BM$9:$BO$316,2))</f>
        <v>22.6199867248535</v>
      </c>
      <c r="D10" s="226" t="n">
        <f aca="false">VLOOKUP(B10,'Power Curves'!$B$9:$I$261,7)+IF(BasisNumber=1,0,VLOOKUP(B10,'Power Curves'!$BM$9:$BO$316,3))</f>
        <v>15.3924970245361</v>
      </c>
      <c r="E10" s="130" t="n">
        <f aca="false">IF(VLOOKUP(B10,'Power Curves'!$K$9:$AD$232,15)&lt;&gt;0,VLOOKUP(B10,'Power Curves'!$K$9:$AD$232,15),E9)</f>
        <v>0.46</v>
      </c>
      <c r="F10" s="130" t="n">
        <f aca="false">IF(VLOOKUP(B10,'Power Curves'!$K$9:$AD$232,19)&lt;&gt;0,VLOOKUP(B10,'Power Curves'!$K$9:$AD$232,19),F9)</f>
        <v>0.195</v>
      </c>
    </row>
    <row r="11" customFormat="false" ht="12.75" hidden="false" customHeight="false" outlineLevel="0" collapsed="false">
      <c r="A11" s="173" t="n">
        <v>6</v>
      </c>
      <c r="B11" s="195" t="n">
        <f aca="false">EOMONTH(B10,0)+1</f>
        <v>37316</v>
      </c>
      <c r="C11" s="226" t="n">
        <f aca="false">VLOOKUP(B11,'Power Curves'!$B$9:$I$261,3)+IF(BasisNumber=1,0,VLOOKUP(B11,'Power Curves'!$BM$9:$BO$316,2))</f>
        <v>23.8499908447266</v>
      </c>
      <c r="D11" s="226" t="n">
        <f aca="false">VLOOKUP(B11,'Power Curves'!$B$9:$I$261,7)+IF(BasisNumber=1,0,VLOOKUP(B11,'Power Curves'!$BM$9:$BO$316,3))</f>
        <v>14.7924975967407</v>
      </c>
      <c r="E11" s="130" t="n">
        <f aca="false">IF(VLOOKUP(B11,'Power Curves'!$K$9:$AD$232,15)&lt;&gt;0,VLOOKUP(B11,'Power Curves'!$K$9:$AD$232,15),E10)</f>
        <v>0.39</v>
      </c>
      <c r="F11" s="130" t="n">
        <f aca="false">IF(VLOOKUP(B11,'Power Curves'!$K$9:$AD$232,19)&lt;&gt;0,VLOOKUP(B11,'Power Curves'!$K$9:$AD$232,19),F10)</f>
        <v>0.175</v>
      </c>
    </row>
    <row r="12" customFormat="false" ht="12.75" hidden="false" customHeight="false" outlineLevel="0" collapsed="false">
      <c r="A12" s="173" t="n">
        <v>7</v>
      </c>
      <c r="B12" s="195" t="n">
        <f aca="false">EOMONTH(B11,0)+1</f>
        <v>37347</v>
      </c>
      <c r="C12" s="226" t="n">
        <f aca="false">VLOOKUP(B12,'Power Curves'!$B$9:$I$261,3)+IF(BasisNumber=1,0,VLOOKUP(B12,'Power Curves'!$BM$9:$BO$316,2))</f>
        <v>23.5499877929688</v>
      </c>
      <c r="D12" s="226" t="n">
        <f aca="false">VLOOKUP(B12,'Power Curves'!$B$9:$I$261,7)+IF(BasisNumber=1,0,VLOOKUP(B12,'Power Curves'!$BM$9:$BO$316,3))</f>
        <v>14.1424979782105</v>
      </c>
      <c r="E12" s="130" t="n">
        <f aca="false">IF(VLOOKUP(B12,'Power Curves'!$K$9:$AD$232,15)&lt;&gt;0,VLOOKUP(B12,'Power Curves'!$K$9:$AD$232,15),E11)</f>
        <v>0.39</v>
      </c>
      <c r="F12" s="130" t="n">
        <f aca="false">IF(VLOOKUP(B12,'Power Curves'!$K$9:$AD$232,19)&lt;&gt;0,VLOOKUP(B12,'Power Curves'!$K$9:$AD$232,19),F11)</f>
        <v>0.175</v>
      </c>
    </row>
    <row r="13" customFormat="false" ht="12.75" hidden="false" customHeight="false" outlineLevel="0" collapsed="false">
      <c r="A13" s="173" t="n">
        <v>8</v>
      </c>
      <c r="B13" s="195" t="n">
        <f aca="false">EOMONTH(B12,0)+1</f>
        <v>37377</v>
      </c>
      <c r="C13" s="226" t="n">
        <f aca="false">VLOOKUP(B13,'Power Curves'!$B$9:$I$261,3)+IF(BasisNumber=1,0,VLOOKUP(B13,'Power Curves'!$BM$9:$BO$316,2))</f>
        <v>26.0499996185303</v>
      </c>
      <c r="D13" s="226" t="n">
        <f aca="false">VLOOKUP(B13,'Power Curves'!$B$9:$I$261,7)+IF(BasisNumber=1,0,VLOOKUP(B13,'Power Curves'!$BM$9:$BO$316,3))</f>
        <v>14.9924983596802</v>
      </c>
      <c r="E13" s="130" t="n">
        <f aca="false">IF(VLOOKUP(B13,'Power Curves'!$K$9:$AD$232,15)&lt;&gt;0,VLOOKUP(B13,'Power Curves'!$K$9:$AD$232,15),E12)</f>
        <v>0.35</v>
      </c>
      <c r="F13" s="130" t="n">
        <f aca="false">IF(VLOOKUP(B13,'Power Curves'!$K$9:$AD$232,19)&lt;&gt;0,VLOOKUP(B13,'Power Curves'!$K$9:$AD$232,19),F12)</f>
        <v>0.175</v>
      </c>
    </row>
    <row r="14" customFormat="false" ht="12.75" hidden="false" customHeight="false" outlineLevel="0" collapsed="false">
      <c r="A14" s="173" t="n">
        <v>9</v>
      </c>
      <c r="B14" s="195" t="n">
        <f aca="false">EOMONTH(B13,0)+1</f>
        <v>37408</v>
      </c>
      <c r="C14" s="226" t="n">
        <f aca="false">VLOOKUP(B14,'Power Curves'!$B$9:$I$261,3)+IF(BasisNumber=1,0,VLOOKUP(B14,'Power Curves'!$BM$9:$BO$316,2))</f>
        <v>28.8999992370605</v>
      </c>
      <c r="D14" s="226" t="n">
        <f aca="false">VLOOKUP(B14,'Power Curves'!$B$9:$I$261,7)+IF(BasisNumber=1,0,VLOOKUP(B14,'Power Curves'!$BM$9:$BO$316,3))</f>
        <v>17.0924996948242</v>
      </c>
      <c r="E14" s="130" t="n">
        <f aca="false">IF(VLOOKUP(B14,'Power Curves'!$K$9:$AD$232,15)&lt;&gt;0,VLOOKUP(B14,'Power Curves'!$K$9:$AD$232,15),E13)</f>
        <v>0.36</v>
      </c>
      <c r="F14" s="130" t="n">
        <f aca="false">IF(VLOOKUP(B14,'Power Curves'!$K$9:$AD$232,19)&lt;&gt;0,VLOOKUP(B14,'Power Curves'!$K$9:$AD$232,19),F13)</f>
        <v>0.18</v>
      </c>
    </row>
    <row r="15" customFormat="false" ht="12.75" hidden="false" customHeight="false" outlineLevel="0" collapsed="false">
      <c r="A15" s="173" t="n">
        <v>10</v>
      </c>
      <c r="B15" s="195" t="n">
        <f aca="false">EOMONTH(B14,0)+1</f>
        <v>37438</v>
      </c>
      <c r="C15" s="226" t="n">
        <f aca="false">VLOOKUP(B15,'Power Curves'!$B$9:$I$261,3)+IF(BasisNumber=1,0,VLOOKUP(B15,'Power Curves'!$BM$9:$BO$316,2))</f>
        <v>37.1250015258789</v>
      </c>
      <c r="D15" s="226" t="n">
        <f aca="false">VLOOKUP(B15,'Power Curves'!$B$9:$I$261,7)+IF(BasisNumber=1,0,VLOOKUP(B15,'Power Curves'!$BM$9:$BO$316,3))</f>
        <v>18.1925000762939</v>
      </c>
      <c r="E15" s="130" t="n">
        <f aca="false">IF(VLOOKUP(B15,'Power Curves'!$K$9:$AD$232,15)&lt;&gt;0,VLOOKUP(B15,'Power Curves'!$K$9:$AD$232,15),E14)</f>
        <v>0.41</v>
      </c>
      <c r="F15" s="130" t="n">
        <f aca="false">IF(VLOOKUP(B15,'Power Curves'!$K$9:$AD$232,19)&lt;&gt;0,VLOOKUP(B15,'Power Curves'!$K$9:$AD$232,19),F14)</f>
        <v>0.19</v>
      </c>
    </row>
    <row r="16" customFormat="false" ht="12.75" hidden="false" customHeight="false" outlineLevel="0" collapsed="false">
      <c r="A16" s="173" t="n">
        <v>11</v>
      </c>
      <c r="B16" s="195" t="n">
        <f aca="false">EOMONTH(B15,0)+1</f>
        <v>37469</v>
      </c>
      <c r="C16" s="226" t="n">
        <f aca="false">VLOOKUP(B16,'Power Curves'!$B$9:$I$261,3)+IF(BasisNumber=1,0,VLOOKUP(B16,'Power Curves'!$BM$9:$BO$316,2))</f>
        <v>37.1250015258789</v>
      </c>
      <c r="D16" s="226" t="n">
        <f aca="false">VLOOKUP(B16,'Power Curves'!$B$9:$I$261,7)+IF(BasisNumber=1,0,VLOOKUP(B16,'Power Curves'!$BM$9:$BO$316,3))</f>
        <v>18.1925000762939</v>
      </c>
      <c r="E16" s="130" t="n">
        <f aca="false">IF(VLOOKUP(B16,'Power Curves'!$K$9:$AD$232,15)&lt;&gt;0,VLOOKUP(B16,'Power Curves'!$K$9:$AD$232,15),E15)</f>
        <v>0.41</v>
      </c>
      <c r="F16" s="130" t="n">
        <f aca="false">IF(VLOOKUP(B16,'Power Curves'!$K$9:$AD$232,19)&lt;&gt;0,VLOOKUP(B16,'Power Curves'!$K$9:$AD$232,19),F15)</f>
        <v>0.19</v>
      </c>
    </row>
    <row r="17" customFormat="false" ht="12.75" hidden="false" customHeight="false" outlineLevel="0" collapsed="false">
      <c r="A17" s="173" t="n">
        <v>12</v>
      </c>
      <c r="B17" s="195" t="n">
        <f aca="false">EOMONTH(B16,0)+1</f>
        <v>37500</v>
      </c>
      <c r="C17" s="226" t="n">
        <f aca="false">VLOOKUP(B17,'Power Curves'!$B$9:$I$261,3)+IF(BasisNumber=1,0,VLOOKUP(B17,'Power Curves'!$BM$9:$BO$316,2))</f>
        <v>26.6499992370605</v>
      </c>
      <c r="D17" s="226" t="n">
        <f aca="false">VLOOKUP(B17,'Power Curves'!$B$9:$I$261,7)+IF(BasisNumber=1,0,VLOOKUP(B17,'Power Curves'!$BM$9:$BO$316,3))</f>
        <v>14.9425010299683</v>
      </c>
      <c r="E17" s="130" t="n">
        <f aca="false">IF(VLOOKUP(B17,'Power Curves'!$K$9:$AD$232,15)&lt;&gt;0,VLOOKUP(B17,'Power Curves'!$K$9:$AD$232,15),E16)</f>
        <v>0.35</v>
      </c>
      <c r="F17" s="130" t="n">
        <f aca="false">IF(VLOOKUP(B17,'Power Curves'!$K$9:$AD$232,19)&lt;&gt;0,VLOOKUP(B17,'Power Curves'!$K$9:$AD$232,19),F16)</f>
        <v>0.175</v>
      </c>
    </row>
    <row r="18" customFormat="false" ht="12.75" hidden="false" customHeight="false" outlineLevel="0" collapsed="false">
      <c r="A18" s="173" t="n">
        <v>13</v>
      </c>
      <c r="B18" s="195" t="n">
        <f aca="false">EOMONTH(B17,0)+1</f>
        <v>37530</v>
      </c>
      <c r="C18" s="226" t="n">
        <f aca="false">VLOOKUP(B18,'Power Curves'!$B$9:$I$261,3)+IF(BasisNumber=1,0,VLOOKUP(B18,'Power Curves'!$BM$9:$BO$316,2))</f>
        <v>26.4499988555908</v>
      </c>
      <c r="D18" s="226" t="n">
        <f aca="false">VLOOKUP(B18,'Power Curves'!$B$9:$I$261,7)+IF(BasisNumber=1,0,VLOOKUP(B18,'Power Curves'!$BM$9:$BO$316,3))</f>
        <v>14.5750007247925</v>
      </c>
      <c r="E18" s="130" t="n">
        <f aca="false">IF(VLOOKUP(B18,'Power Curves'!$K$9:$AD$232,15)&lt;&gt;0,VLOOKUP(B18,'Power Curves'!$K$9:$AD$232,15),E6)</f>
        <v>0.34</v>
      </c>
      <c r="F18" s="130" t="n">
        <f aca="false">IF(VLOOKUP(B18,'Power Curves'!$K$9:$AD$232,19)&lt;&gt;0,VLOOKUP(B18,'Power Curves'!$K$9:$AD$232,19),F17)</f>
        <v>0.17</v>
      </c>
    </row>
    <row r="19" customFormat="false" ht="12.75" hidden="false" customHeight="false" outlineLevel="0" collapsed="false">
      <c r="A19" s="173" t="n">
        <v>14</v>
      </c>
      <c r="B19" s="195" t="n">
        <f aca="false">EOMONTH(B18,0)+1</f>
        <v>37561</v>
      </c>
      <c r="C19" s="226" t="n">
        <f aca="false">VLOOKUP(B19,'Power Curves'!$B$9:$I$261,3)+IF(BasisNumber=1,0,VLOOKUP(B19,'Power Curves'!$BM$9:$BO$316,2))</f>
        <v>24.9499988555908</v>
      </c>
      <c r="D19" s="226" t="n">
        <f aca="false">VLOOKUP(B19,'Power Curves'!$B$9:$I$261,7)+IF(BasisNumber=1,0,VLOOKUP(B19,'Power Curves'!$BM$9:$BO$316,3))</f>
        <v>14.6749991989136</v>
      </c>
      <c r="E19" s="130" t="n">
        <f aca="false">IF(VLOOKUP(B19,'Power Curves'!$K$9:$AD$232,15)&lt;&gt;0,VLOOKUP(B19,'Power Curves'!$K$9:$AD$232,15),E7)</f>
        <v>0.34</v>
      </c>
      <c r="F19" s="130" t="n">
        <f aca="false">IF(VLOOKUP(B19,'Power Curves'!$K$9:$AD$232,19)&lt;&gt;0,VLOOKUP(B19,'Power Curves'!$K$9:$AD$232,19),F18)</f>
        <v>0.17</v>
      </c>
    </row>
    <row r="20" customFormat="false" ht="12.75" hidden="false" customHeight="false" outlineLevel="0" collapsed="false">
      <c r="A20" s="173" t="n">
        <v>15</v>
      </c>
      <c r="B20" s="195" t="n">
        <f aca="false">EOMONTH(B19,0)+1</f>
        <v>37591</v>
      </c>
      <c r="C20" s="226" t="n">
        <f aca="false">VLOOKUP(B20,'Power Curves'!$B$9:$I$261,3)+IF(BasisNumber=1,0,VLOOKUP(B20,'Power Curves'!$BM$9:$BO$316,2))</f>
        <v>24.8500003814697</v>
      </c>
      <c r="D20" s="226" t="n">
        <f aca="false">VLOOKUP(B20,'Power Curves'!$B$9:$I$261,7)+IF(BasisNumber=1,0,VLOOKUP(B20,'Power Curves'!$BM$9:$BO$316,3))</f>
        <v>16.524998626709</v>
      </c>
      <c r="E20" s="130" t="n">
        <f aca="false">IF(VLOOKUP(B20,'Power Curves'!$K$9:$AD$232,15)&lt;&gt;0,VLOOKUP(B20,'Power Curves'!$K$9:$AD$232,15),E8)</f>
        <v>0.34</v>
      </c>
      <c r="F20" s="130" t="n">
        <f aca="false">IF(VLOOKUP(B20,'Power Curves'!$K$9:$AD$232,19)&lt;&gt;0,VLOOKUP(B20,'Power Curves'!$K$9:$AD$232,19),F19)</f>
        <v>0.17</v>
      </c>
    </row>
    <row r="21" customFormat="false" ht="12.75" hidden="false" customHeight="false" outlineLevel="0" collapsed="false">
      <c r="A21" s="173" t="n">
        <v>16</v>
      </c>
      <c r="B21" s="195" t="n">
        <f aca="false">EOMONTH(B20,0)+1</f>
        <v>37622</v>
      </c>
      <c r="C21" s="226" t="n">
        <f aca="false">VLOOKUP(B21,'Power Curves'!$B$9:$I$261,3)+IF(BasisNumber=1,0,VLOOKUP(B21,'Power Curves'!$BM$9:$BO$316,2))</f>
        <v>28.8000106811523</v>
      </c>
      <c r="D21" s="226" t="n">
        <f aca="false">VLOOKUP(B21,'Power Curves'!$B$9:$I$261,7)+IF(BasisNumber=1,0,VLOOKUP(B21,'Power Curves'!$BM$9:$BO$316,3))</f>
        <v>18.092495880127</v>
      </c>
      <c r="E21" s="130" t="n">
        <f aca="false">IF(VLOOKUP(B21,'Power Curves'!$K$9:$AD$232,15)&lt;&gt;0,VLOOKUP(B21,'Power Curves'!$K$9:$AD$232,15),E9)</f>
        <v>0.37</v>
      </c>
      <c r="F21" s="130" t="n">
        <f aca="false">IF(VLOOKUP(B21,'Power Curves'!$K$9:$AD$232,19)&lt;&gt;0,VLOOKUP(B21,'Power Curves'!$K$9:$AD$232,19),F20)</f>
        <v>0.185</v>
      </c>
    </row>
    <row r="22" customFormat="false" ht="12.75" hidden="false" customHeight="false" outlineLevel="0" collapsed="false">
      <c r="A22" s="173" t="n">
        <v>17</v>
      </c>
      <c r="B22" s="195" t="n">
        <f aca="false">EOMONTH(B21,0)+1</f>
        <v>37653</v>
      </c>
      <c r="C22" s="226" t="n">
        <f aca="false">VLOOKUP(B22,'Power Curves'!$B$9:$I$261,3)+IF(BasisNumber=1,0,VLOOKUP(B22,'Power Curves'!$BM$9:$BO$316,2))</f>
        <v>27.6500015258789</v>
      </c>
      <c r="D22" s="226" t="n">
        <f aca="false">VLOOKUP(B22,'Power Curves'!$B$9:$I$261,7)+IF(BasisNumber=1,0,VLOOKUP(B22,'Power Curves'!$BM$9:$BO$316,3))</f>
        <v>18.5924977874756</v>
      </c>
      <c r="E22" s="130" t="n">
        <f aca="false">IF(VLOOKUP(B22,'Power Curves'!$K$9:$AD$232,15)&lt;&gt;0,VLOOKUP(B22,'Power Curves'!$K$9:$AD$232,15),E10)</f>
        <v>0.37</v>
      </c>
      <c r="F22" s="130" t="n">
        <f aca="false">IF(VLOOKUP(B22,'Power Curves'!$K$9:$AD$232,19)&lt;&gt;0,VLOOKUP(B22,'Power Curves'!$K$9:$AD$232,19),F21)</f>
        <v>0.185</v>
      </c>
    </row>
    <row r="23" customFormat="false" ht="12.75" hidden="false" customHeight="false" outlineLevel="0" collapsed="false">
      <c r="A23" s="173" t="n">
        <v>18</v>
      </c>
      <c r="B23" s="195" t="n">
        <f aca="false">EOMONTH(B22,0)+1</f>
        <v>37681</v>
      </c>
      <c r="C23" s="226" t="n">
        <f aca="false">VLOOKUP(B23,'Power Curves'!$B$9:$I$261,3)+IF(BasisNumber=1,0,VLOOKUP(B23,'Power Curves'!$BM$9:$BO$316,2))</f>
        <v>26.1299915313721</v>
      </c>
      <c r="D23" s="226" t="n">
        <f aca="false">VLOOKUP(B23,'Power Curves'!$B$9:$I$261,7)+IF(BasisNumber=1,0,VLOOKUP(B23,'Power Curves'!$BM$9:$BO$316,3))</f>
        <v>17.5424966430664</v>
      </c>
      <c r="E23" s="130" t="n">
        <f aca="false">IF(VLOOKUP(B23,'Power Curves'!$K$9:$AD$232,15)&lt;&gt;0,VLOOKUP(B23,'Power Curves'!$K$9:$AD$232,15),E11)</f>
        <v>0.33</v>
      </c>
      <c r="F23" s="130" t="n">
        <f aca="false">IF(VLOOKUP(B23,'Power Curves'!$K$9:$AD$232,19)&lt;&gt;0,VLOOKUP(B23,'Power Curves'!$K$9:$AD$232,19),F22)</f>
        <v>0.165</v>
      </c>
    </row>
    <row r="24" customFormat="false" ht="12.75" hidden="false" customHeight="false" outlineLevel="0" collapsed="false">
      <c r="A24" s="173" t="n">
        <v>19</v>
      </c>
      <c r="B24" s="195" t="n">
        <f aca="false">EOMONTH(B23,0)+1</f>
        <v>37712</v>
      </c>
      <c r="C24" s="226" t="n">
        <f aca="false">VLOOKUP(B24,'Power Curves'!$B$9:$I$261,3)+IF(BasisNumber=1,0,VLOOKUP(B24,'Power Curves'!$BM$9:$BO$316,2))</f>
        <v>27.3299980163574</v>
      </c>
      <c r="D24" s="226" t="n">
        <f aca="false">VLOOKUP(B24,'Power Curves'!$B$9:$I$261,7)+IF(BasisNumber=1,0,VLOOKUP(B24,'Power Curves'!$BM$9:$BO$316,3))</f>
        <v>17.2424974060059</v>
      </c>
      <c r="E24" s="130" t="n">
        <f aca="false">IF(VLOOKUP(B24,'Power Curves'!$K$9:$AD$232,15)&lt;&gt;0,VLOOKUP(B24,'Power Curves'!$K$9:$AD$232,15),E12)</f>
        <v>0.33</v>
      </c>
      <c r="F24" s="130" t="n">
        <f aca="false">IF(VLOOKUP(B24,'Power Curves'!$K$9:$AD$232,19)&lt;&gt;0,VLOOKUP(B24,'Power Curves'!$K$9:$AD$232,19),F23)</f>
        <v>0.165</v>
      </c>
    </row>
    <row r="25" customFormat="false" ht="12.75" hidden="false" customHeight="false" outlineLevel="0" collapsed="false">
      <c r="A25" s="173" t="n">
        <v>20</v>
      </c>
      <c r="B25" s="195" t="n">
        <f aca="false">EOMONTH(B24,0)+1</f>
        <v>37742</v>
      </c>
      <c r="C25" s="226" t="n">
        <f aca="false">VLOOKUP(B25,'Power Curves'!$B$9:$I$261,3)+IF(BasisNumber=1,0,VLOOKUP(B25,'Power Curves'!$BM$9:$BO$316,2))</f>
        <v>28.6300163269043</v>
      </c>
      <c r="D25" s="226" t="n">
        <f aca="false">VLOOKUP(B25,'Power Curves'!$B$9:$I$261,7)+IF(BasisNumber=1,0,VLOOKUP(B25,'Power Curves'!$BM$9:$BO$316,3))</f>
        <v>16.8424977874756</v>
      </c>
      <c r="E25" s="130" t="n">
        <f aca="false">IF(VLOOKUP(B25,'Power Curves'!$K$9:$AD$232,15)&lt;&gt;0,VLOOKUP(B25,'Power Curves'!$K$9:$AD$232,15),E13)</f>
        <v>0.33</v>
      </c>
      <c r="F25" s="130" t="n">
        <f aca="false">IF(VLOOKUP(B25,'Power Curves'!$K$9:$AD$232,19)&lt;&gt;0,VLOOKUP(B25,'Power Curves'!$K$9:$AD$232,19),F24)</f>
        <v>0.165</v>
      </c>
    </row>
    <row r="26" customFormat="false" ht="12.75" hidden="false" customHeight="false" outlineLevel="0" collapsed="false">
      <c r="A26" s="173" t="n">
        <v>21</v>
      </c>
      <c r="B26" s="195" t="n">
        <f aca="false">EOMONTH(B25,0)+1</f>
        <v>37773</v>
      </c>
      <c r="C26" s="226" t="n">
        <f aca="false">VLOOKUP(B26,'Power Curves'!$B$9:$I$261,3)+IF(BasisNumber=1,0,VLOOKUP(B26,'Power Curves'!$BM$9:$BO$316,2))</f>
        <v>34.0800018310547</v>
      </c>
      <c r="D26" s="226" t="n">
        <f aca="false">VLOOKUP(B26,'Power Curves'!$B$9:$I$261,7)+IF(BasisNumber=1,0,VLOOKUP(B26,'Power Curves'!$BM$9:$BO$316,3))</f>
        <v>17.4425000762939</v>
      </c>
      <c r="E26" s="130" t="n">
        <f aca="false">IF(VLOOKUP(B26,'Power Curves'!$K$9:$AD$232,15)&lt;&gt;0,VLOOKUP(B26,'Power Curves'!$K$9:$AD$232,15),E14)</f>
        <v>0.34</v>
      </c>
      <c r="F26" s="130" t="n">
        <f aca="false">IF(VLOOKUP(B26,'Power Curves'!$K$9:$AD$232,19)&lt;&gt;0,VLOOKUP(B26,'Power Curves'!$K$9:$AD$232,19),F25)</f>
        <v>0.17</v>
      </c>
    </row>
    <row r="27" customFormat="false" ht="12.75" hidden="false" customHeight="false" outlineLevel="0" collapsed="false">
      <c r="A27" s="173" t="n">
        <v>22</v>
      </c>
      <c r="B27" s="195" t="n">
        <f aca="false">EOMONTH(B26,0)+1</f>
        <v>37803</v>
      </c>
      <c r="C27" s="226" t="n">
        <f aca="false">VLOOKUP(B27,'Power Curves'!$B$9:$I$261,3)+IF(BasisNumber=1,0,VLOOKUP(B27,'Power Curves'!$BM$9:$BO$316,2))</f>
        <v>40.9800033569336</v>
      </c>
      <c r="D27" s="226" t="n">
        <f aca="false">VLOOKUP(B27,'Power Curves'!$B$9:$I$261,7)+IF(BasisNumber=1,0,VLOOKUP(B27,'Power Curves'!$BM$9:$BO$316,3))</f>
        <v>18.9425000762939</v>
      </c>
      <c r="E27" s="130" t="n">
        <f aca="false">IF(VLOOKUP(B27,'Power Curves'!$K$9:$AD$232,15)&lt;&gt;0,VLOOKUP(B27,'Power Curves'!$K$9:$AD$232,15),E15)</f>
        <v>0.36</v>
      </c>
      <c r="F27" s="130" t="n">
        <f aca="false">IF(VLOOKUP(B27,'Power Curves'!$K$9:$AD$232,19)&lt;&gt;0,VLOOKUP(B27,'Power Curves'!$K$9:$AD$232,19),F26)</f>
        <v>0.18</v>
      </c>
    </row>
    <row r="28" customFormat="false" ht="12.75" hidden="false" customHeight="false" outlineLevel="0" collapsed="false">
      <c r="A28" s="173" t="n">
        <v>23</v>
      </c>
      <c r="B28" s="195" t="n">
        <f aca="false">EOMONTH(B27,0)+1</f>
        <v>37834</v>
      </c>
      <c r="C28" s="226" t="n">
        <f aca="false">VLOOKUP(B28,'Power Curves'!$B$9:$I$261,3)+IF(BasisNumber=1,0,VLOOKUP(B28,'Power Curves'!$BM$9:$BO$316,2))</f>
        <v>40.2250015258789</v>
      </c>
      <c r="D28" s="226" t="n">
        <f aca="false">VLOOKUP(B28,'Power Curves'!$B$9:$I$261,7)+IF(BasisNumber=1,0,VLOOKUP(B28,'Power Curves'!$BM$9:$BO$316,3))</f>
        <v>18.8425000762939</v>
      </c>
      <c r="E28" s="130" t="n">
        <f aca="false">IF(VLOOKUP(B28,'Power Curves'!$K$9:$AD$232,15)&lt;&gt;0,VLOOKUP(B28,'Power Curves'!$K$9:$AD$232,15),E16)</f>
        <v>0.36</v>
      </c>
      <c r="F28" s="130" t="n">
        <f aca="false">IF(VLOOKUP(B28,'Power Curves'!$K$9:$AD$232,19)&lt;&gt;0,VLOOKUP(B28,'Power Curves'!$K$9:$AD$232,19),F27)</f>
        <v>0.18</v>
      </c>
    </row>
    <row r="29" customFormat="false" ht="12.75" hidden="false" customHeight="false" outlineLevel="0" collapsed="false">
      <c r="A29" s="173" t="n">
        <v>24</v>
      </c>
      <c r="B29" s="195" t="n">
        <f aca="false">EOMONTH(B28,0)+1</f>
        <v>37865</v>
      </c>
      <c r="C29" s="226" t="n">
        <f aca="false">VLOOKUP(B29,'Power Curves'!$B$9:$I$261,3)+IF(BasisNumber=1,0,VLOOKUP(B29,'Power Curves'!$BM$9:$BO$316,2))</f>
        <v>28.1499992370605</v>
      </c>
      <c r="D29" s="226" t="n">
        <f aca="false">VLOOKUP(B29,'Power Curves'!$B$9:$I$261,7)+IF(BasisNumber=1,0,VLOOKUP(B29,'Power Curves'!$BM$9:$BO$316,3))</f>
        <v>15.5925010299683</v>
      </c>
      <c r="E29" s="130" t="n">
        <f aca="false">IF(VLOOKUP(B29,'Power Curves'!$K$9:$AD$232,15)&lt;&gt;0,VLOOKUP(B29,'Power Curves'!$K$9:$AD$232,15),E17)</f>
        <v>0.33</v>
      </c>
      <c r="F29" s="130" t="n">
        <f aca="false">IF(VLOOKUP(B29,'Power Curves'!$K$9:$AD$232,19)&lt;&gt;0,VLOOKUP(B29,'Power Curves'!$K$9:$AD$232,19),F28)</f>
        <v>0.165</v>
      </c>
    </row>
    <row r="30" customFormat="false" ht="12.75" hidden="false" customHeight="false" outlineLevel="0" collapsed="false">
      <c r="A30" s="173" t="n">
        <v>25</v>
      </c>
      <c r="B30" s="195" t="n">
        <f aca="false">EOMONTH(B29,0)+1</f>
        <v>37895</v>
      </c>
      <c r="C30" s="226" t="n">
        <f aca="false">VLOOKUP(B30,'Power Curves'!$B$9:$I$261,3)+IF(BasisNumber=1,0,VLOOKUP(B30,'Power Curves'!$BM$9:$BO$316,2))</f>
        <v>27.9499988555908</v>
      </c>
      <c r="D30" s="226" t="n">
        <f aca="false">VLOOKUP(B30,'Power Curves'!$B$9:$I$261,7)+IF(BasisNumber=1,0,VLOOKUP(B30,'Power Curves'!$BM$9:$BO$316,3))</f>
        <v>15.2250007247925</v>
      </c>
      <c r="E30" s="130" t="n">
        <f aca="false">IF(VLOOKUP(B30,'Power Curves'!$K$9:$AD$232,15)&lt;&gt;0,VLOOKUP(B30,'Power Curves'!$K$9:$AD$232,15),E18)</f>
        <v>0.32</v>
      </c>
      <c r="F30" s="130" t="n">
        <f aca="false">IF(VLOOKUP(B30,'Power Curves'!$K$9:$AD$232,19)&lt;&gt;0,VLOOKUP(B30,'Power Curves'!$K$9:$AD$232,19),F29)</f>
        <v>0.16</v>
      </c>
    </row>
    <row r="31" customFormat="false" ht="12.75" hidden="false" customHeight="false" outlineLevel="0" collapsed="false">
      <c r="A31" s="173" t="n">
        <v>26</v>
      </c>
      <c r="B31" s="195" t="n">
        <f aca="false">EOMONTH(B30,0)+1</f>
        <v>37926</v>
      </c>
      <c r="C31" s="226" t="n">
        <f aca="false">VLOOKUP(B31,'Power Curves'!$B$9:$I$261,3)+IF(BasisNumber=1,0,VLOOKUP(B31,'Power Curves'!$BM$9:$BO$316,2))</f>
        <v>26.4499988555908</v>
      </c>
      <c r="D31" s="226" t="n">
        <f aca="false">VLOOKUP(B31,'Power Curves'!$B$9:$I$261,7)+IF(BasisNumber=1,0,VLOOKUP(B31,'Power Curves'!$BM$9:$BO$316,3))</f>
        <v>15.3249991989136</v>
      </c>
      <c r="E31" s="130" t="n">
        <f aca="false">IF(VLOOKUP(B31,'Power Curves'!$K$9:$AD$232,15)&lt;&gt;0,VLOOKUP(B31,'Power Curves'!$K$9:$AD$232,15),E19)</f>
        <v>0.32</v>
      </c>
      <c r="F31" s="130" t="n">
        <f aca="false">IF(VLOOKUP(B31,'Power Curves'!$K$9:$AD$232,19)&lt;&gt;0,VLOOKUP(B31,'Power Curves'!$K$9:$AD$232,19),F30)</f>
        <v>0.16</v>
      </c>
    </row>
    <row r="32" customFormat="false" ht="12.75" hidden="false" customHeight="false" outlineLevel="0" collapsed="false">
      <c r="A32" s="173" t="n">
        <v>27</v>
      </c>
      <c r="B32" s="195" t="n">
        <f aca="false">EOMONTH(B31,0)+1</f>
        <v>37956</v>
      </c>
      <c r="C32" s="226" t="n">
        <f aca="false">VLOOKUP(B32,'Power Curves'!$B$9:$I$261,3)+IF(BasisNumber=1,0,VLOOKUP(B32,'Power Curves'!$BM$9:$BO$316,2))</f>
        <v>25.8500003814697</v>
      </c>
      <c r="D32" s="226" t="n">
        <f aca="false">VLOOKUP(B32,'Power Curves'!$B$9:$I$261,7)+IF(BasisNumber=1,0,VLOOKUP(B32,'Power Curves'!$BM$9:$BO$316,3))</f>
        <v>17.174998626709</v>
      </c>
      <c r="E32" s="130" t="n">
        <f aca="false">IF(VLOOKUP(B32,'Power Curves'!$K$9:$AD$232,15)&lt;&gt;0,VLOOKUP(B32,'Power Curves'!$K$9:$AD$232,15),E20)</f>
        <v>0.32</v>
      </c>
      <c r="F32" s="130" t="n">
        <f aca="false">IF(VLOOKUP(B32,'Power Curves'!$K$9:$AD$232,19)&lt;&gt;0,VLOOKUP(B32,'Power Curves'!$K$9:$AD$232,19),F31)</f>
        <v>0.16</v>
      </c>
    </row>
    <row r="33" customFormat="false" ht="12.75" hidden="false" customHeight="false" outlineLevel="0" collapsed="false">
      <c r="A33" s="173" t="n">
        <v>28</v>
      </c>
      <c r="B33" s="195" t="n">
        <f aca="false">EOMONTH(B32,0)+1</f>
        <v>37987</v>
      </c>
      <c r="C33" s="226" t="n">
        <f aca="false">VLOOKUP(B33,'Power Curves'!$B$9:$I$261,3)+IF(BasisNumber=1,0,VLOOKUP(B33,'Power Curves'!$BM$9:$BO$316,2))</f>
        <v>29.7500106811523</v>
      </c>
      <c r="D33" s="226" t="n">
        <f aca="false">VLOOKUP(B33,'Power Curves'!$B$9:$I$261,7)+IF(BasisNumber=1,0,VLOOKUP(B33,'Power Curves'!$BM$9:$BO$316,3))</f>
        <v>18.592495880127</v>
      </c>
      <c r="E33" s="130" t="n">
        <f aca="false">IF(VLOOKUP(B33,'Power Curves'!$K$9:$AD$232,15)&lt;&gt;0,VLOOKUP(B33,'Power Curves'!$K$9:$AD$232,15),E21)</f>
        <v>0.352602302</v>
      </c>
      <c r="F33" s="130" t="n">
        <f aca="false">IF(VLOOKUP(B33,'Power Curves'!$K$9:$AD$232,19)&lt;&gt;0,VLOOKUP(B33,'Power Curves'!$K$9:$AD$232,19),F32)</f>
        <v>0.176301151</v>
      </c>
    </row>
    <row r="34" customFormat="false" ht="12.75" hidden="false" customHeight="false" outlineLevel="0" collapsed="false">
      <c r="A34" s="173" t="n">
        <v>29</v>
      </c>
      <c r="B34" s="195" t="n">
        <f aca="false">EOMONTH(B33,0)+1</f>
        <v>38018</v>
      </c>
      <c r="C34" s="226" t="n">
        <f aca="false">VLOOKUP(B34,'Power Curves'!$B$9:$I$261,3)+IF(BasisNumber=1,0,VLOOKUP(B34,'Power Curves'!$BM$9:$BO$316,2))</f>
        <v>28.6000015258789</v>
      </c>
      <c r="D34" s="226" t="n">
        <f aca="false">VLOOKUP(B34,'Power Curves'!$B$9:$I$261,7)+IF(BasisNumber=1,0,VLOOKUP(B34,'Power Curves'!$BM$9:$BO$316,3))</f>
        <v>19.0924977874756</v>
      </c>
      <c r="E34" s="130" t="n">
        <f aca="false">IF(VLOOKUP(B34,'Power Curves'!$K$9:$AD$232,15)&lt;&gt;0,VLOOKUP(B34,'Power Curves'!$K$9:$AD$232,15),E22)</f>
        <v>0.351777255</v>
      </c>
      <c r="F34" s="130" t="n">
        <f aca="false">IF(VLOOKUP(B34,'Power Curves'!$K$9:$AD$232,19)&lt;&gt;0,VLOOKUP(B34,'Power Curves'!$K$9:$AD$232,19),F33)</f>
        <v>0.175888627</v>
      </c>
    </row>
    <row r="35" customFormat="false" ht="12.75" hidden="false" customHeight="false" outlineLevel="0" collapsed="false">
      <c r="A35" s="173" t="n">
        <v>30</v>
      </c>
      <c r="B35" s="195" t="n">
        <f aca="false">EOMONTH(B34,0)+1</f>
        <v>38047</v>
      </c>
      <c r="C35" s="226" t="n">
        <f aca="false">VLOOKUP(B35,'Power Curves'!$B$9:$I$261,3)+IF(BasisNumber=1,0,VLOOKUP(B35,'Power Curves'!$BM$9:$BO$316,2))</f>
        <v>27.0799915313721</v>
      </c>
      <c r="D35" s="226" t="n">
        <f aca="false">VLOOKUP(B35,'Power Curves'!$B$9:$I$261,7)+IF(BasisNumber=1,0,VLOOKUP(B35,'Power Curves'!$BM$9:$BO$316,3))</f>
        <v>18.0424966430664</v>
      </c>
      <c r="E35" s="130" t="n">
        <f aca="false">IF(VLOOKUP(B35,'Power Curves'!$K$9:$AD$232,15)&lt;&gt;0,VLOOKUP(B35,'Power Curves'!$K$9:$AD$232,15),E23)</f>
        <v>0.290459252</v>
      </c>
      <c r="F35" s="130" t="n">
        <f aca="false">IF(VLOOKUP(B35,'Power Curves'!$K$9:$AD$232,19)&lt;&gt;0,VLOOKUP(B35,'Power Curves'!$K$9:$AD$232,19),F34)</f>
        <v>0.145229626</v>
      </c>
      <c r="N35" s="130" t="n">
        <f aca="false">41/42.25</f>
        <v>0.970414201183432</v>
      </c>
    </row>
    <row r="36" customFormat="false" ht="12.75" hidden="false" customHeight="false" outlineLevel="0" collapsed="false">
      <c r="A36" s="173" t="n">
        <v>31</v>
      </c>
      <c r="B36" s="195" t="n">
        <f aca="false">EOMONTH(B35,0)+1</f>
        <v>38078</v>
      </c>
      <c r="C36" s="226" t="n">
        <f aca="false">VLOOKUP(B36,'Power Curves'!$B$9:$I$261,3)+IF(BasisNumber=1,0,VLOOKUP(B36,'Power Curves'!$BM$9:$BO$316,2))</f>
        <v>28.2799980163574</v>
      </c>
      <c r="D36" s="226" t="n">
        <f aca="false">VLOOKUP(B36,'Power Curves'!$B$9:$I$261,7)+IF(BasisNumber=1,0,VLOOKUP(B36,'Power Curves'!$BM$9:$BO$316,3))</f>
        <v>17.7424974060059</v>
      </c>
      <c r="E36" s="130" t="n">
        <f aca="false">IF(VLOOKUP(B36,'Power Curves'!$K$9:$AD$232,15)&lt;&gt;0,VLOOKUP(B36,'Power Curves'!$K$9:$AD$232,15),E24)</f>
        <v>0.28929422</v>
      </c>
      <c r="F36" s="130" t="n">
        <f aca="false">IF(VLOOKUP(B36,'Power Curves'!$K$9:$AD$232,19)&lt;&gt;0,VLOOKUP(B36,'Power Curves'!$K$9:$AD$232,19),F35)</f>
        <v>0.14464711</v>
      </c>
    </row>
    <row r="37" customFormat="false" ht="12.75" hidden="false" customHeight="false" outlineLevel="0" collapsed="false">
      <c r="A37" s="173" t="n">
        <v>32</v>
      </c>
      <c r="B37" s="195" t="n">
        <f aca="false">EOMONTH(B36,0)+1</f>
        <v>38108</v>
      </c>
      <c r="C37" s="226" t="n">
        <f aca="false">VLOOKUP(B37,'Power Curves'!$B$9:$I$261,3)+IF(BasisNumber=1,0,VLOOKUP(B37,'Power Curves'!$BM$9:$BO$316,2))</f>
        <v>29.5800163269043</v>
      </c>
      <c r="D37" s="226" t="n">
        <f aca="false">VLOOKUP(B37,'Power Curves'!$B$9:$I$261,7)+IF(BasisNumber=1,0,VLOOKUP(B37,'Power Curves'!$BM$9:$BO$316,3))</f>
        <v>17.3424977874756</v>
      </c>
      <c r="E37" s="130" t="n">
        <f aca="false">IF(VLOOKUP(B37,'Power Curves'!$K$9:$AD$232,15)&lt;&gt;0,VLOOKUP(B37,'Power Curves'!$K$9:$AD$232,15),E25)</f>
        <v>0.33921873</v>
      </c>
      <c r="F37" s="130" t="n">
        <f aca="false">IF(VLOOKUP(B37,'Power Curves'!$K$9:$AD$232,19)&lt;&gt;0,VLOOKUP(B37,'Power Curves'!$K$9:$AD$232,19),F36)</f>
        <v>0.169609365</v>
      </c>
    </row>
    <row r="38" customFormat="false" ht="12.75" hidden="false" customHeight="false" outlineLevel="0" collapsed="false">
      <c r="A38" s="173" t="n">
        <v>33</v>
      </c>
      <c r="B38" s="195" t="n">
        <f aca="false">EOMONTH(B37,0)+1</f>
        <v>38139</v>
      </c>
      <c r="C38" s="226" t="n">
        <f aca="false">VLOOKUP(B38,'Power Curves'!$B$9:$I$261,3)+IF(BasisNumber=1,0,VLOOKUP(B38,'Power Curves'!$BM$9:$BO$316,2))</f>
        <v>35.0300018310547</v>
      </c>
      <c r="D38" s="226" t="n">
        <f aca="false">VLOOKUP(B38,'Power Curves'!$B$9:$I$261,7)+IF(BasisNumber=1,0,VLOOKUP(B38,'Power Curves'!$BM$9:$BO$316,3))</f>
        <v>17.9425000762939</v>
      </c>
      <c r="E38" s="130" t="n">
        <f aca="false">IF(VLOOKUP(B38,'Power Curves'!$K$9:$AD$232,15)&lt;&gt;0,VLOOKUP(B38,'Power Curves'!$K$9:$AD$232,15),E26)</f>
        <v>0.348700223</v>
      </c>
      <c r="F38" s="130" t="n">
        <f aca="false">IF(VLOOKUP(B38,'Power Curves'!$K$9:$AD$232,19)&lt;&gt;0,VLOOKUP(B38,'Power Curves'!$K$9:$AD$232,19),F37)</f>
        <v>0.174350111</v>
      </c>
    </row>
    <row r="39" customFormat="false" ht="12.75" hidden="false" customHeight="false" outlineLevel="0" collapsed="false">
      <c r="A39" s="173" t="n">
        <v>34</v>
      </c>
      <c r="B39" s="195" t="n">
        <f aca="false">EOMONTH(B38,0)+1</f>
        <v>38169</v>
      </c>
      <c r="C39" s="226" t="n">
        <f aca="false">VLOOKUP(B39,'Power Curves'!$B$9:$I$261,3)+IF(BasisNumber=1,0,VLOOKUP(B39,'Power Curves'!$BM$9:$BO$316,2))</f>
        <v>41.9300033569336</v>
      </c>
      <c r="D39" s="226" t="n">
        <f aca="false">VLOOKUP(B39,'Power Curves'!$B$9:$I$261,7)+IF(BasisNumber=1,0,VLOOKUP(B39,'Power Curves'!$BM$9:$BO$316,3))</f>
        <v>19.4425000762939</v>
      </c>
      <c r="E39" s="130" t="n">
        <f aca="false">IF(VLOOKUP(B39,'Power Curves'!$K$9:$AD$232,15)&lt;&gt;0,VLOOKUP(B39,'Power Curves'!$K$9:$AD$232,15),E27)</f>
        <v>0.368696646</v>
      </c>
      <c r="F39" s="130" t="n">
        <f aca="false">IF(VLOOKUP(B39,'Power Curves'!$K$9:$AD$232,19)&lt;&gt;0,VLOOKUP(B39,'Power Curves'!$K$9:$AD$232,19),F38)</f>
        <v>0.184348323</v>
      </c>
    </row>
    <row r="40" customFormat="false" ht="12.75" hidden="false" customHeight="false" outlineLevel="0" collapsed="false">
      <c r="A40" s="173" t="n">
        <v>35</v>
      </c>
      <c r="B40" s="195" t="n">
        <f aca="false">EOMONTH(B39,0)+1</f>
        <v>38200</v>
      </c>
      <c r="C40" s="226" t="n">
        <f aca="false">VLOOKUP(B40,'Power Curves'!$B$9:$I$261,3)+IF(BasisNumber=1,0,VLOOKUP(B40,'Power Curves'!$BM$9:$BO$316,2))</f>
        <v>41.1750015258789</v>
      </c>
      <c r="D40" s="226" t="n">
        <f aca="false">VLOOKUP(B40,'Power Curves'!$B$9:$I$261,7)+IF(BasisNumber=1,0,VLOOKUP(B40,'Power Curves'!$BM$9:$BO$316,3))</f>
        <v>19.3425000762939</v>
      </c>
      <c r="E40" s="130" t="n">
        <f aca="false">IF(VLOOKUP(B40,'Power Curves'!$K$9:$AD$232,15)&lt;&gt;0,VLOOKUP(B40,'Power Curves'!$K$9:$AD$232,15),E28)</f>
        <v>0.36815748</v>
      </c>
      <c r="F40" s="130" t="n">
        <f aca="false">IF(VLOOKUP(B40,'Power Curves'!$K$9:$AD$232,19)&lt;&gt;0,VLOOKUP(B40,'Power Curves'!$K$9:$AD$232,19),F39)</f>
        <v>0.18407874</v>
      </c>
    </row>
    <row r="41" customFormat="false" ht="12.75" hidden="false" customHeight="false" outlineLevel="0" collapsed="false">
      <c r="A41" s="173" t="n">
        <v>36</v>
      </c>
      <c r="B41" s="195" t="n">
        <f aca="false">EOMONTH(B40,0)+1</f>
        <v>38231</v>
      </c>
      <c r="C41" s="226" t="n">
        <f aca="false">VLOOKUP(B41,'Power Curves'!$B$9:$I$261,3)+IF(BasisNumber=1,0,VLOOKUP(B41,'Power Curves'!$BM$9:$BO$316,2))</f>
        <v>29.0999992370605</v>
      </c>
      <c r="D41" s="226" t="n">
        <f aca="false">VLOOKUP(B41,'Power Curves'!$B$9:$I$261,7)+IF(BasisNumber=1,0,VLOOKUP(B41,'Power Curves'!$BM$9:$BO$316,3))</f>
        <v>16.0925010299683</v>
      </c>
      <c r="E41" s="130" t="n">
        <f aca="false">IF(VLOOKUP(B41,'Power Curves'!$K$9:$AD$232,15)&lt;&gt;0,VLOOKUP(B41,'Power Curves'!$K$9:$AD$232,15),E29)</f>
        <v>0.336156706</v>
      </c>
      <c r="F41" s="130" t="n">
        <f aca="false">IF(VLOOKUP(B41,'Power Curves'!$K$9:$AD$232,19)&lt;&gt;0,VLOOKUP(B41,'Power Curves'!$K$9:$AD$232,19),F40)</f>
        <v>0.168078353</v>
      </c>
    </row>
    <row r="42" customFormat="false" ht="12.75" hidden="false" customHeight="false" outlineLevel="0" collapsed="false">
      <c r="A42" s="173" t="n">
        <v>37</v>
      </c>
      <c r="B42" s="195" t="n">
        <f aca="false">EOMONTH(B41,0)+1</f>
        <v>38261</v>
      </c>
      <c r="C42" s="226" t="n">
        <f aca="false">VLOOKUP(B42,'Power Curves'!$B$9:$I$261,3)+IF(BasisNumber=1,0,VLOOKUP(B42,'Power Curves'!$BM$9:$BO$316,2))</f>
        <v>28.8999988555908</v>
      </c>
      <c r="D42" s="226" t="n">
        <f aca="false">VLOOKUP(B42,'Power Curves'!$B$9:$I$261,7)+IF(BasisNumber=1,0,VLOOKUP(B42,'Power Curves'!$BM$9:$BO$316,3))</f>
        <v>15.7250007247925</v>
      </c>
      <c r="E42" s="130" t="n">
        <f aca="false">IF(VLOOKUP(B42,'Power Curves'!$K$9:$AD$232,15)&lt;&gt;0,VLOOKUP(B42,'Power Curves'!$K$9:$AD$232,15),E30)</f>
        <v>0.303733746</v>
      </c>
      <c r="F42" s="130" t="n">
        <f aca="false">IF(VLOOKUP(B42,'Power Curves'!$K$9:$AD$232,19)&lt;&gt;0,VLOOKUP(B42,'Power Curves'!$K$9:$AD$232,19),F41)</f>
        <v>0.151866873</v>
      </c>
    </row>
    <row r="43" customFormat="false" ht="12.75" hidden="false" customHeight="false" outlineLevel="0" collapsed="false">
      <c r="A43" s="173" t="n">
        <v>38</v>
      </c>
      <c r="B43" s="195" t="n">
        <f aca="false">EOMONTH(B42,0)+1</f>
        <v>38292</v>
      </c>
      <c r="C43" s="226" t="n">
        <f aca="false">VLOOKUP(B43,'Power Curves'!$B$9:$I$261,3)+IF(BasisNumber=1,0,VLOOKUP(B43,'Power Curves'!$BM$9:$BO$316,2))</f>
        <v>27.3999988555908</v>
      </c>
      <c r="D43" s="226" t="n">
        <f aca="false">VLOOKUP(B43,'Power Curves'!$B$9:$I$261,7)+IF(BasisNumber=1,0,VLOOKUP(B43,'Power Curves'!$BM$9:$BO$316,3))</f>
        <v>15.8249991989136</v>
      </c>
      <c r="E43" s="130" t="n">
        <f aca="false">IF(VLOOKUP(B43,'Power Curves'!$K$9:$AD$232,15)&lt;&gt;0,VLOOKUP(B43,'Power Curves'!$K$9:$AD$232,15),E31)</f>
        <v>0.28152119</v>
      </c>
      <c r="F43" s="130" t="n">
        <f aca="false">IF(VLOOKUP(B43,'Power Curves'!$K$9:$AD$232,19)&lt;&gt;0,VLOOKUP(B43,'Power Curves'!$K$9:$AD$232,19),F42)</f>
        <v>0.140760595</v>
      </c>
    </row>
    <row r="44" customFormat="false" ht="12.75" hidden="false" customHeight="false" outlineLevel="0" collapsed="false">
      <c r="A44" s="173" t="n">
        <v>39</v>
      </c>
      <c r="B44" s="195" t="n">
        <f aca="false">EOMONTH(B43,0)+1</f>
        <v>38322</v>
      </c>
      <c r="C44" s="226" t="n">
        <f aca="false">VLOOKUP(B44,'Power Curves'!$B$9:$I$261,3)+IF(BasisNumber=1,0,VLOOKUP(B44,'Power Curves'!$BM$9:$BO$316,2))</f>
        <v>26.8000003814697</v>
      </c>
      <c r="D44" s="226" t="n">
        <f aca="false">VLOOKUP(B44,'Power Curves'!$B$9:$I$261,7)+IF(BasisNumber=1,0,VLOOKUP(B44,'Power Curves'!$BM$9:$BO$316,3))</f>
        <v>17.674998626709</v>
      </c>
      <c r="E44" s="130" t="n">
        <f aca="false">IF(VLOOKUP(B44,'Power Curves'!$K$9:$AD$232,15)&lt;&gt;0,VLOOKUP(B44,'Power Curves'!$K$9:$AD$232,15),E32)</f>
        <v>0.291205497</v>
      </c>
      <c r="F44" s="130" t="n">
        <f aca="false">IF(VLOOKUP(B44,'Power Curves'!$K$9:$AD$232,19)&lt;&gt;0,VLOOKUP(B44,'Power Curves'!$K$9:$AD$232,19),F43)</f>
        <v>0.145602748</v>
      </c>
    </row>
    <row r="45" customFormat="false" ht="12.75" hidden="false" customHeight="false" outlineLevel="0" collapsed="false">
      <c r="A45" s="173" t="n">
        <v>40</v>
      </c>
      <c r="B45" s="195" t="n">
        <f aca="false">EOMONTH(B44,0)+1</f>
        <v>38353</v>
      </c>
      <c r="C45" s="226" t="n">
        <f aca="false">VLOOKUP(B45,'Power Curves'!$B$9:$I$261,3)+IF(BasisNumber=1,0,VLOOKUP(B45,'Power Curves'!$BM$9:$BO$316,2))</f>
        <v>30.5500106811523</v>
      </c>
      <c r="D45" s="226" t="n">
        <f aca="false">VLOOKUP(B45,'Power Curves'!$B$9:$I$261,7)+IF(BasisNumber=1,0,VLOOKUP(B45,'Power Curves'!$BM$9:$BO$316,3))</f>
        <v>19.092495880127</v>
      </c>
      <c r="E45" s="130" t="n">
        <f aca="false">IF(VLOOKUP(B45,'Power Curves'!$K$9:$AD$232,15)&lt;&gt;0,VLOOKUP(B45,'Power Curves'!$K$9:$AD$232,15),E33)</f>
        <v>0.316030554</v>
      </c>
      <c r="F45" s="130" t="n">
        <f aca="false">IF(VLOOKUP(B45,'Power Curves'!$K$9:$AD$232,19)&lt;&gt;0,VLOOKUP(B45,'Power Curves'!$K$9:$AD$232,19),F44)</f>
        <v>0.158015277</v>
      </c>
    </row>
    <row r="46" customFormat="false" ht="12.75" hidden="false" customHeight="false" outlineLevel="0" collapsed="false">
      <c r="A46" s="173" t="n">
        <v>41</v>
      </c>
      <c r="B46" s="195" t="n">
        <f aca="false">EOMONTH(B45,0)+1</f>
        <v>38384</v>
      </c>
      <c r="C46" s="226" t="n">
        <f aca="false">VLOOKUP(B46,'Power Curves'!$B$9:$I$261,3)+IF(BasisNumber=1,0,VLOOKUP(B46,'Power Curves'!$BM$9:$BO$316,2))</f>
        <v>29.4000015258789</v>
      </c>
      <c r="D46" s="226" t="n">
        <f aca="false">VLOOKUP(B46,'Power Curves'!$B$9:$I$261,7)+IF(BasisNumber=1,0,VLOOKUP(B46,'Power Curves'!$BM$9:$BO$316,3))</f>
        <v>19.5924977874756</v>
      </c>
      <c r="E46" s="130" t="n">
        <f aca="false">IF(VLOOKUP(B46,'Power Curves'!$K$9:$AD$232,15)&lt;&gt;0,VLOOKUP(B46,'Power Curves'!$K$9:$AD$232,15),E34)</f>
        <v>0.315086208</v>
      </c>
      <c r="F46" s="130" t="n">
        <f aca="false">IF(VLOOKUP(B46,'Power Curves'!$K$9:$AD$232,19)&lt;&gt;0,VLOOKUP(B46,'Power Curves'!$K$9:$AD$232,19),F45)</f>
        <v>0.157543104</v>
      </c>
    </row>
    <row r="47" customFormat="false" ht="12.75" hidden="false" customHeight="false" outlineLevel="0" collapsed="false">
      <c r="A47" s="173" t="n">
        <v>42</v>
      </c>
      <c r="B47" s="195" t="n">
        <f aca="false">EOMONTH(B46,0)+1</f>
        <v>38412</v>
      </c>
      <c r="C47" s="226" t="n">
        <f aca="false">VLOOKUP(B47,'Power Curves'!$B$9:$I$261,3)+IF(BasisNumber=1,0,VLOOKUP(B47,'Power Curves'!$BM$9:$BO$316,2))</f>
        <v>27.8799915313721</v>
      </c>
      <c r="D47" s="226" t="n">
        <f aca="false">VLOOKUP(B47,'Power Curves'!$B$9:$I$261,7)+IF(BasisNumber=1,0,VLOOKUP(B47,'Power Curves'!$BM$9:$BO$316,3))</f>
        <v>18.5424966430664</v>
      </c>
      <c r="E47" s="130" t="n">
        <f aca="false">IF(VLOOKUP(B47,'Power Curves'!$K$9:$AD$232,15)&lt;&gt;0,VLOOKUP(B47,'Power Curves'!$K$9:$AD$232,15),E35)</f>
        <v>0.275703802</v>
      </c>
      <c r="F47" s="130" t="n">
        <f aca="false">IF(VLOOKUP(B47,'Power Curves'!$K$9:$AD$232,19)&lt;&gt;0,VLOOKUP(B47,'Power Curves'!$K$9:$AD$232,19),F46)</f>
        <v>0.137851901</v>
      </c>
    </row>
    <row r="48" customFormat="false" ht="12.75" hidden="false" customHeight="false" outlineLevel="0" collapsed="false">
      <c r="A48" s="173" t="n">
        <v>43</v>
      </c>
      <c r="B48" s="195" t="n">
        <f aca="false">EOMONTH(B47,0)+1</f>
        <v>38443</v>
      </c>
      <c r="C48" s="226" t="n">
        <f aca="false">VLOOKUP(B48,'Power Curves'!$B$9:$I$261,3)+IF(BasisNumber=1,0,VLOOKUP(B48,'Power Curves'!$BM$9:$BO$316,2))</f>
        <v>29.0799980163574</v>
      </c>
      <c r="D48" s="226" t="n">
        <f aca="false">VLOOKUP(B48,'Power Curves'!$B$9:$I$261,7)+IF(BasisNumber=1,0,VLOOKUP(B48,'Power Curves'!$BM$9:$BO$316,3))</f>
        <v>18.2424974060059</v>
      </c>
      <c r="E48" s="130" t="n">
        <f aca="false">IF(VLOOKUP(B48,'Power Curves'!$K$9:$AD$232,15)&lt;&gt;0,VLOOKUP(B48,'Power Curves'!$K$9:$AD$232,15),E36)</f>
        <v>0.274515815</v>
      </c>
      <c r="F48" s="130" t="n">
        <f aca="false">IF(VLOOKUP(B48,'Power Curves'!$K$9:$AD$232,19)&lt;&gt;0,VLOOKUP(B48,'Power Curves'!$K$9:$AD$232,19),F47)</f>
        <v>0.137257908</v>
      </c>
    </row>
    <row r="49" customFormat="false" ht="12.75" hidden="false" customHeight="false" outlineLevel="0" collapsed="false">
      <c r="A49" s="173" t="n">
        <v>44</v>
      </c>
      <c r="B49" s="195" t="n">
        <f aca="false">EOMONTH(B48,0)+1</f>
        <v>38473</v>
      </c>
      <c r="C49" s="226" t="n">
        <f aca="false">VLOOKUP(B49,'Power Curves'!$B$9:$I$261,3)+IF(BasisNumber=1,0,VLOOKUP(B49,'Power Curves'!$BM$9:$BO$316,2))</f>
        <v>30.3800163269043</v>
      </c>
      <c r="D49" s="226" t="n">
        <f aca="false">VLOOKUP(B49,'Power Curves'!$B$9:$I$261,7)+IF(BasisNumber=1,0,VLOOKUP(B49,'Power Curves'!$BM$9:$BO$316,3))</f>
        <v>17.8424977874756</v>
      </c>
      <c r="E49" s="130" t="n">
        <f aca="false">IF(VLOOKUP(B49,'Power Curves'!$K$9:$AD$232,15)&lt;&gt;0,VLOOKUP(B49,'Power Curves'!$K$9:$AD$232,15),E37)</f>
        <v>0.30584595</v>
      </c>
      <c r="F49" s="130" t="n">
        <f aca="false">IF(VLOOKUP(B49,'Power Curves'!$K$9:$AD$232,19)&lt;&gt;0,VLOOKUP(B49,'Power Curves'!$K$9:$AD$232,19),F48)</f>
        <v>0.152922975</v>
      </c>
    </row>
    <row r="50" customFormat="false" ht="12.75" hidden="false" customHeight="false" outlineLevel="0" collapsed="false">
      <c r="A50" s="173" t="n">
        <v>45</v>
      </c>
      <c r="B50" s="195" t="n">
        <f aca="false">EOMONTH(B49,0)+1</f>
        <v>38504</v>
      </c>
      <c r="C50" s="226" t="n">
        <f aca="false">VLOOKUP(B50,'Power Curves'!$B$9:$I$261,3)+IF(BasisNumber=1,0,VLOOKUP(B50,'Power Curves'!$BM$9:$BO$316,2))</f>
        <v>35.8300018310547</v>
      </c>
      <c r="D50" s="226" t="n">
        <f aca="false">VLOOKUP(B50,'Power Curves'!$B$9:$I$261,7)+IF(BasisNumber=1,0,VLOOKUP(B50,'Power Curves'!$BM$9:$BO$316,3))</f>
        <v>18.4425000762939</v>
      </c>
      <c r="E50" s="130" t="n">
        <f aca="false">IF(VLOOKUP(B50,'Power Curves'!$K$9:$AD$232,15)&lt;&gt;0,VLOOKUP(B50,'Power Curves'!$K$9:$AD$232,15),E38)</f>
        <v>0.311468745</v>
      </c>
      <c r="F50" s="130" t="n">
        <f aca="false">IF(VLOOKUP(B50,'Power Curves'!$K$9:$AD$232,19)&lt;&gt;0,VLOOKUP(B50,'Power Curves'!$K$9:$AD$232,19),F49)</f>
        <v>0.155734372</v>
      </c>
    </row>
    <row r="51" customFormat="false" ht="12.75" hidden="false" customHeight="false" outlineLevel="0" collapsed="false">
      <c r="A51" s="173" t="n">
        <v>46</v>
      </c>
      <c r="B51" s="195" t="n">
        <f aca="false">EOMONTH(B50,0)+1</f>
        <v>38534</v>
      </c>
      <c r="C51" s="226" t="n">
        <f aca="false">VLOOKUP(B51,'Power Curves'!$B$9:$I$261,3)+IF(BasisNumber=1,0,VLOOKUP(B51,'Power Curves'!$BM$9:$BO$316,2))</f>
        <v>42.7300033569336</v>
      </c>
      <c r="D51" s="226" t="n">
        <f aca="false">VLOOKUP(B51,'Power Curves'!$B$9:$I$261,7)+IF(BasisNumber=1,0,VLOOKUP(B51,'Power Curves'!$BM$9:$BO$316,3))</f>
        <v>19.9425000762939</v>
      </c>
      <c r="E51" s="130" t="n">
        <f aca="false">IF(VLOOKUP(B51,'Power Curves'!$K$9:$AD$232,15)&lt;&gt;0,VLOOKUP(B51,'Power Curves'!$K$9:$AD$232,15),E39)</f>
        <v>0.323808017</v>
      </c>
      <c r="F51" s="130" t="n">
        <f aca="false">IF(VLOOKUP(B51,'Power Curves'!$K$9:$AD$232,19)&lt;&gt;0,VLOOKUP(B51,'Power Curves'!$K$9:$AD$232,19),F50)</f>
        <v>0.161904009</v>
      </c>
    </row>
    <row r="52" customFormat="false" ht="12.75" hidden="false" customHeight="false" outlineLevel="0" collapsed="false">
      <c r="A52" s="173" t="n">
        <v>47</v>
      </c>
      <c r="B52" s="195" t="n">
        <f aca="false">EOMONTH(B51,0)+1</f>
        <v>38565</v>
      </c>
      <c r="C52" s="226" t="n">
        <f aca="false">VLOOKUP(B52,'Power Curves'!$B$9:$I$261,3)+IF(BasisNumber=1,0,VLOOKUP(B52,'Power Curves'!$BM$9:$BO$316,2))</f>
        <v>41.9750015258789</v>
      </c>
      <c r="D52" s="226" t="n">
        <f aca="false">VLOOKUP(B52,'Power Curves'!$B$9:$I$261,7)+IF(BasisNumber=1,0,VLOOKUP(B52,'Power Curves'!$BM$9:$BO$316,3))</f>
        <v>19.8425000762939</v>
      </c>
      <c r="E52" s="130" t="n">
        <f aca="false">IF(VLOOKUP(B52,'Power Curves'!$K$9:$AD$232,15)&lt;&gt;0,VLOOKUP(B52,'Power Curves'!$K$9:$AD$232,15),E40)</f>
        <v>0.323068541</v>
      </c>
      <c r="F52" s="130" t="n">
        <f aca="false">IF(VLOOKUP(B52,'Power Curves'!$K$9:$AD$232,19)&lt;&gt;0,VLOOKUP(B52,'Power Curves'!$K$9:$AD$232,19),F51)</f>
        <v>0.161534271</v>
      </c>
    </row>
    <row r="53" customFormat="false" ht="12.75" hidden="false" customHeight="false" outlineLevel="0" collapsed="false">
      <c r="A53" s="173" t="n">
        <v>48</v>
      </c>
      <c r="B53" s="195" t="n">
        <f aca="false">EOMONTH(B52,0)+1</f>
        <v>38596</v>
      </c>
      <c r="C53" s="226" t="n">
        <f aca="false">VLOOKUP(B53,'Power Curves'!$B$9:$I$261,3)+IF(BasisNumber=1,0,VLOOKUP(B53,'Power Curves'!$BM$9:$BO$316,2))</f>
        <v>29.8999992370605</v>
      </c>
      <c r="D53" s="226" t="n">
        <f aca="false">VLOOKUP(B53,'Power Curves'!$B$9:$I$261,7)+IF(BasisNumber=1,0,VLOOKUP(B53,'Power Curves'!$BM$9:$BO$316,3))</f>
        <v>16.5925010299683</v>
      </c>
      <c r="E53" s="130" t="n">
        <f aca="false">IF(VLOOKUP(B53,'Power Curves'!$K$9:$AD$232,15)&lt;&gt;0,VLOOKUP(B53,'Power Curves'!$K$9:$AD$232,15),E41)</f>
        <v>0.302239242</v>
      </c>
      <c r="F53" s="130" t="n">
        <f aca="false">IF(VLOOKUP(B53,'Power Curves'!$K$9:$AD$232,19)&lt;&gt;0,VLOOKUP(B53,'Power Curves'!$K$9:$AD$232,19),F52)</f>
        <v>0.151119621</v>
      </c>
    </row>
    <row r="54" customFormat="false" ht="12.75" hidden="false" customHeight="false" outlineLevel="0" collapsed="false">
      <c r="A54" s="173" t="n">
        <v>49</v>
      </c>
      <c r="B54" s="195" t="n">
        <f aca="false">EOMONTH(B53,0)+1</f>
        <v>38626</v>
      </c>
      <c r="C54" s="226" t="n">
        <f aca="false">VLOOKUP(B54,'Power Curves'!$B$9:$I$261,3)+IF(BasisNumber=1,0,VLOOKUP(B54,'Power Curves'!$BM$9:$BO$316,2))</f>
        <v>29.6999988555908</v>
      </c>
      <c r="D54" s="226" t="n">
        <f aca="false">VLOOKUP(B54,'Power Curves'!$B$9:$I$261,7)+IF(BasisNumber=1,0,VLOOKUP(B54,'Power Curves'!$BM$9:$BO$316,3))</f>
        <v>16.2250007247925</v>
      </c>
      <c r="E54" s="130" t="n">
        <f aca="false">IF(VLOOKUP(B54,'Power Curves'!$K$9:$AD$232,15)&lt;&gt;0,VLOOKUP(B54,'Power Curves'!$K$9:$AD$232,15),E42)</f>
        <v>0.281107395</v>
      </c>
      <c r="F54" s="130" t="n">
        <f aca="false">IF(VLOOKUP(B54,'Power Curves'!$K$9:$AD$232,19)&lt;&gt;0,VLOOKUP(B54,'Power Curves'!$K$9:$AD$232,19),F53)</f>
        <v>0.140553697</v>
      </c>
    </row>
    <row r="55" customFormat="false" ht="12.75" hidden="false" customHeight="false" outlineLevel="0" collapsed="false">
      <c r="A55" s="173" t="n">
        <v>50</v>
      </c>
      <c r="B55" s="195" t="n">
        <f aca="false">EOMONTH(B54,0)+1</f>
        <v>38657</v>
      </c>
      <c r="C55" s="226" t="n">
        <f aca="false">VLOOKUP(B55,'Power Curves'!$B$9:$I$261,3)+IF(BasisNumber=1,0,VLOOKUP(B55,'Power Curves'!$BM$9:$BO$316,2))</f>
        <v>28.1999988555908</v>
      </c>
      <c r="D55" s="226" t="n">
        <f aca="false">VLOOKUP(B55,'Power Curves'!$B$9:$I$261,7)+IF(BasisNumber=1,0,VLOOKUP(B55,'Power Curves'!$BM$9:$BO$316,3))</f>
        <v>16.3249991989136</v>
      </c>
      <c r="E55" s="130" t="n">
        <f aca="false">IF(VLOOKUP(B55,'Power Curves'!$K$9:$AD$232,15)&lt;&gt;0,VLOOKUP(B55,'Power Curves'!$K$9:$AD$232,15),E43)</f>
        <v>0.266473793</v>
      </c>
      <c r="F55" s="130" t="n">
        <f aca="false">IF(VLOOKUP(B55,'Power Curves'!$K$9:$AD$232,19)&lt;&gt;0,VLOOKUP(B55,'Power Curves'!$K$9:$AD$232,19),F54)</f>
        <v>0.133236897</v>
      </c>
    </row>
    <row r="56" customFormat="false" ht="12.75" hidden="false" customHeight="false" outlineLevel="0" collapsed="false">
      <c r="A56" s="173" t="n">
        <v>51</v>
      </c>
      <c r="B56" s="195" t="n">
        <f aca="false">EOMONTH(B55,0)+1</f>
        <v>38687</v>
      </c>
      <c r="C56" s="226" t="n">
        <f aca="false">VLOOKUP(B56,'Power Curves'!$B$9:$I$261,3)+IF(BasisNumber=1,0,VLOOKUP(B56,'Power Curves'!$BM$9:$BO$316,2))</f>
        <v>27.6000003814697</v>
      </c>
      <c r="D56" s="226" t="n">
        <f aca="false">VLOOKUP(B56,'Power Curves'!$B$9:$I$261,7)+IF(BasisNumber=1,0,VLOOKUP(B56,'Power Curves'!$BM$9:$BO$316,3))</f>
        <v>18.174998626709</v>
      </c>
      <c r="E56" s="130" t="n">
        <f aca="false">IF(VLOOKUP(B56,'Power Curves'!$K$9:$AD$232,15)&lt;&gt;0,VLOOKUP(B56,'Power Curves'!$K$9:$AD$232,15),E44)</f>
        <v>0.272241929</v>
      </c>
      <c r="F56" s="130" t="n">
        <f aca="false">IF(VLOOKUP(B56,'Power Curves'!$K$9:$AD$232,19)&lt;&gt;0,VLOOKUP(B56,'Power Curves'!$K$9:$AD$232,19),F55)</f>
        <v>0.136120965</v>
      </c>
    </row>
    <row r="57" customFormat="false" ht="12.75" hidden="false" customHeight="false" outlineLevel="0" collapsed="false">
      <c r="A57" s="173" t="n">
        <v>52</v>
      </c>
      <c r="B57" s="195" t="n">
        <f aca="false">EOMONTH(B56,0)+1</f>
        <v>38718</v>
      </c>
      <c r="C57" s="226" t="n">
        <f aca="false">VLOOKUP(B57,'Power Curves'!$B$9:$I$261,3)+IF(BasisNumber=1,0,VLOOKUP(B57,'Power Curves'!$BM$9:$BO$316,2))</f>
        <v>30.8000106811523</v>
      </c>
      <c r="D57" s="226" t="n">
        <f aca="false">VLOOKUP(B57,'Power Curves'!$B$9:$I$261,7)+IF(BasisNumber=1,0,VLOOKUP(B57,'Power Curves'!$BM$9:$BO$316,3))</f>
        <v>19.592495880127</v>
      </c>
      <c r="E57" s="130" t="n">
        <f aca="false">IF(VLOOKUP(B57,'Power Curves'!$K$9:$AD$232,15)&lt;&gt;0,VLOOKUP(B57,'Power Curves'!$K$9:$AD$232,15),E45)</f>
        <v>0.288462609</v>
      </c>
      <c r="F57" s="130" t="n">
        <f aca="false">IF(VLOOKUP(B57,'Power Curves'!$K$9:$AD$232,19)&lt;&gt;0,VLOOKUP(B57,'Power Curves'!$K$9:$AD$232,19),F56)</f>
        <v>0.144231304</v>
      </c>
    </row>
    <row r="58" customFormat="false" ht="12.75" hidden="false" customHeight="false" outlineLevel="0" collapsed="false">
      <c r="A58" s="173" t="n">
        <v>53</v>
      </c>
      <c r="B58" s="195" t="n">
        <f aca="false">EOMONTH(B57,0)+1</f>
        <v>38749</v>
      </c>
      <c r="C58" s="226" t="n">
        <f aca="false">VLOOKUP(B58,'Power Curves'!$B$9:$I$261,3)+IF(BasisNumber=1,0,VLOOKUP(B58,'Power Curves'!$BM$9:$BO$316,2))</f>
        <v>29.6500015258789</v>
      </c>
      <c r="D58" s="226" t="n">
        <f aca="false">VLOOKUP(B58,'Power Curves'!$B$9:$I$261,7)+IF(BasisNumber=1,0,VLOOKUP(B58,'Power Curves'!$BM$9:$BO$316,3))</f>
        <v>20.0924977874756</v>
      </c>
      <c r="E58" s="130" t="n">
        <f aca="false">IF(VLOOKUP(B58,'Power Curves'!$K$9:$AD$232,15)&lt;&gt;0,VLOOKUP(B58,'Power Curves'!$K$9:$AD$232,15),E46)</f>
        <v>0.287306457</v>
      </c>
      <c r="F58" s="130" t="n">
        <f aca="false">IF(VLOOKUP(B58,'Power Curves'!$K$9:$AD$232,19)&lt;&gt;0,VLOOKUP(B58,'Power Curves'!$K$9:$AD$232,19),F57)</f>
        <v>0.143653229</v>
      </c>
    </row>
    <row r="59" customFormat="false" ht="12.75" hidden="false" customHeight="false" outlineLevel="0" collapsed="false">
      <c r="A59" s="173" t="n">
        <v>54</v>
      </c>
      <c r="B59" s="195" t="n">
        <f aca="false">EOMONTH(B58,0)+1</f>
        <v>38777</v>
      </c>
      <c r="C59" s="226" t="n">
        <f aca="false">VLOOKUP(B59,'Power Curves'!$B$9:$I$261,3)+IF(BasisNumber=1,0,VLOOKUP(B59,'Power Curves'!$BM$9:$BO$316,2))</f>
        <v>28.1299915313721</v>
      </c>
      <c r="D59" s="226" t="n">
        <f aca="false">VLOOKUP(B59,'Power Curves'!$B$9:$I$261,7)+IF(BasisNumber=1,0,VLOOKUP(B59,'Power Curves'!$BM$9:$BO$316,3))</f>
        <v>19.0424966430664</v>
      </c>
      <c r="E59" s="130" t="n">
        <f aca="false">IF(VLOOKUP(B59,'Power Curves'!$K$9:$AD$232,15)&lt;&gt;0,VLOOKUP(B59,'Power Curves'!$K$9:$AD$232,15),E47)</f>
        <v>0.261396195</v>
      </c>
      <c r="F59" s="130" t="n">
        <f aca="false">IF(VLOOKUP(B59,'Power Curves'!$K$9:$AD$232,19)&lt;&gt;0,VLOOKUP(B59,'Power Curves'!$K$9:$AD$232,19),F58)</f>
        <v>0.130698097</v>
      </c>
    </row>
    <row r="60" customFormat="false" ht="12.75" hidden="false" customHeight="false" outlineLevel="0" collapsed="false">
      <c r="A60" s="173" t="n">
        <v>55</v>
      </c>
      <c r="B60" s="195" t="n">
        <f aca="false">EOMONTH(B59,0)+1</f>
        <v>38808</v>
      </c>
      <c r="C60" s="226" t="n">
        <f aca="false">VLOOKUP(B60,'Power Curves'!$B$9:$I$261,3)+IF(BasisNumber=1,0,VLOOKUP(B60,'Power Curves'!$BM$9:$BO$316,2))</f>
        <v>29.3299980163574</v>
      </c>
      <c r="D60" s="226" t="n">
        <f aca="false">VLOOKUP(B60,'Power Curves'!$B$9:$I$261,7)+IF(BasisNumber=1,0,VLOOKUP(B60,'Power Curves'!$BM$9:$BO$316,3))</f>
        <v>18.7424974060059</v>
      </c>
      <c r="E60" s="130" t="n">
        <f aca="false">IF(VLOOKUP(B60,'Power Curves'!$K$9:$AD$232,15)&lt;&gt;0,VLOOKUP(B60,'Power Curves'!$K$9:$AD$232,15),E48)</f>
        <v>0.260083138</v>
      </c>
      <c r="F60" s="130" t="n">
        <f aca="false">IF(VLOOKUP(B60,'Power Curves'!$K$9:$AD$232,19)&lt;&gt;0,VLOOKUP(B60,'Power Curves'!$K$9:$AD$232,19),F59)</f>
        <v>0.130041569</v>
      </c>
    </row>
    <row r="61" customFormat="false" ht="12.75" hidden="false" customHeight="false" outlineLevel="0" collapsed="false">
      <c r="A61" s="173" t="n">
        <v>56</v>
      </c>
      <c r="B61" s="195" t="n">
        <f aca="false">EOMONTH(B60,0)+1</f>
        <v>38838</v>
      </c>
      <c r="C61" s="226" t="n">
        <f aca="false">VLOOKUP(B61,'Power Curves'!$B$9:$I$261,3)+IF(BasisNumber=1,0,VLOOKUP(B61,'Power Curves'!$BM$9:$BO$316,2))</f>
        <v>30.8800163269043</v>
      </c>
      <c r="D61" s="226" t="n">
        <f aca="false">VLOOKUP(B61,'Power Curves'!$B$9:$I$261,7)+IF(BasisNumber=1,0,VLOOKUP(B61,'Power Curves'!$BM$9:$BO$316,3))</f>
        <v>18.3424977874756</v>
      </c>
      <c r="E61" s="130" t="n">
        <f aca="false">IF(VLOOKUP(B61,'Power Curves'!$K$9:$AD$232,15)&lt;&gt;0,VLOOKUP(B61,'Power Curves'!$K$9:$AD$232,15),E49)</f>
        <v>0.279711752</v>
      </c>
      <c r="F61" s="130" t="n">
        <f aca="false">IF(VLOOKUP(B61,'Power Curves'!$K$9:$AD$232,19)&lt;&gt;0,VLOOKUP(B61,'Power Curves'!$K$9:$AD$232,19),F60)</f>
        <v>0.139855876</v>
      </c>
    </row>
    <row r="62" customFormat="false" ht="12.75" hidden="false" customHeight="false" outlineLevel="0" collapsed="false">
      <c r="A62" s="173" t="n">
        <v>57</v>
      </c>
      <c r="B62" s="195" t="n">
        <f aca="false">EOMONTH(B61,0)+1</f>
        <v>38869</v>
      </c>
      <c r="C62" s="226" t="n">
        <f aca="false">VLOOKUP(B62,'Power Curves'!$B$9:$I$261,3)+IF(BasisNumber=1,0,VLOOKUP(B62,'Power Curves'!$BM$9:$BO$316,2))</f>
        <v>36.3300018310547</v>
      </c>
      <c r="D62" s="226" t="n">
        <f aca="false">VLOOKUP(B62,'Power Curves'!$B$9:$I$261,7)+IF(BasisNumber=1,0,VLOOKUP(B62,'Power Curves'!$BM$9:$BO$316,3))</f>
        <v>18.9425000762939</v>
      </c>
      <c r="E62" s="130" t="n">
        <f aca="false">IF(VLOOKUP(B62,'Power Curves'!$K$9:$AD$232,15)&lt;&gt;0,VLOOKUP(B62,'Power Curves'!$K$9:$AD$232,15),E50)</f>
        <v>0.282784838</v>
      </c>
      <c r="F62" s="130" t="n">
        <f aca="false">IF(VLOOKUP(B62,'Power Curves'!$K$9:$AD$232,19)&lt;&gt;0,VLOOKUP(B62,'Power Curves'!$K$9:$AD$232,19),F61)</f>
        <v>0.141392419</v>
      </c>
    </row>
    <row r="63" customFormat="false" ht="12.75" hidden="false" customHeight="false" outlineLevel="0" collapsed="false">
      <c r="A63" s="173" t="n">
        <v>58</v>
      </c>
      <c r="B63" s="195" t="n">
        <f aca="false">EOMONTH(B62,0)+1</f>
        <v>38899</v>
      </c>
      <c r="C63" s="226" t="n">
        <f aca="false">VLOOKUP(B63,'Power Curves'!$B$9:$I$261,3)+IF(BasisNumber=1,0,VLOOKUP(B63,'Power Curves'!$BM$9:$BO$316,2))</f>
        <v>43.2300033569336</v>
      </c>
      <c r="D63" s="226" t="n">
        <f aca="false">VLOOKUP(B63,'Power Curves'!$B$9:$I$261,7)+IF(BasisNumber=1,0,VLOOKUP(B63,'Power Curves'!$BM$9:$BO$316,3))</f>
        <v>20.4425000762939</v>
      </c>
      <c r="E63" s="130" t="n">
        <f aca="false">IF(VLOOKUP(B63,'Power Curves'!$K$9:$AD$232,15)&lt;&gt;0,VLOOKUP(B63,'Power Curves'!$K$9:$AD$232,15),E51)</f>
        <v>0.290183337</v>
      </c>
      <c r="F63" s="130" t="n">
        <f aca="false">IF(VLOOKUP(B63,'Power Curves'!$K$9:$AD$232,19)&lt;&gt;0,VLOOKUP(B63,'Power Curves'!$K$9:$AD$232,19),F62)</f>
        <v>0.145091668</v>
      </c>
    </row>
    <row r="64" customFormat="false" ht="12.75" hidden="false" customHeight="false" outlineLevel="0" collapsed="false">
      <c r="A64" s="173" t="n">
        <v>59</v>
      </c>
      <c r="B64" s="195" t="n">
        <f aca="false">EOMONTH(B63,0)+1</f>
        <v>38930</v>
      </c>
      <c r="C64" s="226" t="n">
        <f aca="false">VLOOKUP(B64,'Power Curves'!$B$9:$I$261,3)+IF(BasisNumber=1,0,VLOOKUP(B64,'Power Curves'!$BM$9:$BO$316,2))</f>
        <v>42.4750015258789</v>
      </c>
      <c r="D64" s="226" t="n">
        <f aca="false">VLOOKUP(B64,'Power Curves'!$B$9:$I$261,7)+IF(BasisNumber=1,0,VLOOKUP(B64,'Power Curves'!$BM$9:$BO$316,3))</f>
        <v>20.3425000762939</v>
      </c>
      <c r="E64" s="130" t="n">
        <f aca="false">IF(VLOOKUP(B64,'Power Curves'!$K$9:$AD$232,15)&lt;&gt;0,VLOOKUP(B64,'Power Curves'!$K$9:$AD$232,15),E52)</f>
        <v>0.289159121</v>
      </c>
      <c r="F64" s="130" t="n">
        <f aca="false">IF(VLOOKUP(B64,'Power Curves'!$K$9:$AD$232,19)&lt;&gt;0,VLOOKUP(B64,'Power Curves'!$K$9:$AD$232,19),F63)</f>
        <v>0.14457956</v>
      </c>
    </row>
    <row r="65" customFormat="false" ht="12.75" hidden="false" customHeight="false" outlineLevel="0" collapsed="false">
      <c r="A65" s="173" t="n">
        <v>60</v>
      </c>
      <c r="B65" s="195" t="n">
        <f aca="false">EOMONTH(B64,0)+1</f>
        <v>38961</v>
      </c>
      <c r="C65" s="226" t="n">
        <f aca="false">VLOOKUP(B65,'Power Curves'!$B$9:$I$261,3)+IF(BasisNumber=1,0,VLOOKUP(B65,'Power Curves'!$BM$9:$BO$316,2))</f>
        <v>30.3999992370605</v>
      </c>
      <c r="D65" s="226" t="n">
        <f aca="false">VLOOKUP(B65,'Power Curves'!$B$9:$I$261,7)+IF(BasisNumber=1,0,VLOOKUP(B65,'Power Curves'!$BM$9:$BO$316,3))</f>
        <v>17.0925010299683</v>
      </c>
      <c r="E65" s="130" t="n">
        <f aca="false">IF(VLOOKUP(B65,'Power Curves'!$K$9:$AD$232,15)&lt;&gt;0,VLOOKUP(B65,'Power Curves'!$K$9:$AD$232,15),E53)</f>
        <v>0.275197059</v>
      </c>
      <c r="F65" s="130" t="n">
        <f aca="false">IF(VLOOKUP(B65,'Power Curves'!$K$9:$AD$232,19)&lt;&gt;0,VLOOKUP(B65,'Power Curves'!$K$9:$AD$232,19),F64)</f>
        <v>0.13759853</v>
      </c>
    </row>
    <row r="66" customFormat="false" ht="12.75" hidden="false" customHeight="false" outlineLevel="0" collapsed="false">
      <c r="A66" s="173" t="n">
        <v>61</v>
      </c>
      <c r="B66" s="195" t="n">
        <f aca="false">EOMONTH(B65,0)+1</f>
        <v>38991</v>
      </c>
      <c r="C66" s="226" t="n">
        <f aca="false">VLOOKUP(B66,'Power Curves'!$B$9:$I$261,3)+IF(BasisNumber=1,0,VLOOKUP(B66,'Power Curves'!$BM$9:$BO$316,2))</f>
        <v>29.9499988555908</v>
      </c>
      <c r="D66" s="226" t="n">
        <f aca="false">VLOOKUP(B66,'Power Curves'!$B$9:$I$261,7)+IF(BasisNumber=1,0,VLOOKUP(B66,'Power Curves'!$BM$9:$BO$316,3))</f>
        <v>16.7250007247925</v>
      </c>
      <c r="E66" s="130" t="n">
        <f aca="false">IF(VLOOKUP(B66,'Power Curves'!$K$9:$AD$232,15)&lt;&gt;0,VLOOKUP(B66,'Power Curves'!$K$9:$AD$232,15),E54)</f>
        <v>0.261040156</v>
      </c>
      <c r="F66" s="130" t="n">
        <f aca="false">IF(VLOOKUP(B66,'Power Curves'!$K$9:$AD$232,19)&lt;&gt;0,VLOOKUP(B66,'Power Curves'!$K$9:$AD$232,19),F65)</f>
        <v>0.130520078</v>
      </c>
    </row>
    <row r="67" customFormat="false" ht="12.75" hidden="false" customHeight="false" outlineLevel="0" collapsed="false">
      <c r="A67" s="173" t="n">
        <v>62</v>
      </c>
      <c r="B67" s="195" t="n">
        <f aca="false">EOMONTH(B66,0)+1</f>
        <v>39022</v>
      </c>
      <c r="C67" s="226" t="n">
        <f aca="false">VLOOKUP(B67,'Power Curves'!$B$9:$I$261,3)+IF(BasisNumber=1,0,VLOOKUP(B67,'Power Curves'!$BM$9:$BO$316,2))</f>
        <v>28.4499988555908</v>
      </c>
      <c r="D67" s="226" t="n">
        <f aca="false">VLOOKUP(B67,'Power Curves'!$B$9:$I$261,7)+IF(BasisNumber=1,0,VLOOKUP(B67,'Power Curves'!$BM$9:$BO$316,3))</f>
        <v>16.8249991989136</v>
      </c>
      <c r="E67" s="130" t="n">
        <f aca="false">IF(VLOOKUP(B67,'Power Curves'!$K$9:$AD$232,15)&lt;&gt;0,VLOOKUP(B67,'Power Curves'!$K$9:$AD$232,15),E55)</f>
        <v>0.251068124</v>
      </c>
      <c r="F67" s="130" t="n">
        <f aca="false">IF(VLOOKUP(B67,'Power Curves'!$K$9:$AD$232,19)&lt;&gt;0,VLOOKUP(B67,'Power Curves'!$K$9:$AD$232,19),F66)</f>
        <v>0.125534062</v>
      </c>
    </row>
    <row r="68" customFormat="false" ht="12.75" hidden="false" customHeight="false" outlineLevel="0" collapsed="false">
      <c r="A68" s="173" t="n">
        <v>63</v>
      </c>
      <c r="B68" s="195" t="n">
        <f aca="false">EOMONTH(B67,0)+1</f>
        <v>39052</v>
      </c>
      <c r="C68" s="226" t="n">
        <f aca="false">VLOOKUP(B68,'Power Curves'!$B$9:$I$261,3)+IF(BasisNumber=1,0,VLOOKUP(B68,'Power Curves'!$BM$9:$BO$316,2))</f>
        <v>27.8500003814697</v>
      </c>
      <c r="D68" s="226" t="n">
        <f aca="false">VLOOKUP(B68,'Power Curves'!$B$9:$I$261,7)+IF(BasisNumber=1,0,VLOOKUP(B68,'Power Curves'!$BM$9:$BO$316,3))</f>
        <v>18.674998626709</v>
      </c>
      <c r="E68" s="130" t="n">
        <f aca="false">IF(VLOOKUP(B68,'Power Curves'!$K$9:$AD$232,15)&lt;&gt;0,VLOOKUP(B68,'Power Curves'!$K$9:$AD$232,15),E56)</f>
        <v>0.25423481</v>
      </c>
      <c r="F68" s="130" t="n">
        <f aca="false">IF(VLOOKUP(B68,'Power Curves'!$K$9:$AD$232,19)&lt;&gt;0,VLOOKUP(B68,'Power Curves'!$K$9:$AD$232,19),F67)</f>
        <v>0.127117405</v>
      </c>
    </row>
    <row r="69" customFormat="false" ht="12.75" hidden="false" customHeight="false" outlineLevel="0" collapsed="false">
      <c r="A69" s="173" t="n">
        <v>64</v>
      </c>
      <c r="B69" s="195" t="n">
        <f aca="false">EOMONTH(B68,0)+1</f>
        <v>39083</v>
      </c>
      <c r="C69" s="226" t="n">
        <f aca="false">VLOOKUP(B69,'Power Curves'!$B$9:$I$261,3)+IF(BasisNumber=1,0,VLOOKUP(B69,'Power Curves'!$BM$9:$BO$316,2))</f>
        <v>31.8000106811523</v>
      </c>
      <c r="D69" s="226" t="n">
        <f aca="false">VLOOKUP(B69,'Power Curves'!$B$9:$I$261,7)+IF(BasisNumber=1,0,VLOOKUP(B69,'Power Curves'!$BM$9:$BO$316,3))</f>
        <v>19.942495880127</v>
      </c>
      <c r="E69" s="130" t="n">
        <f aca="false">IF(VLOOKUP(B69,'Power Curves'!$K$9:$AD$232,15)&lt;&gt;0,VLOOKUP(B69,'Power Curves'!$K$9:$AD$232,15),E57)</f>
        <v>0.263913738</v>
      </c>
      <c r="F69" s="130" t="n">
        <f aca="false">IF(VLOOKUP(B69,'Power Curves'!$K$9:$AD$232,19)&lt;&gt;0,VLOOKUP(B69,'Power Curves'!$K$9:$AD$232,19),F68)</f>
        <v>0.131956869</v>
      </c>
    </row>
    <row r="70" customFormat="false" ht="12.75" hidden="false" customHeight="false" outlineLevel="0" collapsed="false">
      <c r="A70" s="173" t="n">
        <v>65</v>
      </c>
      <c r="B70" s="195" t="n">
        <f aca="false">EOMONTH(B69,0)+1</f>
        <v>39114</v>
      </c>
      <c r="C70" s="226" t="n">
        <f aca="false">VLOOKUP(B70,'Power Curves'!$B$9:$I$261,3)+IF(BasisNumber=1,0,VLOOKUP(B70,'Power Curves'!$BM$9:$BO$316,2))</f>
        <v>30.6500015258789</v>
      </c>
      <c r="D70" s="226" t="n">
        <f aca="false">VLOOKUP(B70,'Power Curves'!$B$9:$I$261,7)+IF(BasisNumber=1,0,VLOOKUP(B70,'Power Curves'!$BM$9:$BO$316,3))</f>
        <v>20.4424977874756</v>
      </c>
      <c r="E70" s="130" t="n">
        <f aca="false">IF(VLOOKUP(B70,'Power Curves'!$K$9:$AD$232,15)&lt;&gt;0,VLOOKUP(B70,'Power Curves'!$K$9:$AD$232,15),E58)</f>
        <v>0.262665022</v>
      </c>
      <c r="F70" s="130" t="n">
        <f aca="false">IF(VLOOKUP(B70,'Power Curves'!$K$9:$AD$232,19)&lt;&gt;0,VLOOKUP(B70,'Power Curves'!$K$9:$AD$232,19),F69)</f>
        <v>0.131332511</v>
      </c>
    </row>
    <row r="71" customFormat="false" ht="12.75" hidden="false" customHeight="false" outlineLevel="0" collapsed="false">
      <c r="A71" s="173" t="n">
        <v>66</v>
      </c>
      <c r="B71" s="195" t="n">
        <f aca="false">EOMONTH(B70,0)+1</f>
        <v>39142</v>
      </c>
      <c r="C71" s="226" t="n">
        <f aca="false">VLOOKUP(B71,'Power Curves'!$B$9:$I$261,3)+IF(BasisNumber=1,0,VLOOKUP(B71,'Power Curves'!$BM$9:$BO$316,2))</f>
        <v>29.1299915313721</v>
      </c>
      <c r="D71" s="226" t="n">
        <f aca="false">VLOOKUP(B71,'Power Curves'!$B$9:$I$261,7)+IF(BasisNumber=1,0,VLOOKUP(B71,'Power Curves'!$BM$9:$BO$316,3))</f>
        <v>19.3924966430664</v>
      </c>
      <c r="E71" s="130" t="n">
        <f aca="false">IF(VLOOKUP(B71,'Power Curves'!$K$9:$AD$232,15)&lt;&gt;0,VLOOKUP(B71,'Power Curves'!$K$9:$AD$232,15),E59)</f>
        <v>0.24547466</v>
      </c>
      <c r="F71" s="130" t="n">
        <f aca="false">IF(VLOOKUP(B71,'Power Curves'!$K$9:$AD$232,19)&lt;&gt;0,VLOOKUP(B71,'Power Curves'!$K$9:$AD$232,19),F70)</f>
        <v>0.12273733</v>
      </c>
    </row>
    <row r="72" customFormat="false" ht="12.75" hidden="false" customHeight="false" outlineLevel="0" collapsed="false">
      <c r="A72" s="173" t="n">
        <v>67</v>
      </c>
      <c r="B72" s="195" t="n">
        <f aca="false">EOMONTH(B71,0)+1</f>
        <v>39173</v>
      </c>
      <c r="C72" s="226" t="n">
        <f aca="false">VLOOKUP(B72,'Power Curves'!$B$9:$I$261,3)+IF(BasisNumber=1,0,VLOOKUP(B72,'Power Curves'!$BM$9:$BO$316,2))</f>
        <v>30.3299980163574</v>
      </c>
      <c r="D72" s="226" t="n">
        <f aca="false">VLOOKUP(B72,'Power Curves'!$B$9:$I$261,7)+IF(BasisNumber=1,0,VLOOKUP(B72,'Power Curves'!$BM$9:$BO$316,3))</f>
        <v>19.0924974060059</v>
      </c>
      <c r="E72" s="130" t="n">
        <f aca="false">IF(VLOOKUP(B72,'Power Curves'!$K$9:$AD$232,15)&lt;&gt;0,VLOOKUP(B72,'Power Curves'!$K$9:$AD$232,15),E60)</f>
        <v>0.244124898</v>
      </c>
      <c r="F72" s="130" t="n">
        <f aca="false">IF(VLOOKUP(B72,'Power Curves'!$K$9:$AD$232,19)&lt;&gt;0,VLOOKUP(B72,'Power Curves'!$K$9:$AD$232,19),F71)</f>
        <v>0.122062449</v>
      </c>
    </row>
    <row r="73" customFormat="false" ht="12.75" hidden="false" customHeight="false" outlineLevel="0" collapsed="false">
      <c r="A73" s="173" t="n">
        <v>68</v>
      </c>
      <c r="B73" s="195" t="n">
        <f aca="false">EOMONTH(B72,0)+1</f>
        <v>39203</v>
      </c>
      <c r="C73" s="226" t="n">
        <f aca="false">VLOOKUP(B73,'Power Curves'!$B$9:$I$261,3)+IF(BasisNumber=1,0,VLOOKUP(B73,'Power Curves'!$BM$9:$BO$316,2))</f>
        <v>32.3800163269043</v>
      </c>
      <c r="D73" s="226" t="n">
        <f aca="false">VLOOKUP(B73,'Power Curves'!$B$9:$I$261,7)+IF(BasisNumber=1,0,VLOOKUP(B73,'Power Curves'!$BM$9:$BO$316,3))</f>
        <v>18.6924977874756</v>
      </c>
      <c r="E73" s="130" t="n">
        <f aca="false">IF(VLOOKUP(B73,'Power Curves'!$K$9:$AD$232,15)&lt;&gt;0,VLOOKUP(B73,'Power Curves'!$K$9:$AD$232,15),E61)</f>
        <v>0.256261571</v>
      </c>
      <c r="F73" s="130" t="n">
        <f aca="false">IF(VLOOKUP(B73,'Power Curves'!$K$9:$AD$232,19)&lt;&gt;0,VLOOKUP(B73,'Power Curves'!$K$9:$AD$232,19),F72)</f>
        <v>0.128130786</v>
      </c>
    </row>
    <row r="74" customFormat="false" ht="12.75" hidden="false" customHeight="false" outlineLevel="0" collapsed="false">
      <c r="A74" s="173" t="n">
        <v>69</v>
      </c>
      <c r="B74" s="195" t="n">
        <f aca="false">EOMONTH(B73,0)+1</f>
        <v>39234</v>
      </c>
      <c r="C74" s="226" t="n">
        <f aca="false">VLOOKUP(B74,'Power Curves'!$B$9:$I$261,3)+IF(BasisNumber=1,0,VLOOKUP(B74,'Power Curves'!$BM$9:$BO$316,2))</f>
        <v>37.8300018310547</v>
      </c>
      <c r="D74" s="226" t="n">
        <f aca="false">VLOOKUP(B74,'Power Curves'!$B$9:$I$261,7)+IF(BasisNumber=1,0,VLOOKUP(B74,'Power Curves'!$BM$9:$BO$316,3))</f>
        <v>19.2925000762939</v>
      </c>
      <c r="E74" s="130" t="n">
        <f aca="false">IF(VLOOKUP(B74,'Power Curves'!$K$9:$AD$232,15)&lt;&gt;0,VLOOKUP(B74,'Power Curves'!$K$9:$AD$232,15),E62)</f>
        <v>0.257736485</v>
      </c>
      <c r="F74" s="130" t="n">
        <f aca="false">IF(VLOOKUP(B74,'Power Curves'!$K$9:$AD$232,19)&lt;&gt;0,VLOOKUP(B74,'Power Curves'!$K$9:$AD$232,19),F73)</f>
        <v>0.128868243</v>
      </c>
    </row>
    <row r="75" customFormat="false" ht="12.75" hidden="false" customHeight="false" outlineLevel="0" collapsed="false">
      <c r="A75" s="173" t="n">
        <v>70</v>
      </c>
      <c r="B75" s="195" t="n">
        <f aca="false">EOMONTH(B74,0)+1</f>
        <v>39264</v>
      </c>
      <c r="C75" s="226" t="n">
        <f aca="false">VLOOKUP(B75,'Power Curves'!$B$9:$I$261,3)+IF(BasisNumber=1,0,VLOOKUP(B75,'Power Curves'!$BM$9:$BO$316,2))</f>
        <v>43.7300033569336</v>
      </c>
      <c r="D75" s="226" t="n">
        <f aca="false">VLOOKUP(B75,'Power Curves'!$B$9:$I$261,7)+IF(BasisNumber=1,0,VLOOKUP(B75,'Power Curves'!$BM$9:$BO$316,3))</f>
        <v>20.7925000762939</v>
      </c>
      <c r="E75" s="130" t="n">
        <f aca="false">IF(VLOOKUP(B75,'Power Curves'!$K$9:$AD$232,15)&lt;&gt;0,VLOOKUP(B75,'Power Curves'!$K$9:$AD$232,15),E63)</f>
        <v>0.261996965</v>
      </c>
      <c r="F75" s="130" t="n">
        <f aca="false">IF(VLOOKUP(B75,'Power Curves'!$K$9:$AD$232,19)&lt;&gt;0,VLOOKUP(B75,'Power Curves'!$K$9:$AD$232,19),F74)</f>
        <v>0.130998482</v>
      </c>
    </row>
    <row r="76" customFormat="false" ht="12.75" hidden="false" customHeight="false" outlineLevel="0" collapsed="false">
      <c r="A76" s="173" t="n">
        <v>71</v>
      </c>
      <c r="B76" s="195" t="n">
        <f aca="false">EOMONTH(B75,0)+1</f>
        <v>39295</v>
      </c>
      <c r="C76" s="226" t="n">
        <f aca="false">VLOOKUP(B76,'Power Curves'!$B$9:$I$261,3)+IF(BasisNumber=1,0,VLOOKUP(B76,'Power Curves'!$BM$9:$BO$316,2))</f>
        <v>42.9750015258789</v>
      </c>
      <c r="D76" s="226" t="n">
        <f aca="false">VLOOKUP(B76,'Power Curves'!$B$9:$I$261,7)+IF(BasisNumber=1,0,VLOOKUP(B76,'Power Curves'!$BM$9:$BO$316,3))</f>
        <v>20.6925000762939</v>
      </c>
      <c r="E76" s="130" t="n">
        <f aca="false">IF(VLOOKUP(B76,'Power Curves'!$K$9:$AD$232,15)&lt;&gt;0,VLOOKUP(B76,'Power Curves'!$K$9:$AD$232,15),E64)</f>
        <v>0.260833216</v>
      </c>
      <c r="F76" s="130" t="n">
        <f aca="false">IF(VLOOKUP(B76,'Power Curves'!$K$9:$AD$232,19)&lt;&gt;0,VLOOKUP(B76,'Power Curves'!$K$9:$AD$232,19),F75)</f>
        <v>0.130416608</v>
      </c>
    </row>
    <row r="77" customFormat="false" ht="12.75" hidden="false" customHeight="false" outlineLevel="0" collapsed="false">
      <c r="A77" s="173" t="n">
        <v>72</v>
      </c>
      <c r="B77" s="195" t="n">
        <f aca="false">EOMONTH(B76,0)+1</f>
        <v>39326</v>
      </c>
      <c r="C77" s="226" t="n">
        <f aca="false">VLOOKUP(B77,'Power Curves'!$B$9:$I$261,3)+IF(BasisNumber=1,0,VLOOKUP(B77,'Power Curves'!$BM$9:$BO$316,2))</f>
        <v>31.3999992370605</v>
      </c>
      <c r="D77" s="226" t="n">
        <f aca="false">VLOOKUP(B77,'Power Curves'!$B$9:$I$261,7)+IF(BasisNumber=1,0,VLOOKUP(B77,'Power Curves'!$BM$9:$BO$316,3))</f>
        <v>17.4425010299683</v>
      </c>
      <c r="E77" s="130" t="n">
        <f aca="false">IF(VLOOKUP(B77,'Power Curves'!$K$9:$AD$232,15)&lt;&gt;0,VLOOKUP(B77,'Power Curves'!$K$9:$AD$232,15),E65)</f>
        <v>0.251337495</v>
      </c>
      <c r="F77" s="130" t="n">
        <f aca="false">IF(VLOOKUP(B77,'Power Curves'!$K$9:$AD$232,19)&lt;&gt;0,VLOOKUP(B77,'Power Curves'!$K$9:$AD$232,19),F76)</f>
        <v>0.125668747</v>
      </c>
    </row>
    <row r="78" customFormat="false" ht="12.75" hidden="false" customHeight="false" outlineLevel="0" collapsed="false">
      <c r="A78" s="173" t="n">
        <v>73</v>
      </c>
      <c r="B78" s="195" t="n">
        <f aca="false">EOMONTH(B77,0)+1</f>
        <v>39356</v>
      </c>
      <c r="C78" s="226" t="n">
        <f aca="false">VLOOKUP(B78,'Power Curves'!$B$9:$I$261,3)+IF(BasisNumber=1,0,VLOOKUP(B78,'Power Curves'!$BM$9:$BO$316,2))</f>
        <v>30.9499988555908</v>
      </c>
      <c r="D78" s="226" t="n">
        <f aca="false">VLOOKUP(B78,'Power Curves'!$B$9:$I$261,7)+IF(BasisNumber=1,0,VLOOKUP(B78,'Power Curves'!$BM$9:$BO$316,3))</f>
        <v>17.0750007247925</v>
      </c>
      <c r="E78" s="130" t="n">
        <f aca="false">IF(VLOOKUP(B78,'Power Curves'!$K$9:$AD$232,15)&lt;&gt;0,VLOOKUP(B78,'Power Curves'!$K$9:$AD$232,15),E66)</f>
        <v>0.241716295</v>
      </c>
      <c r="F78" s="130" t="n">
        <f aca="false">IF(VLOOKUP(B78,'Power Curves'!$K$9:$AD$232,19)&lt;&gt;0,VLOOKUP(B78,'Power Curves'!$K$9:$AD$232,19),F77)</f>
        <v>0.120858148</v>
      </c>
    </row>
    <row r="79" customFormat="false" ht="12.75" hidden="false" customHeight="false" outlineLevel="0" collapsed="false">
      <c r="A79" s="173" t="n">
        <v>74</v>
      </c>
      <c r="B79" s="195" t="n">
        <f aca="false">EOMONTH(B78,0)+1</f>
        <v>39387</v>
      </c>
      <c r="C79" s="226" t="n">
        <f aca="false">VLOOKUP(B79,'Power Curves'!$B$9:$I$261,3)+IF(BasisNumber=1,0,VLOOKUP(B79,'Power Curves'!$BM$9:$BO$316,2))</f>
        <v>29.4499988555908</v>
      </c>
      <c r="D79" s="226" t="n">
        <f aca="false">VLOOKUP(B79,'Power Curves'!$B$9:$I$261,7)+IF(BasisNumber=1,0,VLOOKUP(B79,'Power Curves'!$BM$9:$BO$316,3))</f>
        <v>17.1749991989136</v>
      </c>
      <c r="E79" s="130" t="n">
        <f aca="false">IF(VLOOKUP(B79,'Power Curves'!$K$9:$AD$232,15)&lt;&gt;0,VLOOKUP(B79,'Power Curves'!$K$9:$AD$232,15),E67)</f>
        <v>0.234790153</v>
      </c>
      <c r="F79" s="130" t="n">
        <f aca="false">IF(VLOOKUP(B79,'Power Curves'!$K$9:$AD$232,19)&lt;&gt;0,VLOOKUP(B79,'Power Curves'!$K$9:$AD$232,19),F78)</f>
        <v>0.117395076</v>
      </c>
    </row>
    <row r="80" customFormat="false" ht="12.75" hidden="false" customHeight="false" outlineLevel="0" collapsed="false">
      <c r="A80" s="173" t="n">
        <v>75</v>
      </c>
      <c r="B80" s="195" t="n">
        <f aca="false">EOMONTH(B79,0)+1</f>
        <v>39417</v>
      </c>
      <c r="C80" s="226" t="n">
        <f aca="false">VLOOKUP(B80,'Power Curves'!$B$9:$I$261,3)+IF(BasisNumber=1,0,VLOOKUP(B80,'Power Curves'!$BM$9:$BO$316,2))</f>
        <v>28.8500003814697</v>
      </c>
      <c r="D80" s="226" t="n">
        <f aca="false">VLOOKUP(B80,'Power Curves'!$B$9:$I$261,7)+IF(BasisNumber=1,0,VLOOKUP(B80,'Power Curves'!$BM$9:$BO$316,3))</f>
        <v>19.024998626709</v>
      </c>
      <c r="E80" s="130" t="n">
        <f aca="false">IF(VLOOKUP(B80,'Power Curves'!$K$9:$AD$232,15)&lt;&gt;0,VLOOKUP(B80,'Power Curves'!$K$9:$AD$232,15),E68)</f>
        <v>0.236325345</v>
      </c>
      <c r="F80" s="130" t="n">
        <f aca="false">IF(VLOOKUP(B80,'Power Curves'!$K$9:$AD$232,19)&lt;&gt;0,VLOOKUP(B80,'Power Curves'!$K$9:$AD$232,19),F79)</f>
        <v>0.118162673</v>
      </c>
    </row>
    <row r="81" customFormat="false" ht="12.75" hidden="false" customHeight="false" outlineLevel="0" collapsed="false">
      <c r="A81" s="173" t="n">
        <v>76</v>
      </c>
      <c r="B81" s="195" t="n">
        <f aca="false">EOMONTH(B80,0)+1</f>
        <v>39448</v>
      </c>
      <c r="C81" s="226" t="n">
        <f aca="false">VLOOKUP(B81,'Power Curves'!$B$9:$I$261,3)+IF(BasisNumber=1,0,VLOOKUP(B81,'Power Curves'!$BM$9:$BO$316,2))</f>
        <v>32.8000106811523</v>
      </c>
      <c r="D81" s="226" t="n">
        <f aca="false">VLOOKUP(B81,'Power Curves'!$B$9:$I$261,7)+IF(BasisNumber=1,0,VLOOKUP(B81,'Power Curves'!$BM$9:$BO$316,3))</f>
        <v>20.442495880127</v>
      </c>
      <c r="E81" s="130" t="n">
        <f aca="false">IF(VLOOKUP(B81,'Power Curves'!$K$9:$AD$232,15)&lt;&gt;0,VLOOKUP(B81,'Power Curves'!$K$9:$AD$232,15),E69)</f>
        <v>0.237951908</v>
      </c>
      <c r="F81" s="130" t="n">
        <f aca="false">IF(VLOOKUP(B81,'Power Curves'!$K$9:$AD$232,19)&lt;&gt;0,VLOOKUP(B81,'Power Curves'!$K$9:$AD$232,19),F80)</f>
        <v>0.118975954</v>
      </c>
    </row>
    <row r="82" customFormat="false" ht="12.75" hidden="false" customHeight="false" outlineLevel="0" collapsed="false">
      <c r="A82" s="173" t="n">
        <v>77</v>
      </c>
      <c r="B82" s="195" t="n">
        <f aca="false">EOMONTH(B81,0)+1</f>
        <v>39479</v>
      </c>
      <c r="C82" s="226" t="n">
        <f aca="false">VLOOKUP(B82,'Power Curves'!$B$9:$I$261,3)+IF(BasisNumber=1,0,VLOOKUP(B82,'Power Curves'!$BM$9:$BO$316,2))</f>
        <v>31.6500015258789</v>
      </c>
      <c r="D82" s="226" t="n">
        <f aca="false">VLOOKUP(B82,'Power Curves'!$B$9:$I$261,7)+IF(BasisNumber=1,0,VLOOKUP(B82,'Power Curves'!$BM$9:$BO$316,3))</f>
        <v>20.9424977874756</v>
      </c>
      <c r="E82" s="130" t="n">
        <f aca="false">IF(VLOOKUP(B82,'Power Curves'!$K$9:$AD$232,15)&lt;&gt;0,VLOOKUP(B82,'Power Curves'!$K$9:$AD$232,15),E70)</f>
        <v>0.237460288</v>
      </c>
      <c r="F82" s="130" t="n">
        <f aca="false">IF(VLOOKUP(B82,'Power Curves'!$K$9:$AD$232,19)&lt;&gt;0,VLOOKUP(B82,'Power Curves'!$K$9:$AD$232,19),F81)</f>
        <v>0.118730144</v>
      </c>
    </row>
    <row r="83" customFormat="false" ht="12.75" hidden="false" customHeight="false" outlineLevel="0" collapsed="false">
      <c r="A83" s="173" t="n">
        <v>78</v>
      </c>
      <c r="B83" s="195" t="n">
        <f aca="false">EOMONTH(B82,0)+1</f>
        <v>39508</v>
      </c>
      <c r="C83" s="226" t="n">
        <f aca="false">VLOOKUP(B83,'Power Curves'!$B$9:$I$261,3)+IF(BasisNumber=1,0,VLOOKUP(B83,'Power Curves'!$BM$9:$BO$316,2))</f>
        <v>30.1299915313721</v>
      </c>
      <c r="D83" s="226" t="n">
        <f aca="false">VLOOKUP(B83,'Power Curves'!$B$9:$I$261,7)+IF(BasisNumber=1,0,VLOOKUP(B83,'Power Curves'!$BM$9:$BO$316,3))</f>
        <v>19.8924966430664</v>
      </c>
      <c r="E83" s="130" t="n">
        <f aca="false">IF(VLOOKUP(B83,'Power Curves'!$K$9:$AD$232,15)&lt;&gt;0,VLOOKUP(B83,'Power Curves'!$K$9:$AD$232,15),E71)</f>
        <v>0.226804759</v>
      </c>
      <c r="F83" s="130" t="n">
        <f aca="false">IF(VLOOKUP(B83,'Power Curves'!$K$9:$AD$232,19)&lt;&gt;0,VLOOKUP(B83,'Power Curves'!$K$9:$AD$232,19),F82)</f>
        <v>0.113402379</v>
      </c>
    </row>
    <row r="84" customFormat="false" ht="12.75" hidden="false" customHeight="false" outlineLevel="0" collapsed="false">
      <c r="A84" s="173" t="n">
        <v>79</v>
      </c>
      <c r="B84" s="195" t="n">
        <f aca="false">EOMONTH(B83,0)+1</f>
        <v>39539</v>
      </c>
      <c r="C84" s="226" t="n">
        <f aca="false">VLOOKUP(B84,'Power Curves'!$B$9:$I$261,3)+IF(BasisNumber=1,0,VLOOKUP(B84,'Power Curves'!$BM$9:$BO$316,2))</f>
        <v>31.3299980163574</v>
      </c>
      <c r="D84" s="226" t="n">
        <f aca="false">VLOOKUP(B84,'Power Curves'!$B$9:$I$261,7)+IF(BasisNumber=1,0,VLOOKUP(B84,'Power Curves'!$BM$9:$BO$316,3))</f>
        <v>19.5924974060059</v>
      </c>
      <c r="E84" s="130" t="n">
        <f aca="false">IF(VLOOKUP(B84,'Power Curves'!$K$9:$AD$232,15)&lt;&gt;0,VLOOKUP(B84,'Power Curves'!$K$9:$AD$232,15),E72)</f>
        <v>0.226219142</v>
      </c>
      <c r="F84" s="130" t="n">
        <f aca="false">IF(VLOOKUP(B84,'Power Curves'!$K$9:$AD$232,19)&lt;&gt;0,VLOOKUP(B84,'Power Curves'!$K$9:$AD$232,19),F83)</f>
        <v>0.113109571</v>
      </c>
    </row>
    <row r="85" customFormat="false" ht="12.75" hidden="false" customHeight="false" outlineLevel="0" collapsed="false">
      <c r="A85" s="173" t="n">
        <v>80</v>
      </c>
      <c r="B85" s="195" t="n">
        <f aca="false">EOMONTH(B84,0)+1</f>
        <v>39569</v>
      </c>
      <c r="C85" s="226" t="n">
        <f aca="false">VLOOKUP(B85,'Power Curves'!$B$9:$I$261,3)+IF(BasisNumber=1,0,VLOOKUP(B85,'Power Curves'!$BM$9:$BO$316,2))</f>
        <v>33.8800163269043</v>
      </c>
      <c r="D85" s="226" t="n">
        <f aca="false">VLOOKUP(B85,'Power Curves'!$B$9:$I$261,7)+IF(BasisNumber=1,0,VLOOKUP(B85,'Power Curves'!$BM$9:$BO$316,3))</f>
        <v>19.1924977874756</v>
      </c>
      <c r="E85" s="130" t="n">
        <f aca="false">IF(VLOOKUP(B85,'Power Curves'!$K$9:$AD$232,15)&lt;&gt;0,VLOOKUP(B85,'Power Curves'!$K$9:$AD$232,15),E73)</f>
        <v>0.234291103</v>
      </c>
      <c r="F85" s="130" t="n">
        <f aca="false">IF(VLOOKUP(B85,'Power Curves'!$K$9:$AD$232,19)&lt;&gt;0,VLOOKUP(B85,'Power Curves'!$K$9:$AD$232,19),F84)</f>
        <v>0.117145551</v>
      </c>
    </row>
    <row r="86" customFormat="false" ht="12.75" hidden="false" customHeight="false" outlineLevel="0" collapsed="false">
      <c r="A86" s="173" t="n">
        <v>81</v>
      </c>
      <c r="B86" s="195" t="n">
        <f aca="false">EOMONTH(B85,0)+1</f>
        <v>39600</v>
      </c>
      <c r="C86" s="226" t="n">
        <f aca="false">VLOOKUP(B86,'Power Curves'!$B$9:$I$261,3)+IF(BasisNumber=1,0,VLOOKUP(B86,'Power Curves'!$BM$9:$BO$316,2))</f>
        <v>39.3300018310547</v>
      </c>
      <c r="D86" s="226" t="n">
        <f aca="false">VLOOKUP(B86,'Power Curves'!$B$9:$I$261,7)+IF(BasisNumber=1,0,VLOOKUP(B86,'Power Curves'!$BM$9:$BO$316,3))</f>
        <v>19.7925000762939</v>
      </c>
      <c r="E86" s="130" t="n">
        <f aca="false">IF(VLOOKUP(B86,'Power Curves'!$K$9:$AD$232,15)&lt;&gt;0,VLOOKUP(B86,'Power Curves'!$K$9:$AD$232,15),E74)</f>
        <v>0.235555502</v>
      </c>
      <c r="F86" s="130" t="n">
        <f aca="false">IF(VLOOKUP(B86,'Power Curves'!$K$9:$AD$232,19)&lt;&gt;0,VLOOKUP(B86,'Power Curves'!$K$9:$AD$232,19),F85)</f>
        <v>0.117777751</v>
      </c>
    </row>
    <row r="87" customFormat="false" ht="12.75" hidden="false" customHeight="false" outlineLevel="0" collapsed="false">
      <c r="A87" s="173" t="n">
        <v>82</v>
      </c>
      <c r="B87" s="195" t="n">
        <f aca="false">EOMONTH(B86,0)+1</f>
        <v>39630</v>
      </c>
      <c r="C87" s="226" t="n">
        <f aca="false">VLOOKUP(B87,'Power Curves'!$B$9:$I$261,3)+IF(BasisNumber=1,0,VLOOKUP(B87,'Power Curves'!$BM$9:$BO$316,2))</f>
        <v>44.2300033569336</v>
      </c>
      <c r="D87" s="226" t="n">
        <f aca="false">VLOOKUP(B87,'Power Curves'!$B$9:$I$261,7)+IF(BasisNumber=1,0,VLOOKUP(B87,'Power Curves'!$BM$9:$BO$316,3))</f>
        <v>21.2925000762939</v>
      </c>
      <c r="E87" s="130" t="n">
        <f aca="false">IF(VLOOKUP(B87,'Power Curves'!$K$9:$AD$232,15)&lt;&gt;0,VLOOKUP(B87,'Power Curves'!$K$9:$AD$232,15),E75)</f>
        <v>0.238633535</v>
      </c>
      <c r="F87" s="130" t="n">
        <f aca="false">IF(VLOOKUP(B87,'Power Curves'!$K$9:$AD$232,19)&lt;&gt;0,VLOOKUP(B87,'Power Curves'!$K$9:$AD$232,19),F86)</f>
        <v>0.119316767</v>
      </c>
    </row>
    <row r="88" customFormat="false" ht="12.75" hidden="false" customHeight="false" outlineLevel="0" collapsed="false">
      <c r="A88" s="173" t="n">
        <v>83</v>
      </c>
      <c r="B88" s="195" t="n">
        <f aca="false">EOMONTH(B87,0)+1</f>
        <v>39661</v>
      </c>
      <c r="C88" s="226" t="n">
        <f aca="false">VLOOKUP(B88,'Power Curves'!$B$9:$I$261,3)+IF(BasisNumber=1,0,VLOOKUP(B88,'Power Curves'!$BM$9:$BO$316,2))</f>
        <v>43.4750015258789</v>
      </c>
      <c r="D88" s="226" t="n">
        <f aca="false">VLOOKUP(B88,'Power Curves'!$B$9:$I$261,7)+IF(BasisNumber=1,0,VLOOKUP(B88,'Power Curves'!$BM$9:$BO$316,3))</f>
        <v>21.1925000762939</v>
      </c>
      <c r="E88" s="130" t="n">
        <f aca="false">IF(VLOOKUP(B88,'Power Curves'!$K$9:$AD$232,15)&lt;&gt;0,VLOOKUP(B88,'Power Curves'!$K$9:$AD$232,15),E76)</f>
        <v>0.238220952</v>
      </c>
      <c r="F88" s="130" t="n">
        <f aca="false">IF(VLOOKUP(B88,'Power Curves'!$K$9:$AD$232,19)&lt;&gt;0,VLOOKUP(B88,'Power Curves'!$K$9:$AD$232,19),F87)</f>
        <v>0.119110476</v>
      </c>
    </row>
    <row r="89" customFormat="false" ht="12.75" hidden="false" customHeight="false" outlineLevel="0" collapsed="false">
      <c r="A89" s="173" t="n">
        <v>84</v>
      </c>
      <c r="B89" s="195" t="n">
        <f aca="false">EOMONTH(B88,0)+1</f>
        <v>39692</v>
      </c>
      <c r="C89" s="226" t="n">
        <f aca="false">VLOOKUP(B89,'Power Curves'!$B$9:$I$261,3)+IF(BasisNumber=1,0,VLOOKUP(B89,'Power Curves'!$BM$9:$BO$316,2))</f>
        <v>32.3999992370605</v>
      </c>
      <c r="D89" s="226" t="n">
        <f aca="false">VLOOKUP(B89,'Power Curves'!$B$9:$I$261,7)+IF(BasisNumber=1,0,VLOOKUP(B89,'Power Curves'!$BM$9:$BO$316,3))</f>
        <v>17.9425010299683</v>
      </c>
      <c r="E89" s="130" t="n">
        <f aca="false">IF(VLOOKUP(B89,'Power Curves'!$K$9:$AD$232,15)&lt;&gt;0,VLOOKUP(B89,'Power Curves'!$K$9:$AD$232,15),E77)</f>
        <v>0.232390466</v>
      </c>
      <c r="F89" s="130" t="n">
        <f aca="false">IF(VLOOKUP(B89,'Power Curves'!$K$9:$AD$232,19)&lt;&gt;0,VLOOKUP(B89,'Power Curves'!$K$9:$AD$232,19),F88)</f>
        <v>0.116195233</v>
      </c>
    </row>
    <row r="90" customFormat="false" ht="12.75" hidden="false" customHeight="false" outlineLevel="0" collapsed="false">
      <c r="A90" s="173" t="n">
        <v>85</v>
      </c>
      <c r="B90" s="195" t="n">
        <f aca="false">EOMONTH(B89,0)+1</f>
        <v>39722</v>
      </c>
      <c r="C90" s="226" t="n">
        <f aca="false">VLOOKUP(B90,'Power Curves'!$B$9:$I$261,3)+IF(BasisNumber=1,0,VLOOKUP(B90,'Power Curves'!$BM$9:$BO$316,2))</f>
        <v>31.9499988555908</v>
      </c>
      <c r="D90" s="226" t="n">
        <f aca="false">VLOOKUP(B90,'Power Curves'!$B$9:$I$261,7)+IF(BasisNumber=1,0,VLOOKUP(B90,'Power Curves'!$BM$9:$BO$316,3))</f>
        <v>17.5750007247925</v>
      </c>
      <c r="E90" s="130" t="n">
        <f aca="false">IF(VLOOKUP(B90,'Power Curves'!$K$9:$AD$232,15)&lt;&gt;0,VLOOKUP(B90,'Power Curves'!$K$9:$AD$232,15),E78)</f>
        <v>0.226443258</v>
      </c>
      <c r="F90" s="130" t="n">
        <f aca="false">IF(VLOOKUP(B90,'Power Curves'!$K$9:$AD$232,19)&lt;&gt;0,VLOOKUP(B90,'Power Curves'!$K$9:$AD$232,19),F89)</f>
        <v>0.113221629</v>
      </c>
    </row>
    <row r="91" customFormat="false" ht="12.75" hidden="false" customHeight="false" outlineLevel="0" collapsed="false">
      <c r="A91" s="173" t="n">
        <v>86</v>
      </c>
      <c r="B91" s="195" t="n">
        <f aca="false">EOMONTH(B90,0)+1</f>
        <v>39753</v>
      </c>
      <c r="C91" s="226" t="n">
        <f aca="false">VLOOKUP(B91,'Power Curves'!$B$9:$I$261,3)+IF(BasisNumber=1,0,VLOOKUP(B91,'Power Curves'!$BM$9:$BO$316,2))</f>
        <v>30.4499988555908</v>
      </c>
      <c r="D91" s="226" t="n">
        <f aca="false">VLOOKUP(B91,'Power Curves'!$B$9:$I$261,7)+IF(BasisNumber=1,0,VLOOKUP(B91,'Power Curves'!$BM$9:$BO$316,3))</f>
        <v>17.6749991989136</v>
      </c>
      <c r="E91" s="130" t="n">
        <f aca="false">IF(VLOOKUP(B91,'Power Curves'!$K$9:$AD$232,15)&lt;&gt;0,VLOOKUP(B91,'Power Curves'!$K$9:$AD$232,15),E79)</f>
        <v>0.222225491</v>
      </c>
      <c r="F91" s="130" t="n">
        <f aca="false">IF(VLOOKUP(B91,'Power Curves'!$K$9:$AD$232,19)&lt;&gt;0,VLOOKUP(B91,'Power Curves'!$K$9:$AD$232,19),F90)</f>
        <v>0.111112745</v>
      </c>
    </row>
    <row r="92" customFormat="false" ht="12.75" hidden="false" customHeight="false" outlineLevel="0" collapsed="false">
      <c r="A92" s="173" t="n">
        <v>87</v>
      </c>
      <c r="B92" s="195" t="n">
        <f aca="false">EOMONTH(B91,0)+1</f>
        <v>39783</v>
      </c>
      <c r="C92" s="226" t="n">
        <f aca="false">VLOOKUP(B92,'Power Curves'!$B$9:$I$261,3)+IF(BasisNumber=1,0,VLOOKUP(B92,'Power Curves'!$BM$9:$BO$316,2))</f>
        <v>29.8500003814697</v>
      </c>
      <c r="D92" s="226" t="n">
        <f aca="false">VLOOKUP(B92,'Power Curves'!$B$9:$I$261,7)+IF(BasisNumber=1,0,VLOOKUP(B92,'Power Curves'!$BM$9:$BO$316,3))</f>
        <v>19.524998626709</v>
      </c>
      <c r="E92" s="130" t="n">
        <f aca="false">IF(VLOOKUP(B92,'Power Curves'!$K$9:$AD$232,15)&lt;&gt;0,VLOOKUP(B92,'Power Curves'!$K$9:$AD$232,15),E80)</f>
        <v>0.223545962</v>
      </c>
      <c r="F92" s="130" t="n">
        <f aca="false">IF(VLOOKUP(B92,'Power Curves'!$K$9:$AD$232,19)&lt;&gt;0,VLOOKUP(B92,'Power Curves'!$K$9:$AD$232,19),F91)</f>
        <v>0.111772981</v>
      </c>
    </row>
    <row r="93" customFormat="false" ht="12.75" hidden="false" customHeight="false" outlineLevel="0" collapsed="false">
      <c r="A93" s="173" t="n">
        <v>88</v>
      </c>
      <c r="B93" s="195" t="n">
        <f aca="false">EOMONTH(B92,0)+1</f>
        <v>39814</v>
      </c>
      <c r="C93" s="226" t="n">
        <f aca="false">VLOOKUP(B93,'Power Curves'!$B$9:$I$261,3)+IF(BasisNumber=1,0,VLOOKUP(B93,'Power Curves'!$BM$9:$BO$316,2))</f>
        <v>33.3000106811523</v>
      </c>
      <c r="D93" s="226" t="n">
        <f aca="false">VLOOKUP(B93,'Power Curves'!$B$9:$I$261,7)+IF(BasisNumber=1,0,VLOOKUP(B93,'Power Curves'!$BM$9:$BO$316,3))</f>
        <v>20.942495880127</v>
      </c>
      <c r="E93" s="130" t="n">
        <f aca="false">IF(VLOOKUP(B93,'Power Curves'!$K$9:$AD$232,15)&lt;&gt;0,VLOOKUP(B93,'Power Curves'!$K$9:$AD$232,15),E81)</f>
        <v>0.227807131</v>
      </c>
      <c r="F93" s="130" t="n">
        <f aca="false">IF(VLOOKUP(B93,'Power Curves'!$K$9:$AD$232,19)&lt;&gt;0,VLOOKUP(B93,'Power Curves'!$K$9:$AD$232,19),F92)</f>
        <v>0.113903565</v>
      </c>
    </row>
    <row r="94" customFormat="false" ht="12.75" hidden="false" customHeight="false" outlineLevel="0" collapsed="false">
      <c r="A94" s="173" t="n">
        <v>89</v>
      </c>
      <c r="B94" s="195" t="n">
        <f aca="false">EOMONTH(B93,0)+1</f>
        <v>39845</v>
      </c>
      <c r="C94" s="226" t="n">
        <f aca="false">VLOOKUP(B94,'Power Curves'!$B$9:$I$261,3)+IF(BasisNumber=1,0,VLOOKUP(B94,'Power Curves'!$BM$9:$BO$316,2))</f>
        <v>32.1500015258789</v>
      </c>
      <c r="D94" s="226" t="n">
        <f aca="false">VLOOKUP(B94,'Power Curves'!$B$9:$I$261,7)+IF(BasisNumber=1,0,VLOOKUP(B94,'Power Curves'!$BM$9:$BO$316,3))</f>
        <v>21.4424977874756</v>
      </c>
      <c r="E94" s="130" t="n">
        <f aca="false">IF(VLOOKUP(B94,'Power Curves'!$K$9:$AD$232,15)&lt;&gt;0,VLOOKUP(B94,'Power Curves'!$K$9:$AD$232,15),E82)</f>
        <v>0.227254128</v>
      </c>
      <c r="F94" s="130" t="n">
        <f aca="false">IF(VLOOKUP(B94,'Power Curves'!$K$9:$AD$232,19)&lt;&gt;0,VLOOKUP(B94,'Power Curves'!$K$9:$AD$232,19),F93)</f>
        <v>0.113627064</v>
      </c>
    </row>
    <row r="95" customFormat="false" ht="12.75" hidden="false" customHeight="false" outlineLevel="0" collapsed="false">
      <c r="A95" s="173" t="n">
        <v>90</v>
      </c>
      <c r="B95" s="195" t="n">
        <f aca="false">EOMONTH(B94,0)+1</f>
        <v>39873</v>
      </c>
      <c r="C95" s="226" t="n">
        <f aca="false">VLOOKUP(B95,'Power Curves'!$B$9:$I$261,3)+IF(BasisNumber=1,0,VLOOKUP(B95,'Power Curves'!$BM$9:$BO$316,2))</f>
        <v>30.6299915313721</v>
      </c>
      <c r="D95" s="226" t="n">
        <f aca="false">VLOOKUP(B95,'Power Curves'!$B$9:$I$261,7)+IF(BasisNumber=1,0,VLOOKUP(B95,'Power Curves'!$BM$9:$BO$316,3))</f>
        <v>20.3924966430664</v>
      </c>
      <c r="E95" s="130" t="n">
        <f aca="false">IF(VLOOKUP(B95,'Power Curves'!$K$9:$AD$232,15)&lt;&gt;0,VLOOKUP(B95,'Power Curves'!$K$9:$AD$232,15),E83)</f>
        <v>0.219870978</v>
      </c>
      <c r="F95" s="130" t="n">
        <f aca="false">IF(VLOOKUP(B95,'Power Curves'!$K$9:$AD$232,19)&lt;&gt;0,VLOOKUP(B95,'Power Curves'!$K$9:$AD$232,19),F94)</f>
        <v>0.109935489</v>
      </c>
    </row>
    <row r="96" customFormat="false" ht="12.75" hidden="false" customHeight="false" outlineLevel="0" collapsed="false">
      <c r="A96" s="173" t="n">
        <v>91</v>
      </c>
      <c r="B96" s="195" t="n">
        <f aca="false">EOMONTH(B95,0)+1</f>
        <v>39904</v>
      </c>
      <c r="C96" s="226" t="n">
        <f aca="false">VLOOKUP(B96,'Power Curves'!$B$9:$I$261,3)+IF(BasisNumber=1,0,VLOOKUP(B96,'Power Curves'!$BM$9:$BO$316,2))</f>
        <v>31.8299980163574</v>
      </c>
      <c r="D96" s="226" t="n">
        <f aca="false">VLOOKUP(B96,'Power Curves'!$B$9:$I$261,7)+IF(BasisNumber=1,0,VLOOKUP(B96,'Power Curves'!$BM$9:$BO$316,3))</f>
        <v>20.0924974060059</v>
      </c>
      <c r="E96" s="130" t="n">
        <f aca="false">IF(VLOOKUP(B96,'Power Curves'!$K$9:$AD$232,15)&lt;&gt;0,VLOOKUP(B96,'Power Curves'!$K$9:$AD$232,15),E84)</f>
        <v>0.219254809</v>
      </c>
      <c r="F96" s="130" t="n">
        <f aca="false">IF(VLOOKUP(B96,'Power Curves'!$K$9:$AD$232,19)&lt;&gt;0,VLOOKUP(B96,'Power Curves'!$K$9:$AD$232,19),F95)</f>
        <v>0.109627405</v>
      </c>
    </row>
    <row r="97" customFormat="false" ht="12.75" hidden="false" customHeight="false" outlineLevel="0" collapsed="false">
      <c r="A97" s="173" t="n">
        <v>92</v>
      </c>
      <c r="B97" s="195" t="n">
        <f aca="false">EOMONTH(B96,0)+1</f>
        <v>39934</v>
      </c>
      <c r="C97" s="226" t="n">
        <f aca="false">VLOOKUP(B97,'Power Curves'!$B$9:$I$261,3)+IF(BasisNumber=1,0,VLOOKUP(B97,'Power Curves'!$BM$9:$BO$316,2))</f>
        <v>34.3800163269043</v>
      </c>
      <c r="D97" s="226" t="n">
        <f aca="false">VLOOKUP(B97,'Power Curves'!$B$9:$I$261,7)+IF(BasisNumber=1,0,VLOOKUP(B97,'Power Curves'!$BM$9:$BO$316,3))</f>
        <v>19.6924977874756</v>
      </c>
      <c r="E97" s="130" t="n">
        <f aca="false">IF(VLOOKUP(B97,'Power Curves'!$K$9:$AD$232,15)&lt;&gt;0,VLOOKUP(B97,'Power Curves'!$K$9:$AD$232,15),E85)</f>
        <v>0.224456533</v>
      </c>
      <c r="F97" s="130" t="n">
        <f aca="false">IF(VLOOKUP(B97,'Power Curves'!$K$9:$AD$232,19)&lt;&gt;0,VLOOKUP(B97,'Power Curves'!$K$9:$AD$232,19),F96)</f>
        <v>0.112228266</v>
      </c>
    </row>
    <row r="98" customFormat="false" ht="12.75" hidden="false" customHeight="false" outlineLevel="0" collapsed="false">
      <c r="A98" s="173" t="n">
        <v>93</v>
      </c>
      <c r="B98" s="195" t="n">
        <f aca="false">EOMONTH(B97,0)+1</f>
        <v>39965</v>
      </c>
      <c r="C98" s="226" t="n">
        <f aca="false">VLOOKUP(B98,'Power Curves'!$B$9:$I$261,3)+IF(BasisNumber=1,0,VLOOKUP(B98,'Power Curves'!$BM$9:$BO$316,2))</f>
        <v>39.8300018310547</v>
      </c>
      <c r="D98" s="226" t="n">
        <f aca="false">VLOOKUP(B98,'Power Curves'!$B$9:$I$261,7)+IF(BasisNumber=1,0,VLOOKUP(B98,'Power Curves'!$BM$9:$BO$316,3))</f>
        <v>20.2925000762939</v>
      </c>
      <c r="E98" s="130" t="n">
        <f aca="false">IF(VLOOKUP(B98,'Power Curves'!$K$9:$AD$232,15)&lt;&gt;0,VLOOKUP(B98,'Power Curves'!$K$9:$AD$232,15),E86)</f>
        <v>0.225083574</v>
      </c>
      <c r="F98" s="130" t="n">
        <f aca="false">IF(VLOOKUP(B98,'Power Curves'!$K$9:$AD$232,19)&lt;&gt;0,VLOOKUP(B98,'Power Curves'!$K$9:$AD$232,19),F97)</f>
        <v>0.112541787</v>
      </c>
    </row>
    <row r="99" customFormat="false" ht="12.75" hidden="false" customHeight="false" outlineLevel="0" collapsed="false">
      <c r="A99" s="173" t="n">
        <v>94</v>
      </c>
      <c r="B99" s="195" t="n">
        <f aca="false">EOMONTH(B98,0)+1</f>
        <v>39995</v>
      </c>
      <c r="C99" s="226" t="n">
        <f aca="false">VLOOKUP(B99,'Power Curves'!$B$9:$I$261,3)+IF(BasisNumber=1,0,VLOOKUP(B99,'Power Curves'!$BM$9:$BO$316,2))</f>
        <v>44.7300033569336</v>
      </c>
      <c r="D99" s="226" t="n">
        <f aca="false">VLOOKUP(B99,'Power Curves'!$B$9:$I$261,7)+IF(BasisNumber=1,0,VLOOKUP(B99,'Power Curves'!$BM$9:$BO$316,3))</f>
        <v>21.7925000762939</v>
      </c>
      <c r="E99" s="130" t="n">
        <f aca="false">IF(VLOOKUP(B99,'Power Curves'!$K$9:$AD$232,15)&lt;&gt;0,VLOOKUP(B99,'Power Curves'!$K$9:$AD$232,15),E87)</f>
        <v>0.226929378</v>
      </c>
      <c r="F99" s="130" t="n">
        <f aca="false">IF(VLOOKUP(B99,'Power Curves'!$K$9:$AD$232,19)&lt;&gt;0,VLOOKUP(B99,'Power Curves'!$K$9:$AD$232,19),F98)</f>
        <v>0.113464689</v>
      </c>
    </row>
    <row r="100" customFormat="false" ht="12.75" hidden="false" customHeight="false" outlineLevel="0" collapsed="false">
      <c r="A100" s="173" t="n">
        <v>95</v>
      </c>
      <c r="B100" s="195" t="n">
        <f aca="false">EOMONTH(B99,0)+1</f>
        <v>40026</v>
      </c>
      <c r="C100" s="226" t="n">
        <f aca="false">VLOOKUP(B100,'Power Curves'!$B$9:$I$261,3)+IF(BasisNumber=1,0,VLOOKUP(B100,'Power Curves'!$BM$9:$BO$316,2))</f>
        <v>43.9750015258789</v>
      </c>
      <c r="D100" s="226" t="n">
        <f aca="false">VLOOKUP(B100,'Power Curves'!$B$9:$I$261,7)+IF(BasisNumber=1,0,VLOOKUP(B100,'Power Curves'!$BM$9:$BO$316,3))</f>
        <v>21.6925000762939</v>
      </c>
      <c r="E100" s="130" t="n">
        <f aca="false">IF(VLOOKUP(B100,'Power Curves'!$K$9:$AD$232,15)&lt;&gt;0,VLOOKUP(B100,'Power Curves'!$K$9:$AD$232,15),E88)</f>
        <v>0.226429488</v>
      </c>
      <c r="F100" s="130" t="n">
        <f aca="false">IF(VLOOKUP(B100,'Power Curves'!$K$9:$AD$232,19)&lt;&gt;0,VLOOKUP(B100,'Power Curves'!$K$9:$AD$232,19),F99)</f>
        <v>0.113214744</v>
      </c>
    </row>
    <row r="101" customFormat="false" ht="12.75" hidden="false" customHeight="false" outlineLevel="0" collapsed="false">
      <c r="A101" s="173" t="n">
        <v>96</v>
      </c>
      <c r="B101" s="195" t="n">
        <f aca="false">EOMONTH(B100,0)+1</f>
        <v>40057</v>
      </c>
      <c r="C101" s="226" t="n">
        <f aca="false">VLOOKUP(B101,'Power Curves'!$B$9:$I$261,3)+IF(BasisNumber=1,0,VLOOKUP(B101,'Power Curves'!$BM$9:$BO$316,2))</f>
        <v>32.8999992370605</v>
      </c>
      <c r="D101" s="226" t="n">
        <f aca="false">VLOOKUP(B101,'Power Curves'!$B$9:$I$261,7)+IF(BasisNumber=1,0,VLOOKUP(B101,'Power Curves'!$BM$9:$BO$316,3))</f>
        <v>18.4425010299683</v>
      </c>
      <c r="E101" s="130" t="n">
        <f aca="false">IF(VLOOKUP(B101,'Power Curves'!$K$9:$AD$232,15)&lt;&gt;0,VLOOKUP(B101,'Power Curves'!$K$9:$AD$232,15),E89)</f>
        <v>0.222288768</v>
      </c>
      <c r="F101" s="130" t="n">
        <f aca="false">IF(VLOOKUP(B101,'Power Curves'!$K$9:$AD$232,19)&lt;&gt;0,VLOOKUP(B101,'Power Curves'!$K$9:$AD$232,19),F100)</f>
        <v>0.111144384</v>
      </c>
    </row>
    <row r="102" customFormat="false" ht="12.75" hidden="false" customHeight="false" outlineLevel="0" collapsed="false">
      <c r="A102" s="173" t="n">
        <v>97</v>
      </c>
      <c r="B102" s="195" t="n">
        <f aca="false">EOMONTH(B101,0)+1</f>
        <v>40087</v>
      </c>
      <c r="C102" s="226" t="n">
        <f aca="false">VLOOKUP(B102,'Power Curves'!$B$9:$I$261,3)+IF(BasisNumber=1,0,VLOOKUP(B102,'Power Curves'!$BM$9:$BO$316,2))</f>
        <v>32.4499988555908</v>
      </c>
      <c r="D102" s="226" t="n">
        <f aca="false">VLOOKUP(B102,'Power Curves'!$B$9:$I$261,7)+IF(BasisNumber=1,0,VLOOKUP(B102,'Power Curves'!$BM$9:$BO$316,3))</f>
        <v>18.0750007247925</v>
      </c>
      <c r="E102" s="130" t="n">
        <f aca="false">IF(VLOOKUP(B102,'Power Curves'!$K$9:$AD$232,15)&lt;&gt;0,VLOOKUP(B102,'Power Curves'!$K$9:$AD$232,15),E90)</f>
        <v>0.21806961</v>
      </c>
      <c r="F102" s="130" t="n">
        <f aca="false">IF(VLOOKUP(B102,'Power Curves'!$K$9:$AD$232,19)&lt;&gt;0,VLOOKUP(B102,'Power Curves'!$K$9:$AD$232,19),F101)</f>
        <v>0.109034805</v>
      </c>
    </row>
    <row r="103" customFormat="false" ht="12.75" hidden="false" customHeight="false" outlineLevel="0" collapsed="false">
      <c r="A103" s="173" t="n">
        <v>98</v>
      </c>
      <c r="B103" s="195" t="n">
        <f aca="false">EOMONTH(B102,0)+1</f>
        <v>40118</v>
      </c>
      <c r="C103" s="226" t="n">
        <f aca="false">VLOOKUP(B103,'Power Curves'!$B$9:$I$261,3)+IF(BasisNumber=1,0,VLOOKUP(B103,'Power Curves'!$BM$9:$BO$316,2))</f>
        <v>30.9499988555908</v>
      </c>
      <c r="D103" s="226" t="n">
        <f aca="false">VLOOKUP(B103,'Power Curves'!$B$9:$I$261,7)+IF(BasisNumber=1,0,VLOOKUP(B103,'Power Curves'!$BM$9:$BO$316,3))</f>
        <v>18.1749991989136</v>
      </c>
      <c r="E103" s="130" t="n">
        <f aca="false">IF(VLOOKUP(B103,'Power Curves'!$K$9:$AD$232,15)&lt;&gt;0,VLOOKUP(B103,'Power Curves'!$K$9:$AD$232,15),E91)</f>
        <v>0.215012636</v>
      </c>
      <c r="F103" s="130" t="n">
        <f aca="false">IF(VLOOKUP(B103,'Power Curves'!$K$9:$AD$232,19)&lt;&gt;0,VLOOKUP(B103,'Power Curves'!$K$9:$AD$232,19),F102)</f>
        <v>0.107506318</v>
      </c>
    </row>
    <row r="104" customFormat="false" ht="12.75" hidden="false" customHeight="false" outlineLevel="0" collapsed="false">
      <c r="A104" s="173" t="n">
        <v>99</v>
      </c>
      <c r="B104" s="195" t="n">
        <f aca="false">EOMONTH(B103,0)+1</f>
        <v>40148</v>
      </c>
      <c r="C104" s="226" t="n">
        <f aca="false">VLOOKUP(B104,'Power Curves'!$B$9:$I$261,3)+IF(BasisNumber=1,0,VLOOKUP(B104,'Power Curves'!$BM$9:$BO$316,2))</f>
        <v>30.3500003814697</v>
      </c>
      <c r="D104" s="226" t="n">
        <f aca="false">VLOOKUP(B104,'Power Curves'!$B$9:$I$261,7)+IF(BasisNumber=1,0,VLOOKUP(B104,'Power Curves'!$BM$9:$BO$316,3))</f>
        <v>20.024998626709</v>
      </c>
      <c r="E104" s="130" t="n">
        <f aca="false">IF(VLOOKUP(B104,'Power Curves'!$K$9:$AD$232,15)&lt;&gt;0,VLOOKUP(B104,'Power Curves'!$K$9:$AD$232,15),E92)</f>
        <v>0.215677358</v>
      </c>
      <c r="F104" s="130" t="n">
        <f aca="false">IF(VLOOKUP(B104,'Power Curves'!$K$9:$AD$232,19)&lt;&gt;0,VLOOKUP(B104,'Power Curves'!$K$9:$AD$232,19),F103)</f>
        <v>0.107838679</v>
      </c>
    </row>
    <row r="105" customFormat="false" ht="12.75" hidden="false" customHeight="false" outlineLevel="0" collapsed="false">
      <c r="A105" s="173" t="n">
        <v>100</v>
      </c>
      <c r="B105" s="195" t="n">
        <f aca="false">EOMONTH(B104,0)+1</f>
        <v>40179</v>
      </c>
      <c r="C105" s="226" t="n">
        <f aca="false">VLOOKUP(B105,'Power Curves'!$B$9:$I$261,3)+IF(BasisNumber=1,0,VLOOKUP(B105,'Power Curves'!$BM$9:$BO$316,2))</f>
        <v>33.8000106811523</v>
      </c>
      <c r="D105" s="226" t="n">
        <f aca="false">VLOOKUP(B105,'Power Curves'!$B$9:$I$261,7)+IF(BasisNumber=1,0,VLOOKUP(B105,'Power Curves'!$BM$9:$BO$316,3))</f>
        <v>21.692495880127</v>
      </c>
      <c r="E105" s="130" t="n">
        <f aca="false">IF(VLOOKUP(B105,'Power Curves'!$K$9:$AD$232,15)&lt;&gt;0,VLOOKUP(B105,'Power Curves'!$K$9:$AD$232,15),E93)</f>
        <v>0.217379138</v>
      </c>
      <c r="F105" s="130" t="n">
        <f aca="false">IF(VLOOKUP(B105,'Power Curves'!$K$9:$AD$232,19)&lt;&gt;0,VLOOKUP(B105,'Power Curves'!$K$9:$AD$232,19),F104)</f>
        <v>0.108689569</v>
      </c>
    </row>
    <row r="106" customFormat="false" ht="12.75" hidden="false" customHeight="false" outlineLevel="0" collapsed="false">
      <c r="A106" s="173" t="n">
        <v>101</v>
      </c>
      <c r="B106" s="195" t="n">
        <f aca="false">EOMONTH(B105,0)+1</f>
        <v>40210</v>
      </c>
      <c r="C106" s="226" t="n">
        <f aca="false">VLOOKUP(B106,'Power Curves'!$B$9:$I$261,3)+IF(BasisNumber=1,0,VLOOKUP(B106,'Power Curves'!$BM$9:$BO$316,2))</f>
        <v>32.6500015258789</v>
      </c>
      <c r="D106" s="226" t="n">
        <f aca="false">VLOOKUP(B106,'Power Curves'!$B$9:$I$261,7)+IF(BasisNumber=1,0,VLOOKUP(B106,'Power Curves'!$BM$9:$BO$316,3))</f>
        <v>22.1924977874756</v>
      </c>
      <c r="E106" s="130" t="n">
        <f aca="false">IF(VLOOKUP(B106,'Power Curves'!$K$9:$AD$232,15)&lt;&gt;0,VLOOKUP(B106,'Power Curves'!$K$9:$AD$232,15),E94)</f>
        <v>0.216972275</v>
      </c>
      <c r="F106" s="130" t="n">
        <f aca="false">IF(VLOOKUP(B106,'Power Curves'!$K$9:$AD$232,19)&lt;&gt;0,VLOOKUP(B106,'Power Curves'!$K$9:$AD$232,19),F105)</f>
        <v>0.108486138</v>
      </c>
    </row>
    <row r="107" customFormat="false" ht="12.75" hidden="false" customHeight="false" outlineLevel="0" collapsed="false">
      <c r="A107" s="173" t="n">
        <v>102</v>
      </c>
      <c r="B107" s="195" t="n">
        <f aca="false">EOMONTH(B106,0)+1</f>
        <v>40238</v>
      </c>
      <c r="C107" s="226" t="n">
        <f aca="false">VLOOKUP(B107,'Power Curves'!$B$9:$I$261,3)+IF(BasisNumber=1,0,VLOOKUP(B107,'Power Curves'!$BM$9:$BO$316,2))</f>
        <v>31.1299915313721</v>
      </c>
      <c r="D107" s="226" t="n">
        <f aca="false">VLOOKUP(B107,'Power Curves'!$B$9:$I$261,7)+IF(BasisNumber=1,0,VLOOKUP(B107,'Power Curves'!$BM$9:$BO$316,3))</f>
        <v>21.1424966430664</v>
      </c>
      <c r="E107" s="130" t="n">
        <f aca="false">IF(VLOOKUP(B107,'Power Curves'!$K$9:$AD$232,15)&lt;&gt;0,VLOOKUP(B107,'Power Curves'!$K$9:$AD$232,15),E95)</f>
        <v>0.211987127</v>
      </c>
      <c r="F107" s="130" t="n">
        <f aca="false">IF(VLOOKUP(B107,'Power Curves'!$K$9:$AD$232,19)&lt;&gt;0,VLOOKUP(B107,'Power Curves'!$K$9:$AD$232,19),F106)</f>
        <v>0.105993564</v>
      </c>
    </row>
    <row r="108" customFormat="false" ht="12.75" hidden="false" customHeight="false" outlineLevel="0" collapsed="false">
      <c r="A108" s="173" t="n">
        <v>103</v>
      </c>
      <c r="B108" s="195" t="n">
        <f aca="false">EOMONTH(B107,0)+1</f>
        <v>40269</v>
      </c>
      <c r="C108" s="226" t="n">
        <f aca="false">VLOOKUP(B108,'Power Curves'!$B$9:$I$261,3)+IF(BasisNumber=1,0,VLOOKUP(B108,'Power Curves'!$BM$9:$BO$316,2))</f>
        <v>32.3299980163574</v>
      </c>
      <c r="D108" s="226" t="n">
        <f aca="false">VLOOKUP(B108,'Power Curves'!$B$9:$I$261,7)+IF(BasisNumber=1,0,VLOOKUP(B108,'Power Curves'!$BM$9:$BO$316,3))</f>
        <v>20.8424974060059</v>
      </c>
      <c r="E108" s="130" t="n">
        <f aca="false">IF(VLOOKUP(B108,'Power Curves'!$K$9:$AD$232,15)&lt;&gt;0,VLOOKUP(B108,'Power Curves'!$K$9:$AD$232,15),E96)</f>
        <v>0.211534552</v>
      </c>
      <c r="F108" s="130" t="n">
        <f aca="false">IF(VLOOKUP(B108,'Power Curves'!$K$9:$AD$232,19)&lt;&gt;0,VLOOKUP(B108,'Power Curves'!$K$9:$AD$232,19),F107)</f>
        <v>0.105767276</v>
      </c>
    </row>
    <row r="109" customFormat="false" ht="12.75" hidden="false" customHeight="false" outlineLevel="0" collapsed="false">
      <c r="A109" s="173" t="n">
        <v>104</v>
      </c>
      <c r="B109" s="195" t="n">
        <f aca="false">EOMONTH(B108,0)+1</f>
        <v>40299</v>
      </c>
      <c r="C109" s="226" t="n">
        <f aca="false">VLOOKUP(B109,'Power Curves'!$B$9:$I$261,3)+IF(BasisNumber=1,0,VLOOKUP(B109,'Power Curves'!$BM$9:$BO$316,2))</f>
        <v>34.8800163269043</v>
      </c>
      <c r="D109" s="226" t="n">
        <f aca="false">VLOOKUP(B109,'Power Curves'!$B$9:$I$261,7)+IF(BasisNumber=1,0,VLOOKUP(B109,'Power Curves'!$BM$9:$BO$316,3))</f>
        <v>20.4424977874756</v>
      </c>
      <c r="E109" s="130" t="n">
        <f aca="false">IF(VLOOKUP(B109,'Power Curves'!$K$9:$AD$232,15)&lt;&gt;0,VLOOKUP(B109,'Power Curves'!$K$9:$AD$232,15),E97)</f>
        <v>0.214988475</v>
      </c>
      <c r="F109" s="130" t="n">
        <f aca="false">IF(VLOOKUP(B109,'Power Curves'!$K$9:$AD$232,19)&lt;&gt;0,VLOOKUP(B109,'Power Curves'!$K$9:$AD$232,19),F108)</f>
        <v>0.107494237</v>
      </c>
    </row>
    <row r="110" customFormat="false" ht="12.75" hidden="false" customHeight="false" outlineLevel="0" collapsed="false">
      <c r="A110" s="173" t="n">
        <v>105</v>
      </c>
      <c r="B110" s="195" t="n">
        <f aca="false">EOMONTH(B109,0)+1</f>
        <v>40330</v>
      </c>
      <c r="C110" s="226" t="n">
        <f aca="false">VLOOKUP(B110,'Power Curves'!$B$9:$I$261,3)+IF(BasisNumber=1,0,VLOOKUP(B110,'Power Curves'!$BM$9:$BO$316,2))</f>
        <v>41.0800018310547</v>
      </c>
      <c r="D110" s="226" t="n">
        <f aca="false">VLOOKUP(B110,'Power Curves'!$B$9:$I$261,7)+IF(BasisNumber=1,0,VLOOKUP(B110,'Power Curves'!$BM$9:$BO$316,3))</f>
        <v>21.0425000762939</v>
      </c>
      <c r="E110" s="130" t="n">
        <f aca="false">IF(VLOOKUP(B110,'Power Curves'!$K$9:$AD$232,15)&lt;&gt;0,VLOOKUP(B110,'Power Curves'!$K$9:$AD$232,15),E98)</f>
        <v>0.215374828</v>
      </c>
      <c r="F110" s="130" t="n">
        <f aca="false">IF(VLOOKUP(B110,'Power Curves'!$K$9:$AD$232,19)&lt;&gt;0,VLOOKUP(B110,'Power Curves'!$K$9:$AD$232,19),F109)</f>
        <v>0.107687414</v>
      </c>
    </row>
    <row r="111" customFormat="false" ht="12.75" hidden="false" customHeight="false" outlineLevel="0" collapsed="false">
      <c r="A111" s="173" t="n">
        <v>106</v>
      </c>
      <c r="B111" s="195" t="n">
        <f aca="false">EOMONTH(B110,0)+1</f>
        <v>40360</v>
      </c>
      <c r="C111" s="226" t="n">
        <f aca="false">VLOOKUP(B111,'Power Curves'!$B$9:$I$261,3)+IF(BasisNumber=1,0,VLOOKUP(B111,'Power Curves'!$BM$9:$BO$316,2))</f>
        <v>46.7300033569336</v>
      </c>
      <c r="D111" s="226" t="n">
        <f aca="false">VLOOKUP(B111,'Power Curves'!$B$9:$I$261,7)+IF(BasisNumber=1,0,VLOOKUP(B111,'Power Curves'!$BM$9:$BO$316,3))</f>
        <v>22.5425000762939</v>
      </c>
      <c r="E111" s="130" t="n">
        <f aca="false">IF(VLOOKUP(B111,'Power Curves'!$K$9:$AD$232,15)&lt;&gt;0,VLOOKUP(B111,'Power Curves'!$K$9:$AD$232,15),E99)</f>
        <v>0.216582417</v>
      </c>
      <c r="F111" s="130" t="n">
        <f aca="false">IF(VLOOKUP(B111,'Power Curves'!$K$9:$AD$232,19)&lt;&gt;0,VLOOKUP(B111,'Power Curves'!$K$9:$AD$232,19),F110)</f>
        <v>0.108291209</v>
      </c>
    </row>
    <row r="112" customFormat="false" ht="12.75" hidden="false" customHeight="false" outlineLevel="0" collapsed="false">
      <c r="A112" s="173" t="n">
        <v>107</v>
      </c>
      <c r="B112" s="195" t="n">
        <f aca="false">EOMONTH(B111,0)+1</f>
        <v>40391</v>
      </c>
      <c r="C112" s="226" t="n">
        <f aca="false">VLOOKUP(B112,'Power Curves'!$B$9:$I$261,3)+IF(BasisNumber=1,0,VLOOKUP(B112,'Power Curves'!$BM$9:$BO$316,2))</f>
        <v>45.9750015258789</v>
      </c>
      <c r="D112" s="226" t="n">
        <f aca="false">VLOOKUP(B112,'Power Curves'!$B$9:$I$261,7)+IF(BasisNumber=1,0,VLOOKUP(B112,'Power Curves'!$BM$9:$BO$316,3))</f>
        <v>22.4425000762939</v>
      </c>
      <c r="E112" s="130" t="n">
        <f aca="false">IF(VLOOKUP(B112,'Power Curves'!$K$9:$AD$232,15)&lt;&gt;0,VLOOKUP(B112,'Power Curves'!$K$9:$AD$232,15),E100)</f>
        <v>0.216213992</v>
      </c>
      <c r="F112" s="130" t="n">
        <f aca="false">IF(VLOOKUP(B112,'Power Curves'!$K$9:$AD$232,19)&lt;&gt;0,VLOOKUP(B112,'Power Curves'!$K$9:$AD$232,19),F111)</f>
        <v>0.108106996</v>
      </c>
    </row>
    <row r="113" customFormat="false" ht="12.75" hidden="false" customHeight="false" outlineLevel="0" collapsed="false">
      <c r="A113" s="173" t="n">
        <v>108</v>
      </c>
      <c r="B113" s="195" t="n">
        <f aca="false">EOMONTH(B112,0)+1</f>
        <v>40422</v>
      </c>
      <c r="C113" s="226" t="n">
        <f aca="false">VLOOKUP(B113,'Power Curves'!$B$9:$I$261,3)+IF(BasisNumber=1,0,VLOOKUP(B113,'Power Curves'!$BM$9:$BO$316,2))</f>
        <v>33.3999992370605</v>
      </c>
      <c r="D113" s="226" t="n">
        <f aca="false">VLOOKUP(B113,'Power Curves'!$B$9:$I$261,7)+IF(BasisNumber=1,0,VLOOKUP(B113,'Power Curves'!$BM$9:$BO$316,3))</f>
        <v>19.1925010299683</v>
      </c>
      <c r="E113" s="130" t="n">
        <f aca="false">IF(VLOOKUP(B113,'Power Curves'!$K$9:$AD$232,15)&lt;&gt;0,VLOOKUP(B113,'Power Curves'!$K$9:$AD$232,15),E101)</f>
        <v>0.213393045</v>
      </c>
      <c r="F113" s="130" t="n">
        <f aca="false">IF(VLOOKUP(B113,'Power Curves'!$K$9:$AD$232,19)&lt;&gt;0,VLOOKUP(B113,'Power Curves'!$K$9:$AD$232,19),F112)</f>
        <v>0.106696523</v>
      </c>
    </row>
    <row r="114" customFormat="false" ht="12.75" hidden="false" customHeight="false" outlineLevel="0" collapsed="false">
      <c r="A114" s="173" t="n">
        <v>109</v>
      </c>
      <c r="B114" s="195" t="n">
        <f aca="false">EOMONTH(B113,0)+1</f>
        <v>40452</v>
      </c>
      <c r="C114" s="226" t="n">
        <f aca="false">VLOOKUP(B114,'Power Curves'!$B$9:$I$261,3)+IF(BasisNumber=1,0,VLOOKUP(B114,'Power Curves'!$BM$9:$BO$316,2))</f>
        <v>32.7999988555908</v>
      </c>
      <c r="D114" s="226" t="n">
        <f aca="false">VLOOKUP(B114,'Power Curves'!$B$9:$I$261,7)+IF(BasisNumber=1,0,VLOOKUP(B114,'Power Curves'!$BM$9:$BO$316,3))</f>
        <v>18.8250007247925</v>
      </c>
      <c r="E114" s="130" t="n">
        <f aca="false">IF(VLOOKUP(B114,'Power Curves'!$K$9:$AD$232,15)&lt;&gt;0,VLOOKUP(B114,'Power Curves'!$K$9:$AD$232,15),E102)</f>
        <v>0.210515334</v>
      </c>
      <c r="F114" s="130" t="n">
        <f aca="false">IF(VLOOKUP(B114,'Power Curves'!$K$9:$AD$232,19)&lt;&gt;0,VLOOKUP(B114,'Power Curves'!$K$9:$AD$232,19),F113)</f>
        <v>0.105257667</v>
      </c>
    </row>
    <row r="115" customFormat="false" ht="12.75" hidden="false" customHeight="false" outlineLevel="0" collapsed="false">
      <c r="A115" s="173" t="n">
        <v>110</v>
      </c>
      <c r="B115" s="195" t="n">
        <f aca="false">EOMONTH(B114,0)+1</f>
        <v>40483</v>
      </c>
      <c r="C115" s="226" t="n">
        <f aca="false">VLOOKUP(B115,'Power Curves'!$B$9:$I$261,3)+IF(BasisNumber=1,0,VLOOKUP(B115,'Power Curves'!$BM$9:$BO$316,2))</f>
        <v>31.2999988555908</v>
      </c>
      <c r="D115" s="226" t="n">
        <f aca="false">VLOOKUP(B115,'Power Curves'!$B$9:$I$261,7)+IF(BasisNumber=1,0,VLOOKUP(B115,'Power Curves'!$BM$9:$BO$316,3))</f>
        <v>18.9249991989136</v>
      </c>
      <c r="E115" s="130" t="n">
        <f aca="false">IF(VLOOKUP(B115,'Power Curves'!$K$9:$AD$232,15)&lt;&gt;0,VLOOKUP(B115,'Power Curves'!$K$9:$AD$232,15),E103)</f>
        <v>0.208417913</v>
      </c>
      <c r="F115" s="130" t="n">
        <f aca="false">IF(VLOOKUP(B115,'Power Curves'!$K$9:$AD$232,19)&lt;&gt;0,VLOOKUP(B115,'Power Curves'!$K$9:$AD$232,19),F114)</f>
        <v>0.104208957</v>
      </c>
    </row>
    <row r="116" customFormat="false" ht="12.75" hidden="false" customHeight="false" outlineLevel="0" collapsed="false">
      <c r="A116" s="173" t="n">
        <v>111</v>
      </c>
      <c r="B116" s="195" t="n">
        <f aca="false">EOMONTH(B115,0)+1</f>
        <v>40513</v>
      </c>
      <c r="C116" s="226" t="n">
        <f aca="false">VLOOKUP(B116,'Power Curves'!$B$9:$I$261,3)+IF(BasisNumber=1,0,VLOOKUP(B116,'Power Curves'!$BM$9:$BO$316,2))</f>
        <v>30.7000003814697</v>
      </c>
      <c r="D116" s="226" t="n">
        <f aca="false">VLOOKUP(B116,'Power Curves'!$B$9:$I$261,7)+IF(BasisNumber=1,0,VLOOKUP(B116,'Power Curves'!$BM$9:$BO$316,3))</f>
        <v>20.774998626709</v>
      </c>
      <c r="E116" s="130" t="n">
        <f aca="false">IF(VLOOKUP(B116,'Power Curves'!$K$9:$AD$232,15)&lt;&gt;0,VLOOKUP(B116,'Power Curves'!$K$9:$AD$232,15),E104)</f>
        <v>0.208831536</v>
      </c>
      <c r="F116" s="130" t="n">
        <f aca="false">IF(VLOOKUP(B116,'Power Curves'!$K$9:$AD$232,19)&lt;&gt;0,VLOOKUP(B116,'Power Curves'!$K$9:$AD$232,19),F115)</f>
        <v>0.104415768</v>
      </c>
    </row>
    <row r="117" customFormat="false" ht="12.75" hidden="false" customHeight="false" outlineLevel="0" collapsed="false">
      <c r="A117" s="173" t="n">
        <v>112</v>
      </c>
      <c r="B117" s="195" t="n">
        <f aca="false">EOMONTH(B116,0)+1</f>
        <v>40544</v>
      </c>
      <c r="C117" s="226" t="n">
        <f aca="false">VLOOKUP(B117,'Power Curves'!$B$9:$I$261,3)+IF(BasisNumber=1,0,VLOOKUP(B117,'Power Curves'!$BM$9:$BO$316,2))</f>
        <v>34.3000106811523</v>
      </c>
      <c r="D117" s="226" t="n">
        <f aca="false">VLOOKUP(B117,'Power Curves'!$B$9:$I$261,7)+IF(BasisNumber=1,0,VLOOKUP(B117,'Power Curves'!$BM$9:$BO$316,3))</f>
        <v>22.442495880127</v>
      </c>
      <c r="E117" s="130" t="n">
        <f aca="false">IF(VLOOKUP(B117,'Power Curves'!$K$9:$AD$232,15)&lt;&gt;0,VLOOKUP(B117,'Power Curves'!$K$9:$AD$232,15),E105)</f>
        <v>0.209706424</v>
      </c>
      <c r="F117" s="130" t="n">
        <f aca="false">IF(VLOOKUP(B117,'Power Curves'!$K$9:$AD$232,19)&lt;&gt;0,VLOOKUP(B117,'Power Curves'!$K$9:$AD$232,19),F116)</f>
        <v>0.104853212</v>
      </c>
    </row>
    <row r="118" customFormat="false" ht="12.75" hidden="false" customHeight="false" outlineLevel="0" collapsed="false">
      <c r="A118" s="173" t="n">
        <v>113</v>
      </c>
      <c r="B118" s="195" t="n">
        <f aca="false">EOMONTH(B117,0)+1</f>
        <v>40575</v>
      </c>
      <c r="C118" s="226" t="n">
        <f aca="false">VLOOKUP(B118,'Power Curves'!$B$9:$I$261,3)+IF(BasisNumber=1,0,VLOOKUP(B118,'Power Curves'!$BM$9:$BO$316,2))</f>
        <v>33.1500015258789</v>
      </c>
      <c r="D118" s="226" t="n">
        <f aca="false">VLOOKUP(B118,'Power Curves'!$B$9:$I$261,7)+IF(BasisNumber=1,0,VLOOKUP(B118,'Power Curves'!$BM$9:$BO$316,3))</f>
        <v>22.9424977874756</v>
      </c>
      <c r="E118" s="130" t="n">
        <f aca="false">IF(VLOOKUP(B118,'Power Curves'!$K$9:$AD$232,15)&lt;&gt;0,VLOOKUP(B118,'Power Curves'!$K$9:$AD$232,15),E106)</f>
        <v>0.209447697</v>
      </c>
      <c r="F118" s="130" t="n">
        <f aca="false">IF(VLOOKUP(B118,'Power Curves'!$K$9:$AD$232,19)&lt;&gt;0,VLOOKUP(B118,'Power Curves'!$K$9:$AD$232,19),F117)</f>
        <v>0.104723848</v>
      </c>
    </row>
    <row r="119" customFormat="false" ht="12.75" hidden="false" customHeight="false" outlineLevel="0" collapsed="false">
      <c r="A119" s="173" t="n">
        <v>114</v>
      </c>
      <c r="B119" s="195" t="n">
        <f aca="false">EOMONTH(B118,0)+1</f>
        <v>40603</v>
      </c>
      <c r="C119" s="226" t="n">
        <f aca="false">VLOOKUP(B119,'Power Curves'!$B$9:$I$261,3)+IF(BasisNumber=1,0,VLOOKUP(B119,'Power Curves'!$BM$9:$BO$316,2))</f>
        <v>31.6299915313721</v>
      </c>
      <c r="D119" s="226" t="n">
        <f aca="false">VLOOKUP(B119,'Power Curves'!$B$9:$I$261,7)+IF(BasisNumber=1,0,VLOOKUP(B119,'Power Curves'!$BM$9:$BO$316,3))</f>
        <v>21.8924966430664</v>
      </c>
      <c r="E119" s="130" t="n">
        <f aca="false">IF(VLOOKUP(B119,'Power Curves'!$K$9:$AD$232,15)&lt;&gt;0,VLOOKUP(B119,'Power Curves'!$K$9:$AD$232,15),E107)</f>
        <v>0.206088172</v>
      </c>
      <c r="F119" s="130" t="n">
        <f aca="false">IF(VLOOKUP(B119,'Power Curves'!$K$9:$AD$232,19)&lt;&gt;0,VLOOKUP(B119,'Power Curves'!$K$9:$AD$232,19),F118)</f>
        <v>0.103044086</v>
      </c>
    </row>
    <row r="120" customFormat="false" ht="12.75" hidden="false" customHeight="false" outlineLevel="0" collapsed="false">
      <c r="A120" s="173" t="n">
        <v>115</v>
      </c>
      <c r="B120" s="195" t="n">
        <f aca="false">EOMONTH(B119,0)+1</f>
        <v>40634</v>
      </c>
      <c r="C120" s="226" t="n">
        <f aca="false">VLOOKUP(B120,'Power Curves'!$B$9:$I$261,3)+IF(BasisNumber=1,0,VLOOKUP(B120,'Power Curves'!$BM$9:$BO$316,2))</f>
        <v>32.8299980163574</v>
      </c>
      <c r="D120" s="226" t="n">
        <f aca="false">VLOOKUP(B120,'Power Curves'!$B$9:$I$261,7)+IF(BasisNumber=1,0,VLOOKUP(B120,'Power Curves'!$BM$9:$BO$316,3))</f>
        <v>21.5924974060059</v>
      </c>
      <c r="E120" s="130" t="n">
        <f aca="false">IF(VLOOKUP(B120,'Power Curves'!$K$9:$AD$232,15)&lt;&gt;0,VLOOKUP(B120,'Power Curves'!$K$9:$AD$232,15),E108)</f>
        <v>0.205796188</v>
      </c>
      <c r="F120" s="130" t="n">
        <f aca="false">IF(VLOOKUP(B120,'Power Curves'!$K$9:$AD$232,19)&lt;&gt;0,VLOOKUP(B120,'Power Curves'!$K$9:$AD$232,19),F119)</f>
        <v>0.102898094</v>
      </c>
    </row>
    <row r="121" customFormat="false" ht="12.75" hidden="false" customHeight="false" outlineLevel="0" collapsed="false">
      <c r="A121" s="173" t="n">
        <v>116</v>
      </c>
      <c r="B121" s="195" t="n">
        <f aca="false">EOMONTH(B120,0)+1</f>
        <v>40664</v>
      </c>
      <c r="C121" s="226" t="n">
        <f aca="false">VLOOKUP(B121,'Power Curves'!$B$9:$I$261,3)+IF(BasisNumber=1,0,VLOOKUP(B121,'Power Curves'!$BM$9:$BO$316,2))</f>
        <v>35.3800163269043</v>
      </c>
      <c r="D121" s="226" t="n">
        <f aca="false">VLOOKUP(B121,'Power Curves'!$B$9:$I$261,7)+IF(BasisNumber=1,0,VLOOKUP(B121,'Power Curves'!$BM$9:$BO$316,3))</f>
        <v>21.1924977874756</v>
      </c>
      <c r="E121" s="130" t="n">
        <f aca="false">IF(VLOOKUP(B121,'Power Curves'!$K$9:$AD$232,15)&lt;&gt;0,VLOOKUP(B121,'Power Curves'!$K$9:$AD$232,15),E109)</f>
        <v>0.208154595</v>
      </c>
      <c r="F121" s="130" t="n">
        <f aca="false">IF(VLOOKUP(B121,'Power Curves'!$K$9:$AD$232,19)&lt;&gt;0,VLOOKUP(B121,'Power Curves'!$K$9:$AD$232,19),F120)</f>
        <v>0.104077297</v>
      </c>
    </row>
    <row r="122" customFormat="false" ht="12.75" hidden="false" customHeight="false" outlineLevel="0" collapsed="false">
      <c r="A122" s="173" t="n">
        <v>117</v>
      </c>
      <c r="B122" s="195" t="n">
        <f aca="false">EOMONTH(B121,0)+1</f>
        <v>40695</v>
      </c>
      <c r="C122" s="226" t="n">
        <f aca="false">VLOOKUP(B122,'Power Curves'!$B$9:$I$261,3)+IF(BasisNumber=1,0,VLOOKUP(B122,'Power Curves'!$BM$9:$BO$316,2))</f>
        <v>42.5800018310547</v>
      </c>
      <c r="D122" s="226" t="n">
        <f aca="false">VLOOKUP(B122,'Power Curves'!$B$9:$I$261,7)+IF(BasisNumber=1,0,VLOOKUP(B122,'Power Curves'!$BM$9:$BO$316,3))</f>
        <v>21.7925000762939</v>
      </c>
      <c r="E122" s="130" t="n">
        <f aca="false">IF(VLOOKUP(B122,'Power Curves'!$K$9:$AD$232,15)&lt;&gt;0,VLOOKUP(B122,'Power Curves'!$K$9:$AD$232,15),E110)</f>
        <v>0.208434614</v>
      </c>
      <c r="F122" s="130" t="n">
        <f aca="false">IF(VLOOKUP(B122,'Power Curves'!$K$9:$AD$232,19)&lt;&gt;0,VLOOKUP(B122,'Power Curves'!$K$9:$AD$232,19),F121)</f>
        <v>0.104217307</v>
      </c>
    </row>
    <row r="123" customFormat="false" ht="12.75" hidden="false" customHeight="false" outlineLevel="0" collapsed="false">
      <c r="A123" s="173" t="n">
        <v>118</v>
      </c>
      <c r="B123" s="195" t="n">
        <f aca="false">EOMONTH(B122,0)+1</f>
        <v>40725</v>
      </c>
      <c r="C123" s="226" t="n">
        <f aca="false">VLOOKUP(B123,'Power Curves'!$B$9:$I$261,3)+IF(BasisNumber=1,0,VLOOKUP(B123,'Power Curves'!$BM$9:$BO$316,2))</f>
        <v>48.9800033569336</v>
      </c>
      <c r="D123" s="226" t="n">
        <f aca="false">VLOOKUP(B123,'Power Curves'!$B$9:$I$261,7)+IF(BasisNumber=1,0,VLOOKUP(B123,'Power Curves'!$BM$9:$BO$316,3))</f>
        <v>23.2925000762939</v>
      </c>
      <c r="E123" s="130" t="n">
        <f aca="false">IF(VLOOKUP(B123,'Power Curves'!$K$9:$AD$232,15)&lt;&gt;0,VLOOKUP(B123,'Power Curves'!$K$9:$AD$232,15),E111)</f>
        <v>0.209273765</v>
      </c>
      <c r="F123" s="130" t="n">
        <f aca="false">IF(VLOOKUP(B123,'Power Curves'!$K$9:$AD$232,19)&lt;&gt;0,VLOOKUP(B123,'Power Curves'!$K$9:$AD$232,19),F122)</f>
        <v>0.104636883</v>
      </c>
    </row>
    <row r="124" customFormat="false" ht="12.75" hidden="false" customHeight="false" outlineLevel="0" collapsed="false">
      <c r="A124" s="173" t="n">
        <v>119</v>
      </c>
      <c r="B124" s="195" t="n">
        <f aca="false">EOMONTH(B123,0)+1</f>
        <v>40756</v>
      </c>
      <c r="C124" s="226" t="n">
        <f aca="false">VLOOKUP(B124,'Power Curves'!$B$9:$I$261,3)+IF(BasisNumber=1,0,VLOOKUP(B124,'Power Curves'!$BM$9:$BO$316,2))</f>
        <v>48.2250015258789</v>
      </c>
      <c r="D124" s="226" t="n">
        <f aca="false">VLOOKUP(B124,'Power Curves'!$B$9:$I$261,7)+IF(BasisNumber=1,0,VLOOKUP(B124,'Power Curves'!$BM$9:$BO$316,3))</f>
        <v>23.1925000762939</v>
      </c>
      <c r="E124" s="130" t="n">
        <f aca="false">IF(VLOOKUP(B124,'Power Curves'!$K$9:$AD$232,15)&lt;&gt;0,VLOOKUP(B124,'Power Curves'!$K$9:$AD$232,15),E112)</f>
        <v>0.209043001</v>
      </c>
      <c r="F124" s="130" t="n">
        <f aca="false">IF(VLOOKUP(B124,'Power Curves'!$K$9:$AD$232,19)&lt;&gt;0,VLOOKUP(B124,'Power Curves'!$K$9:$AD$232,19),F123)</f>
        <v>0.104521501</v>
      </c>
    </row>
    <row r="125" customFormat="false" ht="12.75" hidden="false" customHeight="false" outlineLevel="0" collapsed="false">
      <c r="A125" s="173" t="n">
        <v>120</v>
      </c>
      <c r="B125" s="195" t="n">
        <f aca="false">EOMONTH(B124,0)+1</f>
        <v>40787</v>
      </c>
      <c r="C125" s="226" t="n">
        <f aca="false">VLOOKUP(B125,'Power Curves'!$B$9:$I$261,3)+IF(BasisNumber=1,0,VLOOKUP(B125,'Power Curves'!$BM$9:$BO$316,2))</f>
        <v>33.8999992370605</v>
      </c>
      <c r="D125" s="226" t="n">
        <f aca="false">VLOOKUP(B125,'Power Curves'!$B$9:$I$261,7)+IF(BasisNumber=1,0,VLOOKUP(B125,'Power Curves'!$BM$9:$BO$316,3))</f>
        <v>19.9425010299683</v>
      </c>
      <c r="E125" s="130" t="n">
        <f aca="false">IF(VLOOKUP(B125,'Power Curves'!$K$9:$AD$232,15)&lt;&gt;0,VLOOKUP(B125,'Power Curves'!$K$9:$AD$232,15),E113)</f>
        <v>0.20714298</v>
      </c>
      <c r="F125" s="130" t="n">
        <f aca="false">IF(VLOOKUP(B125,'Power Curves'!$K$9:$AD$232,19)&lt;&gt;0,VLOOKUP(B125,'Power Curves'!$K$9:$AD$232,19),F124)</f>
        <v>0.10357149</v>
      </c>
    </row>
    <row r="126" customFormat="false" ht="12.75" hidden="false" customHeight="false" outlineLevel="0" collapsed="false">
      <c r="A126" s="173" t="n">
        <v>121</v>
      </c>
      <c r="B126" s="195" t="n">
        <f aca="false">EOMONTH(B125,0)+1</f>
        <v>40817</v>
      </c>
      <c r="C126" s="226" t="n">
        <f aca="false">VLOOKUP(B126,'Power Curves'!$B$9:$I$261,3)+IF(BasisNumber=1,0,VLOOKUP(B126,'Power Curves'!$BM$9:$BO$316,2))</f>
        <v>33.1499988555908</v>
      </c>
      <c r="D126" s="226" t="n">
        <f aca="false">VLOOKUP(B126,'Power Curves'!$B$9:$I$261,7)+IF(BasisNumber=1,0,VLOOKUP(B126,'Power Curves'!$BM$9:$BO$316,3))</f>
        <v>19.5750007247925</v>
      </c>
      <c r="E126" s="130" t="n">
        <f aca="false">IF(VLOOKUP(B126,'Power Curves'!$K$9:$AD$232,15)&lt;&gt;0,VLOOKUP(B126,'Power Curves'!$K$9:$AD$232,15),E114)</f>
        <v>0.205201663</v>
      </c>
      <c r="F126" s="130" t="n">
        <f aca="false">IF(VLOOKUP(B126,'Power Curves'!$K$9:$AD$232,19)&lt;&gt;0,VLOOKUP(B126,'Power Curves'!$K$9:$AD$232,19),F125)</f>
        <v>0.102600832</v>
      </c>
    </row>
    <row r="127" customFormat="false" ht="12.75" hidden="false" customHeight="false" outlineLevel="0" collapsed="false">
      <c r="A127" s="173" t="n">
        <v>122</v>
      </c>
      <c r="B127" s="195" t="n">
        <f aca="false">EOMONTH(B126,0)+1</f>
        <v>40848</v>
      </c>
      <c r="C127" s="226" t="n">
        <f aca="false">VLOOKUP(B127,'Power Curves'!$B$9:$I$261,3)+IF(BasisNumber=1,0,VLOOKUP(B127,'Power Curves'!$BM$9:$BO$316,2))</f>
        <v>31.6499988555908</v>
      </c>
      <c r="D127" s="226" t="n">
        <f aca="false">VLOOKUP(B127,'Power Curves'!$B$9:$I$261,7)+IF(BasisNumber=1,0,VLOOKUP(B127,'Power Curves'!$BM$9:$BO$316,3))</f>
        <v>19.6749991989136</v>
      </c>
      <c r="E127" s="130" t="n">
        <f aca="false">IF(VLOOKUP(B127,'Power Curves'!$K$9:$AD$232,15)&lt;&gt;0,VLOOKUP(B127,'Power Curves'!$K$9:$AD$232,15),E115)</f>
        <v>0.20378969</v>
      </c>
      <c r="F127" s="130" t="n">
        <f aca="false">IF(VLOOKUP(B127,'Power Curves'!$K$9:$AD$232,19)&lt;&gt;0,VLOOKUP(B127,'Power Curves'!$K$9:$AD$232,19),F126)</f>
        <v>0.101894845</v>
      </c>
    </row>
    <row r="128" customFormat="false" ht="12.75" hidden="false" customHeight="false" outlineLevel="0" collapsed="false">
      <c r="A128" s="173" t="n">
        <v>123</v>
      </c>
      <c r="B128" s="195" t="n">
        <f aca="false">EOMONTH(B127,0)+1</f>
        <v>40878</v>
      </c>
      <c r="C128" s="226" t="n">
        <f aca="false">VLOOKUP(B128,'Power Curves'!$B$9:$I$261,3)+IF(BasisNumber=1,0,VLOOKUP(B128,'Power Curves'!$BM$9:$BO$316,2))</f>
        <v>31.0500003814697</v>
      </c>
      <c r="D128" s="226" t="n">
        <f aca="false">VLOOKUP(B128,'Power Curves'!$B$9:$I$261,7)+IF(BasisNumber=1,0,VLOOKUP(B128,'Power Curves'!$BM$9:$BO$316,3))</f>
        <v>21.524998626709</v>
      </c>
      <c r="E128" s="130" t="n">
        <f aca="false">IF(VLOOKUP(B128,'Power Curves'!$K$9:$AD$232,15)&lt;&gt;0,VLOOKUP(B128,'Power Curves'!$K$9:$AD$232,15),E116)</f>
        <v>0.204089548</v>
      </c>
      <c r="F128" s="130" t="n">
        <f aca="false">IF(VLOOKUP(B128,'Power Curves'!$K$9:$AD$232,19)&lt;&gt;0,VLOOKUP(B128,'Power Curves'!$K$9:$AD$232,19),F127)</f>
        <v>0.102044774</v>
      </c>
    </row>
    <row r="129" customFormat="false" ht="12.75" hidden="false" customHeight="false" outlineLevel="0" collapsed="false">
      <c r="A129" s="173" t="n">
        <v>124</v>
      </c>
      <c r="B129" s="195" t="n">
        <f aca="false">EOMONTH(B128,0)+1</f>
        <v>40909</v>
      </c>
      <c r="C129" s="226" t="n">
        <f aca="false">VLOOKUP(B129,'Power Curves'!$B$9:$I$261,3)+IF(BasisNumber=1,0,VLOOKUP(B129,'Power Curves'!$BM$9:$BO$316,2))</f>
        <v>35.0500106811523</v>
      </c>
      <c r="D129" s="226" t="n">
        <f aca="false">VLOOKUP(B129,'Power Curves'!$B$9:$I$261,7)+IF(BasisNumber=1,0,VLOOKUP(B129,'Power Curves'!$BM$9:$BO$316,3))</f>
        <v>23.192495880127</v>
      </c>
      <c r="E129" s="130" t="n">
        <f aca="false">IF(VLOOKUP(B129,'Power Curves'!$K$9:$AD$232,15)&lt;&gt;0,VLOOKUP(B129,'Power Curves'!$K$9:$AD$232,15),E117)</f>
        <v>0.204469317</v>
      </c>
      <c r="F129" s="130" t="n">
        <f aca="false">IF(VLOOKUP(B129,'Power Curves'!$K$9:$AD$232,19)&lt;&gt;0,VLOOKUP(B129,'Power Curves'!$K$9:$AD$232,19),F128)</f>
        <v>0.102234659</v>
      </c>
    </row>
    <row r="130" customFormat="false" ht="12.75" hidden="false" customHeight="false" outlineLevel="0" collapsed="false">
      <c r="A130" s="173" t="n">
        <v>125</v>
      </c>
      <c r="B130" s="195" t="n">
        <f aca="false">EOMONTH(B129,0)+1</f>
        <v>40940</v>
      </c>
      <c r="C130" s="226" t="n">
        <f aca="false">VLOOKUP(B130,'Power Curves'!$B$9:$I$261,3)+IF(BasisNumber=1,0,VLOOKUP(B130,'Power Curves'!$BM$9:$BO$316,2))</f>
        <v>33.9000015258789</v>
      </c>
      <c r="D130" s="226" t="n">
        <f aca="false">VLOOKUP(B130,'Power Curves'!$B$9:$I$261,7)+IF(BasisNumber=1,0,VLOOKUP(B130,'Power Curves'!$BM$9:$BO$316,3))</f>
        <v>23.6924977874756</v>
      </c>
      <c r="E130" s="130" t="n">
        <f aca="false">IF(VLOOKUP(B130,'Power Curves'!$K$9:$AD$232,15)&lt;&gt;0,VLOOKUP(B130,'Power Curves'!$K$9:$AD$232,15),E118)</f>
        <v>0.204359729</v>
      </c>
      <c r="F130" s="130" t="n">
        <f aca="false">IF(VLOOKUP(B130,'Power Curves'!$K$9:$AD$232,19)&lt;&gt;0,VLOOKUP(B130,'Power Curves'!$K$9:$AD$232,19),F129)</f>
        <v>0.102179865</v>
      </c>
    </row>
    <row r="131" customFormat="false" ht="12.75" hidden="false" customHeight="false" outlineLevel="0" collapsed="false">
      <c r="A131" s="173" t="n">
        <v>126</v>
      </c>
      <c r="B131" s="195" t="n">
        <f aca="false">EOMONTH(B130,0)+1</f>
        <v>40969</v>
      </c>
      <c r="C131" s="226" t="n">
        <f aca="false">VLOOKUP(B131,'Power Curves'!$B$9:$I$261,3)+IF(BasisNumber=1,0,VLOOKUP(B131,'Power Curves'!$BM$9:$BO$316,2))</f>
        <v>32.3799915313721</v>
      </c>
      <c r="D131" s="226" t="n">
        <f aca="false">VLOOKUP(B131,'Power Curves'!$B$9:$I$261,7)+IF(BasisNumber=1,0,VLOOKUP(B131,'Power Curves'!$BM$9:$BO$316,3))</f>
        <v>22.6424966430664</v>
      </c>
      <c r="E131" s="130" t="n">
        <f aca="false">IF(VLOOKUP(B131,'Power Curves'!$K$9:$AD$232,15)&lt;&gt;0,VLOOKUP(B131,'Power Curves'!$K$9:$AD$232,15),E119)</f>
        <v>0.202128385</v>
      </c>
      <c r="F131" s="130" t="n">
        <f aca="false">IF(VLOOKUP(B131,'Power Curves'!$K$9:$AD$232,19)&lt;&gt;0,VLOOKUP(B131,'Power Curves'!$K$9:$AD$232,19),F130)</f>
        <v>0.101064192</v>
      </c>
    </row>
    <row r="132" customFormat="false" ht="12.75" hidden="false" customHeight="false" outlineLevel="0" collapsed="false">
      <c r="A132" s="173" t="n">
        <v>127</v>
      </c>
      <c r="B132" s="195" t="n">
        <f aca="false">EOMONTH(B131,0)+1</f>
        <v>41000</v>
      </c>
      <c r="C132" s="226" t="n">
        <f aca="false">VLOOKUP(B132,'Power Curves'!$B$9:$I$261,3)+IF(BasisNumber=1,0,VLOOKUP(B132,'Power Curves'!$BM$9:$BO$316,2))</f>
        <v>33.5799980163574</v>
      </c>
      <c r="D132" s="226" t="n">
        <f aca="false">VLOOKUP(B132,'Power Curves'!$B$9:$I$261,7)+IF(BasisNumber=1,0,VLOOKUP(B132,'Power Curves'!$BM$9:$BO$316,3))</f>
        <v>22.3424974060059</v>
      </c>
      <c r="E132" s="130" t="n">
        <f aca="false">IF(VLOOKUP(B132,'Power Curves'!$K$9:$AD$232,15)&lt;&gt;0,VLOOKUP(B132,'Power Curves'!$K$9:$AD$232,15),E120)</f>
        <v>0.201994463</v>
      </c>
      <c r="F132" s="130" t="n">
        <f aca="false">IF(VLOOKUP(B132,'Power Curves'!$K$9:$AD$232,19)&lt;&gt;0,VLOOKUP(B132,'Power Curves'!$K$9:$AD$232,19),F131)</f>
        <v>0.100997231</v>
      </c>
    </row>
    <row r="133" customFormat="false" ht="12.75" hidden="false" customHeight="false" outlineLevel="0" collapsed="false">
      <c r="A133" s="173" t="n">
        <v>128</v>
      </c>
      <c r="B133" s="195" t="n">
        <f aca="false">EOMONTH(B132,0)+1</f>
        <v>41030</v>
      </c>
      <c r="C133" s="226" t="n">
        <f aca="false">VLOOKUP(B133,'Power Curves'!$B$9:$I$261,3)+IF(BasisNumber=1,0,VLOOKUP(B133,'Power Curves'!$BM$9:$BO$316,2))</f>
        <v>36.1300163269043</v>
      </c>
      <c r="D133" s="226" t="n">
        <f aca="false">VLOOKUP(B133,'Power Curves'!$B$9:$I$261,7)+IF(BasisNumber=1,0,VLOOKUP(B133,'Power Curves'!$BM$9:$BO$316,3))</f>
        <v>21.9424977874756</v>
      </c>
      <c r="E133" s="130" t="n">
        <f aca="false">IF(VLOOKUP(B133,'Power Curves'!$K$9:$AD$232,15)&lt;&gt;0,VLOOKUP(B133,'Power Curves'!$K$9:$AD$232,15),E121)</f>
        <v>0.203677251</v>
      </c>
      <c r="F133" s="130" t="n">
        <f aca="false">IF(VLOOKUP(B133,'Power Curves'!$K$9:$AD$232,19)&lt;&gt;0,VLOOKUP(B133,'Power Curves'!$K$9:$AD$232,19),F132)</f>
        <v>0.101838626</v>
      </c>
    </row>
    <row r="134" customFormat="false" ht="12.75" hidden="false" customHeight="false" outlineLevel="0" collapsed="false">
      <c r="A134" s="173" t="n">
        <v>129</v>
      </c>
      <c r="B134" s="195" t="n">
        <f aca="false">EOMONTH(B133,0)+1</f>
        <v>41061</v>
      </c>
      <c r="C134" s="226" t="n">
        <f aca="false">VLOOKUP(B134,'Power Curves'!$B$9:$I$261,3)+IF(BasisNumber=1,0,VLOOKUP(B134,'Power Curves'!$BM$9:$BO$316,2))</f>
        <v>44.5800018310547</v>
      </c>
      <c r="D134" s="226" t="n">
        <f aca="false">VLOOKUP(B134,'Power Curves'!$B$9:$I$261,7)+IF(BasisNumber=1,0,VLOOKUP(B134,'Power Curves'!$BM$9:$BO$316,3))</f>
        <v>22.5425000762939</v>
      </c>
      <c r="E134" s="130" t="n">
        <f aca="false">IF(VLOOKUP(B134,'Power Curves'!$K$9:$AD$232,15)&lt;&gt;0,VLOOKUP(B134,'Power Curves'!$K$9:$AD$232,15),E122)</f>
        <v>0.203937349</v>
      </c>
      <c r="F134" s="130" t="n">
        <f aca="false">IF(VLOOKUP(B134,'Power Curves'!$K$9:$AD$232,19)&lt;&gt;0,VLOOKUP(B134,'Power Curves'!$K$9:$AD$232,19),F133)</f>
        <v>0.101968675</v>
      </c>
    </row>
    <row r="135" customFormat="false" ht="12.75" hidden="false" customHeight="false" outlineLevel="0" collapsed="false">
      <c r="A135" s="173" t="n">
        <v>130</v>
      </c>
      <c r="B135" s="195" t="n">
        <f aca="false">EOMONTH(B134,0)+1</f>
        <v>41091</v>
      </c>
      <c r="C135" s="226" t="n">
        <f aca="false">VLOOKUP(B135,'Power Curves'!$B$9:$I$261,3)+IF(BasisNumber=1,0,VLOOKUP(B135,'Power Curves'!$BM$9:$BO$316,2))</f>
        <v>51.4800033569336</v>
      </c>
      <c r="D135" s="226" t="n">
        <f aca="false">VLOOKUP(B135,'Power Curves'!$B$9:$I$261,7)+IF(BasisNumber=1,0,VLOOKUP(B135,'Power Curves'!$BM$9:$BO$316,3))</f>
        <v>24.0425000762939</v>
      </c>
      <c r="E135" s="130" t="n">
        <f aca="false">IF(VLOOKUP(B135,'Power Curves'!$K$9:$AD$232,15)&lt;&gt;0,VLOOKUP(B135,'Power Curves'!$K$9:$AD$232,15),E123)</f>
        <v>0.204582049</v>
      </c>
      <c r="F135" s="130" t="n">
        <f aca="false">IF(VLOOKUP(B135,'Power Curves'!$K$9:$AD$232,19)&lt;&gt;0,VLOOKUP(B135,'Power Curves'!$K$9:$AD$232,19),F134)</f>
        <v>0.102291024</v>
      </c>
    </row>
    <row r="136" customFormat="false" ht="12.75" hidden="false" customHeight="false" outlineLevel="0" collapsed="false">
      <c r="A136" s="173" t="n">
        <v>131</v>
      </c>
      <c r="B136" s="195" t="n">
        <f aca="false">EOMONTH(B135,0)+1</f>
        <v>41122</v>
      </c>
      <c r="C136" s="226" t="n">
        <f aca="false">VLOOKUP(B136,'Power Curves'!$B$9:$I$261,3)+IF(BasisNumber=1,0,VLOOKUP(B136,'Power Curves'!$BM$9:$BO$316,2))</f>
        <v>50.7250015258789</v>
      </c>
      <c r="D136" s="226" t="n">
        <f aca="false">VLOOKUP(B136,'Power Curves'!$B$9:$I$261,7)+IF(BasisNumber=1,0,VLOOKUP(B136,'Power Curves'!$BM$9:$BO$316,3))</f>
        <v>23.9425000762939</v>
      </c>
      <c r="E136" s="130" t="n">
        <f aca="false">IF(VLOOKUP(B136,'Power Curves'!$K$9:$AD$232,15)&lt;&gt;0,VLOOKUP(B136,'Power Curves'!$K$9:$AD$232,15),E124)</f>
        <v>0.204492923</v>
      </c>
      <c r="F136" s="130" t="n">
        <f aca="false">IF(VLOOKUP(B136,'Power Curves'!$K$9:$AD$232,19)&lt;&gt;0,VLOOKUP(B136,'Power Curves'!$K$9:$AD$232,19),F135)</f>
        <v>0.102246461</v>
      </c>
    </row>
    <row r="137" customFormat="false" ht="12.75" hidden="false" customHeight="false" outlineLevel="0" collapsed="false">
      <c r="A137" s="173" t="n">
        <v>132</v>
      </c>
      <c r="B137" s="195" t="n">
        <f aca="false">EOMONTH(B136,0)+1</f>
        <v>41153</v>
      </c>
      <c r="C137" s="226" t="n">
        <f aca="false">VLOOKUP(B137,'Power Curves'!$B$9:$I$261,3)+IF(BasisNumber=1,0,VLOOKUP(B137,'Power Curves'!$BM$9:$BO$316,2))</f>
        <v>34.3999992370605</v>
      </c>
      <c r="D137" s="226" t="n">
        <f aca="false">VLOOKUP(B137,'Power Curves'!$B$9:$I$261,7)+IF(BasisNumber=1,0,VLOOKUP(B137,'Power Curves'!$BM$9:$BO$316,3))</f>
        <v>20.6925010299683</v>
      </c>
      <c r="E137" s="130" t="n">
        <f aca="false">IF(VLOOKUP(B137,'Power Curves'!$K$9:$AD$232,15)&lt;&gt;0,VLOOKUP(B137,'Power Curves'!$K$9:$AD$232,15),E125)</f>
        <v>0.203255946</v>
      </c>
      <c r="F137" s="130" t="n">
        <f aca="false">IF(VLOOKUP(B137,'Power Curves'!$K$9:$AD$232,19)&lt;&gt;0,VLOOKUP(B137,'Power Curves'!$K$9:$AD$232,19),F136)</f>
        <v>0.101627973</v>
      </c>
    </row>
    <row r="138" customFormat="false" ht="12.75" hidden="false" customHeight="false" outlineLevel="0" collapsed="false">
      <c r="A138" s="173" t="n">
        <v>133</v>
      </c>
      <c r="B138" s="195" t="n">
        <f aca="false">EOMONTH(B137,0)+1</f>
        <v>41183</v>
      </c>
      <c r="C138" s="226" t="n">
        <f aca="false">VLOOKUP(B138,'Power Curves'!$B$9:$I$261,3)+IF(BasisNumber=1,0,VLOOKUP(B138,'Power Curves'!$BM$9:$BO$316,2))</f>
        <v>33.6499988555908</v>
      </c>
      <c r="D138" s="226" t="n">
        <f aca="false">VLOOKUP(B138,'Power Curves'!$B$9:$I$261,7)+IF(BasisNumber=1,0,VLOOKUP(B138,'Power Curves'!$BM$9:$BO$316,3))</f>
        <v>20.3250007247925</v>
      </c>
      <c r="E138" s="130" t="n">
        <f aca="false">IF(VLOOKUP(B138,'Power Curves'!$K$9:$AD$232,15)&lt;&gt;0,VLOOKUP(B138,'Power Curves'!$K$9:$AD$232,15),E126)</f>
        <v>0.201988751</v>
      </c>
      <c r="F138" s="130" t="n">
        <f aca="false">IF(VLOOKUP(B138,'Power Curves'!$K$9:$AD$232,19)&lt;&gt;0,VLOOKUP(B138,'Power Curves'!$K$9:$AD$232,19),F137)</f>
        <v>0.100994376</v>
      </c>
    </row>
    <row r="139" customFormat="false" ht="12.75" hidden="false" customHeight="false" outlineLevel="0" collapsed="false">
      <c r="A139" s="173" t="n">
        <v>134</v>
      </c>
      <c r="B139" s="195" t="n">
        <f aca="false">EOMONTH(B138,0)+1</f>
        <v>41214</v>
      </c>
      <c r="C139" s="226" t="n">
        <f aca="false">VLOOKUP(B139,'Power Curves'!$B$9:$I$261,3)+IF(BasisNumber=1,0,VLOOKUP(B139,'Power Curves'!$BM$9:$BO$316,2))</f>
        <v>32.1499988555908</v>
      </c>
      <c r="D139" s="226" t="n">
        <f aca="false">VLOOKUP(B139,'Power Curves'!$B$9:$I$261,7)+IF(BasisNumber=1,0,VLOOKUP(B139,'Power Curves'!$BM$9:$BO$316,3))</f>
        <v>20.4249991989136</v>
      </c>
      <c r="E139" s="130" t="n">
        <f aca="false">IF(VLOOKUP(B139,'Power Curves'!$K$9:$AD$232,15)&lt;&gt;0,VLOOKUP(B139,'Power Curves'!$K$9:$AD$232,15),E127)</f>
        <v>0.201084362</v>
      </c>
      <c r="F139" s="130" t="n">
        <f aca="false">IF(VLOOKUP(B139,'Power Curves'!$K$9:$AD$232,19)&lt;&gt;0,VLOOKUP(B139,'Power Curves'!$K$9:$AD$232,19),F138)</f>
        <v>0.100542181</v>
      </c>
    </row>
    <row r="140" customFormat="false" ht="12.75" hidden="false" customHeight="false" outlineLevel="0" collapsed="false">
      <c r="A140" s="173" t="n">
        <v>135</v>
      </c>
      <c r="B140" s="195" t="n">
        <f aca="false">EOMONTH(B139,0)+1</f>
        <v>41244</v>
      </c>
      <c r="C140" s="226" t="n">
        <f aca="false">VLOOKUP(B140,'Power Curves'!$B$9:$I$261,3)+IF(BasisNumber=1,0,VLOOKUP(B140,'Power Curves'!$BM$9:$BO$316,2))</f>
        <v>31.5500003814697</v>
      </c>
      <c r="D140" s="226" t="n">
        <f aca="false">VLOOKUP(B140,'Power Curves'!$B$9:$I$261,7)+IF(BasisNumber=1,0,VLOOKUP(B140,'Power Curves'!$BM$9:$BO$316,3))</f>
        <v>22.274998626709</v>
      </c>
      <c r="E140" s="130" t="n">
        <f aca="false">IF(VLOOKUP(B140,'Power Curves'!$K$9:$AD$232,15)&lt;&gt;0,VLOOKUP(B140,'Power Curves'!$K$9:$AD$232,15),E128)</f>
        <v>0.201358976</v>
      </c>
      <c r="F140" s="130" t="n">
        <f aca="false">IF(VLOOKUP(B140,'Power Curves'!$K$9:$AD$232,19)&lt;&gt;0,VLOOKUP(B140,'Power Curves'!$K$9:$AD$232,19),F139)</f>
        <v>0.100679488</v>
      </c>
    </row>
    <row r="141" customFormat="false" ht="12.75" hidden="false" customHeight="false" outlineLevel="0" collapsed="false">
      <c r="A141" s="173" t="n">
        <v>136</v>
      </c>
      <c r="B141" s="195" t="n">
        <f aca="false">EOMONTH(B140,0)+1</f>
        <v>41275</v>
      </c>
      <c r="C141" s="226" t="n">
        <f aca="false">VLOOKUP(B141,'Power Curves'!$B$9:$I$261,3)+IF(BasisNumber=1,0,VLOOKUP(B141,'Power Curves'!$BM$9:$BO$316,2))</f>
        <v>35.8000106811523</v>
      </c>
      <c r="D141" s="226" t="n">
        <f aca="false">VLOOKUP(B141,'Power Curves'!$B$9:$I$261,7)+IF(BasisNumber=1,0,VLOOKUP(B141,'Power Curves'!$BM$9:$BO$316,3))</f>
        <v>23.942495880127</v>
      </c>
      <c r="E141" s="130" t="n">
        <f aca="false">IF(VLOOKUP(B141,'Power Curves'!$K$9:$AD$232,15)&lt;&gt;0,VLOOKUP(B141,'Power Curves'!$K$9:$AD$232,15),E129)</f>
        <v>0.202290353</v>
      </c>
      <c r="F141" s="130" t="n">
        <f aca="false">IF(VLOOKUP(B141,'Power Curves'!$K$9:$AD$232,19)&lt;&gt;0,VLOOKUP(B141,'Power Curves'!$K$9:$AD$232,19),F140)</f>
        <v>0.101145176</v>
      </c>
    </row>
    <row r="142" customFormat="false" ht="12.75" hidden="false" customHeight="false" outlineLevel="0" collapsed="false">
      <c r="A142" s="173" t="n">
        <v>137</v>
      </c>
      <c r="B142" s="195" t="n">
        <f aca="false">EOMONTH(B141,0)+1</f>
        <v>41306</v>
      </c>
      <c r="C142" s="226" t="n">
        <f aca="false">VLOOKUP(B142,'Power Curves'!$B$9:$I$261,3)+IF(BasisNumber=1,0,VLOOKUP(B142,'Power Curves'!$BM$9:$BO$316,2))</f>
        <v>34.6500015258789</v>
      </c>
      <c r="D142" s="226" t="n">
        <f aca="false">VLOOKUP(B142,'Power Curves'!$B$9:$I$261,7)+IF(BasisNumber=1,0,VLOOKUP(B142,'Power Curves'!$BM$9:$BO$316,3))</f>
        <v>24.4424977874756</v>
      </c>
      <c r="E142" s="130" t="n">
        <f aca="false">IF(VLOOKUP(B142,'Power Curves'!$K$9:$AD$232,15)&lt;&gt;0,VLOOKUP(B142,'Power Curves'!$K$9:$AD$232,15),E130)</f>
        <v>0.202164123</v>
      </c>
      <c r="F142" s="130" t="n">
        <f aca="false">IF(VLOOKUP(B142,'Power Curves'!$K$9:$AD$232,19)&lt;&gt;0,VLOOKUP(B142,'Power Curves'!$K$9:$AD$232,19),F141)</f>
        <v>0.101082062</v>
      </c>
    </row>
    <row r="143" customFormat="false" ht="12.75" hidden="false" customHeight="false" outlineLevel="0" collapsed="false">
      <c r="A143" s="173" t="n">
        <v>138</v>
      </c>
      <c r="B143" s="195" t="n">
        <f aca="false">EOMONTH(B142,0)+1</f>
        <v>41334</v>
      </c>
      <c r="C143" s="226" t="n">
        <f aca="false">VLOOKUP(B143,'Power Curves'!$B$9:$I$261,3)+IF(BasisNumber=1,0,VLOOKUP(B143,'Power Curves'!$BM$9:$BO$316,2))</f>
        <v>33.1299915313721</v>
      </c>
      <c r="D143" s="226" t="n">
        <f aca="false">VLOOKUP(B143,'Power Curves'!$B$9:$I$261,7)+IF(BasisNumber=1,0,VLOOKUP(B143,'Power Curves'!$BM$9:$BO$316,3))</f>
        <v>23.3924966430664</v>
      </c>
      <c r="E143" s="130" t="n">
        <f aca="false">IF(VLOOKUP(B143,'Power Curves'!$K$9:$AD$232,15)&lt;&gt;0,VLOOKUP(B143,'Power Curves'!$K$9:$AD$232,15),E131)</f>
        <v>0.200567517</v>
      </c>
      <c r="F143" s="130" t="n">
        <f aca="false">IF(VLOOKUP(B143,'Power Curves'!$K$9:$AD$232,19)&lt;&gt;0,VLOOKUP(B143,'Power Curves'!$K$9:$AD$232,19),F142)</f>
        <v>0.100283758</v>
      </c>
    </row>
    <row r="144" customFormat="false" ht="12.75" hidden="false" customHeight="false" outlineLevel="0" collapsed="false">
      <c r="A144" s="173" t="n">
        <v>139</v>
      </c>
      <c r="B144" s="195" t="n">
        <f aca="false">EOMONTH(B143,0)+1</f>
        <v>41365</v>
      </c>
      <c r="C144" s="226" t="n">
        <f aca="false">VLOOKUP(B144,'Power Curves'!$B$9:$I$261,3)+IF(BasisNumber=1,0,VLOOKUP(B144,'Power Curves'!$BM$9:$BO$316,2))</f>
        <v>34.3299980163574</v>
      </c>
      <c r="D144" s="226" t="n">
        <f aca="false">VLOOKUP(B144,'Power Curves'!$B$9:$I$261,7)+IF(BasisNumber=1,0,VLOOKUP(B144,'Power Curves'!$BM$9:$BO$316,3))</f>
        <v>23.0924974060059</v>
      </c>
      <c r="E144" s="130" t="n">
        <f aca="false">IF(VLOOKUP(B144,'Power Curves'!$K$9:$AD$232,15)&lt;&gt;0,VLOOKUP(B144,'Power Curves'!$K$9:$AD$232,15),E132)</f>
        <v>0.200424424</v>
      </c>
      <c r="F144" s="130" t="n">
        <f aca="false">IF(VLOOKUP(B144,'Power Curves'!$K$9:$AD$232,19)&lt;&gt;0,VLOOKUP(B144,'Power Curves'!$K$9:$AD$232,19),F143)</f>
        <v>0.100212212</v>
      </c>
    </row>
    <row r="145" customFormat="false" ht="12.75" hidden="false" customHeight="false" outlineLevel="0" collapsed="false">
      <c r="A145" s="173" t="n">
        <v>140</v>
      </c>
      <c r="B145" s="195" t="n">
        <f aca="false">EOMONTH(B144,0)+1</f>
        <v>41395</v>
      </c>
      <c r="C145" s="226" t="n">
        <f aca="false">VLOOKUP(B145,'Power Curves'!$B$9:$I$261,3)+IF(BasisNumber=1,0,VLOOKUP(B145,'Power Curves'!$BM$9:$BO$316,2))</f>
        <v>36.8800163269043</v>
      </c>
      <c r="D145" s="226" t="n">
        <f aca="false">VLOOKUP(B145,'Power Curves'!$B$9:$I$261,7)+IF(BasisNumber=1,0,VLOOKUP(B145,'Power Curves'!$BM$9:$BO$316,3))</f>
        <v>22.6924977874756</v>
      </c>
      <c r="E145" s="130" t="n">
        <f aca="false">IF(VLOOKUP(B145,'Power Curves'!$K$9:$AD$232,15)&lt;&gt;0,VLOOKUP(B145,'Power Curves'!$K$9:$AD$232,15),E133)</f>
        <v>0.201540312</v>
      </c>
      <c r="F145" s="130" t="n">
        <f aca="false">IF(VLOOKUP(B145,'Power Curves'!$K$9:$AD$232,19)&lt;&gt;0,VLOOKUP(B145,'Power Curves'!$K$9:$AD$232,19),F144)</f>
        <v>0.100770156</v>
      </c>
    </row>
    <row r="146" customFormat="false" ht="12.75" hidden="false" customHeight="false" outlineLevel="0" collapsed="false">
      <c r="A146" s="173" t="n">
        <v>141</v>
      </c>
      <c r="B146" s="195" t="n">
        <f aca="false">EOMONTH(B145,0)+1</f>
        <v>41426</v>
      </c>
      <c r="C146" s="226" t="n">
        <f aca="false">VLOOKUP(B146,'Power Curves'!$B$9:$I$261,3)+IF(BasisNumber=1,0,VLOOKUP(B146,'Power Curves'!$BM$9:$BO$316,2))</f>
        <v>46.5800018310547</v>
      </c>
      <c r="D146" s="226" t="n">
        <f aca="false">VLOOKUP(B146,'Power Curves'!$B$9:$I$261,7)+IF(BasisNumber=1,0,VLOOKUP(B146,'Power Curves'!$BM$9:$BO$316,3))</f>
        <v>23.2925000762939</v>
      </c>
      <c r="E146" s="130" t="n">
        <f aca="false">IF(VLOOKUP(B146,'Power Curves'!$K$9:$AD$232,15)&lt;&gt;0,VLOOKUP(B146,'Power Curves'!$K$9:$AD$232,15),E134)</f>
        <v>0.201670275</v>
      </c>
      <c r="F146" s="130" t="n">
        <f aca="false">IF(VLOOKUP(B146,'Power Curves'!$K$9:$AD$232,19)&lt;&gt;0,VLOOKUP(B146,'Power Curves'!$K$9:$AD$232,19),F145)</f>
        <v>0.100835138</v>
      </c>
    </row>
    <row r="147" customFormat="false" ht="12.75" hidden="false" customHeight="false" outlineLevel="0" collapsed="false">
      <c r="A147" s="173" t="n">
        <v>142</v>
      </c>
      <c r="B147" s="195" t="n">
        <f aca="false">EOMONTH(B146,0)+1</f>
        <v>41456</v>
      </c>
      <c r="C147" s="226" t="n">
        <f aca="false">VLOOKUP(B147,'Power Curves'!$B$9:$I$261,3)+IF(BasisNumber=1,0,VLOOKUP(B147,'Power Curves'!$BM$9:$BO$316,2))</f>
        <v>53.9800033569336</v>
      </c>
      <c r="D147" s="226" t="n">
        <f aca="false">VLOOKUP(B147,'Power Curves'!$B$9:$I$261,7)+IF(BasisNumber=1,0,VLOOKUP(B147,'Power Curves'!$BM$9:$BO$316,3))</f>
        <v>24.7925000762939</v>
      </c>
      <c r="E147" s="130" t="n">
        <f aca="false">IF(VLOOKUP(B147,'Power Curves'!$K$9:$AD$232,15)&lt;&gt;0,VLOOKUP(B147,'Power Curves'!$K$9:$AD$232,15),E135)</f>
        <v>0.202066767</v>
      </c>
      <c r="F147" s="130" t="n">
        <f aca="false">IF(VLOOKUP(B147,'Power Curves'!$K$9:$AD$232,19)&lt;&gt;0,VLOOKUP(B147,'Power Curves'!$K$9:$AD$232,19),F146)</f>
        <v>0.101033384</v>
      </c>
    </row>
    <row r="148" customFormat="false" ht="12.75" hidden="false" customHeight="false" outlineLevel="0" collapsed="false">
      <c r="A148" s="173" t="n">
        <v>143</v>
      </c>
      <c r="B148" s="195" t="n">
        <f aca="false">EOMONTH(B147,0)+1</f>
        <v>41487</v>
      </c>
      <c r="C148" s="226" t="n">
        <f aca="false">VLOOKUP(B148,'Power Curves'!$B$9:$I$261,3)+IF(BasisNumber=1,0,VLOOKUP(B148,'Power Curves'!$BM$9:$BO$316,2))</f>
        <v>53.2250015258789</v>
      </c>
      <c r="D148" s="226" t="n">
        <f aca="false">VLOOKUP(B148,'Power Curves'!$B$9:$I$261,7)+IF(BasisNumber=1,0,VLOOKUP(B148,'Power Curves'!$BM$9:$BO$316,3))</f>
        <v>24.6925000762939</v>
      </c>
      <c r="E148" s="130" t="n">
        <f aca="false">IF(VLOOKUP(B148,'Power Curves'!$K$9:$AD$232,15)&lt;&gt;0,VLOOKUP(B148,'Power Curves'!$K$9:$AD$232,15),E136)</f>
        <v>0.201954718</v>
      </c>
      <c r="F148" s="130" t="n">
        <f aca="false">IF(VLOOKUP(B148,'Power Curves'!$K$9:$AD$232,19)&lt;&gt;0,VLOOKUP(B148,'Power Curves'!$K$9:$AD$232,19),F147)</f>
        <v>0.100977359</v>
      </c>
    </row>
    <row r="149" customFormat="false" ht="12.75" hidden="false" customHeight="false" outlineLevel="0" collapsed="false">
      <c r="A149" s="173" t="n">
        <v>144</v>
      </c>
      <c r="B149" s="195" t="n">
        <f aca="false">EOMONTH(B148,0)+1</f>
        <v>41518</v>
      </c>
      <c r="C149" s="226" t="n">
        <f aca="false">VLOOKUP(B149,'Power Curves'!$B$9:$I$261,3)+IF(BasisNumber=1,0,VLOOKUP(B149,'Power Curves'!$BM$9:$BO$316,2))</f>
        <v>34.8999992370605</v>
      </c>
      <c r="D149" s="226" t="n">
        <f aca="false">VLOOKUP(B149,'Power Curves'!$B$9:$I$261,7)+IF(BasisNumber=1,0,VLOOKUP(B149,'Power Curves'!$BM$9:$BO$316,3))</f>
        <v>21.4425010299683</v>
      </c>
      <c r="E149" s="130" t="n">
        <f aca="false">IF(VLOOKUP(B149,'Power Curves'!$K$9:$AD$232,15)&lt;&gt;0,VLOOKUP(B149,'Power Curves'!$K$9:$AD$232,15),E137)</f>
        <v>0.201047208</v>
      </c>
      <c r="F149" s="130" t="n">
        <f aca="false">IF(VLOOKUP(B149,'Power Curves'!$K$9:$AD$232,19)&lt;&gt;0,VLOOKUP(B149,'Power Curves'!$K$9:$AD$232,19),F148)</f>
        <v>0.100523604</v>
      </c>
    </row>
    <row r="150" customFormat="false" ht="12.75" hidden="false" customHeight="false" outlineLevel="0" collapsed="false">
      <c r="A150" s="173" t="n">
        <v>145</v>
      </c>
      <c r="B150" s="195" t="n">
        <f aca="false">EOMONTH(B149,0)+1</f>
        <v>41548</v>
      </c>
      <c r="C150" s="226" t="n">
        <f aca="false">VLOOKUP(B150,'Power Curves'!$B$9:$I$261,3)+IF(BasisNumber=1,0,VLOOKUP(B150,'Power Curves'!$BM$9:$BO$316,2))</f>
        <v>34.1499988555908</v>
      </c>
      <c r="D150" s="226" t="n">
        <f aca="false">VLOOKUP(B150,'Power Curves'!$B$9:$I$261,7)+IF(BasisNumber=1,0,VLOOKUP(B150,'Power Curves'!$BM$9:$BO$316,3))</f>
        <v>21.0750007247925</v>
      </c>
      <c r="E150" s="130" t="n">
        <f aca="false">IF(VLOOKUP(B150,'Power Curves'!$K$9:$AD$232,15)&lt;&gt;0,VLOOKUP(B150,'Power Curves'!$K$9:$AD$232,15),E138)</f>
        <v>0.200118758</v>
      </c>
      <c r="F150" s="130" t="n">
        <f aca="false">IF(VLOOKUP(B150,'Power Curves'!$K$9:$AD$232,19)&lt;&gt;0,VLOOKUP(B150,'Power Curves'!$K$9:$AD$232,19),F149)</f>
        <v>0.100059379</v>
      </c>
    </row>
    <row r="151" customFormat="false" ht="12.75" hidden="false" customHeight="false" outlineLevel="0" collapsed="false">
      <c r="A151" s="173" t="n">
        <v>146</v>
      </c>
      <c r="B151" s="195" t="n">
        <f aca="false">EOMONTH(B150,0)+1</f>
        <v>41579</v>
      </c>
      <c r="C151" s="226" t="n">
        <f aca="false">VLOOKUP(B151,'Power Curves'!$B$9:$I$261,3)+IF(BasisNumber=1,0,VLOOKUP(B151,'Power Curves'!$BM$9:$BO$316,2))</f>
        <v>32.6499988555908</v>
      </c>
      <c r="D151" s="226" t="n">
        <f aca="false">VLOOKUP(B151,'Power Curves'!$B$9:$I$261,7)+IF(BasisNumber=1,0,VLOOKUP(B151,'Power Curves'!$BM$9:$BO$316,3))</f>
        <v>21.1749991989136</v>
      </c>
      <c r="E151" s="130" t="n">
        <f aca="false">IF(VLOOKUP(B151,'Power Curves'!$K$9:$AD$232,15)&lt;&gt;0,VLOOKUP(B151,'Power Curves'!$K$9:$AD$232,15),E139)</f>
        <v>0.199441731</v>
      </c>
      <c r="F151" s="130" t="n">
        <f aca="false">IF(VLOOKUP(B151,'Power Curves'!$K$9:$AD$232,19)&lt;&gt;0,VLOOKUP(B151,'Power Curves'!$K$9:$AD$232,19),F150)</f>
        <v>0.099720865</v>
      </c>
    </row>
    <row r="152" customFormat="false" ht="12.75" hidden="false" customHeight="false" outlineLevel="0" collapsed="false">
      <c r="A152" s="173" t="n">
        <v>147</v>
      </c>
      <c r="B152" s="195" t="n">
        <f aca="false">EOMONTH(B151,0)+1</f>
        <v>41609</v>
      </c>
      <c r="C152" s="226" t="n">
        <f aca="false">VLOOKUP(B152,'Power Curves'!$B$9:$I$261,3)+IF(BasisNumber=1,0,VLOOKUP(B152,'Power Curves'!$BM$9:$BO$316,2))</f>
        <v>32.0500003814697</v>
      </c>
      <c r="D152" s="226" t="n">
        <f aca="false">VLOOKUP(B152,'Power Curves'!$B$9:$I$261,7)+IF(BasisNumber=1,0,VLOOKUP(B152,'Power Curves'!$BM$9:$BO$316,3))</f>
        <v>23.024998626709</v>
      </c>
      <c r="E152" s="130" t="n">
        <f aca="false">IF(VLOOKUP(B152,'Power Curves'!$K$9:$AD$232,15)&lt;&gt;0,VLOOKUP(B152,'Power Curves'!$K$9:$AD$232,15),E140)</f>
        <v>0.199581754</v>
      </c>
      <c r="F152" s="130" t="n">
        <f aca="false">IF(VLOOKUP(B152,'Power Curves'!$K$9:$AD$232,19)&lt;&gt;0,VLOOKUP(B152,'Power Curves'!$K$9:$AD$232,19),F151)</f>
        <v>0.099790877</v>
      </c>
    </row>
    <row r="153" customFormat="false" ht="12.75" hidden="false" customHeight="false" outlineLevel="0" collapsed="false">
      <c r="A153" s="173" t="n">
        <v>148</v>
      </c>
      <c r="B153" s="195" t="n">
        <f aca="false">EOMONTH(B152,0)+1</f>
        <v>41640</v>
      </c>
      <c r="C153" s="226" t="n">
        <f aca="false">VLOOKUP(B153,'Power Curves'!$B$9:$I$261,3)+IF(BasisNumber=1,0,VLOOKUP(B153,'Power Curves'!$BM$9:$BO$316,2))</f>
        <v>36.8000106811523</v>
      </c>
      <c r="D153" s="226" t="n">
        <f aca="false">VLOOKUP(B153,'Power Curves'!$B$9:$I$261,7)+IF(BasisNumber=1,0,VLOOKUP(B153,'Power Curves'!$BM$9:$BO$316,3))</f>
        <v>24.692495880127</v>
      </c>
      <c r="E153" s="130" t="n">
        <f aca="false">IF(VLOOKUP(B153,'Power Curves'!$K$9:$AD$232,15)&lt;&gt;0,VLOOKUP(B153,'Power Curves'!$K$9:$AD$232,15),E141)</f>
        <v>0.200174399</v>
      </c>
      <c r="F153" s="130" t="n">
        <f aca="false">IF(VLOOKUP(B153,'Power Curves'!$K$9:$AD$232,19)&lt;&gt;0,VLOOKUP(B153,'Power Curves'!$K$9:$AD$232,19),F152)</f>
        <v>0.100087199</v>
      </c>
    </row>
    <row r="154" customFormat="false" ht="12.75" hidden="false" customHeight="false" outlineLevel="0" collapsed="false">
      <c r="A154" s="173" t="n">
        <v>149</v>
      </c>
      <c r="B154" s="195" t="n">
        <f aca="false">EOMONTH(B153,0)+1</f>
        <v>41671</v>
      </c>
      <c r="C154" s="226" t="n">
        <f aca="false">VLOOKUP(B154,'Power Curves'!$B$9:$I$261,3)+IF(BasisNumber=1,0,VLOOKUP(B154,'Power Curves'!$BM$9:$BO$316,2))</f>
        <v>35.6500015258789</v>
      </c>
      <c r="D154" s="226" t="n">
        <f aca="false">VLOOKUP(B154,'Power Curves'!$B$9:$I$261,7)+IF(BasisNumber=1,0,VLOOKUP(B154,'Power Curves'!$BM$9:$BO$316,3))</f>
        <v>25.1924977874756</v>
      </c>
      <c r="E154" s="130" t="n">
        <f aca="false">IF(VLOOKUP(B154,'Power Curves'!$K$9:$AD$232,15)&lt;&gt;0,VLOOKUP(B154,'Power Curves'!$K$9:$AD$232,15),E142)</f>
        <v>0.20003714</v>
      </c>
      <c r="F154" s="130" t="n">
        <f aca="false">IF(VLOOKUP(B154,'Power Curves'!$K$9:$AD$232,19)&lt;&gt;0,VLOOKUP(B154,'Power Curves'!$K$9:$AD$232,19),F153)</f>
        <v>0.10001857</v>
      </c>
    </row>
    <row r="155" customFormat="false" ht="12.75" hidden="false" customHeight="false" outlineLevel="0" collapsed="false">
      <c r="A155" s="173" t="n">
        <v>150</v>
      </c>
      <c r="B155" s="195" t="n">
        <f aca="false">EOMONTH(B154,0)+1</f>
        <v>41699</v>
      </c>
      <c r="C155" s="226" t="n">
        <f aca="false">VLOOKUP(B155,'Power Curves'!$B$9:$I$261,3)+IF(BasisNumber=1,0,VLOOKUP(B155,'Power Curves'!$BM$9:$BO$316,2))</f>
        <v>34.1299915313721</v>
      </c>
      <c r="D155" s="226" t="n">
        <f aca="false">VLOOKUP(B155,'Power Curves'!$B$9:$I$261,7)+IF(BasisNumber=1,0,VLOOKUP(B155,'Power Curves'!$BM$9:$BO$316,3))</f>
        <v>24.1424966430664</v>
      </c>
      <c r="E155" s="130" t="n">
        <f aca="false">IF(VLOOKUP(B155,'Power Curves'!$K$9:$AD$232,15)&lt;&gt;0,VLOOKUP(B155,'Power Curves'!$K$9:$AD$232,15),E143)</f>
        <v>0.19888091</v>
      </c>
      <c r="F155" s="130" t="n">
        <f aca="false">IF(VLOOKUP(B155,'Power Curves'!$K$9:$AD$232,19)&lt;&gt;0,VLOOKUP(B155,'Power Curves'!$K$9:$AD$232,19),F154)</f>
        <v>0.099440455</v>
      </c>
    </row>
    <row r="156" customFormat="false" ht="12.75" hidden="false" customHeight="false" outlineLevel="0" collapsed="false">
      <c r="A156" s="173" t="n">
        <v>151</v>
      </c>
      <c r="B156" s="195" t="n">
        <f aca="false">EOMONTH(B155,0)+1</f>
        <v>41730</v>
      </c>
      <c r="C156" s="226" t="n">
        <f aca="false">VLOOKUP(B156,'Power Curves'!$B$9:$I$261,3)+IF(BasisNumber=1,0,VLOOKUP(B156,'Power Curves'!$BM$9:$BO$316,2))</f>
        <v>35.3299980163574</v>
      </c>
      <c r="D156" s="226" t="n">
        <f aca="false">VLOOKUP(B156,'Power Curves'!$B$9:$I$261,7)+IF(BasisNumber=1,0,VLOOKUP(B156,'Power Curves'!$BM$9:$BO$316,3))</f>
        <v>23.8424974060059</v>
      </c>
      <c r="E156" s="130" t="n">
        <f aca="false">IF(VLOOKUP(B156,'Power Curves'!$K$9:$AD$232,15)&lt;&gt;0,VLOOKUP(B156,'Power Curves'!$K$9:$AD$232,15),E144)</f>
        <v>0.198731965</v>
      </c>
      <c r="F156" s="130" t="n">
        <f aca="false">IF(VLOOKUP(B156,'Power Curves'!$K$9:$AD$232,19)&lt;&gt;0,VLOOKUP(B156,'Power Curves'!$K$9:$AD$232,19),F155)</f>
        <v>0.099365982</v>
      </c>
    </row>
    <row r="157" customFormat="false" ht="12.75" hidden="false" customHeight="false" outlineLevel="0" collapsed="false">
      <c r="A157" s="173" t="n">
        <v>152</v>
      </c>
      <c r="B157" s="195" t="n">
        <f aca="false">EOMONTH(B156,0)+1</f>
        <v>41760</v>
      </c>
      <c r="C157" s="226" t="n">
        <f aca="false">VLOOKUP(B157,'Power Curves'!$B$9:$I$261,3)+IF(BasisNumber=1,0,VLOOKUP(B157,'Power Curves'!$BM$9:$BO$316,2))</f>
        <v>37.8800163269043</v>
      </c>
      <c r="D157" s="226" t="n">
        <f aca="false">VLOOKUP(B157,'Power Curves'!$B$9:$I$261,7)+IF(BasisNumber=1,0,VLOOKUP(B157,'Power Curves'!$BM$9:$BO$316,3))</f>
        <v>23.4424977874756</v>
      </c>
      <c r="E157" s="130" t="n">
        <f aca="false">IF(VLOOKUP(B157,'Power Curves'!$K$9:$AD$232,15)&lt;&gt;0,VLOOKUP(B157,'Power Curves'!$K$9:$AD$232,15),E145)</f>
        <v>0.199455493</v>
      </c>
      <c r="F157" s="130" t="n">
        <f aca="false">IF(VLOOKUP(B157,'Power Curves'!$K$9:$AD$232,19)&lt;&gt;0,VLOOKUP(B157,'Power Curves'!$K$9:$AD$232,19),F156)</f>
        <v>0.099727747</v>
      </c>
    </row>
    <row r="158" customFormat="false" ht="12.75" hidden="false" customHeight="false" outlineLevel="0" collapsed="false">
      <c r="A158" s="173" t="n">
        <v>153</v>
      </c>
      <c r="B158" s="195" t="n">
        <f aca="false">EOMONTH(B157,0)+1</f>
        <v>41791</v>
      </c>
      <c r="C158" s="226" t="n">
        <f aca="false">VLOOKUP(B158,'Power Curves'!$B$9:$I$261,3)+IF(BasisNumber=1,0,VLOOKUP(B158,'Power Curves'!$BM$9:$BO$316,2))</f>
        <v>48.0800018310547</v>
      </c>
      <c r="D158" s="226" t="n">
        <f aca="false">VLOOKUP(B158,'Power Curves'!$B$9:$I$261,7)+IF(BasisNumber=1,0,VLOOKUP(B158,'Power Curves'!$BM$9:$BO$316,3))</f>
        <v>24.0425000762939</v>
      </c>
      <c r="E158" s="130" t="n">
        <f aca="false">IF(VLOOKUP(B158,'Power Curves'!$K$9:$AD$232,15)&lt;&gt;0,VLOOKUP(B158,'Power Curves'!$K$9:$AD$232,15),E146)</f>
        <v>0.199495776</v>
      </c>
      <c r="F158" s="130" t="n">
        <f aca="false">IF(VLOOKUP(B158,'Power Curves'!$K$9:$AD$232,19)&lt;&gt;0,VLOOKUP(B158,'Power Curves'!$K$9:$AD$232,19),F157)</f>
        <v>0.099747888</v>
      </c>
    </row>
    <row r="159" customFormat="false" ht="12.75" hidden="false" customHeight="false" outlineLevel="0" collapsed="false">
      <c r="A159" s="173" t="n">
        <v>154</v>
      </c>
      <c r="B159" s="195" t="n">
        <f aca="false">EOMONTH(B158,0)+1</f>
        <v>41821</v>
      </c>
      <c r="C159" s="226" t="n">
        <f aca="false">VLOOKUP(B159,'Power Curves'!$B$9:$I$261,3)+IF(BasisNumber=1,0,VLOOKUP(B159,'Power Curves'!$BM$9:$BO$316,2))</f>
        <v>55.9800033569336</v>
      </c>
      <c r="D159" s="226" t="n">
        <f aca="false">VLOOKUP(B159,'Power Curves'!$B$9:$I$261,7)+IF(BasisNumber=1,0,VLOOKUP(B159,'Power Curves'!$BM$9:$BO$316,3))</f>
        <v>25.5425000762939</v>
      </c>
      <c r="E159" s="130" t="n">
        <f aca="false">IF(VLOOKUP(B159,'Power Curves'!$K$9:$AD$232,15)&lt;&gt;0,VLOOKUP(B159,'Power Curves'!$K$9:$AD$232,15),E147)</f>
        <v>0.199720763</v>
      </c>
      <c r="F159" s="130" t="n">
        <f aca="false">IF(VLOOKUP(B159,'Power Curves'!$K$9:$AD$232,19)&lt;&gt;0,VLOOKUP(B159,'Power Curves'!$K$9:$AD$232,19),F158)</f>
        <v>0.099860381</v>
      </c>
    </row>
    <row r="160" customFormat="false" ht="12.75" hidden="false" customHeight="false" outlineLevel="0" collapsed="false">
      <c r="A160" s="173" t="n">
        <v>155</v>
      </c>
      <c r="B160" s="195" t="n">
        <f aca="false">EOMONTH(B159,0)+1</f>
        <v>41852</v>
      </c>
      <c r="C160" s="226" t="n">
        <f aca="false">VLOOKUP(B160,'Power Curves'!$B$9:$I$261,3)+IF(BasisNumber=1,0,VLOOKUP(B160,'Power Curves'!$BM$9:$BO$316,2))</f>
        <v>55.2250015258789</v>
      </c>
      <c r="D160" s="226" t="n">
        <f aca="false">VLOOKUP(B160,'Power Curves'!$B$9:$I$261,7)+IF(BasisNumber=1,0,VLOOKUP(B160,'Power Curves'!$BM$9:$BO$316,3))</f>
        <v>25.4425000762939</v>
      </c>
      <c r="E160" s="130" t="n">
        <f aca="false">IF(VLOOKUP(B160,'Power Curves'!$K$9:$AD$232,15)&lt;&gt;0,VLOOKUP(B160,'Power Curves'!$K$9:$AD$232,15),E148)</f>
        <v>0.199593331</v>
      </c>
      <c r="F160" s="130" t="n">
        <f aca="false">IF(VLOOKUP(B160,'Power Curves'!$K$9:$AD$232,19)&lt;&gt;0,VLOOKUP(B160,'Power Curves'!$K$9:$AD$232,19),F159)</f>
        <v>0.099796665</v>
      </c>
    </row>
    <row r="161" customFormat="false" ht="12.75" hidden="false" customHeight="false" outlineLevel="0" collapsed="false">
      <c r="A161" s="173" t="n">
        <v>156</v>
      </c>
      <c r="B161" s="195" t="n">
        <f aca="false">EOMONTH(B160,0)+1</f>
        <v>41883</v>
      </c>
      <c r="C161" s="226" t="n">
        <f aca="false">VLOOKUP(B161,'Power Curves'!$B$9:$I$261,3)+IF(BasisNumber=1,0,VLOOKUP(B161,'Power Curves'!$BM$9:$BO$316,2))</f>
        <v>35.8999992370605</v>
      </c>
      <c r="D161" s="226" t="n">
        <f aca="false">VLOOKUP(B161,'Power Curves'!$B$9:$I$261,7)+IF(BasisNumber=1,0,VLOOKUP(B161,'Power Curves'!$BM$9:$BO$316,3))</f>
        <v>22.1925010299683</v>
      </c>
      <c r="E161" s="130" t="n">
        <f aca="false">IF(VLOOKUP(B161,'Power Curves'!$K$9:$AD$232,15)&lt;&gt;0,VLOOKUP(B161,'Power Curves'!$K$9:$AD$232,15),E149)</f>
        <v>0.198914645</v>
      </c>
      <c r="F161" s="130" t="n">
        <f aca="false">IF(VLOOKUP(B161,'Power Curves'!$K$9:$AD$232,19)&lt;&gt;0,VLOOKUP(B161,'Power Curves'!$K$9:$AD$232,19),F160)</f>
        <v>0.099457322</v>
      </c>
    </row>
    <row r="162" customFormat="false" ht="12.75" hidden="false" customHeight="false" outlineLevel="0" collapsed="false">
      <c r="A162" s="173" t="n">
        <v>157</v>
      </c>
      <c r="B162" s="195" t="n">
        <f aca="false">EOMONTH(B161,0)+1</f>
        <v>41913</v>
      </c>
      <c r="C162" s="226" t="n">
        <f aca="false">VLOOKUP(B162,'Power Curves'!$B$9:$I$261,3)+IF(BasisNumber=1,0,VLOOKUP(B162,'Power Curves'!$BM$9:$BO$316,2))</f>
        <v>35.1499988555908</v>
      </c>
      <c r="D162" s="226" t="n">
        <f aca="false">VLOOKUP(B162,'Power Curves'!$B$9:$I$261,7)+IF(BasisNumber=1,0,VLOOKUP(B162,'Power Curves'!$BM$9:$BO$316,3))</f>
        <v>21.8250007247925</v>
      </c>
      <c r="E162" s="130" t="n">
        <f aca="false">IF(VLOOKUP(B162,'Power Curves'!$K$9:$AD$232,15)&lt;&gt;0,VLOOKUP(B162,'Power Curves'!$K$9:$AD$232,15),E150)</f>
        <v>0.198221446</v>
      </c>
      <c r="F162" s="130" t="n">
        <f aca="false">IF(VLOOKUP(B162,'Power Curves'!$K$9:$AD$232,19)&lt;&gt;0,VLOOKUP(B162,'Power Curves'!$K$9:$AD$232,19),F161)</f>
        <v>0.099110723</v>
      </c>
    </row>
    <row r="163" customFormat="false" ht="12.75" hidden="false" customHeight="false" outlineLevel="0" collapsed="false">
      <c r="A163" s="173" t="n">
        <v>158</v>
      </c>
      <c r="B163" s="195" t="n">
        <f aca="false">EOMONTH(B162,0)+1</f>
        <v>41944</v>
      </c>
      <c r="C163" s="226" t="n">
        <f aca="false">VLOOKUP(B163,'Power Curves'!$B$9:$I$261,3)+IF(BasisNumber=1,0,VLOOKUP(B163,'Power Curves'!$BM$9:$BO$316,2))</f>
        <v>33.6499988555908</v>
      </c>
      <c r="D163" s="226" t="n">
        <f aca="false">VLOOKUP(B163,'Power Curves'!$B$9:$I$261,7)+IF(BasisNumber=1,0,VLOOKUP(B163,'Power Curves'!$BM$9:$BO$316,3))</f>
        <v>21.9249991989136</v>
      </c>
      <c r="E163" s="130" t="n">
        <f aca="false">IF(VLOOKUP(B163,'Power Curves'!$K$9:$AD$232,15)&lt;&gt;0,VLOOKUP(B163,'Power Curves'!$K$9:$AD$232,15),E151)</f>
        <v>0.197702485</v>
      </c>
      <c r="F163" s="130" t="n">
        <f aca="false">IF(VLOOKUP(B163,'Power Curves'!$K$9:$AD$232,19)&lt;&gt;0,VLOOKUP(B163,'Power Curves'!$K$9:$AD$232,19),F162)</f>
        <v>0.098851242</v>
      </c>
    </row>
    <row r="164" customFormat="false" ht="12.75" hidden="false" customHeight="false" outlineLevel="0" collapsed="false">
      <c r="A164" s="173" t="n">
        <v>159</v>
      </c>
      <c r="B164" s="195" t="n">
        <f aca="false">EOMONTH(B163,0)+1</f>
        <v>41974</v>
      </c>
      <c r="C164" s="226" t="n">
        <f aca="false">VLOOKUP(B164,'Power Curves'!$B$9:$I$261,3)+IF(BasisNumber=1,0,VLOOKUP(B164,'Power Curves'!$BM$9:$BO$316,2))</f>
        <v>33.0500003814697</v>
      </c>
      <c r="D164" s="226" t="n">
        <f aca="false">VLOOKUP(B164,'Power Curves'!$B$9:$I$261,7)+IF(BasisNumber=1,0,VLOOKUP(B164,'Power Curves'!$BM$9:$BO$316,3))</f>
        <v>23.774998626709</v>
      </c>
      <c r="E164" s="130" t="n">
        <f aca="false">IF(VLOOKUP(B164,'Power Curves'!$K$9:$AD$232,15)&lt;&gt;0,VLOOKUP(B164,'Power Curves'!$K$9:$AD$232,15),E152)</f>
        <v>0.197749739</v>
      </c>
      <c r="F164" s="130" t="n">
        <f aca="false">IF(VLOOKUP(B164,'Power Curves'!$K$9:$AD$232,19)&lt;&gt;0,VLOOKUP(B164,'Power Curves'!$K$9:$AD$232,19),F163)</f>
        <v>0.098874869</v>
      </c>
    </row>
    <row r="165" customFormat="false" ht="12.75" hidden="false" customHeight="false" outlineLevel="0" collapsed="false">
      <c r="A165" s="173" t="n">
        <v>160</v>
      </c>
      <c r="B165" s="195" t="n">
        <f aca="false">EOMONTH(B164,0)+1</f>
        <v>42005</v>
      </c>
      <c r="C165" s="226" t="n">
        <f aca="false">VLOOKUP(B165,'Power Curves'!$B$9:$I$261,3)+IF(BasisNumber=1,0,VLOOKUP(B165,'Power Curves'!$BM$9:$BO$316,2))</f>
        <v>37.5500106811523</v>
      </c>
      <c r="D165" s="226" t="n">
        <f aca="false">VLOOKUP(B165,'Power Curves'!$B$9:$I$261,7)+IF(BasisNumber=1,0,VLOOKUP(B165,'Power Curves'!$BM$9:$BO$316,3))</f>
        <v>25.442495880127</v>
      </c>
      <c r="E165" s="130" t="n">
        <f aca="false">IF(VLOOKUP(B165,'Power Curves'!$K$9:$AD$232,15)&lt;&gt;0,VLOOKUP(B165,'Power Curves'!$K$9:$AD$232,15),E153)</f>
        <v>0.198108171</v>
      </c>
      <c r="F165" s="130" t="n">
        <f aca="false">IF(VLOOKUP(B165,'Power Curves'!$K$9:$AD$232,19)&lt;&gt;0,VLOOKUP(B165,'Power Curves'!$K$9:$AD$232,19),F164)</f>
        <v>0.099054086</v>
      </c>
    </row>
    <row r="166" customFormat="false" ht="12.75" hidden="false" customHeight="false" outlineLevel="0" collapsed="false">
      <c r="A166" s="173" t="n">
        <v>161</v>
      </c>
      <c r="B166" s="195" t="n">
        <f aca="false">EOMONTH(B165,0)+1</f>
        <v>42036</v>
      </c>
      <c r="C166" s="226" t="n">
        <f aca="false">VLOOKUP(B166,'Power Curves'!$B$9:$I$261,3)+IF(BasisNumber=1,0,VLOOKUP(B166,'Power Curves'!$BM$9:$BO$316,2))</f>
        <v>36.4000015258789</v>
      </c>
      <c r="D166" s="226" t="n">
        <f aca="false">VLOOKUP(B166,'Power Curves'!$B$9:$I$261,7)+IF(BasisNumber=1,0,VLOOKUP(B166,'Power Curves'!$BM$9:$BO$316,3))</f>
        <v>25.9424977874756</v>
      </c>
      <c r="E166" s="130" t="n">
        <f aca="false">IF(VLOOKUP(B166,'Power Curves'!$K$9:$AD$232,15)&lt;&gt;0,VLOOKUP(B166,'Power Curves'!$K$9:$AD$232,15),E154)</f>
        <v>0.197963767</v>
      </c>
      <c r="F166" s="130" t="n">
        <f aca="false">IF(VLOOKUP(B166,'Power Curves'!$K$9:$AD$232,19)&lt;&gt;0,VLOOKUP(B166,'Power Curves'!$K$9:$AD$232,19),F165)</f>
        <v>0.098981883</v>
      </c>
    </row>
    <row r="167" customFormat="false" ht="12.75" hidden="false" customHeight="false" outlineLevel="0" collapsed="false">
      <c r="A167" s="173" t="n">
        <v>162</v>
      </c>
      <c r="B167" s="195" t="n">
        <f aca="false">EOMONTH(B166,0)+1</f>
        <v>42064</v>
      </c>
      <c r="C167" s="226" t="n">
        <f aca="false">VLOOKUP(B167,'Power Curves'!$B$9:$I$261,3)+IF(BasisNumber=1,0,VLOOKUP(B167,'Power Curves'!$BM$9:$BO$316,2))</f>
        <v>34.8799915313721</v>
      </c>
      <c r="D167" s="226" t="n">
        <f aca="false">VLOOKUP(B167,'Power Curves'!$B$9:$I$261,7)+IF(BasisNumber=1,0,VLOOKUP(B167,'Power Curves'!$BM$9:$BO$316,3))</f>
        <v>24.8924966430664</v>
      </c>
      <c r="E167" s="130" t="n">
        <f aca="false">IF(VLOOKUP(B167,'Power Curves'!$K$9:$AD$232,15)&lt;&gt;0,VLOOKUP(B167,'Power Curves'!$K$9:$AD$232,15),E155)</f>
        <v>0.197113215</v>
      </c>
      <c r="F167" s="130" t="n">
        <f aca="false">IF(VLOOKUP(B167,'Power Curves'!$K$9:$AD$232,19)&lt;&gt;0,VLOOKUP(B167,'Power Curves'!$K$9:$AD$232,19),F166)</f>
        <v>0.098556608</v>
      </c>
    </row>
    <row r="168" customFormat="false" ht="12.75" hidden="false" customHeight="false" outlineLevel="0" collapsed="false">
      <c r="A168" s="173" t="n">
        <v>163</v>
      </c>
      <c r="B168" s="195" t="n">
        <f aca="false">EOMONTH(B167,0)+1</f>
        <v>42095</v>
      </c>
      <c r="C168" s="226" t="n">
        <f aca="false">VLOOKUP(B168,'Power Curves'!$B$9:$I$261,3)+IF(BasisNumber=1,0,VLOOKUP(B168,'Power Curves'!$BM$9:$BO$316,2))</f>
        <v>36.0799980163574</v>
      </c>
      <c r="D168" s="226" t="n">
        <f aca="false">VLOOKUP(B168,'Power Curves'!$B$9:$I$261,7)+IF(BasisNumber=1,0,VLOOKUP(B168,'Power Curves'!$BM$9:$BO$316,3))</f>
        <v>24.5924974060059</v>
      </c>
      <c r="E168" s="130" t="n">
        <f aca="false">IF(VLOOKUP(B168,'Power Curves'!$K$9:$AD$232,15)&lt;&gt;0,VLOOKUP(B168,'Power Curves'!$K$9:$AD$232,15),E156)</f>
        <v>0.196960712</v>
      </c>
      <c r="F168" s="130" t="n">
        <f aca="false">IF(VLOOKUP(B168,'Power Curves'!$K$9:$AD$232,19)&lt;&gt;0,VLOOKUP(B168,'Power Curves'!$K$9:$AD$232,19),F167)</f>
        <v>0.098480356</v>
      </c>
    </row>
    <row r="169" customFormat="false" ht="12.75" hidden="false" customHeight="false" outlineLevel="0" collapsed="false">
      <c r="A169" s="173" t="n">
        <v>164</v>
      </c>
      <c r="B169" s="195" t="n">
        <f aca="false">EOMONTH(B168,0)+1</f>
        <v>42125</v>
      </c>
      <c r="C169" s="226" t="n">
        <f aca="false">VLOOKUP(B169,'Power Curves'!$B$9:$I$261,3)+IF(BasisNumber=1,0,VLOOKUP(B169,'Power Curves'!$BM$9:$BO$316,2))</f>
        <v>38.6300163269043</v>
      </c>
      <c r="D169" s="226" t="n">
        <f aca="false">VLOOKUP(B169,'Power Curves'!$B$9:$I$261,7)+IF(BasisNumber=1,0,VLOOKUP(B169,'Power Curves'!$BM$9:$BO$316,3))</f>
        <v>24.1924977874756</v>
      </c>
      <c r="E169" s="130" t="n">
        <f aca="false">IF(VLOOKUP(B169,'Power Curves'!$K$9:$AD$232,15)&lt;&gt;0,VLOOKUP(B169,'Power Curves'!$K$9:$AD$232,15),E157)</f>
        <v>0.197412833</v>
      </c>
      <c r="F169" s="130" t="n">
        <f aca="false">IF(VLOOKUP(B169,'Power Curves'!$K$9:$AD$232,19)&lt;&gt;0,VLOOKUP(B169,'Power Curves'!$K$9:$AD$232,19),F168)</f>
        <v>0.098706417</v>
      </c>
    </row>
    <row r="170" customFormat="false" ht="12.75" hidden="false" customHeight="false" outlineLevel="0" collapsed="false">
      <c r="A170" s="173" t="n">
        <v>165</v>
      </c>
      <c r="B170" s="195" t="n">
        <f aca="false">EOMONTH(B169,0)+1</f>
        <v>42156</v>
      </c>
      <c r="C170" s="226" t="n">
        <f aca="false">VLOOKUP(B170,'Power Curves'!$B$9:$I$261,3)+IF(BasisNumber=1,0,VLOOKUP(B170,'Power Curves'!$BM$9:$BO$316,2))</f>
        <v>49.3300018310547</v>
      </c>
      <c r="D170" s="226" t="n">
        <f aca="false">VLOOKUP(B170,'Power Curves'!$B$9:$I$261,7)+IF(BasisNumber=1,0,VLOOKUP(B170,'Power Curves'!$BM$9:$BO$316,3))</f>
        <v>24.7925000762939</v>
      </c>
      <c r="E170" s="130" t="n">
        <f aca="false">IF(VLOOKUP(B170,'Power Curves'!$K$9:$AD$232,15)&lt;&gt;0,VLOOKUP(B170,'Power Curves'!$K$9:$AD$232,15),E158)</f>
        <v>0.197391465</v>
      </c>
      <c r="F170" s="130" t="n">
        <f aca="false">IF(VLOOKUP(B170,'Power Curves'!$K$9:$AD$232,19)&lt;&gt;0,VLOOKUP(B170,'Power Curves'!$K$9:$AD$232,19),F169)</f>
        <v>0.098695732</v>
      </c>
    </row>
    <row r="171" customFormat="false" ht="12.75" hidden="false" customHeight="false" outlineLevel="0" collapsed="false">
      <c r="A171" s="173" t="n">
        <v>166</v>
      </c>
      <c r="B171" s="195" t="n">
        <f aca="false">EOMONTH(B170,0)+1</f>
        <v>42186</v>
      </c>
      <c r="C171" s="226" t="n">
        <f aca="false">VLOOKUP(B171,'Power Curves'!$B$9:$I$261,3)+IF(BasisNumber=1,0,VLOOKUP(B171,'Power Curves'!$BM$9:$BO$316,2))</f>
        <v>57.9800033569336</v>
      </c>
      <c r="D171" s="226" t="n">
        <f aca="false">VLOOKUP(B171,'Power Curves'!$B$9:$I$261,7)+IF(BasisNumber=1,0,VLOOKUP(B171,'Power Curves'!$BM$9:$BO$316,3))</f>
        <v>26.2925000762939</v>
      </c>
      <c r="E171" s="130" t="n">
        <f aca="false">IF(VLOOKUP(B171,'Power Curves'!$K$9:$AD$232,15)&lt;&gt;0,VLOOKUP(B171,'Power Curves'!$K$9:$AD$232,15),E159)</f>
        <v>0.197498097</v>
      </c>
      <c r="F171" s="130" t="n">
        <f aca="false">IF(VLOOKUP(B171,'Power Curves'!$K$9:$AD$232,19)&lt;&gt;0,VLOOKUP(B171,'Power Curves'!$K$9:$AD$232,19),F170)</f>
        <v>0.098749048</v>
      </c>
    </row>
    <row r="172" customFormat="false" ht="12.75" hidden="false" customHeight="false" outlineLevel="0" collapsed="false">
      <c r="A172" s="173" t="n">
        <v>167</v>
      </c>
      <c r="B172" s="195" t="n">
        <f aca="false">EOMONTH(B171,0)+1</f>
        <v>42217</v>
      </c>
      <c r="C172" s="226" t="n">
        <f aca="false">VLOOKUP(B172,'Power Curves'!$B$9:$I$261,3)+IF(BasisNumber=1,0,VLOOKUP(B172,'Power Curves'!$BM$9:$BO$316,2))</f>
        <v>57.2250015258789</v>
      </c>
      <c r="D172" s="226" t="n">
        <f aca="false">VLOOKUP(B172,'Power Curves'!$B$9:$I$261,7)+IF(BasisNumber=1,0,VLOOKUP(B172,'Power Curves'!$BM$9:$BO$316,3))</f>
        <v>26.1925000762939</v>
      </c>
      <c r="E172" s="130" t="n">
        <f aca="false">IF(VLOOKUP(B172,'Power Curves'!$K$9:$AD$232,15)&lt;&gt;0,VLOOKUP(B172,'Power Curves'!$K$9:$AD$232,15),E160)</f>
        <v>0.197360502</v>
      </c>
      <c r="F172" s="130" t="n">
        <f aca="false">IF(VLOOKUP(B172,'Power Curves'!$K$9:$AD$232,19)&lt;&gt;0,VLOOKUP(B172,'Power Curves'!$K$9:$AD$232,19),F171)</f>
        <v>0.098680251</v>
      </c>
    </row>
    <row r="173" customFormat="false" ht="12.75" hidden="false" customHeight="false" outlineLevel="0" collapsed="false">
      <c r="A173" s="173" t="n">
        <v>168</v>
      </c>
      <c r="B173" s="195" t="n">
        <f aca="false">EOMONTH(B172,0)+1</f>
        <v>42248</v>
      </c>
      <c r="C173" s="226" t="n">
        <f aca="false">VLOOKUP(B173,'Power Curves'!$B$9:$I$261,3)+IF(BasisNumber=1,0,VLOOKUP(B173,'Power Curves'!$BM$9:$BO$316,2))</f>
        <v>36.6499992370605</v>
      </c>
      <c r="D173" s="226" t="n">
        <f aca="false">VLOOKUP(B173,'Power Curves'!$B$9:$I$261,7)+IF(BasisNumber=1,0,VLOOKUP(B173,'Power Curves'!$BM$9:$BO$316,3))</f>
        <v>22.9425010299683</v>
      </c>
      <c r="E173" s="130" t="n">
        <f aca="false">IF(VLOOKUP(B173,'Power Curves'!$K$9:$AD$232,15)&lt;&gt;0,VLOOKUP(B173,'Power Curves'!$K$9:$AD$232,15),E161)</f>
        <v>0.196840889</v>
      </c>
      <c r="F173" s="130" t="n">
        <f aca="false">IF(VLOOKUP(B173,'Power Curves'!$K$9:$AD$232,19)&lt;&gt;0,VLOOKUP(B173,'Power Curves'!$K$9:$AD$232,19),F172)</f>
        <v>0.098420444</v>
      </c>
    </row>
    <row r="174" customFormat="false" ht="12.75" hidden="false" customHeight="false" outlineLevel="0" collapsed="false">
      <c r="A174" s="173" t="n">
        <v>169</v>
      </c>
      <c r="B174" s="195" t="n">
        <f aca="false">EOMONTH(B173,0)+1</f>
        <v>42278</v>
      </c>
      <c r="C174" s="226" t="n">
        <f aca="false">VLOOKUP(B174,'Power Curves'!$B$9:$I$261,3)+IF(BasisNumber=1,0,VLOOKUP(B174,'Power Curves'!$BM$9:$BO$316,2))</f>
        <v>35.8999988555908</v>
      </c>
      <c r="D174" s="226" t="n">
        <f aca="false">VLOOKUP(B174,'Power Curves'!$B$9:$I$261,7)+IF(BasisNumber=1,0,VLOOKUP(B174,'Power Curves'!$BM$9:$BO$316,3))</f>
        <v>22.5750007247925</v>
      </c>
      <c r="E174" s="130" t="n">
        <f aca="false">IF(VLOOKUP(B174,'Power Curves'!$K$9:$AD$232,15)&lt;&gt;0,VLOOKUP(B174,'Power Curves'!$K$9:$AD$232,15),E162)</f>
        <v>0.196311218</v>
      </c>
      <c r="F174" s="130" t="n">
        <f aca="false">IF(VLOOKUP(B174,'Power Curves'!$K$9:$AD$232,19)&lt;&gt;0,VLOOKUP(B174,'Power Curves'!$K$9:$AD$232,19),F173)</f>
        <v>0.098155609</v>
      </c>
    </row>
    <row r="175" customFormat="false" ht="12.75" hidden="false" customHeight="false" outlineLevel="0" collapsed="false">
      <c r="A175" s="173" t="n">
        <v>170</v>
      </c>
      <c r="B175" s="195" t="n">
        <f aca="false">EOMONTH(B174,0)+1</f>
        <v>42309</v>
      </c>
      <c r="C175" s="226" t="n">
        <f aca="false">VLOOKUP(B175,'Power Curves'!$B$9:$I$261,3)+IF(BasisNumber=1,0,VLOOKUP(B175,'Power Curves'!$BM$9:$BO$316,2))</f>
        <v>34.3999988555908</v>
      </c>
      <c r="D175" s="226" t="n">
        <f aca="false">VLOOKUP(B175,'Power Curves'!$B$9:$I$261,7)+IF(BasisNumber=1,0,VLOOKUP(B175,'Power Curves'!$BM$9:$BO$316,3))</f>
        <v>22.6749991989136</v>
      </c>
      <c r="E175" s="130" t="n">
        <f aca="false">IF(VLOOKUP(B175,'Power Curves'!$K$9:$AD$232,15)&lt;&gt;0,VLOOKUP(B175,'Power Curves'!$K$9:$AD$232,15),E163)</f>
        <v>0.195902294</v>
      </c>
      <c r="F175" s="130" t="n">
        <f aca="false">IF(VLOOKUP(B175,'Power Curves'!$K$9:$AD$232,19)&lt;&gt;0,VLOOKUP(B175,'Power Curves'!$K$9:$AD$232,19),F174)</f>
        <v>0.097951147</v>
      </c>
    </row>
    <row r="176" customFormat="false" ht="12.75" hidden="false" customHeight="false" outlineLevel="0" collapsed="false">
      <c r="A176" s="173" t="n">
        <v>171</v>
      </c>
      <c r="B176" s="195" t="n">
        <f aca="false">EOMONTH(B175,0)+1</f>
        <v>42339</v>
      </c>
      <c r="C176" s="226" t="n">
        <f aca="false">VLOOKUP(B176,'Power Curves'!$B$9:$I$261,3)+IF(BasisNumber=1,0,VLOOKUP(B176,'Power Curves'!$BM$9:$BO$316,2))</f>
        <v>33.8000003814697</v>
      </c>
      <c r="D176" s="226" t="n">
        <f aca="false">VLOOKUP(B176,'Power Curves'!$B$9:$I$261,7)+IF(BasisNumber=1,0,VLOOKUP(B176,'Power Curves'!$BM$9:$BO$316,3))</f>
        <v>24.524998626709</v>
      </c>
      <c r="E176" s="130" t="n">
        <f aca="false">IF(VLOOKUP(B176,'Power Curves'!$K$9:$AD$232,15)&lt;&gt;0,VLOOKUP(B176,'Power Curves'!$K$9:$AD$232,15),E164)</f>
        <v>0.195885757</v>
      </c>
      <c r="F176" s="130" t="n">
        <f aca="false">IF(VLOOKUP(B176,'Power Curves'!$K$9:$AD$232,19)&lt;&gt;0,VLOOKUP(B176,'Power Curves'!$K$9:$AD$232,19),F175)</f>
        <v>0.097942878</v>
      </c>
    </row>
    <row r="177" customFormat="false" ht="12.75" hidden="false" customHeight="false" outlineLevel="0" collapsed="false">
      <c r="A177" s="173" t="n">
        <v>172</v>
      </c>
      <c r="B177" s="195" t="n">
        <f aca="false">EOMONTH(B176,0)+1</f>
        <v>42370</v>
      </c>
      <c r="C177" s="226" t="n">
        <f aca="false">VLOOKUP(B177,'Power Curves'!$B$9:$I$261,3)+IF(BasisNumber=1,0,VLOOKUP(B177,'Power Curves'!$BM$9:$BO$316,2))</f>
        <v>38.0500106811523</v>
      </c>
      <c r="D177" s="226" t="n">
        <f aca="false">VLOOKUP(B177,'Power Curves'!$B$9:$I$261,7)+IF(BasisNumber=1,0,VLOOKUP(B177,'Power Curves'!$BM$9:$BO$316,3))</f>
        <v>26.192495880127</v>
      </c>
      <c r="E177" s="130" t="n">
        <f aca="false">IF(VLOOKUP(B177,'Power Curves'!$K$9:$AD$232,15)&lt;&gt;0,VLOOKUP(B177,'Power Curves'!$K$9:$AD$232,15),E165)</f>
        <v>0.196082402</v>
      </c>
      <c r="F177" s="130" t="n">
        <f aca="false">IF(VLOOKUP(B177,'Power Curves'!$K$9:$AD$232,19)&lt;&gt;0,VLOOKUP(B177,'Power Curves'!$K$9:$AD$232,19),F176)</f>
        <v>0.098041201</v>
      </c>
    </row>
    <row r="178" customFormat="false" ht="12.75" hidden="false" customHeight="false" outlineLevel="0" collapsed="false">
      <c r="A178" s="173" t="n">
        <v>173</v>
      </c>
      <c r="B178" s="195" t="n">
        <f aca="false">EOMONTH(B177,0)+1</f>
        <v>42401</v>
      </c>
      <c r="C178" s="226" t="n">
        <f aca="false">VLOOKUP(B178,'Power Curves'!$B$9:$I$261,3)+IF(BasisNumber=1,0,VLOOKUP(B178,'Power Curves'!$BM$9:$BO$316,2))</f>
        <v>36.9000015258789</v>
      </c>
      <c r="D178" s="226" t="n">
        <f aca="false">VLOOKUP(B178,'Power Curves'!$B$9:$I$261,7)+IF(BasisNumber=1,0,VLOOKUP(B178,'Power Curves'!$BM$9:$BO$316,3))</f>
        <v>26.6924977874756</v>
      </c>
      <c r="E178" s="130" t="n">
        <f aca="false">IF(VLOOKUP(B178,'Power Curves'!$K$9:$AD$232,15)&lt;&gt;0,VLOOKUP(B178,'Power Curves'!$K$9:$AD$232,15),E166)</f>
        <v>0.195933539</v>
      </c>
      <c r="F178" s="130" t="n">
        <f aca="false">IF(VLOOKUP(B178,'Power Curves'!$K$9:$AD$232,19)&lt;&gt;0,VLOOKUP(B178,'Power Curves'!$K$9:$AD$232,19),F177)</f>
        <v>0.097966769</v>
      </c>
    </row>
    <row r="179" customFormat="false" ht="12.75" hidden="false" customHeight="false" outlineLevel="0" collapsed="false">
      <c r="A179" s="173" t="n">
        <v>174</v>
      </c>
      <c r="B179" s="195" t="n">
        <f aca="false">EOMONTH(B178,0)+1</f>
        <v>42430</v>
      </c>
      <c r="C179" s="226" t="n">
        <f aca="false">VLOOKUP(B179,'Power Curves'!$B$9:$I$261,3)+IF(BasisNumber=1,0,VLOOKUP(B179,'Power Curves'!$BM$9:$BO$316,2))</f>
        <v>35.3799915313721</v>
      </c>
      <c r="D179" s="226" t="n">
        <f aca="false">VLOOKUP(B179,'Power Curves'!$B$9:$I$261,7)+IF(BasisNumber=1,0,VLOOKUP(B179,'Power Curves'!$BM$9:$BO$316,3))</f>
        <v>25.6424966430664</v>
      </c>
      <c r="E179" s="130" t="n">
        <f aca="false">IF(VLOOKUP(B179,'Power Curves'!$K$9:$AD$232,15)&lt;&gt;0,VLOOKUP(B179,'Power Curves'!$K$9:$AD$232,15),E167)</f>
        <v>0.195295315</v>
      </c>
      <c r="F179" s="130" t="n">
        <f aca="false">IF(VLOOKUP(B179,'Power Curves'!$K$9:$AD$232,19)&lt;&gt;0,VLOOKUP(B179,'Power Curves'!$K$9:$AD$232,19),F178)</f>
        <v>0.097647658</v>
      </c>
    </row>
    <row r="180" customFormat="false" ht="12.75" hidden="false" customHeight="false" outlineLevel="0" collapsed="false">
      <c r="A180" s="173" t="n">
        <v>175</v>
      </c>
      <c r="B180" s="195" t="n">
        <f aca="false">EOMONTH(B179,0)+1</f>
        <v>42461</v>
      </c>
      <c r="C180" s="226" t="n">
        <f aca="false">VLOOKUP(B180,'Power Curves'!$B$9:$I$261,3)+IF(BasisNumber=1,0,VLOOKUP(B180,'Power Curves'!$BM$9:$BO$316,2))</f>
        <v>36.5799980163574</v>
      </c>
      <c r="D180" s="226" t="n">
        <f aca="false">VLOOKUP(B180,'Power Curves'!$B$9:$I$261,7)+IF(BasisNumber=1,0,VLOOKUP(B180,'Power Curves'!$BM$9:$BO$316,3))</f>
        <v>25.3424974060059</v>
      </c>
      <c r="E180" s="130" t="n">
        <f aca="false">IF(VLOOKUP(B180,'Power Curves'!$K$9:$AD$232,15)&lt;&gt;0,VLOOKUP(B180,'Power Curves'!$K$9:$AD$232,15),E168)</f>
        <v>0.195140839</v>
      </c>
      <c r="F180" s="130" t="n">
        <f aca="false">IF(VLOOKUP(B180,'Power Curves'!$K$9:$AD$232,19)&lt;&gt;0,VLOOKUP(B180,'Power Curves'!$K$9:$AD$232,19),F179)</f>
        <v>0.09757042</v>
      </c>
    </row>
    <row r="181" customFormat="false" ht="12.75" hidden="false" customHeight="false" outlineLevel="0" collapsed="false">
      <c r="A181" s="173" t="n">
        <v>176</v>
      </c>
      <c r="B181" s="195" t="n">
        <f aca="false">EOMONTH(B180,0)+1</f>
        <v>42491</v>
      </c>
      <c r="C181" s="226" t="n">
        <f aca="false">VLOOKUP(B181,'Power Curves'!$B$9:$I$261,3)+IF(BasisNumber=1,0,VLOOKUP(B181,'Power Curves'!$BM$9:$BO$316,2))</f>
        <v>39.1300163269043</v>
      </c>
      <c r="D181" s="226" t="n">
        <f aca="false">VLOOKUP(B181,'Power Curves'!$B$9:$I$261,7)+IF(BasisNumber=1,0,VLOOKUP(B181,'Power Curves'!$BM$9:$BO$316,3))</f>
        <v>24.9424977874756</v>
      </c>
      <c r="E181" s="130" t="n">
        <f aca="false">IF(VLOOKUP(B181,'Power Curves'!$K$9:$AD$232,15)&lt;&gt;0,VLOOKUP(B181,'Power Curves'!$K$9:$AD$232,15),E169)</f>
        <v>0.195405368</v>
      </c>
      <c r="F181" s="130" t="n">
        <f aca="false">IF(VLOOKUP(B181,'Power Curves'!$K$9:$AD$232,19)&lt;&gt;0,VLOOKUP(B181,'Power Curves'!$K$9:$AD$232,19),F180)</f>
        <v>0.097702684</v>
      </c>
    </row>
    <row r="182" customFormat="false" ht="12.75" hidden="false" customHeight="false" outlineLevel="0" collapsed="false">
      <c r="A182" s="173" t="n">
        <v>177</v>
      </c>
      <c r="B182" s="195" t="n">
        <f aca="false">EOMONTH(B181,0)+1</f>
        <v>42522</v>
      </c>
      <c r="C182" s="226" t="n">
        <f aca="false">VLOOKUP(B182,'Power Curves'!$B$9:$I$261,3)+IF(BasisNumber=1,0,VLOOKUP(B182,'Power Curves'!$BM$9:$BO$316,2))</f>
        <v>49.8300018310547</v>
      </c>
      <c r="D182" s="226" t="n">
        <f aca="false">VLOOKUP(B182,'Power Curves'!$B$9:$I$261,7)+IF(BasisNumber=1,0,VLOOKUP(B182,'Power Curves'!$BM$9:$BO$316,3))</f>
        <v>25.5425000762939</v>
      </c>
      <c r="E182" s="130" t="n">
        <f aca="false">IF(VLOOKUP(B182,'Power Curves'!$K$9:$AD$232,15)&lt;&gt;0,VLOOKUP(B182,'Power Curves'!$K$9:$AD$232,15),E170)</f>
        <v>0.195341768</v>
      </c>
      <c r="F182" s="130" t="n">
        <f aca="false">IF(VLOOKUP(B182,'Power Curves'!$K$9:$AD$232,19)&lt;&gt;0,VLOOKUP(B182,'Power Curves'!$K$9:$AD$232,19),F181)</f>
        <v>0.097670884</v>
      </c>
    </row>
    <row r="183" customFormat="false" ht="12.75" hidden="false" customHeight="false" outlineLevel="0" collapsed="false">
      <c r="A183" s="173" t="n">
        <v>178</v>
      </c>
      <c r="B183" s="195" t="n">
        <f aca="false">EOMONTH(B182,0)+1</f>
        <v>42552</v>
      </c>
      <c r="C183" s="226" t="n">
        <f aca="false">VLOOKUP(B183,'Power Curves'!$B$9:$I$261,3)+IF(BasisNumber=1,0,VLOOKUP(B183,'Power Curves'!$BM$9:$BO$316,2))</f>
        <v>58.4800033569336</v>
      </c>
      <c r="D183" s="226" t="n">
        <f aca="false">VLOOKUP(B183,'Power Curves'!$B$9:$I$261,7)+IF(BasisNumber=1,0,VLOOKUP(B183,'Power Curves'!$BM$9:$BO$316,3))</f>
        <v>27.0425000762939</v>
      </c>
      <c r="E183" s="130" t="n">
        <f aca="false">IF(VLOOKUP(B183,'Power Curves'!$K$9:$AD$232,15)&lt;&gt;0,VLOOKUP(B183,'Power Curves'!$K$9:$AD$232,15),E171)</f>
        <v>0.195366873</v>
      </c>
      <c r="F183" s="130" t="n">
        <f aca="false">IF(VLOOKUP(B183,'Power Curves'!$K$9:$AD$232,19)&lt;&gt;0,VLOOKUP(B183,'Power Curves'!$K$9:$AD$232,19),F182)</f>
        <v>0.097683437</v>
      </c>
    </row>
    <row r="184" customFormat="false" ht="12.75" hidden="false" customHeight="false" outlineLevel="0" collapsed="false">
      <c r="A184" s="173" t="n">
        <v>179</v>
      </c>
      <c r="B184" s="195" t="n">
        <f aca="false">EOMONTH(B183,0)+1</f>
        <v>42583</v>
      </c>
      <c r="C184" s="226" t="n">
        <f aca="false">VLOOKUP(B184,'Power Curves'!$B$9:$I$261,3)+IF(BasisNumber=1,0,VLOOKUP(B184,'Power Curves'!$BM$9:$BO$316,2))</f>
        <v>57.7250015258789</v>
      </c>
      <c r="D184" s="226" t="n">
        <f aca="false">VLOOKUP(B184,'Power Curves'!$B$9:$I$261,7)+IF(BasisNumber=1,0,VLOOKUP(B184,'Power Curves'!$BM$9:$BO$316,3))</f>
        <v>26.9425000762939</v>
      </c>
      <c r="E184" s="130" t="n">
        <f aca="false">IF(VLOOKUP(B184,'Power Curves'!$K$9:$AD$232,15)&lt;&gt;0,VLOOKUP(B184,'Power Curves'!$K$9:$AD$232,15),E172)</f>
        <v>0.195222729</v>
      </c>
      <c r="F184" s="130" t="n">
        <f aca="false">IF(VLOOKUP(B184,'Power Curves'!$K$9:$AD$232,19)&lt;&gt;0,VLOOKUP(B184,'Power Curves'!$K$9:$AD$232,19),F183)</f>
        <v>0.097611364</v>
      </c>
    </row>
    <row r="185" customFormat="false" ht="12.75" hidden="false" customHeight="false" outlineLevel="0" collapsed="false">
      <c r="A185" s="173" t="n">
        <v>180</v>
      </c>
      <c r="B185" s="195" t="n">
        <f aca="false">EOMONTH(B184,0)+1</f>
        <v>42614</v>
      </c>
      <c r="C185" s="226" t="n">
        <f aca="false">VLOOKUP(B185,'Power Curves'!$B$9:$I$261,3)+IF(BasisNumber=1,0,VLOOKUP(B185,'Power Curves'!$BM$9:$BO$316,2))</f>
        <v>37.1499992370605</v>
      </c>
      <c r="D185" s="226" t="n">
        <f aca="false">VLOOKUP(B185,'Power Curves'!$B$9:$I$261,7)+IF(BasisNumber=1,0,VLOOKUP(B185,'Power Curves'!$BM$9:$BO$316,3))</f>
        <v>23.6925010299683</v>
      </c>
      <c r="E185" s="130" t="n">
        <f aca="false">IF(VLOOKUP(B185,'Power Curves'!$K$9:$AD$232,15)&lt;&gt;0,VLOOKUP(B185,'Power Curves'!$K$9:$AD$232,15),E173)</f>
        <v>0.194813846</v>
      </c>
      <c r="F185" s="130" t="n">
        <f aca="false">IF(VLOOKUP(B185,'Power Curves'!$K$9:$AD$232,19)&lt;&gt;0,VLOOKUP(B185,'Power Curves'!$K$9:$AD$232,19),F184)</f>
        <v>0.097406923</v>
      </c>
    </row>
    <row r="186" customFormat="false" ht="12.75" hidden="false" customHeight="false" outlineLevel="0" collapsed="false">
      <c r="A186" s="173" t="n">
        <v>181</v>
      </c>
      <c r="B186" s="195" t="n">
        <f aca="false">EOMONTH(B185,0)+1</f>
        <v>42644</v>
      </c>
      <c r="C186" s="226" t="n">
        <f aca="false">VLOOKUP(B186,'Power Curves'!$B$9:$I$261,3)+IF(BasisNumber=1,0,VLOOKUP(B186,'Power Curves'!$BM$9:$BO$316,2))</f>
        <v>36.3999988555908</v>
      </c>
      <c r="D186" s="226" t="n">
        <f aca="false">VLOOKUP(B186,'Power Curves'!$B$9:$I$261,7)+IF(BasisNumber=1,0,VLOOKUP(B186,'Power Curves'!$BM$9:$BO$316,3))</f>
        <v>23.3250007247925</v>
      </c>
      <c r="E186" s="130" t="n">
        <f aca="false">IF(VLOOKUP(B186,'Power Curves'!$K$9:$AD$232,15)&lt;&gt;0,VLOOKUP(B186,'Power Curves'!$K$9:$AD$232,15),E174)</f>
        <v>0.194397993</v>
      </c>
      <c r="F186" s="130" t="n">
        <f aca="false">IF(VLOOKUP(B186,'Power Curves'!$K$9:$AD$232,19)&lt;&gt;0,VLOOKUP(B186,'Power Curves'!$K$9:$AD$232,19),F185)</f>
        <v>0.097198996</v>
      </c>
    </row>
    <row r="187" customFormat="false" ht="12.75" hidden="false" customHeight="false" outlineLevel="0" collapsed="false">
      <c r="A187" s="173" t="n">
        <v>182</v>
      </c>
      <c r="B187" s="195" t="n">
        <f aca="false">EOMONTH(B186,0)+1</f>
        <v>42675</v>
      </c>
      <c r="C187" s="226" t="n">
        <f aca="false">VLOOKUP(B187,'Power Curves'!$B$9:$I$261,3)+IF(BasisNumber=1,0,VLOOKUP(B187,'Power Curves'!$BM$9:$BO$316,2))</f>
        <v>34.8999988555908</v>
      </c>
      <c r="D187" s="226" t="n">
        <f aca="false">VLOOKUP(B187,'Power Curves'!$B$9:$I$261,7)+IF(BasisNumber=1,0,VLOOKUP(B187,'Power Curves'!$BM$9:$BO$316,3))</f>
        <v>23.4249991989136</v>
      </c>
      <c r="E187" s="130" t="n">
        <f aca="false">IF(VLOOKUP(B187,'Power Curves'!$K$9:$AD$232,15)&lt;&gt;0,VLOOKUP(B187,'Power Curves'!$K$9:$AD$232,15),E175)</f>
        <v>0.194065817</v>
      </c>
      <c r="F187" s="130" t="n">
        <f aca="false">IF(VLOOKUP(B187,'Power Curves'!$K$9:$AD$232,19)&lt;&gt;0,VLOOKUP(B187,'Power Curves'!$K$9:$AD$232,19),F186)</f>
        <v>0.097032908</v>
      </c>
    </row>
    <row r="188" customFormat="false" ht="12.75" hidden="false" customHeight="false" outlineLevel="0" collapsed="false">
      <c r="A188" s="173" t="n">
        <v>183</v>
      </c>
      <c r="B188" s="195" t="n">
        <f aca="false">EOMONTH(B187,0)+1</f>
        <v>42705</v>
      </c>
      <c r="C188" s="226" t="n">
        <f aca="false">VLOOKUP(B188,'Power Curves'!$B$9:$I$261,3)+IF(BasisNumber=1,0,VLOOKUP(B188,'Power Curves'!$BM$9:$BO$316,2))</f>
        <v>34.3000003814697</v>
      </c>
      <c r="D188" s="226" t="n">
        <f aca="false">VLOOKUP(B188,'Power Curves'!$B$9:$I$261,7)+IF(BasisNumber=1,0,VLOOKUP(B188,'Power Curves'!$BM$9:$BO$316,3))</f>
        <v>25.274998626709</v>
      </c>
      <c r="E188" s="130" t="n">
        <f aca="false">IF(VLOOKUP(B188,'Power Curves'!$K$9:$AD$232,15)&lt;&gt;0,VLOOKUP(B188,'Power Curves'!$K$9:$AD$232,15),E176)</f>
        <v>0.194005565</v>
      </c>
      <c r="F188" s="130" t="n">
        <f aca="false">IF(VLOOKUP(B188,'Power Curves'!$K$9:$AD$232,19)&lt;&gt;0,VLOOKUP(B188,'Power Curves'!$K$9:$AD$232,19),F187)</f>
        <v>0.097002783</v>
      </c>
    </row>
    <row r="189" customFormat="false" ht="12.75" hidden="false" customHeight="false" outlineLevel="0" collapsed="false">
      <c r="A189" s="173" t="n">
        <v>184</v>
      </c>
      <c r="B189" s="195" t="n">
        <f aca="false">EOMONTH(B188,0)+1</f>
        <v>42736</v>
      </c>
      <c r="C189" s="226" t="n">
        <f aca="false">VLOOKUP(B189,'Power Curves'!$B$9:$I$261,3)+IF(BasisNumber=1,0,VLOOKUP(B189,'Power Curves'!$BM$9:$BO$316,2))</f>
        <v>38.3000106811523</v>
      </c>
      <c r="D189" s="226" t="n">
        <f aca="false">VLOOKUP(B189,'Power Curves'!$B$9:$I$261,7)+IF(BasisNumber=1,0,VLOOKUP(B189,'Power Curves'!$BM$9:$BO$316,3))</f>
        <v>26.942495880127</v>
      </c>
      <c r="E189" s="130" t="n">
        <f aca="false">IF(VLOOKUP(B189,'Power Curves'!$K$9:$AD$232,15)&lt;&gt;0,VLOOKUP(B189,'Power Curves'!$K$9:$AD$232,15),E177)</f>
        <v>0.19409061</v>
      </c>
      <c r="F189" s="130" t="n">
        <f aca="false">IF(VLOOKUP(B189,'Power Curves'!$K$9:$AD$232,19)&lt;&gt;0,VLOOKUP(B189,'Power Curves'!$K$9:$AD$232,19),F188)</f>
        <v>0.097045305</v>
      </c>
    </row>
    <row r="190" customFormat="false" ht="12.75" hidden="false" customHeight="false" outlineLevel="0" collapsed="false">
      <c r="A190" s="173" t="n">
        <v>185</v>
      </c>
      <c r="B190" s="195" t="n">
        <f aca="false">EOMONTH(B189,0)+1</f>
        <v>42767</v>
      </c>
      <c r="C190" s="226" t="n">
        <f aca="false">VLOOKUP(B190,'Power Curves'!$B$9:$I$261,3)+IF(BasisNumber=1,0,VLOOKUP(B190,'Power Curves'!$BM$9:$BO$316,2))</f>
        <v>37.1500015258789</v>
      </c>
      <c r="D190" s="226" t="n">
        <f aca="false">VLOOKUP(B190,'Power Curves'!$B$9:$I$261,7)+IF(BasisNumber=1,0,VLOOKUP(B190,'Power Curves'!$BM$9:$BO$316,3))</f>
        <v>27.4424977874756</v>
      </c>
      <c r="E190" s="130" t="n">
        <f aca="false">IF(VLOOKUP(B190,'Power Curves'!$K$9:$AD$232,15)&lt;&gt;0,VLOOKUP(B190,'Power Curves'!$K$9:$AD$232,15),E178)</f>
        <v>0.193939144</v>
      </c>
      <c r="F190" s="130" t="n">
        <f aca="false">IF(VLOOKUP(B190,'Power Curves'!$K$9:$AD$232,19)&lt;&gt;0,VLOOKUP(B190,'Power Curves'!$K$9:$AD$232,19),F189)</f>
        <v>0.096969572</v>
      </c>
    </row>
    <row r="191" customFormat="false" ht="12.75" hidden="false" customHeight="false" outlineLevel="0" collapsed="false">
      <c r="A191" s="173" t="n">
        <v>186</v>
      </c>
      <c r="B191" s="195" t="n">
        <f aca="false">EOMONTH(B190,0)+1</f>
        <v>42795</v>
      </c>
      <c r="C191" s="226" t="n">
        <f aca="false">VLOOKUP(B191,'Power Curves'!$B$9:$I$261,3)+IF(BasisNumber=1,0,VLOOKUP(B191,'Power Curves'!$BM$9:$BO$316,2))</f>
        <v>35.6299915313721</v>
      </c>
      <c r="D191" s="226" t="n">
        <f aca="false">VLOOKUP(B191,'Power Curves'!$B$9:$I$261,7)+IF(BasisNumber=1,0,VLOOKUP(B191,'Power Curves'!$BM$9:$BO$316,3))</f>
        <v>26.3924966430664</v>
      </c>
      <c r="E191" s="130" t="n">
        <f aca="false">IF(VLOOKUP(B191,'Power Curves'!$K$9:$AD$232,15)&lt;&gt;0,VLOOKUP(B191,'Power Curves'!$K$9:$AD$232,15),E179)</f>
        <v>0.193448552</v>
      </c>
      <c r="F191" s="130" t="n">
        <f aca="false">IF(VLOOKUP(B191,'Power Curves'!$K$9:$AD$232,19)&lt;&gt;0,VLOOKUP(B191,'Power Curves'!$K$9:$AD$232,19),F190)</f>
        <v>0.096724276</v>
      </c>
    </row>
    <row r="192" customFormat="false" ht="12.75" hidden="false" customHeight="false" outlineLevel="0" collapsed="false">
      <c r="A192" s="173" t="n">
        <v>187</v>
      </c>
      <c r="B192" s="195" t="n">
        <f aca="false">EOMONTH(B191,0)+1</f>
        <v>42826</v>
      </c>
      <c r="C192" s="226" t="n">
        <f aca="false">VLOOKUP(B192,'Power Curves'!$B$9:$I$261,3)+IF(BasisNumber=1,0,VLOOKUP(B192,'Power Curves'!$BM$9:$BO$316,2))</f>
        <v>36.8299980163574</v>
      </c>
      <c r="D192" s="226" t="n">
        <f aca="false">VLOOKUP(B192,'Power Curves'!$B$9:$I$261,7)+IF(BasisNumber=1,0,VLOOKUP(B192,'Power Curves'!$BM$9:$BO$316,3))</f>
        <v>26.0924974060059</v>
      </c>
      <c r="E192" s="130" t="n">
        <f aca="false">IF(VLOOKUP(B192,'Power Curves'!$K$9:$AD$232,15)&lt;&gt;0,VLOOKUP(B192,'Power Curves'!$K$9:$AD$232,15),E180)</f>
        <v>0.193293197</v>
      </c>
      <c r="F192" s="130" t="n">
        <f aca="false">IF(VLOOKUP(B192,'Power Curves'!$K$9:$AD$232,19)&lt;&gt;0,VLOOKUP(B192,'Power Curves'!$K$9:$AD$232,19),F191)</f>
        <v>0.096646598</v>
      </c>
    </row>
    <row r="193" customFormat="false" ht="12.75" hidden="false" customHeight="false" outlineLevel="0" collapsed="false">
      <c r="A193" s="173" t="n">
        <v>188</v>
      </c>
      <c r="B193" s="195" t="n">
        <f aca="false">EOMONTH(B192,0)+1</f>
        <v>42856</v>
      </c>
      <c r="C193" s="226" t="n">
        <f aca="false">VLOOKUP(B193,'Power Curves'!$B$9:$I$261,3)+IF(BasisNumber=1,0,VLOOKUP(B193,'Power Curves'!$BM$9:$BO$316,2))</f>
        <v>39.3800163269043</v>
      </c>
      <c r="D193" s="226" t="n">
        <f aca="false">VLOOKUP(B193,'Power Curves'!$B$9:$I$261,7)+IF(BasisNumber=1,0,VLOOKUP(B193,'Power Curves'!$BM$9:$BO$316,3))</f>
        <v>25.6924977874756</v>
      </c>
      <c r="E193" s="130" t="n">
        <f aca="false">IF(VLOOKUP(B193,'Power Curves'!$K$9:$AD$232,15)&lt;&gt;0,VLOOKUP(B193,'Power Curves'!$K$9:$AD$232,15),E181)</f>
        <v>0.193428212</v>
      </c>
      <c r="F193" s="130" t="n">
        <f aca="false">IF(VLOOKUP(B193,'Power Curves'!$K$9:$AD$232,19)&lt;&gt;0,VLOOKUP(B193,'Power Curves'!$K$9:$AD$232,19),F192)</f>
        <v>0.096714106</v>
      </c>
    </row>
    <row r="194" customFormat="false" ht="12.75" hidden="false" customHeight="false" outlineLevel="0" collapsed="false">
      <c r="A194" s="173" t="n">
        <v>189</v>
      </c>
      <c r="B194" s="195" t="n">
        <f aca="false">EOMONTH(B193,0)+1</f>
        <v>42887</v>
      </c>
      <c r="C194" s="226" t="n">
        <f aca="false">VLOOKUP(B194,'Power Curves'!$B$9:$I$261,3)+IF(BasisNumber=1,0,VLOOKUP(B194,'Power Curves'!$BM$9:$BO$316,2))</f>
        <v>50.0800018310547</v>
      </c>
      <c r="D194" s="226" t="n">
        <f aca="false">VLOOKUP(B194,'Power Curves'!$B$9:$I$261,7)+IF(BasisNumber=1,0,VLOOKUP(B194,'Power Curves'!$BM$9:$BO$316,3))</f>
        <v>26.2925000762939</v>
      </c>
      <c r="E194" s="130" t="n">
        <f aca="false">IF(VLOOKUP(B194,'Power Curves'!$K$9:$AD$232,15)&lt;&gt;0,VLOOKUP(B194,'Power Curves'!$K$9:$AD$232,15),E182)</f>
        <v>0.193335834</v>
      </c>
      <c r="F194" s="130" t="n">
        <f aca="false">IF(VLOOKUP(B194,'Power Curves'!$K$9:$AD$232,19)&lt;&gt;0,VLOOKUP(B194,'Power Curves'!$K$9:$AD$232,19),F193)</f>
        <v>0.096667917</v>
      </c>
    </row>
    <row r="195" customFormat="false" ht="12.75" hidden="false" customHeight="false" outlineLevel="0" collapsed="false">
      <c r="A195" s="173" t="n">
        <v>190</v>
      </c>
      <c r="B195" s="195" t="n">
        <f aca="false">EOMONTH(B194,0)+1</f>
        <v>42917</v>
      </c>
      <c r="C195" s="226" t="n">
        <f aca="false">VLOOKUP(B195,'Power Curves'!$B$9:$I$261,3)+IF(BasisNumber=1,0,VLOOKUP(B195,'Power Curves'!$BM$9:$BO$316,2))</f>
        <v>58.7300033569336</v>
      </c>
      <c r="D195" s="226" t="n">
        <f aca="false">VLOOKUP(B195,'Power Curves'!$B$9:$I$261,7)+IF(BasisNumber=1,0,VLOOKUP(B195,'Power Curves'!$BM$9:$BO$316,3))</f>
        <v>27.7925000762939</v>
      </c>
      <c r="E195" s="130" t="n">
        <f aca="false">IF(VLOOKUP(B195,'Power Curves'!$K$9:$AD$232,15)&lt;&gt;0,VLOOKUP(B195,'Power Curves'!$K$9:$AD$232,15),E183)</f>
        <v>0.193304928</v>
      </c>
      <c r="F195" s="130" t="n">
        <f aca="false">IF(VLOOKUP(B195,'Power Curves'!$K$9:$AD$232,19)&lt;&gt;0,VLOOKUP(B195,'Power Curves'!$K$9:$AD$232,19),F194)</f>
        <v>0.096652464</v>
      </c>
    </row>
    <row r="196" customFormat="false" ht="12.75" hidden="false" customHeight="false" outlineLevel="0" collapsed="false">
      <c r="A196" s="173" t="n">
        <v>191</v>
      </c>
      <c r="B196" s="195" t="n">
        <f aca="false">EOMONTH(B195,0)+1</f>
        <v>42948</v>
      </c>
      <c r="C196" s="226" t="n">
        <f aca="false">VLOOKUP(B196,'Power Curves'!$B$9:$I$261,3)+IF(BasisNumber=1,0,VLOOKUP(B196,'Power Curves'!$BM$9:$BO$316,2))</f>
        <v>57.9750015258789</v>
      </c>
      <c r="D196" s="226" t="n">
        <f aca="false">VLOOKUP(B196,'Power Curves'!$B$9:$I$261,7)+IF(BasisNumber=1,0,VLOOKUP(B196,'Power Curves'!$BM$9:$BO$316,3))</f>
        <v>27.6925000762939</v>
      </c>
      <c r="E196" s="130" t="n">
        <f aca="false">IF(VLOOKUP(B196,'Power Curves'!$K$9:$AD$232,15)&lt;&gt;0,VLOOKUP(B196,'Power Curves'!$K$9:$AD$232,15),E184)</f>
        <v>0.193156733</v>
      </c>
      <c r="F196" s="130" t="n">
        <f aca="false">IF(VLOOKUP(B196,'Power Curves'!$K$9:$AD$232,19)&lt;&gt;0,VLOOKUP(B196,'Power Curves'!$K$9:$AD$232,19),F195)</f>
        <v>0.096578367</v>
      </c>
    </row>
    <row r="197" customFormat="false" ht="12.75" hidden="false" customHeight="false" outlineLevel="0" collapsed="false">
      <c r="A197" s="173" t="n">
        <v>192</v>
      </c>
      <c r="B197" s="195" t="n">
        <f aca="false">EOMONTH(B196,0)+1</f>
        <v>42979</v>
      </c>
      <c r="C197" s="226" t="n">
        <f aca="false">VLOOKUP(B197,'Power Curves'!$B$9:$I$261,3)+IF(BasisNumber=1,0,VLOOKUP(B197,'Power Curves'!$BM$9:$BO$316,2))</f>
        <v>37.3999992370605</v>
      </c>
      <c r="D197" s="226" t="n">
        <f aca="false">VLOOKUP(B197,'Power Curves'!$B$9:$I$261,7)+IF(BasisNumber=1,0,VLOOKUP(B197,'Power Curves'!$BM$9:$BO$316,3))</f>
        <v>24.4425010299683</v>
      </c>
      <c r="E197" s="130" t="n">
        <f aca="false">IF(VLOOKUP(B197,'Power Curves'!$K$9:$AD$232,15)&lt;&gt;0,VLOOKUP(B197,'Power Curves'!$K$9:$AD$232,15),E185)</f>
        <v>0.192825074</v>
      </c>
      <c r="F197" s="130" t="n">
        <f aca="false">IF(VLOOKUP(B197,'Power Curves'!$K$9:$AD$232,19)&lt;&gt;0,VLOOKUP(B197,'Power Curves'!$K$9:$AD$232,19),F196)</f>
        <v>0.096412537</v>
      </c>
    </row>
    <row r="198" customFormat="false" ht="12.75" hidden="false" customHeight="false" outlineLevel="0" collapsed="false">
      <c r="A198" s="173" t="n">
        <v>193</v>
      </c>
      <c r="B198" s="195" t="n">
        <f aca="false">EOMONTH(B197,0)+1</f>
        <v>43009</v>
      </c>
      <c r="C198" s="226" t="n">
        <f aca="false">VLOOKUP(B198,'Power Curves'!$B$9:$I$261,3)+IF(BasisNumber=1,0,VLOOKUP(B198,'Power Curves'!$BM$9:$BO$316,2))</f>
        <v>36.6499988555908</v>
      </c>
      <c r="D198" s="226" t="n">
        <f aca="false">VLOOKUP(B198,'Power Curves'!$B$9:$I$261,7)+IF(BasisNumber=1,0,VLOOKUP(B198,'Power Curves'!$BM$9:$BO$316,3))</f>
        <v>24.0750007247925</v>
      </c>
      <c r="E198" s="130" t="n">
        <f aca="false">IF(VLOOKUP(B198,'Power Curves'!$K$9:$AD$232,15)&lt;&gt;0,VLOOKUP(B198,'Power Curves'!$K$9:$AD$232,15),E186)</f>
        <v>0.192488584</v>
      </c>
      <c r="F198" s="130" t="n">
        <f aca="false">IF(VLOOKUP(B198,'Power Curves'!$K$9:$AD$232,19)&lt;&gt;0,VLOOKUP(B198,'Power Curves'!$K$9:$AD$232,19),F197)</f>
        <v>0.096244292</v>
      </c>
    </row>
    <row r="199" customFormat="false" ht="12.75" hidden="false" customHeight="false" outlineLevel="0" collapsed="false">
      <c r="A199" s="173" t="n">
        <v>194</v>
      </c>
      <c r="B199" s="195" t="n">
        <f aca="false">EOMONTH(B198,0)+1</f>
        <v>43040</v>
      </c>
      <c r="C199" s="226" t="n">
        <f aca="false">VLOOKUP(B199,'Power Curves'!$B$9:$I$261,3)+IF(BasisNumber=1,0,VLOOKUP(B199,'Power Curves'!$BM$9:$BO$316,2))</f>
        <v>35.1499988555908</v>
      </c>
      <c r="D199" s="226" t="n">
        <f aca="false">VLOOKUP(B199,'Power Curves'!$B$9:$I$261,7)+IF(BasisNumber=1,0,VLOOKUP(B199,'Power Curves'!$BM$9:$BO$316,3))</f>
        <v>24.1749991989136</v>
      </c>
      <c r="E199" s="130" t="n">
        <f aca="false">IF(VLOOKUP(B199,'Power Curves'!$K$9:$AD$232,15)&lt;&gt;0,VLOOKUP(B199,'Power Curves'!$K$9:$AD$232,15),E187)</f>
        <v>0.192210083</v>
      </c>
      <c r="F199" s="130" t="n">
        <f aca="false">IF(VLOOKUP(B199,'Power Curves'!$K$9:$AD$232,19)&lt;&gt;0,VLOOKUP(B199,'Power Curves'!$K$9:$AD$232,19),F198)</f>
        <v>0.096105041</v>
      </c>
    </row>
    <row r="200" customFormat="false" ht="12.75" hidden="false" customHeight="false" outlineLevel="0" collapsed="false">
      <c r="A200" s="173" t="n">
        <v>195</v>
      </c>
      <c r="B200" s="195" t="n">
        <f aca="false">EOMONTH(B199,0)+1</f>
        <v>43070</v>
      </c>
      <c r="C200" s="226" t="n">
        <f aca="false">VLOOKUP(B200,'Power Curves'!$B$9:$I$261,3)+IF(BasisNumber=1,0,VLOOKUP(B200,'Power Curves'!$BM$9:$BO$316,2))</f>
        <v>34.5500003814697</v>
      </c>
      <c r="D200" s="226" t="n">
        <f aca="false">VLOOKUP(B200,'Power Curves'!$B$9:$I$261,7)+IF(BasisNumber=1,0,VLOOKUP(B200,'Power Curves'!$BM$9:$BO$316,3))</f>
        <v>26.024998626709</v>
      </c>
      <c r="E200" s="130" t="n">
        <f aca="false">IF(VLOOKUP(B200,'Power Curves'!$K$9:$AD$232,15)&lt;&gt;0,VLOOKUP(B200,'Power Curves'!$K$9:$AD$232,15),E188)</f>
        <v>0.192120025</v>
      </c>
      <c r="F200" s="130" t="n">
        <f aca="false">IF(VLOOKUP(B200,'Power Curves'!$K$9:$AD$232,19)&lt;&gt;0,VLOOKUP(B200,'Power Curves'!$K$9:$AD$232,19),F199)</f>
        <v>0.096060013</v>
      </c>
    </row>
    <row r="201" customFormat="false" ht="12.75" hidden="false" customHeight="false" outlineLevel="0" collapsed="false">
      <c r="A201" s="173" t="n">
        <v>196</v>
      </c>
      <c r="B201" s="195" t="n">
        <f aca="false">EOMONTH(B200,0)+1</f>
        <v>43101</v>
      </c>
      <c r="C201" s="226" t="n">
        <f aca="false">VLOOKUP(B201,'Power Curves'!$B$9:$I$261,3)+IF(BasisNumber=1,0,VLOOKUP(B201,'Power Curves'!$BM$9:$BO$316,2))</f>
        <v>38.5500106811523</v>
      </c>
      <c r="D201" s="226" t="n">
        <f aca="false">VLOOKUP(B201,'Power Curves'!$B$9:$I$261,7)+IF(BasisNumber=1,0,VLOOKUP(B201,'Power Curves'!$BM$9:$BO$316,3))</f>
        <v>27.692495880127</v>
      </c>
      <c r="E201" s="130" t="n">
        <f aca="false">IF(VLOOKUP(B201,'Power Curves'!$K$9:$AD$232,15)&lt;&gt;0,VLOOKUP(B201,'Power Curves'!$K$9:$AD$232,15),E189)</f>
        <v>0.192128243</v>
      </c>
      <c r="F201" s="130" t="n">
        <f aca="false">IF(VLOOKUP(B201,'Power Curves'!$K$9:$AD$232,19)&lt;&gt;0,VLOOKUP(B201,'Power Curves'!$K$9:$AD$232,19),F200)</f>
        <v>0.096064121</v>
      </c>
    </row>
    <row r="202" customFormat="false" ht="12.75" hidden="false" customHeight="false" outlineLevel="0" collapsed="false">
      <c r="A202" s="173" t="n">
        <v>197</v>
      </c>
      <c r="B202" s="195" t="n">
        <f aca="false">EOMONTH(B201,0)+1</f>
        <v>43132</v>
      </c>
      <c r="C202" s="226" t="n">
        <f aca="false">VLOOKUP(B202,'Power Curves'!$B$9:$I$261,3)+IF(BasisNumber=1,0,VLOOKUP(B202,'Power Curves'!$BM$9:$BO$316,2))</f>
        <v>37.4000015258789</v>
      </c>
      <c r="D202" s="226" t="n">
        <f aca="false">VLOOKUP(B202,'Power Curves'!$B$9:$I$261,7)+IF(BasisNumber=1,0,VLOOKUP(B202,'Power Curves'!$BM$9:$BO$316,3))</f>
        <v>28.1924977874756</v>
      </c>
      <c r="E202" s="130" t="n">
        <f aca="false">IF(VLOOKUP(B202,'Power Curves'!$K$9:$AD$232,15)&lt;&gt;0,VLOOKUP(B202,'Power Curves'!$K$9:$AD$232,15),E190)</f>
        <v>0.191975457</v>
      </c>
      <c r="F202" s="130" t="n">
        <f aca="false">IF(VLOOKUP(B202,'Power Curves'!$K$9:$AD$232,19)&lt;&gt;0,VLOOKUP(B202,'Power Curves'!$K$9:$AD$232,19),F201)</f>
        <v>0.095987728</v>
      </c>
    </row>
    <row r="203" customFormat="false" ht="12.75" hidden="false" customHeight="false" outlineLevel="0" collapsed="false">
      <c r="A203" s="173" t="n">
        <v>198</v>
      </c>
      <c r="B203" s="195" t="n">
        <f aca="false">EOMONTH(B202,0)+1</f>
        <v>43160</v>
      </c>
      <c r="C203" s="226" t="n">
        <f aca="false">VLOOKUP(B203,'Power Curves'!$B$9:$I$261,3)+IF(BasisNumber=1,0,VLOOKUP(B203,'Power Curves'!$BM$9:$BO$316,2))</f>
        <v>35.8799915313721</v>
      </c>
      <c r="D203" s="226" t="n">
        <f aca="false">VLOOKUP(B203,'Power Curves'!$B$9:$I$261,7)+IF(BasisNumber=1,0,VLOOKUP(B203,'Power Curves'!$BM$9:$BO$316,3))</f>
        <v>27.1424966430664</v>
      </c>
      <c r="E203" s="130" t="n">
        <f aca="false">IF(VLOOKUP(B203,'Power Curves'!$K$9:$AD$232,15)&lt;&gt;0,VLOOKUP(B203,'Power Curves'!$K$9:$AD$232,15),E191)</f>
        <v>0.191587656</v>
      </c>
      <c r="F203" s="130" t="n">
        <f aca="false">IF(VLOOKUP(B203,'Power Curves'!$K$9:$AD$232,19)&lt;&gt;0,VLOOKUP(B203,'Power Curves'!$K$9:$AD$232,19),F202)</f>
        <v>0.095793828</v>
      </c>
    </row>
    <row r="204" customFormat="false" ht="12.75" hidden="false" customHeight="false" outlineLevel="0" collapsed="false">
      <c r="A204" s="173" t="n">
        <v>199</v>
      </c>
      <c r="B204" s="195" t="n">
        <f aca="false">EOMONTH(B203,0)+1</f>
        <v>43191</v>
      </c>
      <c r="C204" s="226" t="n">
        <f aca="false">VLOOKUP(B204,'Power Curves'!$B$9:$I$261,3)+IF(BasisNumber=1,0,VLOOKUP(B204,'Power Curves'!$BM$9:$BO$316,2))</f>
        <v>37.0799980163574</v>
      </c>
      <c r="D204" s="226" t="n">
        <f aca="false">VLOOKUP(B204,'Power Curves'!$B$9:$I$261,7)+IF(BasisNumber=1,0,VLOOKUP(B204,'Power Curves'!$BM$9:$BO$316,3))</f>
        <v>26.8424974060059</v>
      </c>
      <c r="E204" s="130" t="n">
        <f aca="false">IF(VLOOKUP(B204,'Power Curves'!$K$9:$AD$232,15)&lt;&gt;0,VLOOKUP(B204,'Power Curves'!$K$9:$AD$232,15),E192)</f>
        <v>0.191432175</v>
      </c>
      <c r="F204" s="130" t="n">
        <f aca="false">IF(VLOOKUP(B204,'Power Curves'!$K$9:$AD$232,19)&lt;&gt;0,VLOOKUP(B204,'Power Curves'!$K$9:$AD$232,19),F203)</f>
        <v>0.095716087</v>
      </c>
    </row>
    <row r="205" customFormat="false" ht="12.75" hidden="false" customHeight="false" outlineLevel="0" collapsed="false">
      <c r="A205" s="173" t="n">
        <v>200</v>
      </c>
      <c r="B205" s="195" t="n">
        <f aca="false">EOMONTH(B204,0)+1</f>
        <v>43221</v>
      </c>
      <c r="C205" s="226" t="n">
        <f aca="false">VLOOKUP(B205,'Power Curves'!$B$9:$I$261,3)+IF(BasisNumber=1,0,VLOOKUP(B205,'Power Curves'!$BM$9:$BO$316,2))</f>
        <v>39.6300163269043</v>
      </c>
      <c r="D205" s="226" t="n">
        <f aca="false">VLOOKUP(B205,'Power Curves'!$B$9:$I$261,7)+IF(BasisNumber=1,0,VLOOKUP(B205,'Power Curves'!$BM$9:$BO$316,3))</f>
        <v>26.4424977874756</v>
      </c>
      <c r="E205" s="130" t="n">
        <f aca="false">IF(VLOOKUP(B205,'Power Curves'!$K$9:$AD$232,15)&lt;&gt;0,VLOOKUP(B205,'Power Curves'!$K$9:$AD$232,15),E193)</f>
        <v>0.19147792</v>
      </c>
      <c r="F205" s="130" t="n">
        <f aca="false">IF(VLOOKUP(B205,'Power Curves'!$K$9:$AD$232,19)&lt;&gt;0,VLOOKUP(B205,'Power Curves'!$K$9:$AD$232,19),F204)</f>
        <v>0.09573896</v>
      </c>
    </row>
    <row r="206" customFormat="false" ht="12.75" hidden="false" customHeight="false" outlineLevel="0" collapsed="false">
      <c r="A206" s="173" t="n">
        <v>201</v>
      </c>
      <c r="B206" s="195" t="n">
        <f aca="false">EOMONTH(B205,0)+1</f>
        <v>43252</v>
      </c>
      <c r="C206" s="226" t="n">
        <f aca="false">VLOOKUP(B206,'Power Curves'!$B$9:$I$261,3)+IF(BasisNumber=1,0,VLOOKUP(B206,'Power Curves'!$BM$9:$BO$316,2))</f>
        <v>50.3300018310547</v>
      </c>
      <c r="D206" s="226" t="n">
        <f aca="false">VLOOKUP(B206,'Power Curves'!$B$9:$I$261,7)+IF(BasisNumber=1,0,VLOOKUP(B206,'Power Curves'!$BM$9:$BO$316,3))</f>
        <v>27.0425000762939</v>
      </c>
      <c r="E206" s="130" t="n">
        <f aca="false">IF(VLOOKUP(B206,'Power Curves'!$K$9:$AD$232,15)&lt;&gt;0,VLOOKUP(B206,'Power Curves'!$K$9:$AD$232,15),E194)</f>
        <v>0.191366082</v>
      </c>
      <c r="F206" s="130" t="n">
        <f aca="false">IF(VLOOKUP(B206,'Power Curves'!$K$9:$AD$232,19)&lt;&gt;0,VLOOKUP(B206,'Power Curves'!$K$9:$AD$232,19),F205)</f>
        <v>0.095683041</v>
      </c>
    </row>
    <row r="207" customFormat="false" ht="12.75" hidden="false" customHeight="false" outlineLevel="0" collapsed="false">
      <c r="A207" s="173" t="n">
        <v>202</v>
      </c>
      <c r="B207" s="195" t="n">
        <f aca="false">EOMONTH(B206,0)+1</f>
        <v>43282</v>
      </c>
      <c r="C207" s="226" t="n">
        <f aca="false">VLOOKUP(B207,'Power Curves'!$B$9:$I$261,3)+IF(BasisNumber=1,0,VLOOKUP(B207,'Power Curves'!$BM$9:$BO$316,2))</f>
        <v>58.9800033569336</v>
      </c>
      <c r="D207" s="226" t="n">
        <f aca="false">VLOOKUP(B207,'Power Curves'!$B$9:$I$261,7)+IF(BasisNumber=1,0,VLOOKUP(B207,'Power Curves'!$BM$9:$BO$316,3))</f>
        <v>28.5425000762939</v>
      </c>
      <c r="E207" s="130" t="n">
        <f aca="false">IF(VLOOKUP(B207,'Power Curves'!$K$9:$AD$232,15)&lt;&gt;0,VLOOKUP(B207,'Power Curves'!$K$9:$AD$232,15),E195)</f>
        <v>0.191296844</v>
      </c>
      <c r="F207" s="130" t="n">
        <f aca="false">IF(VLOOKUP(B207,'Power Curves'!$K$9:$AD$232,19)&lt;&gt;0,VLOOKUP(B207,'Power Curves'!$K$9:$AD$232,19),F206)</f>
        <v>0.095648422</v>
      </c>
    </row>
    <row r="208" customFormat="false" ht="12.75" hidden="false" customHeight="false" outlineLevel="0" collapsed="false">
      <c r="A208" s="173" t="n">
        <v>203</v>
      </c>
      <c r="B208" s="195" t="n">
        <f aca="false">EOMONTH(B207,0)+1</f>
        <v>43313</v>
      </c>
      <c r="C208" s="226" t="n">
        <f aca="false">VLOOKUP(B208,'Power Curves'!$B$9:$I$261,3)+IF(BasisNumber=1,0,VLOOKUP(B208,'Power Curves'!$BM$9:$BO$316,2))</f>
        <v>58.2250015258789</v>
      </c>
      <c r="D208" s="226" t="n">
        <f aca="false">VLOOKUP(B208,'Power Curves'!$B$9:$I$261,7)+IF(BasisNumber=1,0,VLOOKUP(B208,'Power Curves'!$BM$9:$BO$316,3))</f>
        <v>28.4425000762939</v>
      </c>
      <c r="E208" s="130" t="n">
        <f aca="false">IF(VLOOKUP(B208,'Power Curves'!$K$9:$AD$232,15)&lt;&gt;0,VLOOKUP(B208,'Power Curves'!$K$9:$AD$232,15),E196)</f>
        <v>0.191146324</v>
      </c>
      <c r="F208" s="130" t="n">
        <f aca="false">IF(VLOOKUP(B208,'Power Curves'!$K$9:$AD$232,19)&lt;&gt;0,VLOOKUP(B208,'Power Curves'!$K$9:$AD$232,19),F207)</f>
        <v>0.095573162</v>
      </c>
    </row>
    <row r="209" customFormat="false" ht="12.75" hidden="false" customHeight="false" outlineLevel="0" collapsed="false">
      <c r="A209" s="173" t="n">
        <v>204</v>
      </c>
      <c r="B209" s="195" t="n">
        <f aca="false">EOMONTH(B208,0)+1</f>
        <v>43344</v>
      </c>
      <c r="C209" s="226" t="n">
        <f aca="false">VLOOKUP(B209,'Power Curves'!$B$9:$I$261,3)+IF(BasisNumber=1,0,VLOOKUP(B209,'Power Curves'!$BM$9:$BO$316,2))</f>
        <v>37.6499992370605</v>
      </c>
      <c r="D209" s="226" t="n">
        <f aca="false">VLOOKUP(B209,'Power Curves'!$B$9:$I$261,7)+IF(BasisNumber=1,0,VLOOKUP(B209,'Power Curves'!$BM$9:$BO$316,3))</f>
        <v>25.1925010299683</v>
      </c>
      <c r="E209" s="130" t="n">
        <f aca="false">IF(VLOOKUP(B209,'Power Curves'!$K$9:$AD$232,15)&lt;&gt;0,VLOOKUP(B209,'Power Curves'!$K$9:$AD$232,15),E197)</f>
        <v>0.190868664</v>
      </c>
      <c r="F209" s="130" t="n">
        <f aca="false">IF(VLOOKUP(B209,'Power Curves'!$K$9:$AD$232,19)&lt;&gt;0,VLOOKUP(B209,'Power Curves'!$K$9:$AD$232,19),F208)</f>
        <v>0.095434332</v>
      </c>
    </row>
    <row r="210" customFormat="false" ht="12.75" hidden="false" customHeight="false" outlineLevel="0" collapsed="false">
      <c r="A210" s="173" t="n">
        <v>205</v>
      </c>
      <c r="B210" s="195" t="n">
        <f aca="false">EOMONTH(B209,0)+1</f>
        <v>43374</v>
      </c>
      <c r="C210" s="226" t="n">
        <f aca="false">VLOOKUP(B210,'Power Curves'!$B$9:$I$261,3)+IF(BasisNumber=1,0,VLOOKUP(B210,'Power Curves'!$BM$9:$BO$316,2))</f>
        <v>36.8999988555908</v>
      </c>
      <c r="D210" s="226" t="n">
        <f aca="false">VLOOKUP(B210,'Power Curves'!$B$9:$I$261,7)+IF(BasisNumber=1,0,VLOOKUP(B210,'Power Curves'!$BM$9:$BO$316,3))</f>
        <v>24.8250007247925</v>
      </c>
      <c r="E210" s="130" t="n">
        <f aca="false">IF(VLOOKUP(B210,'Power Curves'!$K$9:$AD$232,15)&lt;&gt;0,VLOOKUP(B210,'Power Curves'!$K$9:$AD$232,15),E198)</f>
        <v>0.190587656</v>
      </c>
      <c r="F210" s="130" t="n">
        <f aca="false">IF(VLOOKUP(B210,'Power Curves'!$K$9:$AD$232,19)&lt;&gt;0,VLOOKUP(B210,'Power Curves'!$K$9:$AD$232,19),F209)</f>
        <v>0.095293828</v>
      </c>
    </row>
    <row r="211" customFormat="false" ht="12.75" hidden="false" customHeight="false" outlineLevel="0" collapsed="false">
      <c r="A211" s="173" t="n">
        <v>206</v>
      </c>
      <c r="B211" s="195" t="n">
        <f aca="false">EOMONTH(B210,0)+1</f>
        <v>43405</v>
      </c>
      <c r="C211" s="226" t="n">
        <f aca="false">VLOOKUP(B211,'Power Curves'!$B$9:$I$261,3)+IF(BasisNumber=1,0,VLOOKUP(B211,'Power Curves'!$BM$9:$BO$316,2))</f>
        <v>35.3999988555908</v>
      </c>
      <c r="D211" s="226" t="n">
        <f aca="false">VLOOKUP(B211,'Power Curves'!$B$9:$I$261,7)+IF(BasisNumber=1,0,VLOOKUP(B211,'Power Curves'!$BM$9:$BO$316,3))</f>
        <v>24.9249991989136</v>
      </c>
      <c r="E211" s="130" t="n">
        <f aca="false">IF(VLOOKUP(B211,'Power Curves'!$K$9:$AD$232,15)&lt;&gt;0,VLOOKUP(B211,'Power Curves'!$K$9:$AD$232,15),E199)</f>
        <v>0.190346835</v>
      </c>
      <c r="F211" s="130" t="n">
        <f aca="false">IF(VLOOKUP(B211,'Power Curves'!$K$9:$AD$232,19)&lt;&gt;0,VLOOKUP(B211,'Power Curves'!$K$9:$AD$232,19),F210)</f>
        <v>0.095173417</v>
      </c>
    </row>
    <row r="212" customFormat="false" ht="12.75" hidden="false" customHeight="false" outlineLevel="0" collapsed="false">
      <c r="A212" s="173" t="n">
        <v>207</v>
      </c>
      <c r="B212" s="195" t="n">
        <f aca="false">EOMONTH(B211,0)+1</f>
        <v>43435</v>
      </c>
      <c r="C212" s="226" t="n">
        <f aca="false">VLOOKUP(B212,'Power Curves'!$B$9:$I$261,3)+IF(BasisNumber=1,0,VLOOKUP(B212,'Power Curves'!$BM$9:$BO$316,2))</f>
        <v>34.8000003814697</v>
      </c>
      <c r="D212" s="226" t="n">
        <f aca="false">VLOOKUP(B212,'Power Curves'!$B$9:$I$261,7)+IF(BasisNumber=1,0,VLOOKUP(B212,'Power Curves'!$BM$9:$BO$316,3))</f>
        <v>26.774998626709</v>
      </c>
      <c r="E212" s="130" t="n">
        <f aca="false">IF(VLOOKUP(B212,'Power Curves'!$K$9:$AD$232,15)&lt;&gt;0,VLOOKUP(B212,'Power Curves'!$K$9:$AD$232,15),E200)</f>
        <v>0.190236605</v>
      </c>
      <c r="F212" s="130" t="n">
        <f aca="false">IF(VLOOKUP(B212,'Power Curves'!$K$9:$AD$232,19)&lt;&gt;0,VLOOKUP(B212,'Power Curves'!$K$9:$AD$232,19),F211)</f>
        <v>0.095118302</v>
      </c>
    </row>
    <row r="213" customFormat="false" ht="12.75" hidden="false" customHeight="false" outlineLevel="0" collapsed="false">
      <c r="A213" s="173" t="n">
        <v>208</v>
      </c>
      <c r="B213" s="195" t="n">
        <f aca="false">EOMONTH(B212,0)+1</f>
        <v>43466</v>
      </c>
      <c r="C213" s="226" t="n">
        <f aca="false">VLOOKUP(B213,'Power Curves'!$B$9:$I$261,3)+IF(BasisNumber=1,0,VLOOKUP(B213,'Power Curves'!$BM$9:$BO$316,2))</f>
        <v>38.8000106811523</v>
      </c>
      <c r="D213" s="226" t="n">
        <f aca="false">VLOOKUP(B213,'Power Curves'!$B$9:$I$261,7)+IF(BasisNumber=1,0,VLOOKUP(B213,'Power Curves'!$BM$9:$BO$316,3))</f>
        <v>28.442495880127</v>
      </c>
      <c r="E213" s="130" t="n">
        <f aca="false">IF(VLOOKUP(B213,'Power Curves'!$K$9:$AD$232,15)&lt;&gt;0,VLOOKUP(B213,'Power Curves'!$K$9:$AD$232,15),E201)</f>
        <v>0.190192088</v>
      </c>
      <c r="F213" s="130" t="n">
        <f aca="false">IF(VLOOKUP(B213,'Power Curves'!$K$9:$AD$232,19)&lt;&gt;0,VLOOKUP(B213,'Power Curves'!$K$9:$AD$232,19),F212)</f>
        <v>0.095096044</v>
      </c>
    </row>
    <row r="214" customFormat="false" ht="12.75" hidden="false" customHeight="false" outlineLevel="0" collapsed="false">
      <c r="A214" s="173" t="n">
        <v>209</v>
      </c>
      <c r="B214" s="195" t="n">
        <f aca="false">EOMONTH(B213,0)+1</f>
        <v>43497</v>
      </c>
      <c r="C214" s="226" t="n">
        <f aca="false">VLOOKUP(B214,'Power Curves'!$B$9:$I$261,3)+IF(BasisNumber=1,0,VLOOKUP(B214,'Power Curves'!$BM$9:$BO$316,2))</f>
        <v>37.6500015258789</v>
      </c>
      <c r="D214" s="226" t="n">
        <f aca="false">VLOOKUP(B214,'Power Curves'!$B$9:$I$261,7)+IF(BasisNumber=1,0,VLOOKUP(B214,'Power Curves'!$BM$9:$BO$316,3))</f>
        <v>28.9424977874756</v>
      </c>
      <c r="E214" s="130" t="n">
        <f aca="false">IF(VLOOKUP(B214,'Power Curves'!$K$9:$AD$232,15)&lt;&gt;0,VLOOKUP(B214,'Power Curves'!$K$9:$AD$232,15),E202)</f>
        <v>0.190038865</v>
      </c>
      <c r="F214" s="130" t="n">
        <f aca="false">IF(VLOOKUP(B214,'Power Curves'!$K$9:$AD$232,19)&lt;&gt;0,VLOOKUP(B214,'Power Curves'!$K$9:$AD$232,19),F213)</f>
        <v>0.095019432</v>
      </c>
    </row>
    <row r="215" customFormat="false" ht="12.75" hidden="false" customHeight="false" outlineLevel="0" collapsed="false">
      <c r="A215" s="173" t="n">
        <v>210</v>
      </c>
      <c r="B215" s="195" t="n">
        <f aca="false">EOMONTH(B214,0)+1</f>
        <v>43525</v>
      </c>
      <c r="C215" s="226" t="n">
        <f aca="false">VLOOKUP(B215,'Power Curves'!$B$9:$I$261,3)+IF(BasisNumber=1,0,VLOOKUP(B215,'Power Curves'!$BM$9:$BO$316,2))</f>
        <v>36.1299915313721</v>
      </c>
      <c r="D215" s="226" t="n">
        <f aca="false">VLOOKUP(B215,'Power Curves'!$B$9:$I$261,7)+IF(BasisNumber=1,0,VLOOKUP(B215,'Power Curves'!$BM$9:$BO$316,3))</f>
        <v>27.8924966430664</v>
      </c>
      <c r="E215" s="130" t="n">
        <f aca="false">IF(VLOOKUP(B215,'Power Curves'!$K$9:$AD$232,15)&lt;&gt;0,VLOOKUP(B215,'Power Curves'!$K$9:$AD$232,15),E203)</f>
        <v>0.189722777</v>
      </c>
      <c r="F215" s="130" t="n">
        <f aca="false">IF(VLOOKUP(B215,'Power Curves'!$K$9:$AD$232,19)&lt;&gt;0,VLOOKUP(B215,'Power Curves'!$K$9:$AD$232,19),F214)</f>
        <v>0.094861388</v>
      </c>
    </row>
    <row r="216" customFormat="false" ht="12.75" hidden="false" customHeight="false" outlineLevel="0" collapsed="false">
      <c r="A216" s="173" t="n">
        <v>211</v>
      </c>
      <c r="B216" s="195" t="n">
        <f aca="false">EOMONTH(B215,0)+1</f>
        <v>43556</v>
      </c>
      <c r="C216" s="226" t="n">
        <f aca="false">VLOOKUP(B216,'Power Curves'!$B$9:$I$261,3)+IF(BasisNumber=1,0,VLOOKUP(B216,'Power Curves'!$BM$9:$BO$316,2))</f>
        <v>37.3299980163574</v>
      </c>
      <c r="D216" s="226" t="n">
        <f aca="false">VLOOKUP(B216,'Power Curves'!$B$9:$I$261,7)+IF(BasisNumber=1,0,VLOOKUP(B216,'Power Curves'!$BM$9:$BO$316,3))</f>
        <v>27.5924974060059</v>
      </c>
      <c r="E216" s="130" t="n">
        <f aca="false">IF(VLOOKUP(B216,'Power Curves'!$K$9:$AD$232,15)&lt;&gt;0,VLOOKUP(B216,'Power Curves'!$K$9:$AD$232,15),E204)</f>
        <v>0.189567686</v>
      </c>
      <c r="F216" s="130" t="n">
        <f aca="false">IF(VLOOKUP(B216,'Power Curves'!$K$9:$AD$232,19)&lt;&gt;0,VLOOKUP(B216,'Power Curves'!$K$9:$AD$232,19),F215)</f>
        <v>0.094783843</v>
      </c>
    </row>
    <row r="217" customFormat="false" ht="12.75" hidden="false" customHeight="false" outlineLevel="0" collapsed="false">
      <c r="A217" s="173" t="n">
        <v>212</v>
      </c>
      <c r="B217" s="195" t="n">
        <f aca="false">EOMONTH(B216,0)+1</f>
        <v>43586</v>
      </c>
      <c r="C217" s="226" t="n">
        <f aca="false">VLOOKUP(B217,'Power Curves'!$B$9:$I$261,3)+IF(BasisNumber=1,0,VLOOKUP(B217,'Power Curves'!$BM$9:$BO$316,2))</f>
        <v>39.8800163269043</v>
      </c>
      <c r="D217" s="226" t="n">
        <f aca="false">VLOOKUP(B217,'Power Curves'!$B$9:$I$261,7)+IF(BasisNumber=1,0,VLOOKUP(B217,'Power Curves'!$BM$9:$BO$316,3))</f>
        <v>27.1924977874756</v>
      </c>
      <c r="E217" s="130" t="n">
        <f aca="false">IF(VLOOKUP(B217,'Power Curves'!$K$9:$AD$232,15)&lt;&gt;0,VLOOKUP(B217,'Power Curves'!$K$9:$AD$232,15),E205)</f>
        <v>0.189552046</v>
      </c>
      <c r="F217" s="130" t="n">
        <f aca="false">IF(VLOOKUP(B217,'Power Curves'!$K$9:$AD$232,19)&lt;&gt;0,VLOOKUP(B217,'Power Curves'!$K$9:$AD$232,19),F216)</f>
        <v>0.094776023</v>
      </c>
    </row>
    <row r="218" customFormat="false" ht="12.75" hidden="false" customHeight="false" outlineLevel="0" collapsed="false">
      <c r="A218" s="173" t="n">
        <v>213</v>
      </c>
      <c r="B218" s="195" t="n">
        <f aca="false">EOMONTH(B217,0)+1</f>
        <v>43617</v>
      </c>
      <c r="C218" s="226" t="n">
        <f aca="false">VLOOKUP(B218,'Power Curves'!$B$9:$I$261,3)+IF(BasisNumber=1,0,VLOOKUP(B218,'Power Curves'!$BM$9:$BO$316,2))</f>
        <v>50.5800018310547</v>
      </c>
      <c r="D218" s="226" t="n">
        <f aca="false">VLOOKUP(B218,'Power Curves'!$B$9:$I$261,7)+IF(BasisNumber=1,0,VLOOKUP(B218,'Power Curves'!$BM$9:$BO$316,3))</f>
        <v>27.7925000762939</v>
      </c>
      <c r="E218" s="130" t="n">
        <f aca="false">IF(VLOOKUP(B218,'Power Curves'!$K$9:$AD$232,15)&lt;&gt;0,VLOOKUP(B218,'Power Curves'!$K$9:$AD$232,15),E206)</f>
        <v>0.1894272</v>
      </c>
      <c r="F218" s="130" t="n">
        <f aca="false">IF(VLOOKUP(B218,'Power Curves'!$K$9:$AD$232,19)&lt;&gt;0,VLOOKUP(B218,'Power Curves'!$K$9:$AD$232,19),F217)</f>
        <v>0.0947136</v>
      </c>
    </row>
    <row r="219" customFormat="false" ht="12.75" hidden="false" customHeight="false" outlineLevel="0" collapsed="false">
      <c r="A219" s="173" t="n">
        <v>214</v>
      </c>
      <c r="B219" s="195" t="n">
        <f aca="false">EOMONTH(B218,0)+1</f>
        <v>43647</v>
      </c>
      <c r="C219" s="226" t="n">
        <f aca="false">VLOOKUP(B219,'Power Curves'!$B$9:$I$261,3)+IF(BasisNumber=1,0,VLOOKUP(B219,'Power Curves'!$BM$9:$BO$316,2))</f>
        <v>59.2300033569336</v>
      </c>
      <c r="D219" s="226" t="n">
        <f aca="false">VLOOKUP(B219,'Power Curves'!$B$9:$I$261,7)+IF(BasisNumber=1,0,VLOOKUP(B219,'Power Curves'!$BM$9:$BO$316,3))</f>
        <v>29.2925000762939</v>
      </c>
      <c r="E219" s="130" t="n">
        <f aca="false">IF(VLOOKUP(B219,'Power Curves'!$K$9:$AD$232,15)&lt;&gt;0,VLOOKUP(B219,'Power Curves'!$K$9:$AD$232,15),E207)</f>
        <v>0.189331876</v>
      </c>
      <c r="F219" s="130" t="n">
        <f aca="false">IF(VLOOKUP(B219,'Power Curves'!$K$9:$AD$232,19)&lt;&gt;0,VLOOKUP(B219,'Power Curves'!$K$9:$AD$232,19),F218)</f>
        <v>0.094665938</v>
      </c>
    </row>
    <row r="220" customFormat="false" ht="12.75" hidden="false" customHeight="false" outlineLevel="0" collapsed="false">
      <c r="A220" s="173" t="n">
        <v>215</v>
      </c>
      <c r="B220" s="195" t="n">
        <f aca="false">EOMONTH(B219,0)+1</f>
        <v>43678</v>
      </c>
      <c r="C220" s="226" t="n">
        <f aca="false">VLOOKUP(B220,'Power Curves'!$B$9:$I$261,3)+IF(BasisNumber=1,0,VLOOKUP(B220,'Power Curves'!$BM$9:$BO$316,2))</f>
        <v>58.4750015258789</v>
      </c>
      <c r="D220" s="226" t="n">
        <f aca="false">VLOOKUP(B220,'Power Curves'!$B$9:$I$261,7)+IF(BasisNumber=1,0,VLOOKUP(B220,'Power Curves'!$BM$9:$BO$316,3))</f>
        <v>29.1925000762939</v>
      </c>
      <c r="E220" s="130" t="n">
        <f aca="false">IF(VLOOKUP(B220,'Power Curves'!$K$9:$AD$232,15)&lt;&gt;0,VLOOKUP(B220,'Power Curves'!$K$9:$AD$232,15),E208)</f>
        <v>0.189180224</v>
      </c>
      <c r="F220" s="130" t="n">
        <f aca="false">IF(VLOOKUP(B220,'Power Curves'!$K$9:$AD$232,19)&lt;&gt;0,VLOOKUP(B220,'Power Curves'!$K$9:$AD$232,19),F219)</f>
        <v>0.094590112</v>
      </c>
    </row>
    <row r="221" customFormat="false" ht="12.75" hidden="false" customHeight="false" outlineLevel="0" collapsed="false">
      <c r="A221" s="173" t="n">
        <v>216</v>
      </c>
      <c r="B221" s="195" t="n">
        <f aca="false">EOMONTH(B220,0)+1</f>
        <v>43709</v>
      </c>
      <c r="C221" s="226" t="n">
        <f aca="false">VLOOKUP(B221,'Power Curves'!$B$9:$I$261,3)+IF(BasisNumber=1,0,VLOOKUP(B221,'Power Curves'!$BM$9:$BO$316,2))</f>
        <v>37.8999992370605</v>
      </c>
      <c r="D221" s="226" t="n">
        <f aca="false">VLOOKUP(B221,'Power Curves'!$B$9:$I$261,7)+IF(BasisNumber=1,0,VLOOKUP(B221,'Power Curves'!$BM$9:$BO$316,3))</f>
        <v>25.9425010299683</v>
      </c>
      <c r="E221" s="130" t="n">
        <f aca="false">IF(VLOOKUP(B221,'Power Curves'!$K$9:$AD$232,15)&lt;&gt;0,VLOOKUP(B221,'Power Curves'!$K$9:$AD$232,15),E209)</f>
        <v>0.188940463</v>
      </c>
      <c r="F221" s="130" t="n">
        <f aca="false">IF(VLOOKUP(B221,'Power Curves'!$K$9:$AD$232,19)&lt;&gt;0,VLOOKUP(B221,'Power Curves'!$K$9:$AD$232,19),F220)</f>
        <v>0.094470231</v>
      </c>
    </row>
    <row r="222" customFormat="false" ht="12.75" hidden="false" customHeight="false" outlineLevel="0" collapsed="false">
      <c r="A222" s="173" t="n">
        <v>217</v>
      </c>
      <c r="B222" s="195" t="n">
        <f aca="false">EOMONTH(B221,0)+1</f>
        <v>43739</v>
      </c>
      <c r="C222" s="226" t="n">
        <f aca="false">VLOOKUP(B222,'Power Curves'!$B$9:$I$261,3)+IF(BasisNumber=1,0,VLOOKUP(B222,'Power Curves'!$BM$9:$BO$316,2))</f>
        <v>37.1499988555908</v>
      </c>
      <c r="D222" s="226" t="n">
        <f aca="false">VLOOKUP(B222,'Power Curves'!$B$9:$I$261,7)+IF(BasisNumber=1,0,VLOOKUP(B222,'Power Curves'!$BM$9:$BO$316,3))</f>
        <v>25.5750007247925</v>
      </c>
      <c r="E222" s="130" t="n">
        <f aca="false">IF(VLOOKUP(B222,'Power Curves'!$K$9:$AD$232,15)&lt;&gt;0,VLOOKUP(B222,'Power Curves'!$K$9:$AD$232,15),E210)</f>
        <v>0.188698383</v>
      </c>
      <c r="F222" s="130" t="n">
        <f aca="false">IF(VLOOKUP(B222,'Power Curves'!$K$9:$AD$232,19)&lt;&gt;0,VLOOKUP(B222,'Power Curves'!$K$9:$AD$232,19),F221)</f>
        <v>0.094349191</v>
      </c>
    </row>
    <row r="223" customFormat="false" ht="12.75" hidden="false" customHeight="false" outlineLevel="0" collapsed="false">
      <c r="A223" s="173" t="n">
        <v>218</v>
      </c>
      <c r="B223" s="195" t="n">
        <f aca="false">EOMONTH(B222,0)+1</f>
        <v>43770</v>
      </c>
      <c r="C223" s="226" t="n">
        <f aca="false">VLOOKUP(B223,'Power Curves'!$B$9:$I$261,3)+IF(BasisNumber=1,0,VLOOKUP(B223,'Power Curves'!$BM$9:$BO$316,2))</f>
        <v>35.6499988555908</v>
      </c>
      <c r="D223" s="226" t="n">
        <f aca="false">VLOOKUP(B223,'Power Curves'!$B$9:$I$261,7)+IF(BasisNumber=1,0,VLOOKUP(B223,'Power Curves'!$BM$9:$BO$316,3))</f>
        <v>25.6749991989136</v>
      </c>
      <c r="E223" s="130" t="n">
        <f aca="false">IF(VLOOKUP(B223,'Power Curves'!$K$9:$AD$232,15)&lt;&gt;0,VLOOKUP(B223,'Power Curves'!$K$9:$AD$232,15),E211)</f>
        <v>0.188484151</v>
      </c>
      <c r="F223" s="130" t="n">
        <f aca="false">IF(VLOOKUP(B223,'Power Curves'!$K$9:$AD$232,19)&lt;&gt;0,VLOOKUP(B223,'Power Curves'!$K$9:$AD$232,19),F222)</f>
        <v>0.094242076</v>
      </c>
    </row>
    <row r="224" customFormat="false" ht="12.75" hidden="false" customHeight="false" outlineLevel="0" collapsed="false">
      <c r="A224" s="173" t="n">
        <v>219</v>
      </c>
      <c r="B224" s="195" t="n">
        <f aca="false">EOMONTH(B223,0)+1</f>
        <v>43800</v>
      </c>
      <c r="C224" s="226" t="n">
        <f aca="false">VLOOKUP(B224,'Power Curves'!$B$9:$I$261,3)+IF(BasisNumber=1,0,VLOOKUP(B224,'Power Curves'!$BM$9:$BO$316,2))</f>
        <v>35.0500003814697</v>
      </c>
      <c r="D224" s="226" t="n">
        <f aca="false">VLOOKUP(B224,'Power Curves'!$B$9:$I$261,7)+IF(BasisNumber=1,0,VLOOKUP(B224,'Power Curves'!$BM$9:$BO$316,3))</f>
        <v>27.524998626709</v>
      </c>
      <c r="E224" s="130" t="n">
        <f aca="false">IF(VLOOKUP(B224,'Power Curves'!$K$9:$AD$232,15)&lt;&gt;0,VLOOKUP(B224,'Power Curves'!$K$9:$AD$232,15),E212)</f>
        <v>0.18836042</v>
      </c>
      <c r="F224" s="130" t="n">
        <f aca="false">IF(VLOOKUP(B224,'Power Curves'!$K$9:$AD$232,19)&lt;&gt;0,VLOOKUP(B224,'Power Curves'!$K$9:$AD$232,19),F223)</f>
        <v>0.09418021</v>
      </c>
    </row>
    <row r="225" customFormat="false" ht="12.75" hidden="false" customHeight="false" outlineLevel="0" collapsed="false">
      <c r="A225" s="173" t="n">
        <v>220</v>
      </c>
      <c r="B225" s="195" t="n">
        <f aca="false">EOMONTH(B224,0)+1</f>
        <v>43831</v>
      </c>
      <c r="C225" s="226" t="n">
        <f aca="false">VLOOKUP(B225,'Power Curves'!$B$9:$I$261,3)+IF(BasisNumber=1,0,VLOOKUP(B225,'Power Curves'!$BM$9:$BO$316,2))</f>
        <v>39.0500106811523</v>
      </c>
      <c r="D225" s="226" t="n">
        <f aca="false">VLOOKUP(B225,'Power Curves'!$B$9:$I$261,7)+IF(BasisNumber=1,0,VLOOKUP(B225,'Power Curves'!$BM$9:$BO$316,3))</f>
        <v>28.692495880127</v>
      </c>
      <c r="E225" s="130" t="n">
        <f aca="false">IF(VLOOKUP(B225,'Power Curves'!$K$9:$AD$232,15)&lt;&gt;0,VLOOKUP(B225,'Power Curves'!$K$9:$AD$232,15),E213)</f>
        <v>0.18827986</v>
      </c>
      <c r="F225" s="130" t="n">
        <f aca="false">IF(VLOOKUP(B225,'Power Curves'!$K$9:$AD$232,19)&lt;&gt;0,VLOOKUP(B225,'Power Curves'!$K$9:$AD$232,19),F224)</f>
        <v>0.09413993</v>
      </c>
    </row>
    <row r="226" customFormat="false" ht="12.75" hidden="false" customHeight="false" outlineLevel="0" collapsed="false">
      <c r="A226" s="173" t="n">
        <v>221</v>
      </c>
      <c r="B226" s="195" t="n">
        <f aca="false">EOMONTH(B225,0)+1</f>
        <v>43862</v>
      </c>
      <c r="C226" s="226" t="n">
        <f aca="false">VLOOKUP(B226,'Power Curves'!$B$9:$I$261,3)+IF(BasisNumber=1,0,VLOOKUP(B226,'Power Curves'!$BM$9:$BO$316,2))</f>
        <v>37.9000015258789</v>
      </c>
      <c r="D226" s="226" t="n">
        <f aca="false">VLOOKUP(B226,'Power Curves'!$B$9:$I$261,7)+IF(BasisNumber=1,0,VLOOKUP(B226,'Power Curves'!$BM$9:$BO$316,3))</f>
        <v>29.1924977874756</v>
      </c>
      <c r="E226" s="130" t="n">
        <f aca="false">IF(VLOOKUP(B226,'Power Curves'!$K$9:$AD$232,15)&lt;&gt;0,VLOOKUP(B226,'Power Curves'!$K$9:$AD$232,15),E214)</f>
        <v>0.188126808</v>
      </c>
      <c r="F226" s="130" t="n">
        <f aca="false">IF(VLOOKUP(B226,'Power Curves'!$K$9:$AD$232,19)&lt;&gt;0,VLOOKUP(B226,'Power Curves'!$K$9:$AD$232,19),F225)</f>
        <v>0.094063404</v>
      </c>
    </row>
    <row r="227" customFormat="false" ht="12.75" hidden="false" customHeight="false" outlineLevel="0" collapsed="false">
      <c r="A227" s="173" t="n">
        <v>222</v>
      </c>
      <c r="B227" s="195" t="n">
        <f aca="false">EOMONTH(B226,0)+1</f>
        <v>43891</v>
      </c>
      <c r="C227" s="226" t="n">
        <f aca="false">VLOOKUP(B227,'Power Curves'!$B$9:$I$261,3)+IF(BasisNumber=1,0,VLOOKUP(B227,'Power Curves'!$BM$9:$BO$316,2))</f>
        <v>36.3799915313721</v>
      </c>
      <c r="D227" s="226" t="n">
        <f aca="false">VLOOKUP(B227,'Power Curves'!$B$9:$I$261,7)+IF(BasisNumber=1,0,VLOOKUP(B227,'Power Curves'!$BM$9:$BO$316,3))</f>
        <v>28.1424966430664</v>
      </c>
      <c r="E227" s="130" t="n">
        <f aca="false">IF(VLOOKUP(B227,'Power Curves'!$K$9:$AD$232,15)&lt;&gt;0,VLOOKUP(B227,'Power Curves'!$K$9:$AD$232,15),E215)</f>
        <v>0.187860891</v>
      </c>
      <c r="F227" s="130" t="n">
        <f aca="false">IF(VLOOKUP(B227,'Power Curves'!$K$9:$AD$232,19)&lt;&gt;0,VLOOKUP(B227,'Power Curves'!$K$9:$AD$232,19),F226)</f>
        <v>0.093930445</v>
      </c>
    </row>
    <row r="228" customFormat="false" ht="12.75" hidden="false" customHeight="false" outlineLevel="0" collapsed="false">
      <c r="A228" s="173" t="n">
        <v>223</v>
      </c>
      <c r="B228" s="195" t="n">
        <f aca="false">EOMONTH(B227,0)+1</f>
        <v>43922</v>
      </c>
      <c r="C228" s="226" t="n">
        <f aca="false">VLOOKUP(B228,'Power Curves'!$B$9:$I$261,3)+IF(BasisNumber=1,0,VLOOKUP(B228,'Power Curves'!$BM$9:$BO$316,2))</f>
        <v>36.3799915313721</v>
      </c>
      <c r="D228" s="226" t="n">
        <f aca="false">VLOOKUP(B228,'Power Curves'!$B$9:$I$261,7)+IF(BasisNumber=1,0,VLOOKUP(B228,'Power Curves'!$BM$9:$BO$316,3))</f>
        <v>28.1424966430664</v>
      </c>
      <c r="E228" s="130" t="n">
        <f aca="false">IF(VLOOKUP(B228,'Power Curves'!$K$9:$AD$232,15)&lt;&gt;0,VLOOKUP(B228,'Power Curves'!$K$9:$AD$232,15),E216)</f>
        <v>0.187860891</v>
      </c>
      <c r="F228" s="130" t="n">
        <f aca="false">IF(VLOOKUP(B228,'Power Curves'!$K$9:$AD$232,19)&lt;&gt;0,VLOOKUP(B228,'Power Curves'!$K$9:$AD$232,19),F227)</f>
        <v>0.093930445</v>
      </c>
    </row>
    <row r="229" customFormat="false" ht="12.75" hidden="false" customHeight="false" outlineLevel="0" collapsed="false">
      <c r="A229" s="173" t="n">
        <v>224</v>
      </c>
      <c r="B229" s="195" t="n">
        <f aca="false">EOMONTH(B228,0)+1</f>
        <v>43952</v>
      </c>
      <c r="C229" s="226" t="n">
        <f aca="false">VLOOKUP(B229,'Power Curves'!$B$9:$I$261,3)+IF(BasisNumber=1,0,VLOOKUP(B229,'Power Curves'!$BM$9:$BO$316,2))</f>
        <v>36.3799915313721</v>
      </c>
      <c r="D229" s="226" t="n">
        <f aca="false">VLOOKUP(B229,'Power Curves'!$B$9:$I$261,7)+IF(BasisNumber=1,0,VLOOKUP(B229,'Power Curves'!$BM$9:$BO$316,3))</f>
        <v>28.1424966430664</v>
      </c>
      <c r="E229" s="130" t="n">
        <f aca="false">IF(VLOOKUP(B229,'Power Curves'!$K$9:$AD$232,15)&lt;&gt;0,VLOOKUP(B229,'Power Curves'!$K$9:$AD$232,15),E217)</f>
        <v>0.187860891</v>
      </c>
      <c r="F229" s="130" t="n">
        <f aca="false">IF(VLOOKUP(B229,'Power Curves'!$K$9:$AD$232,19)&lt;&gt;0,VLOOKUP(B229,'Power Curves'!$K$9:$AD$232,19),F228)</f>
        <v>0.093930445</v>
      </c>
    </row>
    <row r="230" customFormat="false" ht="12.75" hidden="false" customHeight="false" outlineLevel="0" collapsed="false">
      <c r="A230" s="173" t="n">
        <v>225</v>
      </c>
      <c r="B230" s="195" t="n">
        <f aca="false">EOMONTH(B229,0)+1</f>
        <v>43983</v>
      </c>
      <c r="C230" s="226" t="n">
        <f aca="false">VLOOKUP(B230,'Power Curves'!$B$9:$I$261,3)+IF(BasisNumber=1,0,VLOOKUP(B230,'Power Curves'!$BM$9:$BO$316,2))</f>
        <v>36.3799915313721</v>
      </c>
      <c r="D230" s="226" t="n">
        <f aca="false">VLOOKUP(B230,'Power Curves'!$B$9:$I$261,7)+IF(BasisNumber=1,0,VLOOKUP(B230,'Power Curves'!$BM$9:$BO$316,3))</f>
        <v>28.1424966430664</v>
      </c>
      <c r="E230" s="130" t="n">
        <f aca="false">IF(VLOOKUP(B230,'Power Curves'!$K$9:$AD$232,15)&lt;&gt;0,VLOOKUP(B230,'Power Curves'!$K$9:$AD$232,15),E218)</f>
        <v>0.187860891</v>
      </c>
      <c r="F230" s="130" t="n">
        <f aca="false">IF(VLOOKUP(B230,'Power Curves'!$K$9:$AD$232,19)&lt;&gt;0,VLOOKUP(B230,'Power Curves'!$K$9:$AD$232,19),F229)</f>
        <v>0.093930445</v>
      </c>
    </row>
    <row r="231" customFormat="false" ht="12.75" hidden="false" customHeight="false" outlineLevel="0" collapsed="false">
      <c r="A231" s="173" t="n">
        <v>226</v>
      </c>
      <c r="B231" s="195" t="n">
        <f aca="false">EOMONTH(B230,0)+1</f>
        <v>44013</v>
      </c>
      <c r="C231" s="226" t="n">
        <f aca="false">VLOOKUP(B231,'Power Curves'!$B$9:$I$261,3)+IF(BasisNumber=1,0,VLOOKUP(B231,'Power Curves'!$BM$9:$BO$316,2))</f>
        <v>36.3799915313721</v>
      </c>
      <c r="D231" s="226" t="n">
        <f aca="false">VLOOKUP(B231,'Power Curves'!$B$9:$I$261,7)+IF(BasisNumber=1,0,VLOOKUP(B231,'Power Curves'!$BM$9:$BO$316,3))</f>
        <v>28.1424966430664</v>
      </c>
      <c r="E231" s="130" t="n">
        <f aca="false">IF(VLOOKUP(B231,'Power Curves'!$K$9:$AD$232,15)&lt;&gt;0,VLOOKUP(B231,'Power Curves'!$K$9:$AD$232,15),E219)</f>
        <v>0.187860891</v>
      </c>
      <c r="F231" s="130" t="n">
        <f aca="false">IF(VLOOKUP(B231,'Power Curves'!$K$9:$AD$232,19)&lt;&gt;0,VLOOKUP(B231,'Power Curves'!$K$9:$AD$232,19),F230)</f>
        <v>0.093930445</v>
      </c>
    </row>
    <row r="232" customFormat="false" ht="12.75" hidden="false" customHeight="false" outlineLevel="0" collapsed="false">
      <c r="A232" s="173" t="n">
        <v>227</v>
      </c>
      <c r="B232" s="195" t="n">
        <f aca="false">EOMONTH(B231,0)+1</f>
        <v>44044</v>
      </c>
      <c r="C232" s="226" t="n">
        <f aca="false">VLOOKUP(B232,'Power Curves'!$B$9:$I$261,3)+IF(BasisNumber=1,0,VLOOKUP(B232,'Power Curves'!$BM$9:$BO$316,2))</f>
        <v>36.3799915313721</v>
      </c>
      <c r="D232" s="226" t="n">
        <f aca="false">VLOOKUP(B232,'Power Curves'!$B$9:$I$261,7)+IF(BasisNumber=1,0,VLOOKUP(B232,'Power Curves'!$BM$9:$BO$316,3))</f>
        <v>28.1424966430664</v>
      </c>
      <c r="E232" s="130" t="n">
        <f aca="false">IF(VLOOKUP(B232,'Power Curves'!$K$9:$AD$232,15)&lt;&gt;0,VLOOKUP(B232,'Power Curves'!$K$9:$AD$232,15),E220)</f>
        <v>0.187860891</v>
      </c>
      <c r="F232" s="130" t="n">
        <f aca="false">IF(VLOOKUP(B232,'Power Curves'!$K$9:$AD$232,19)&lt;&gt;0,VLOOKUP(B232,'Power Curves'!$K$9:$AD$232,19),F231)</f>
        <v>0.093930445</v>
      </c>
    </row>
    <row r="233" customFormat="false" ht="12.75" hidden="false" customHeight="false" outlineLevel="0" collapsed="false">
      <c r="A233" s="173" t="n">
        <v>228</v>
      </c>
      <c r="B233" s="195" t="n">
        <f aca="false">EOMONTH(B232,0)+1</f>
        <v>44075</v>
      </c>
      <c r="C233" s="226" t="n">
        <f aca="false">VLOOKUP(B233,'Power Curves'!$B$9:$I$261,3)+IF(BasisNumber=1,0,VLOOKUP(B233,'Power Curves'!$BM$9:$BO$316,2))</f>
        <v>36.3799915313721</v>
      </c>
      <c r="D233" s="226" t="n">
        <f aca="false">VLOOKUP(B233,'Power Curves'!$B$9:$I$261,7)+IF(BasisNumber=1,0,VLOOKUP(B233,'Power Curves'!$BM$9:$BO$316,3))</f>
        <v>28.1424966430664</v>
      </c>
      <c r="E233" s="130" t="n">
        <f aca="false">IF(VLOOKUP(B233,'Power Curves'!$K$9:$AD$232,15)&lt;&gt;0,VLOOKUP(B233,'Power Curves'!$K$9:$AD$232,15),E221)</f>
        <v>0.187860891</v>
      </c>
      <c r="F233" s="130" t="n">
        <f aca="false">IF(VLOOKUP(B233,'Power Curves'!$K$9:$AD$232,19)&lt;&gt;0,VLOOKUP(B233,'Power Curves'!$K$9:$AD$232,19),F232)</f>
        <v>0.093930445</v>
      </c>
    </row>
    <row r="234" customFormat="false" ht="12.75" hidden="false" customHeight="false" outlineLevel="0" collapsed="false">
      <c r="A234" s="173" t="n">
        <v>229</v>
      </c>
      <c r="B234" s="195" t="n">
        <f aca="false">EOMONTH(B233,0)+1</f>
        <v>44105</v>
      </c>
      <c r="C234" s="226" t="n">
        <f aca="false">VLOOKUP(B234,'Power Curves'!$B$9:$I$261,3)+IF(BasisNumber=1,0,VLOOKUP(B234,'Power Curves'!$BM$9:$BO$316,2))</f>
        <v>36.3799915313721</v>
      </c>
      <c r="D234" s="226" t="n">
        <f aca="false">VLOOKUP(B234,'Power Curves'!$B$9:$I$261,7)+IF(BasisNumber=1,0,VLOOKUP(B234,'Power Curves'!$BM$9:$BO$316,3))</f>
        <v>28.1424966430664</v>
      </c>
      <c r="E234" s="130" t="n">
        <f aca="false">IF(VLOOKUP(B234,'Power Curves'!$K$9:$AD$232,15)&lt;&gt;0,VLOOKUP(B234,'Power Curves'!$K$9:$AD$232,15),E222)</f>
        <v>0.187860891</v>
      </c>
      <c r="F234" s="130" t="n">
        <f aca="false">IF(VLOOKUP(B234,'Power Curves'!$K$9:$AD$232,19)&lt;&gt;0,VLOOKUP(B234,'Power Curves'!$K$9:$AD$232,19),F233)</f>
        <v>0.093930445</v>
      </c>
    </row>
    <row r="235" customFormat="false" ht="12.75" hidden="false" customHeight="false" outlineLevel="0" collapsed="false">
      <c r="A235" s="173" t="n">
        <v>230</v>
      </c>
      <c r="B235" s="195" t="n">
        <f aca="false">EOMONTH(B234,0)+1</f>
        <v>44136</v>
      </c>
      <c r="C235" s="226" t="n">
        <f aca="false">VLOOKUP(B235,'Power Curves'!$B$9:$I$261,3)+IF(BasisNumber=1,0,VLOOKUP(B235,'Power Curves'!$BM$9:$BO$316,2))</f>
        <v>36.3799915313721</v>
      </c>
      <c r="D235" s="226" t="n">
        <f aca="false">VLOOKUP(B235,'Power Curves'!$B$9:$I$261,7)+IF(BasisNumber=1,0,VLOOKUP(B235,'Power Curves'!$BM$9:$BO$316,3))</f>
        <v>28.1424966430664</v>
      </c>
      <c r="E235" s="130" t="n">
        <f aca="false">IF(VLOOKUP(B235,'Power Curves'!$K$9:$AD$232,15)&lt;&gt;0,VLOOKUP(B235,'Power Curves'!$K$9:$AD$232,15),E223)</f>
        <v>0.187860891</v>
      </c>
      <c r="F235" s="130" t="n">
        <f aca="false">IF(VLOOKUP(B235,'Power Curves'!$K$9:$AD$232,19)&lt;&gt;0,VLOOKUP(B235,'Power Curves'!$K$9:$AD$232,19),F234)</f>
        <v>0.093930445</v>
      </c>
    </row>
    <row r="236" customFormat="false" ht="12.75" hidden="false" customHeight="false" outlineLevel="0" collapsed="false">
      <c r="A236" s="173" t="n">
        <v>231</v>
      </c>
      <c r="B236" s="195" t="n">
        <f aca="false">EOMONTH(B235,0)+1</f>
        <v>44166</v>
      </c>
      <c r="C236" s="226" t="n">
        <f aca="false">VLOOKUP(B236,'Power Curves'!$B$9:$I$261,3)+IF(BasisNumber=1,0,VLOOKUP(B236,'Power Curves'!$BM$9:$BO$316,2))</f>
        <v>36.3799915313721</v>
      </c>
      <c r="D236" s="226" t="n">
        <f aca="false">VLOOKUP(B236,'Power Curves'!$B$9:$I$261,7)+IF(BasisNumber=1,0,VLOOKUP(B236,'Power Curves'!$BM$9:$BO$316,3))</f>
        <v>28.1424966430664</v>
      </c>
      <c r="E236" s="130" t="n">
        <f aca="false">IF(VLOOKUP(B236,'Power Curves'!$K$9:$AD$232,15)&lt;&gt;0,VLOOKUP(B236,'Power Curves'!$K$9:$AD$232,15),E224)</f>
        <v>0.187860891</v>
      </c>
      <c r="F236" s="130" t="n">
        <f aca="false">IF(VLOOKUP(B236,'Power Curves'!$K$9:$AD$232,19)&lt;&gt;0,VLOOKUP(B236,'Power Curves'!$K$9:$AD$232,19),F235)</f>
        <v>0.093930445</v>
      </c>
    </row>
    <row r="237" customFormat="false" ht="12.75" hidden="false" customHeight="false" outlineLevel="0" collapsed="false">
      <c r="A237" s="173" t="n">
        <v>232</v>
      </c>
      <c r="B237" s="195" t="n">
        <f aca="false">EOMONTH(B236,0)+1</f>
        <v>44197</v>
      </c>
      <c r="C237" s="226" t="n">
        <f aca="false">VLOOKUP(B237,'Power Curves'!$B$9:$I$261,3)+IF(BasisNumber=1,0,VLOOKUP(B237,'Power Curves'!$BM$9:$BO$316,2))</f>
        <v>36.3799915313721</v>
      </c>
      <c r="D237" s="226" t="n">
        <f aca="false">VLOOKUP(B237,'Power Curves'!$B$9:$I$261,7)+IF(BasisNumber=1,0,VLOOKUP(B237,'Power Curves'!$BM$9:$BO$316,3))</f>
        <v>28.1424966430664</v>
      </c>
      <c r="E237" s="130" t="n">
        <f aca="false">IF(VLOOKUP(B237,'Power Curves'!$K$9:$AD$232,15)&lt;&gt;0,VLOOKUP(B237,'Power Curves'!$K$9:$AD$232,15),E225)</f>
        <v>0.187860891</v>
      </c>
      <c r="F237" s="130" t="n">
        <f aca="false">IF(VLOOKUP(B237,'Power Curves'!$K$9:$AD$232,19)&lt;&gt;0,VLOOKUP(B237,'Power Curves'!$K$9:$AD$232,19),F236)</f>
        <v>0.093930445</v>
      </c>
    </row>
    <row r="238" customFormat="false" ht="12.75" hidden="false" customHeight="false" outlineLevel="0" collapsed="false">
      <c r="A238" s="173" t="n">
        <v>233</v>
      </c>
      <c r="B238" s="195" t="n">
        <f aca="false">EOMONTH(B237,0)+1</f>
        <v>44228</v>
      </c>
      <c r="C238" s="226" t="n">
        <f aca="false">VLOOKUP(B238,'Power Curves'!$B$9:$I$261,3)+IF(BasisNumber=1,0,VLOOKUP(B238,'Power Curves'!$BM$9:$BO$316,2))</f>
        <v>36.3799915313721</v>
      </c>
      <c r="D238" s="226" t="n">
        <f aca="false">VLOOKUP(B238,'Power Curves'!$B$9:$I$261,7)+IF(BasisNumber=1,0,VLOOKUP(B238,'Power Curves'!$BM$9:$BO$316,3))</f>
        <v>28.1424966430664</v>
      </c>
      <c r="E238" s="130" t="n">
        <f aca="false">IF(VLOOKUP(B238,'Power Curves'!$K$9:$AD$232,15)&lt;&gt;0,VLOOKUP(B238,'Power Curves'!$K$9:$AD$232,15),E226)</f>
        <v>0.187860891</v>
      </c>
      <c r="F238" s="130" t="n">
        <f aca="false">IF(VLOOKUP(B238,'Power Curves'!$K$9:$AD$232,19)&lt;&gt;0,VLOOKUP(B238,'Power Curves'!$K$9:$AD$232,19),F237)</f>
        <v>0.093930445</v>
      </c>
    </row>
    <row r="239" customFormat="false" ht="12.75" hidden="false" customHeight="false" outlineLevel="0" collapsed="false">
      <c r="A239" s="173" t="n">
        <v>234</v>
      </c>
      <c r="B239" s="195" t="n">
        <f aca="false">EOMONTH(B238,0)+1</f>
        <v>44256</v>
      </c>
      <c r="C239" s="226" t="n">
        <f aca="false">VLOOKUP(B239,'Power Curves'!$B$9:$I$261,3)+IF(BasisNumber=1,0,VLOOKUP(B239,'Power Curves'!$BM$9:$BO$316,2))</f>
        <v>36.3799915313721</v>
      </c>
      <c r="D239" s="226" t="n">
        <f aca="false">VLOOKUP(B239,'Power Curves'!$B$9:$I$261,7)+IF(BasisNumber=1,0,VLOOKUP(B239,'Power Curves'!$BM$9:$BO$316,3))</f>
        <v>28.1424966430664</v>
      </c>
      <c r="E239" s="130" t="n">
        <f aca="false">IF(VLOOKUP(B239,'Power Curves'!$K$9:$AD$232,15)&lt;&gt;0,VLOOKUP(B239,'Power Curves'!$K$9:$AD$232,15),E227)</f>
        <v>0.187860891</v>
      </c>
      <c r="F239" s="130" t="n">
        <f aca="false">IF(VLOOKUP(B239,'Power Curves'!$K$9:$AD$232,19)&lt;&gt;0,VLOOKUP(B239,'Power Curves'!$K$9:$AD$232,19),F238)</f>
        <v>0.093930445</v>
      </c>
    </row>
    <row r="240" customFormat="false" ht="12.75" hidden="false" customHeight="false" outlineLevel="0" collapsed="false">
      <c r="A240" s="173" t="n">
        <v>235</v>
      </c>
      <c r="B240" s="195" t="n">
        <f aca="false">EOMONTH(B239,0)+1</f>
        <v>44287</v>
      </c>
      <c r="C240" s="226" t="n">
        <f aca="false">VLOOKUP(B240,'Power Curves'!$B$9:$I$261,3)+IF(BasisNumber=1,0,VLOOKUP(B240,'Power Curves'!$BM$9:$BO$316,2))</f>
        <v>36.3799915313721</v>
      </c>
      <c r="D240" s="226" t="n">
        <f aca="false">VLOOKUP(B240,'Power Curves'!$B$9:$I$261,7)+IF(BasisNumber=1,0,VLOOKUP(B240,'Power Curves'!$BM$9:$BO$316,3))</f>
        <v>28.1424966430664</v>
      </c>
      <c r="E240" s="130" t="n">
        <f aca="false">IF(VLOOKUP(B240,'Power Curves'!$K$9:$AD$232,15)&lt;&gt;0,VLOOKUP(B240,'Power Curves'!$K$9:$AD$232,15),E228)</f>
        <v>0.187860891</v>
      </c>
      <c r="F240" s="130" t="n">
        <f aca="false">IF(VLOOKUP(B240,'Power Curves'!$K$9:$AD$232,19)&lt;&gt;0,VLOOKUP(B240,'Power Curves'!$K$9:$AD$232,19),F239)</f>
        <v>0.093930445</v>
      </c>
    </row>
    <row r="241" customFormat="false" ht="12.75" hidden="false" customHeight="false" outlineLevel="0" collapsed="false">
      <c r="A241" s="173" t="n">
        <v>236</v>
      </c>
      <c r="B241" s="195" t="n">
        <f aca="false">EOMONTH(B240,0)+1</f>
        <v>44317</v>
      </c>
      <c r="C241" s="226" t="n">
        <f aca="false">VLOOKUP(B241,'Power Curves'!$B$9:$I$261,3)+IF(BasisNumber=1,0,VLOOKUP(B241,'Power Curves'!$BM$9:$BO$316,2))</f>
        <v>36.3799915313721</v>
      </c>
      <c r="D241" s="226" t="n">
        <f aca="false">VLOOKUP(B241,'Power Curves'!$B$9:$I$261,7)+IF(BasisNumber=1,0,VLOOKUP(B241,'Power Curves'!$BM$9:$BO$316,3))</f>
        <v>28.1424966430664</v>
      </c>
      <c r="E241" s="130" t="n">
        <f aca="false">IF(VLOOKUP(B241,'Power Curves'!$K$9:$AD$232,15)&lt;&gt;0,VLOOKUP(B241,'Power Curves'!$K$9:$AD$232,15),E229)</f>
        <v>0.187860891</v>
      </c>
      <c r="F241" s="130" t="n">
        <f aca="false">IF(VLOOKUP(B241,'Power Curves'!$K$9:$AD$232,19)&lt;&gt;0,VLOOKUP(B241,'Power Curves'!$K$9:$AD$232,19),F240)</f>
        <v>0.093930445</v>
      </c>
    </row>
    <row r="242" customFormat="false" ht="12.75" hidden="false" customHeight="false" outlineLevel="0" collapsed="false">
      <c r="A242" s="173" t="n">
        <v>237</v>
      </c>
      <c r="B242" s="195" t="n">
        <f aca="false">EOMONTH(B241,0)+1</f>
        <v>44348</v>
      </c>
      <c r="C242" s="226" t="n">
        <f aca="false">VLOOKUP(B242,'Power Curves'!$B$9:$I$261,3)+IF(BasisNumber=1,0,VLOOKUP(B242,'Power Curves'!$BM$9:$BO$316,2))</f>
        <v>36.3799915313721</v>
      </c>
      <c r="D242" s="226" t="n">
        <f aca="false">VLOOKUP(B242,'Power Curves'!$B$9:$I$261,7)+IF(BasisNumber=1,0,VLOOKUP(B242,'Power Curves'!$BM$9:$BO$316,3))</f>
        <v>28.1424966430664</v>
      </c>
      <c r="E242" s="130" t="n">
        <f aca="false">IF(VLOOKUP(B242,'Power Curves'!$K$9:$AD$232,15)&lt;&gt;0,VLOOKUP(B242,'Power Curves'!$K$9:$AD$232,15),E230)</f>
        <v>0.187860891</v>
      </c>
      <c r="F242" s="130" t="n">
        <f aca="false">IF(VLOOKUP(B242,'Power Curves'!$K$9:$AD$232,19)&lt;&gt;0,VLOOKUP(B242,'Power Curves'!$K$9:$AD$232,19),F241)</f>
        <v>0.093930445</v>
      </c>
    </row>
    <row r="243" customFormat="false" ht="12.75" hidden="false" customHeight="false" outlineLevel="0" collapsed="false">
      <c r="A243" s="173" t="n">
        <v>238</v>
      </c>
      <c r="B243" s="195" t="n">
        <f aca="false">EOMONTH(B242,0)+1</f>
        <v>44378</v>
      </c>
      <c r="C243" s="226" t="n">
        <f aca="false">VLOOKUP(B243,'Power Curves'!$B$9:$I$261,3)+IF(BasisNumber=1,0,VLOOKUP(B243,'Power Curves'!$BM$9:$BO$316,2))</f>
        <v>36.3799915313721</v>
      </c>
      <c r="D243" s="226" t="n">
        <f aca="false">VLOOKUP(B243,'Power Curves'!$B$9:$I$261,7)+IF(BasisNumber=1,0,VLOOKUP(B243,'Power Curves'!$BM$9:$BO$316,3))</f>
        <v>28.1424966430664</v>
      </c>
      <c r="E243" s="130" t="n">
        <f aca="false">IF(VLOOKUP(B243,'Power Curves'!$K$9:$AD$232,15)&lt;&gt;0,VLOOKUP(B243,'Power Curves'!$K$9:$AD$232,15),E231)</f>
        <v>0.187860891</v>
      </c>
      <c r="F243" s="130" t="n">
        <f aca="false">IF(VLOOKUP(B243,'Power Curves'!$K$9:$AD$232,19)&lt;&gt;0,VLOOKUP(B243,'Power Curves'!$K$9:$AD$232,19),F242)</f>
        <v>0.093930445</v>
      </c>
    </row>
    <row r="244" customFormat="false" ht="12.75" hidden="false" customHeight="false" outlineLevel="0" collapsed="false">
      <c r="A244" s="173" t="n">
        <v>239</v>
      </c>
      <c r="B244" s="195" t="n">
        <f aca="false">EOMONTH(B243,0)+1</f>
        <v>44409</v>
      </c>
      <c r="C244" s="226" t="n">
        <f aca="false">VLOOKUP(B244,'Power Curves'!$B$9:$I$261,3)+IF(BasisNumber=1,0,VLOOKUP(B244,'Power Curves'!$BM$9:$BO$316,2))</f>
        <v>36.3799915313721</v>
      </c>
      <c r="D244" s="226" t="n">
        <f aca="false">VLOOKUP(B244,'Power Curves'!$B$9:$I$261,7)+IF(BasisNumber=1,0,VLOOKUP(B244,'Power Curves'!$BM$9:$BO$316,3))</f>
        <v>28.1424966430664</v>
      </c>
      <c r="E244" s="130" t="n">
        <f aca="false">IF(VLOOKUP(B244,'Power Curves'!$K$9:$AD$232,15)&lt;&gt;0,VLOOKUP(B244,'Power Curves'!$K$9:$AD$232,15),E232)</f>
        <v>0.187860891</v>
      </c>
      <c r="F244" s="130" t="n">
        <f aca="false">IF(VLOOKUP(B244,'Power Curves'!$K$9:$AD$232,19)&lt;&gt;0,VLOOKUP(B244,'Power Curves'!$K$9:$AD$232,19),F243)</f>
        <v>0.093930445</v>
      </c>
    </row>
    <row r="245" customFormat="false" ht="12.75" hidden="false" customHeight="false" outlineLevel="0" collapsed="false">
      <c r="A245" s="173" t="n">
        <v>240</v>
      </c>
      <c r="B245" s="195" t="n">
        <f aca="false">EOMONTH(B244,0)+1</f>
        <v>44440</v>
      </c>
      <c r="C245" s="226" t="n">
        <f aca="false">VLOOKUP(B245,'Power Curves'!$B$9:$I$261,3)+IF(BasisNumber=1,0,VLOOKUP(B245,'Power Curves'!$BM$9:$BO$316,2))</f>
        <v>36.3799915313721</v>
      </c>
      <c r="D245" s="226" t="n">
        <f aca="false">VLOOKUP(B245,'Power Curves'!$B$9:$I$261,7)+IF(BasisNumber=1,0,VLOOKUP(B245,'Power Curves'!$BM$9:$BO$316,3))</f>
        <v>28.1424966430664</v>
      </c>
      <c r="E245" s="130" t="n">
        <f aca="false">IF(VLOOKUP(B245,'Power Curves'!$K$9:$AD$232,15)&lt;&gt;0,VLOOKUP(B245,'Power Curves'!$K$9:$AD$232,15),E233)</f>
        <v>0.187860891</v>
      </c>
      <c r="F245" s="130" t="n">
        <f aca="false">IF(VLOOKUP(B245,'Power Curves'!$K$9:$AD$232,19)&lt;&gt;0,VLOOKUP(B245,'Power Curves'!$K$9:$AD$232,19),F244)</f>
        <v>0.093930445</v>
      </c>
    </row>
    <row r="246" customFormat="false" ht="12.75" hidden="false" customHeight="false" outlineLevel="0" collapsed="false">
      <c r="A246" s="173" t="n">
        <v>241</v>
      </c>
      <c r="B246" s="195" t="n">
        <f aca="false">EOMONTH(B245,0)+1</f>
        <v>44470</v>
      </c>
      <c r="C246" s="226" t="n">
        <f aca="false">VLOOKUP(B246,'Power Curves'!$B$9:$I$261,3)+IF(BasisNumber=1,0,VLOOKUP(B246,'Power Curves'!$BM$9:$BO$316,2))</f>
        <v>36.3799915313721</v>
      </c>
      <c r="D246" s="226" t="n">
        <f aca="false">VLOOKUP(B246,'Power Curves'!$B$9:$I$261,7)+IF(BasisNumber=1,0,VLOOKUP(B246,'Power Curves'!$BM$9:$BO$316,3))</f>
        <v>28.1424966430664</v>
      </c>
      <c r="E246" s="130" t="n">
        <f aca="false">IF(VLOOKUP(B246,'Power Curves'!$K$9:$AD$232,15)&lt;&gt;0,VLOOKUP(B246,'Power Curves'!$K$9:$AD$232,15),E234)</f>
        <v>0.187860891</v>
      </c>
      <c r="F246" s="130" t="n">
        <f aca="false">IF(VLOOKUP(B246,'Power Curves'!$K$9:$AD$232,19)&lt;&gt;0,VLOOKUP(B246,'Power Curves'!$K$9:$AD$232,19),F245)</f>
        <v>0.093930445</v>
      </c>
    </row>
    <row r="247" customFormat="false" ht="12.75" hidden="false" customHeight="false" outlineLevel="0" collapsed="false">
      <c r="A247" s="173" t="n">
        <v>242</v>
      </c>
      <c r="B247" s="195" t="n">
        <f aca="false">EOMONTH(B246,0)+1</f>
        <v>44501</v>
      </c>
      <c r="C247" s="226" t="n">
        <f aca="false">VLOOKUP(B247,'Power Curves'!$B$9:$I$261,3)+IF(BasisNumber=1,0,VLOOKUP(B247,'Power Curves'!$BM$9:$BO$316,2))</f>
        <v>36.3799915313721</v>
      </c>
      <c r="D247" s="226" t="n">
        <f aca="false">VLOOKUP(B247,'Power Curves'!$B$9:$I$261,7)+IF(BasisNumber=1,0,VLOOKUP(B247,'Power Curves'!$BM$9:$BO$316,3))</f>
        <v>28.1424966430664</v>
      </c>
      <c r="E247" s="130" t="n">
        <f aca="false">IF(VLOOKUP(B247,'Power Curves'!$K$9:$AD$232,15)&lt;&gt;0,VLOOKUP(B247,'Power Curves'!$K$9:$AD$232,15),E235)</f>
        <v>0.187860891</v>
      </c>
      <c r="F247" s="130" t="n">
        <f aca="false">IF(VLOOKUP(B247,'Power Curves'!$K$9:$AD$232,19)&lt;&gt;0,VLOOKUP(B247,'Power Curves'!$K$9:$AD$232,19),F246)</f>
        <v>0.093930445</v>
      </c>
    </row>
    <row r="248" customFormat="false" ht="12.75" hidden="false" customHeight="false" outlineLevel="0" collapsed="false">
      <c r="A248" s="173" t="n">
        <v>243</v>
      </c>
      <c r="B248" s="195" t="n">
        <f aca="false">EOMONTH(B247,0)+1</f>
        <v>44531</v>
      </c>
      <c r="C248" s="226" t="n">
        <f aca="false">VLOOKUP(B248,'Power Curves'!$B$9:$I$261,3)+IF(BasisNumber=1,0,VLOOKUP(B248,'Power Curves'!$BM$9:$BO$316,2))</f>
        <v>36.3799915313721</v>
      </c>
      <c r="D248" s="226" t="n">
        <f aca="false">VLOOKUP(B248,'Power Curves'!$B$9:$I$261,7)+IF(BasisNumber=1,0,VLOOKUP(B248,'Power Curves'!$BM$9:$BO$316,3))</f>
        <v>28.1424966430664</v>
      </c>
      <c r="E248" s="130" t="n">
        <f aca="false">IF(VLOOKUP(B248,'Power Curves'!$K$9:$AD$232,15)&lt;&gt;0,VLOOKUP(B248,'Power Curves'!$K$9:$AD$232,15),E236)</f>
        <v>0.187860891</v>
      </c>
      <c r="F248" s="130" t="n">
        <f aca="false">IF(VLOOKUP(B248,'Power Curves'!$K$9:$AD$232,19)&lt;&gt;0,VLOOKUP(B248,'Power Curves'!$K$9:$AD$232,19),F247)</f>
        <v>0.093930445</v>
      </c>
    </row>
    <row r="249" customFormat="false" ht="12.75" hidden="false" customHeight="false" outlineLevel="0" collapsed="false">
      <c r="A249" s="173" t="n">
        <v>244</v>
      </c>
      <c r="B249" s="195" t="n">
        <f aca="false">EOMONTH(B248,0)+1</f>
        <v>44562</v>
      </c>
      <c r="C249" s="226" t="n">
        <f aca="false">VLOOKUP(B249,'Power Curves'!$B$9:$I$261,3)+IF(BasisNumber=1,0,VLOOKUP(B249,'Power Curves'!$BM$9:$BO$316,2))</f>
        <v>36.3799915313721</v>
      </c>
      <c r="D249" s="226" t="n">
        <f aca="false">VLOOKUP(B249,'Power Curves'!$B$9:$I$261,7)+IF(BasisNumber=1,0,VLOOKUP(B249,'Power Curves'!$BM$9:$BO$316,3))</f>
        <v>28.1424966430664</v>
      </c>
      <c r="E249" s="130" t="n">
        <f aca="false">IF(VLOOKUP(B249,'Power Curves'!$K$9:$AD$232,15)&lt;&gt;0,VLOOKUP(B249,'Power Curves'!$K$9:$AD$232,15),E237)</f>
        <v>0.187860891</v>
      </c>
      <c r="F249" s="130" t="n">
        <f aca="false">IF(VLOOKUP(B249,'Power Curves'!$K$9:$AD$232,19)&lt;&gt;0,VLOOKUP(B249,'Power Curves'!$K$9:$AD$232,19),F248)</f>
        <v>0.093930445</v>
      </c>
    </row>
    <row r="250" customFormat="false" ht="12.75" hidden="false" customHeight="false" outlineLevel="0" collapsed="false">
      <c r="A250" s="173" t="n">
        <v>245</v>
      </c>
      <c r="B250" s="195" t="n">
        <f aca="false">EOMONTH(B249,0)+1</f>
        <v>44593</v>
      </c>
      <c r="C250" s="226" t="n">
        <f aca="false">VLOOKUP(B250,'Power Curves'!$B$9:$I$261,3)+IF(BasisNumber=1,0,VLOOKUP(B250,'Power Curves'!$BM$9:$BO$316,2))</f>
        <v>36.3799915313721</v>
      </c>
      <c r="D250" s="226" t="n">
        <f aca="false">VLOOKUP(B250,'Power Curves'!$B$9:$I$261,7)+IF(BasisNumber=1,0,VLOOKUP(B250,'Power Curves'!$BM$9:$BO$316,3))</f>
        <v>28.1424966430664</v>
      </c>
      <c r="E250" s="130" t="n">
        <f aca="false">IF(VLOOKUP(B250,'Power Curves'!$K$9:$AD$232,15)&lt;&gt;0,VLOOKUP(B250,'Power Curves'!$K$9:$AD$232,15),E238)</f>
        <v>0.187860891</v>
      </c>
      <c r="F250" s="130" t="n">
        <f aca="false">IF(VLOOKUP(B250,'Power Curves'!$K$9:$AD$232,19)&lt;&gt;0,VLOOKUP(B250,'Power Curves'!$K$9:$AD$232,19),F249)</f>
        <v>0.093930445</v>
      </c>
    </row>
    <row r="251" customFormat="false" ht="12.75" hidden="false" customHeight="false" outlineLevel="0" collapsed="false">
      <c r="A251" s="173" t="n">
        <v>246</v>
      </c>
      <c r="B251" s="195" t="n">
        <f aca="false">EOMONTH(B250,0)+1</f>
        <v>44621</v>
      </c>
      <c r="C251" s="226" t="n">
        <f aca="false">VLOOKUP(B251,'Power Curves'!$B$9:$I$261,3)+IF(BasisNumber=1,0,VLOOKUP(B251,'Power Curves'!$BM$9:$BO$316,2))</f>
        <v>36.3799915313721</v>
      </c>
      <c r="D251" s="226" t="n">
        <f aca="false">VLOOKUP(B251,'Power Curves'!$B$9:$I$261,7)+IF(BasisNumber=1,0,VLOOKUP(B251,'Power Curves'!$BM$9:$BO$316,3))</f>
        <v>28.1424966430664</v>
      </c>
      <c r="E251" s="130" t="n">
        <f aca="false">IF(VLOOKUP(B251,'Power Curves'!$K$9:$AD$232,15)&lt;&gt;0,VLOOKUP(B251,'Power Curves'!$K$9:$AD$232,15),E239)</f>
        <v>0.187860891</v>
      </c>
      <c r="F251" s="130" t="n">
        <f aca="false">IF(VLOOKUP(B251,'Power Curves'!$K$9:$AD$232,19)&lt;&gt;0,VLOOKUP(B251,'Power Curves'!$K$9:$AD$232,19),F250)</f>
        <v>0.093930445</v>
      </c>
    </row>
    <row r="252" customFormat="false" ht="12.75" hidden="false" customHeight="false" outlineLevel="0" collapsed="false">
      <c r="A252" s="173" t="n">
        <v>247</v>
      </c>
      <c r="B252" s="195" t="n">
        <f aca="false">EOMONTH(B251,0)+1</f>
        <v>44652</v>
      </c>
      <c r="C252" s="226" t="n">
        <f aca="false">VLOOKUP(B252,'Power Curves'!$B$9:$I$261,3)+IF(BasisNumber=1,0,VLOOKUP(B252,'Power Curves'!$BM$9:$BO$316,2))</f>
        <v>36.3799915313721</v>
      </c>
      <c r="D252" s="226" t="n">
        <f aca="false">VLOOKUP(B252,'Power Curves'!$B$9:$I$261,7)+IF(BasisNumber=1,0,VLOOKUP(B252,'Power Curves'!$BM$9:$BO$316,3))</f>
        <v>28.1424966430664</v>
      </c>
      <c r="E252" s="130" t="n">
        <f aca="false">IF(VLOOKUP(B252,'Power Curves'!$K$9:$AD$232,15)&lt;&gt;0,VLOOKUP(B252,'Power Curves'!$K$9:$AD$232,15),E240)</f>
        <v>0.187860891</v>
      </c>
      <c r="F252" s="130" t="n">
        <f aca="false">IF(VLOOKUP(B252,'Power Curves'!$K$9:$AD$232,19)&lt;&gt;0,VLOOKUP(B252,'Power Curves'!$K$9:$AD$232,19),F251)</f>
        <v>0.093930445</v>
      </c>
    </row>
    <row r="253" customFormat="false" ht="12.75" hidden="false" customHeight="false" outlineLevel="0" collapsed="false">
      <c r="A253" s="173" t="n">
        <v>248</v>
      </c>
      <c r="B253" s="195" t="n">
        <f aca="false">EOMONTH(B252,0)+1</f>
        <v>44682</v>
      </c>
      <c r="C253" s="226" t="n">
        <f aca="false">VLOOKUP(B253,'Power Curves'!$B$9:$I$261,3)+IF(BasisNumber=1,0,VLOOKUP(B253,'Power Curves'!$BM$9:$BO$316,2))</f>
        <v>36.3799915313721</v>
      </c>
      <c r="D253" s="226" t="n">
        <f aca="false">VLOOKUP(B253,'Power Curves'!$B$9:$I$261,7)+IF(BasisNumber=1,0,VLOOKUP(B253,'Power Curves'!$BM$9:$BO$316,3))</f>
        <v>28.1424966430664</v>
      </c>
      <c r="E253" s="130" t="n">
        <f aca="false">IF(VLOOKUP(B253,'Power Curves'!$K$9:$AD$232,15)&lt;&gt;0,VLOOKUP(B253,'Power Curves'!$K$9:$AD$232,15),E241)</f>
        <v>0.187860891</v>
      </c>
      <c r="F253" s="130" t="n">
        <f aca="false">IF(VLOOKUP(B253,'Power Curves'!$K$9:$AD$232,19)&lt;&gt;0,VLOOKUP(B253,'Power Curves'!$K$9:$AD$232,19),F252)</f>
        <v>0.093930445</v>
      </c>
    </row>
    <row r="254" customFormat="false" ht="12.75" hidden="false" customHeight="false" outlineLevel="0" collapsed="false">
      <c r="A254" s="173" t="n">
        <v>249</v>
      </c>
      <c r="B254" s="195" t="n">
        <f aca="false">EOMONTH(B253,0)+1</f>
        <v>44713</v>
      </c>
      <c r="C254" s="226" t="n">
        <f aca="false">VLOOKUP(B254,'Power Curves'!$B$9:$I$261,3)+IF(BasisNumber=1,0,VLOOKUP(B254,'Power Curves'!$BM$9:$BO$316,2))</f>
        <v>36.3799915313721</v>
      </c>
      <c r="D254" s="226" t="n">
        <f aca="false">VLOOKUP(B254,'Power Curves'!$B$9:$I$261,7)+IF(BasisNumber=1,0,VLOOKUP(B254,'Power Curves'!$BM$9:$BO$316,3))</f>
        <v>28.1424966430664</v>
      </c>
      <c r="E254" s="130" t="n">
        <f aca="false">IF(VLOOKUP(B254,'Power Curves'!$K$9:$AD$232,15)&lt;&gt;0,VLOOKUP(B254,'Power Curves'!$K$9:$AD$232,15),E242)</f>
        <v>0.187860891</v>
      </c>
      <c r="F254" s="130" t="n">
        <f aca="false">IF(VLOOKUP(B254,'Power Curves'!$K$9:$AD$232,19)&lt;&gt;0,VLOOKUP(B254,'Power Curves'!$K$9:$AD$232,19),F253)</f>
        <v>0.093930445</v>
      </c>
    </row>
    <row r="255" customFormat="false" ht="12.75" hidden="false" customHeight="false" outlineLevel="0" collapsed="false">
      <c r="A255" s="173" t="n">
        <v>250</v>
      </c>
      <c r="B255" s="195" t="n">
        <f aca="false">EOMONTH(B254,0)+1</f>
        <v>44743</v>
      </c>
      <c r="C255" s="226" t="n">
        <f aca="false">VLOOKUP(B255,'Power Curves'!$B$9:$I$261,3)+IF(BasisNumber=1,0,VLOOKUP(B255,'Power Curves'!$BM$9:$BO$316,2))</f>
        <v>36.3799915313721</v>
      </c>
      <c r="D255" s="226" t="n">
        <f aca="false">VLOOKUP(B255,'Power Curves'!$B$9:$I$261,7)+IF(BasisNumber=1,0,VLOOKUP(B255,'Power Curves'!$BM$9:$BO$316,3))</f>
        <v>28.1424966430664</v>
      </c>
      <c r="E255" s="130" t="n">
        <f aca="false">IF(VLOOKUP(B255,'Power Curves'!$K$9:$AD$232,15)&lt;&gt;0,VLOOKUP(B255,'Power Curves'!$K$9:$AD$232,15),E243)</f>
        <v>0.187860891</v>
      </c>
      <c r="F255" s="130" t="n">
        <f aca="false">IF(VLOOKUP(B255,'Power Curves'!$K$9:$AD$232,19)&lt;&gt;0,VLOOKUP(B255,'Power Curves'!$K$9:$AD$232,19),F254)</f>
        <v>0.093930445</v>
      </c>
    </row>
    <row r="256" customFormat="false" ht="12.75" hidden="false" customHeight="false" outlineLevel="0" collapsed="false">
      <c r="A256" s="173" t="n">
        <v>251</v>
      </c>
      <c r="B256" s="195" t="n">
        <f aca="false">EOMONTH(B255,0)+1</f>
        <v>44774</v>
      </c>
      <c r="C256" s="226" t="n">
        <f aca="false">VLOOKUP(B256,'Power Curves'!$B$9:$I$261,3)+IF(BasisNumber=1,0,VLOOKUP(B256,'Power Curves'!$BM$9:$BO$316,2))</f>
        <v>36.3799915313721</v>
      </c>
      <c r="D256" s="226" t="n">
        <f aca="false">VLOOKUP(B256,'Power Curves'!$B$9:$I$261,7)+IF(BasisNumber=1,0,VLOOKUP(B256,'Power Curves'!$BM$9:$BO$316,3))</f>
        <v>28.1424966430664</v>
      </c>
      <c r="E256" s="130" t="n">
        <f aca="false">IF(VLOOKUP(B256,'Power Curves'!$K$9:$AD$232,15)&lt;&gt;0,VLOOKUP(B256,'Power Curves'!$K$9:$AD$232,15),E244)</f>
        <v>0.187860891</v>
      </c>
      <c r="F256" s="130" t="n">
        <f aca="false">IF(VLOOKUP(B256,'Power Curves'!$K$9:$AD$232,19)&lt;&gt;0,VLOOKUP(B256,'Power Curves'!$K$9:$AD$232,19),F255)</f>
        <v>0.093930445</v>
      </c>
    </row>
    <row r="257" customFormat="false" ht="12.75" hidden="false" customHeight="false" outlineLevel="0" collapsed="false">
      <c r="A257" s="173" t="n">
        <v>252</v>
      </c>
      <c r="B257" s="195" t="n">
        <f aca="false">EOMONTH(B256,0)+1</f>
        <v>44805</v>
      </c>
      <c r="C257" s="226" t="n">
        <f aca="false">VLOOKUP(B257,'Power Curves'!$B$9:$I$261,3)+IF(BasisNumber=1,0,VLOOKUP(B257,'Power Curves'!$BM$9:$BO$316,2))</f>
        <v>36.3799915313721</v>
      </c>
      <c r="D257" s="226" t="n">
        <f aca="false">VLOOKUP(B257,'Power Curves'!$B$9:$I$261,7)+IF(BasisNumber=1,0,VLOOKUP(B257,'Power Curves'!$BM$9:$BO$316,3))</f>
        <v>28.1424966430664</v>
      </c>
      <c r="E257" s="130" t="n">
        <f aca="false">IF(VLOOKUP(B257,'Power Curves'!$K$9:$AD$232,15)&lt;&gt;0,VLOOKUP(B257,'Power Curves'!$K$9:$AD$232,15),E245)</f>
        <v>0.187860891</v>
      </c>
      <c r="F257" s="130" t="n">
        <f aca="false">IF(VLOOKUP(B257,'Power Curves'!$K$9:$AD$232,19)&lt;&gt;0,VLOOKUP(B257,'Power Curves'!$K$9:$AD$232,19),F256)</f>
        <v>0.093930445</v>
      </c>
    </row>
    <row r="258" customFormat="false" ht="12.75" hidden="false" customHeight="false" outlineLevel="0" collapsed="false">
      <c r="A258" s="173" t="n">
        <v>253</v>
      </c>
      <c r="B258" s="195" t="n">
        <f aca="false">EOMONTH(B257,0)+1</f>
        <v>44835</v>
      </c>
      <c r="C258" s="226" t="n">
        <f aca="false">VLOOKUP(B258,'Power Curves'!$B$9:$I$261,3)+IF(BasisNumber=1,0,VLOOKUP(B258,'Power Curves'!$BM$9:$BO$316,2))</f>
        <v>36.3799915313721</v>
      </c>
      <c r="D258" s="226" t="n">
        <f aca="false">VLOOKUP(B258,'Power Curves'!$B$9:$I$261,7)+IF(BasisNumber=1,0,VLOOKUP(B258,'Power Curves'!$BM$9:$BO$316,3))</f>
        <v>28.1424966430664</v>
      </c>
      <c r="E258" s="130" t="n">
        <f aca="false">IF(VLOOKUP(B258,'Power Curves'!$K$9:$AD$232,15)&lt;&gt;0,VLOOKUP(B258,'Power Curves'!$K$9:$AD$232,15),E246)</f>
        <v>0.187860891</v>
      </c>
      <c r="F258" s="130" t="n">
        <f aca="false">IF(VLOOKUP(B258,'Power Curves'!$K$9:$AD$232,19)&lt;&gt;0,VLOOKUP(B258,'Power Curves'!$K$9:$AD$232,19),F257)</f>
        <v>0.093930445</v>
      </c>
    </row>
    <row r="259" customFormat="false" ht="12.75" hidden="false" customHeight="false" outlineLevel="0" collapsed="false">
      <c r="A259" s="173" t="n">
        <v>254</v>
      </c>
      <c r="B259" s="195" t="n">
        <f aca="false">EOMONTH(B258,0)+1</f>
        <v>44866</v>
      </c>
      <c r="C259" s="226" t="n">
        <f aca="false">VLOOKUP(B259,'Power Curves'!$B$9:$I$261,3)+IF(BasisNumber=1,0,VLOOKUP(B259,'Power Curves'!$BM$9:$BO$316,2))</f>
        <v>36.3799915313721</v>
      </c>
      <c r="D259" s="226" t="n">
        <f aca="false">VLOOKUP(B259,'Power Curves'!$B$9:$I$261,7)+IF(BasisNumber=1,0,VLOOKUP(B259,'Power Curves'!$BM$9:$BO$316,3))</f>
        <v>28.1424966430664</v>
      </c>
      <c r="E259" s="130" t="n">
        <f aca="false">IF(VLOOKUP(B259,'Power Curves'!$K$9:$AD$232,15)&lt;&gt;0,VLOOKUP(B259,'Power Curves'!$K$9:$AD$232,15),E247)</f>
        <v>0.187860891</v>
      </c>
      <c r="F259" s="130" t="n">
        <f aca="false">IF(VLOOKUP(B259,'Power Curves'!$K$9:$AD$232,19)&lt;&gt;0,VLOOKUP(B259,'Power Curves'!$K$9:$AD$232,19),F258)</f>
        <v>0.093930445</v>
      </c>
    </row>
    <row r="260" customFormat="false" ht="12.75" hidden="false" customHeight="false" outlineLevel="0" collapsed="false">
      <c r="A260" s="173" t="n">
        <v>255</v>
      </c>
      <c r="B260" s="195" t="n">
        <f aca="false">EOMONTH(B259,0)+1</f>
        <v>44896</v>
      </c>
      <c r="C260" s="226" t="n">
        <f aca="false">VLOOKUP(B260,'Power Curves'!$B$9:$I$261,3)+IF(BasisNumber=1,0,VLOOKUP(B260,'Power Curves'!$BM$9:$BO$316,2))</f>
        <v>36.3799915313721</v>
      </c>
      <c r="D260" s="226" t="n">
        <f aca="false">VLOOKUP(B260,'Power Curves'!$B$9:$I$261,7)+IF(BasisNumber=1,0,VLOOKUP(B260,'Power Curves'!$BM$9:$BO$316,3))</f>
        <v>28.1424966430664</v>
      </c>
      <c r="E260" s="130" t="n">
        <f aca="false">IF(VLOOKUP(B260,'Power Curves'!$K$9:$AD$232,15)&lt;&gt;0,VLOOKUP(B260,'Power Curves'!$K$9:$AD$232,15),E248)</f>
        <v>0.187860891</v>
      </c>
      <c r="F260" s="130" t="n">
        <f aca="false">IF(VLOOKUP(B260,'Power Curves'!$K$9:$AD$232,19)&lt;&gt;0,VLOOKUP(B260,'Power Curves'!$K$9:$AD$232,19),F259)</f>
        <v>0.093930445</v>
      </c>
    </row>
    <row r="261" customFormat="false" ht="12.75" hidden="false" customHeight="false" outlineLevel="0" collapsed="false">
      <c r="A261" s="173" t="n">
        <v>256</v>
      </c>
      <c r="B261" s="195" t="n">
        <f aca="false">EOMONTH(B260,0)+1</f>
        <v>44927</v>
      </c>
      <c r="C261" s="226" t="n">
        <f aca="false">VLOOKUP(B261,'Power Curves'!$B$9:$I$261,3)+IF(BasisNumber=1,0,VLOOKUP(B261,'Power Curves'!$BM$9:$BO$316,2))</f>
        <v>36.3799915313721</v>
      </c>
      <c r="D261" s="226" t="n">
        <f aca="false">VLOOKUP(B261,'Power Curves'!$B$9:$I$261,7)+IF(BasisNumber=1,0,VLOOKUP(B261,'Power Curves'!$BM$9:$BO$316,3))</f>
        <v>28.1424966430664</v>
      </c>
      <c r="E261" s="130" t="n">
        <f aca="false">IF(VLOOKUP(B261,'Power Curves'!$K$9:$AD$232,15)&lt;&gt;0,VLOOKUP(B261,'Power Curves'!$K$9:$AD$232,15),E249)</f>
        <v>0.187860891</v>
      </c>
      <c r="F261" s="130" t="n">
        <f aca="false">IF(VLOOKUP(B261,'Power Curves'!$K$9:$AD$232,19)&lt;&gt;0,VLOOKUP(B261,'Power Curves'!$K$9:$AD$232,19),F260)</f>
        <v>0.093930445</v>
      </c>
    </row>
    <row r="262" customFormat="false" ht="12.75" hidden="false" customHeight="false" outlineLevel="0" collapsed="false">
      <c r="A262" s="173" t="n">
        <v>257</v>
      </c>
      <c r="B262" s="195" t="n">
        <f aca="false">EOMONTH(B261,0)+1</f>
        <v>44958</v>
      </c>
      <c r="C262" s="226" t="n">
        <f aca="false">VLOOKUP(B262,'Power Curves'!$B$9:$I$261,3)+IF(BasisNumber=1,0,VLOOKUP(B262,'Power Curves'!$BM$9:$BO$316,2))</f>
        <v>36.3799915313721</v>
      </c>
      <c r="D262" s="226" t="n">
        <f aca="false">VLOOKUP(B262,'Power Curves'!$B$9:$I$261,7)+IF(BasisNumber=1,0,VLOOKUP(B262,'Power Curves'!$BM$9:$BO$316,3))</f>
        <v>28.1424966430664</v>
      </c>
      <c r="E262" s="130" t="n">
        <f aca="false">IF(VLOOKUP(B262,'Power Curves'!$K$9:$AD$232,15)&lt;&gt;0,VLOOKUP(B262,'Power Curves'!$K$9:$AD$232,15),E250)</f>
        <v>0.187860891</v>
      </c>
      <c r="F262" s="130" t="n">
        <f aca="false">IF(VLOOKUP(B262,'Power Curves'!$K$9:$AD$232,19)&lt;&gt;0,VLOOKUP(B262,'Power Curves'!$K$9:$AD$232,19),F261)</f>
        <v>0.093930445</v>
      </c>
    </row>
    <row r="263" customFormat="false" ht="12.75" hidden="false" customHeight="false" outlineLevel="0" collapsed="false">
      <c r="A263" s="173" t="n">
        <v>258</v>
      </c>
      <c r="B263" s="195" t="n">
        <f aca="false">EOMONTH(B262,0)+1</f>
        <v>44986</v>
      </c>
      <c r="C263" s="226" t="n">
        <f aca="false">VLOOKUP(B263,'Power Curves'!$B$9:$I$261,3)+IF(BasisNumber=1,0,VLOOKUP(B263,'Power Curves'!$BM$9:$BO$316,2))</f>
        <v>36.3799915313721</v>
      </c>
      <c r="D263" s="226" t="n">
        <f aca="false">VLOOKUP(B263,'Power Curves'!$B$9:$I$261,7)+IF(BasisNumber=1,0,VLOOKUP(B263,'Power Curves'!$BM$9:$BO$316,3))</f>
        <v>28.1424966430664</v>
      </c>
      <c r="E263" s="130" t="n">
        <f aca="false">IF(VLOOKUP(B263,'Power Curves'!$K$9:$AD$232,15)&lt;&gt;0,VLOOKUP(B263,'Power Curves'!$K$9:$AD$232,15),E251)</f>
        <v>0.187860891</v>
      </c>
      <c r="F263" s="130" t="n">
        <f aca="false">IF(VLOOKUP(B263,'Power Curves'!$K$9:$AD$232,19)&lt;&gt;0,VLOOKUP(B263,'Power Curves'!$K$9:$AD$232,19),F262)</f>
        <v>0.093930445</v>
      </c>
    </row>
    <row r="264" customFormat="false" ht="12.75" hidden="false" customHeight="false" outlineLevel="0" collapsed="false">
      <c r="A264" s="173" t="n">
        <v>259</v>
      </c>
      <c r="B264" s="195" t="n">
        <f aca="false">EOMONTH(B263,0)+1</f>
        <v>45017</v>
      </c>
      <c r="C264" s="226" t="n">
        <f aca="false">VLOOKUP(B264,'Power Curves'!$B$9:$I$261,3)+IF(BasisNumber=1,0,VLOOKUP(B264,'Power Curves'!$BM$9:$BO$316,2))</f>
        <v>36.3799915313721</v>
      </c>
      <c r="D264" s="226" t="n">
        <f aca="false">VLOOKUP(B264,'Power Curves'!$B$9:$I$261,7)+IF(BasisNumber=1,0,VLOOKUP(B264,'Power Curves'!$BM$9:$BO$316,3))</f>
        <v>28.1424966430664</v>
      </c>
      <c r="E264" s="130" t="n">
        <f aca="false">IF(VLOOKUP(B264,'Power Curves'!$K$9:$AD$232,15)&lt;&gt;0,VLOOKUP(B264,'Power Curves'!$K$9:$AD$232,15),E252)</f>
        <v>0.187860891</v>
      </c>
      <c r="F264" s="130" t="n">
        <f aca="false">IF(VLOOKUP(B264,'Power Curves'!$K$9:$AD$232,19)&lt;&gt;0,VLOOKUP(B264,'Power Curves'!$K$9:$AD$232,19),F263)</f>
        <v>0.093930445</v>
      </c>
    </row>
    <row r="265" customFormat="false" ht="12.75" hidden="false" customHeight="false" outlineLevel="0" collapsed="false">
      <c r="A265" s="173" t="n">
        <v>260</v>
      </c>
      <c r="B265" s="195" t="n">
        <f aca="false">EOMONTH(B264,0)+1</f>
        <v>45047</v>
      </c>
      <c r="C265" s="226" t="n">
        <f aca="false">VLOOKUP(B265,'Power Curves'!$B$9:$I$261,3)+IF(BasisNumber=1,0,VLOOKUP(B265,'Power Curves'!$BM$9:$BO$316,2))</f>
        <v>36.3799915313721</v>
      </c>
      <c r="D265" s="226" t="n">
        <f aca="false">VLOOKUP(B265,'Power Curves'!$B$9:$I$261,7)+IF(BasisNumber=1,0,VLOOKUP(B265,'Power Curves'!$BM$9:$BO$316,3))</f>
        <v>28.1424966430664</v>
      </c>
      <c r="E265" s="130" t="n">
        <f aca="false">IF(VLOOKUP(B265,'Power Curves'!$K$9:$AD$232,15)&lt;&gt;0,VLOOKUP(B265,'Power Curves'!$K$9:$AD$232,15),E253)</f>
        <v>0.187860891</v>
      </c>
      <c r="F265" s="130" t="n">
        <f aca="false">IF(VLOOKUP(B265,'Power Curves'!$K$9:$AD$232,19)&lt;&gt;0,VLOOKUP(B265,'Power Curves'!$K$9:$AD$232,19),F264)</f>
        <v>0.093930445</v>
      </c>
    </row>
    <row r="266" customFormat="false" ht="12.75" hidden="false" customHeight="false" outlineLevel="0" collapsed="false">
      <c r="A266" s="173" t="n">
        <v>261</v>
      </c>
      <c r="B266" s="195" t="n">
        <f aca="false">EOMONTH(B265,0)+1</f>
        <v>45078</v>
      </c>
      <c r="C266" s="226" t="n">
        <f aca="false">VLOOKUP(B266,'Power Curves'!$B$9:$I$261,3)+IF(BasisNumber=1,0,VLOOKUP(B266,'Power Curves'!$BM$9:$BO$316,2))</f>
        <v>36.3799915313721</v>
      </c>
      <c r="D266" s="226" t="n">
        <f aca="false">VLOOKUP(B266,'Power Curves'!$B$9:$I$261,7)+IF(BasisNumber=1,0,VLOOKUP(B266,'Power Curves'!$BM$9:$BO$316,3))</f>
        <v>28.1424966430664</v>
      </c>
      <c r="E266" s="130" t="n">
        <f aca="false">IF(VLOOKUP(B266,'Power Curves'!$K$9:$AD$232,15)&lt;&gt;0,VLOOKUP(B266,'Power Curves'!$K$9:$AD$232,15),E254)</f>
        <v>0.187860891</v>
      </c>
      <c r="F266" s="130" t="n">
        <f aca="false">IF(VLOOKUP(B266,'Power Curves'!$K$9:$AD$232,19)&lt;&gt;0,VLOOKUP(B266,'Power Curves'!$K$9:$AD$232,19),F265)</f>
        <v>0.093930445</v>
      </c>
    </row>
    <row r="267" customFormat="false" ht="12.75" hidden="false" customHeight="false" outlineLevel="0" collapsed="false">
      <c r="A267" s="173" t="n">
        <v>262</v>
      </c>
      <c r="B267" s="195" t="n">
        <f aca="false">EOMONTH(B266,0)+1</f>
        <v>45108</v>
      </c>
      <c r="C267" s="226" t="n">
        <f aca="false">VLOOKUP(B267,'Power Curves'!$B$9:$I$261,3)+IF(BasisNumber=1,0,VLOOKUP(B267,'Power Curves'!$BM$9:$BO$316,2))</f>
        <v>36.3799915313721</v>
      </c>
      <c r="D267" s="226" t="n">
        <f aca="false">VLOOKUP(B267,'Power Curves'!$B$9:$I$261,7)+IF(BasisNumber=1,0,VLOOKUP(B267,'Power Curves'!$BM$9:$BO$316,3))</f>
        <v>28.1424966430664</v>
      </c>
      <c r="E267" s="130" t="n">
        <f aca="false">IF(VLOOKUP(B267,'Power Curves'!$K$9:$AD$232,15)&lt;&gt;0,VLOOKUP(B267,'Power Curves'!$K$9:$AD$232,15),E255)</f>
        <v>0.187860891</v>
      </c>
      <c r="F267" s="130" t="n">
        <f aca="false">IF(VLOOKUP(B267,'Power Curves'!$K$9:$AD$232,19)&lt;&gt;0,VLOOKUP(B267,'Power Curves'!$K$9:$AD$232,19),F266)</f>
        <v>0.093930445</v>
      </c>
    </row>
    <row r="268" customFormat="false" ht="12.75" hidden="false" customHeight="false" outlineLevel="0" collapsed="false">
      <c r="A268" s="173" t="n">
        <v>263</v>
      </c>
      <c r="B268" s="195" t="n">
        <f aca="false">EOMONTH(B267,0)+1</f>
        <v>45139</v>
      </c>
      <c r="C268" s="226" t="n">
        <f aca="false">VLOOKUP(B268,'Power Curves'!$B$9:$I$261,3)+IF(BasisNumber=1,0,VLOOKUP(B268,'Power Curves'!$BM$9:$BO$316,2))</f>
        <v>36.3799915313721</v>
      </c>
      <c r="D268" s="226" t="n">
        <f aca="false">VLOOKUP(B268,'Power Curves'!$B$9:$I$261,7)+IF(BasisNumber=1,0,VLOOKUP(B268,'Power Curves'!$BM$9:$BO$316,3))</f>
        <v>28.1424966430664</v>
      </c>
      <c r="E268" s="130" t="n">
        <f aca="false">IF(VLOOKUP(B268,'Power Curves'!$K$9:$AD$232,15)&lt;&gt;0,VLOOKUP(B268,'Power Curves'!$K$9:$AD$232,15),E256)</f>
        <v>0.187860891</v>
      </c>
      <c r="F268" s="130" t="n">
        <f aca="false">IF(VLOOKUP(B268,'Power Curves'!$K$9:$AD$232,19)&lt;&gt;0,VLOOKUP(B268,'Power Curves'!$K$9:$AD$232,19),F267)</f>
        <v>0.093930445</v>
      </c>
    </row>
    <row r="269" customFormat="false" ht="12.75" hidden="false" customHeight="false" outlineLevel="0" collapsed="false">
      <c r="A269" s="173" t="n">
        <v>264</v>
      </c>
      <c r="B269" s="195" t="n">
        <f aca="false">EOMONTH(B268,0)+1</f>
        <v>45170</v>
      </c>
      <c r="C269" s="226" t="n">
        <f aca="false">VLOOKUP(B269,'Power Curves'!$B$9:$I$261,3)+IF(BasisNumber=1,0,VLOOKUP(B269,'Power Curves'!$BM$9:$BO$316,2))</f>
        <v>36.3799915313721</v>
      </c>
      <c r="D269" s="226" t="n">
        <f aca="false">VLOOKUP(B269,'Power Curves'!$B$9:$I$261,7)+IF(BasisNumber=1,0,VLOOKUP(B269,'Power Curves'!$BM$9:$BO$316,3))</f>
        <v>28.1424966430664</v>
      </c>
      <c r="E269" s="130" t="n">
        <f aca="false">IF(VLOOKUP(B269,'Power Curves'!$K$9:$AD$232,15)&lt;&gt;0,VLOOKUP(B269,'Power Curves'!$K$9:$AD$232,15),E257)</f>
        <v>0.187860891</v>
      </c>
      <c r="F269" s="130" t="n">
        <f aca="false">IF(VLOOKUP(B269,'Power Curves'!$K$9:$AD$232,19)&lt;&gt;0,VLOOKUP(B269,'Power Curves'!$K$9:$AD$232,19),F268)</f>
        <v>0.093930445</v>
      </c>
    </row>
    <row r="270" customFormat="false" ht="12.75" hidden="false" customHeight="false" outlineLevel="0" collapsed="false">
      <c r="A270" s="173" t="n">
        <v>265</v>
      </c>
      <c r="B270" s="195" t="n">
        <f aca="false">EOMONTH(B269,0)+1</f>
        <v>45200</v>
      </c>
      <c r="C270" s="226" t="n">
        <f aca="false">VLOOKUP(B270,'Power Curves'!$B$9:$I$261,3)+IF(BasisNumber=1,0,VLOOKUP(B270,'Power Curves'!$BM$9:$BO$316,2))</f>
        <v>36.3799915313721</v>
      </c>
      <c r="D270" s="226" t="n">
        <f aca="false">VLOOKUP(B270,'Power Curves'!$B$9:$I$261,7)+IF(BasisNumber=1,0,VLOOKUP(B270,'Power Curves'!$BM$9:$BO$316,3))</f>
        <v>28.1424966430664</v>
      </c>
      <c r="E270" s="130" t="n">
        <f aca="false">IF(VLOOKUP(B270,'Power Curves'!$K$9:$AD$232,15)&lt;&gt;0,VLOOKUP(B270,'Power Curves'!$K$9:$AD$232,15),E258)</f>
        <v>0.187860891</v>
      </c>
      <c r="F270" s="130" t="n">
        <f aca="false">IF(VLOOKUP(B270,'Power Curves'!$K$9:$AD$232,19)&lt;&gt;0,VLOOKUP(B270,'Power Curves'!$K$9:$AD$232,19),F269)</f>
        <v>0.093930445</v>
      </c>
    </row>
    <row r="271" customFormat="false" ht="12.75" hidden="false" customHeight="false" outlineLevel="0" collapsed="false">
      <c r="A271" s="173" t="n">
        <v>266</v>
      </c>
      <c r="B271" s="195" t="n">
        <f aca="false">EOMONTH(B270,0)+1</f>
        <v>45231</v>
      </c>
      <c r="C271" s="226" t="n">
        <f aca="false">VLOOKUP(B271,'Power Curves'!$B$9:$I$261,3)+IF(BasisNumber=1,0,VLOOKUP(B271,'Power Curves'!$BM$9:$BO$316,2))</f>
        <v>36.3799915313721</v>
      </c>
      <c r="D271" s="226" t="n">
        <f aca="false">VLOOKUP(B271,'Power Curves'!$B$9:$I$261,7)+IF(BasisNumber=1,0,VLOOKUP(B271,'Power Curves'!$BM$9:$BO$316,3))</f>
        <v>28.1424966430664</v>
      </c>
      <c r="E271" s="130" t="n">
        <f aca="false">IF(VLOOKUP(B271,'Power Curves'!$K$9:$AD$232,15)&lt;&gt;0,VLOOKUP(B271,'Power Curves'!$K$9:$AD$232,15),E259)</f>
        <v>0.187860891</v>
      </c>
      <c r="F271" s="130" t="n">
        <f aca="false">IF(VLOOKUP(B271,'Power Curves'!$K$9:$AD$232,19)&lt;&gt;0,VLOOKUP(B271,'Power Curves'!$K$9:$AD$232,19),F270)</f>
        <v>0.093930445</v>
      </c>
    </row>
    <row r="272" customFormat="false" ht="12.75" hidden="false" customHeight="false" outlineLevel="0" collapsed="false">
      <c r="A272" s="173" t="n">
        <v>267</v>
      </c>
      <c r="B272" s="195" t="n">
        <f aca="false">EOMONTH(B271,0)+1</f>
        <v>45261</v>
      </c>
      <c r="C272" s="226" t="n">
        <f aca="false">VLOOKUP(B272,'Power Curves'!$B$9:$I$261,3)+IF(BasisNumber=1,0,VLOOKUP(B272,'Power Curves'!$BM$9:$BO$316,2))</f>
        <v>36.3799915313721</v>
      </c>
      <c r="D272" s="226" t="n">
        <f aca="false">VLOOKUP(B272,'Power Curves'!$B$9:$I$261,7)+IF(BasisNumber=1,0,VLOOKUP(B272,'Power Curves'!$BM$9:$BO$316,3))</f>
        <v>28.1424966430664</v>
      </c>
      <c r="E272" s="130" t="n">
        <f aca="false">IF(VLOOKUP(B272,'Power Curves'!$K$9:$AD$232,15)&lt;&gt;0,VLOOKUP(B272,'Power Curves'!$K$9:$AD$232,15),E260)</f>
        <v>0.187860891</v>
      </c>
      <c r="F272" s="130" t="n">
        <f aca="false">IF(VLOOKUP(B272,'Power Curves'!$K$9:$AD$232,19)&lt;&gt;0,VLOOKUP(B272,'Power Curves'!$K$9:$AD$232,19),F271)</f>
        <v>0.093930445</v>
      </c>
    </row>
    <row r="273" customFormat="false" ht="12.75" hidden="false" customHeight="false" outlineLevel="0" collapsed="false">
      <c r="A273" s="173" t="n">
        <v>268</v>
      </c>
      <c r="B273" s="195" t="n">
        <f aca="false">EOMONTH(B272,0)+1</f>
        <v>45292</v>
      </c>
      <c r="C273" s="226" t="n">
        <f aca="false">VLOOKUP(B273,'Power Curves'!$B$9:$I$261,3)+IF(BasisNumber=1,0,VLOOKUP(B273,'Power Curves'!$BM$9:$BO$316,2))</f>
        <v>36.3799915313721</v>
      </c>
      <c r="D273" s="226" t="n">
        <f aca="false">VLOOKUP(B273,'Power Curves'!$B$9:$I$261,7)+IF(BasisNumber=1,0,VLOOKUP(B273,'Power Curves'!$BM$9:$BO$316,3))</f>
        <v>28.1424966430664</v>
      </c>
      <c r="E273" s="130" t="n">
        <f aca="false">IF(VLOOKUP(B273,'Power Curves'!$K$9:$AD$232,15)&lt;&gt;0,VLOOKUP(B273,'Power Curves'!$K$9:$AD$232,15),E261)</f>
        <v>0.187860891</v>
      </c>
      <c r="F273" s="130" t="n">
        <f aca="false">IF(VLOOKUP(B273,'Power Curves'!$K$9:$AD$232,19)&lt;&gt;0,VLOOKUP(B273,'Power Curves'!$K$9:$AD$232,19),F272)</f>
        <v>0.093930445</v>
      </c>
    </row>
    <row r="274" customFormat="false" ht="12.75" hidden="false" customHeight="false" outlineLevel="0" collapsed="false">
      <c r="A274" s="173" t="n">
        <v>269</v>
      </c>
      <c r="B274" s="195" t="n">
        <f aca="false">EOMONTH(B273,0)+1</f>
        <v>45323</v>
      </c>
      <c r="C274" s="226" t="n">
        <f aca="false">VLOOKUP(B274,'Power Curves'!$B$9:$I$261,3)+IF(BasisNumber=1,0,VLOOKUP(B274,'Power Curves'!$BM$9:$BO$316,2))</f>
        <v>36.3799915313721</v>
      </c>
      <c r="D274" s="226" t="n">
        <f aca="false">VLOOKUP(B274,'Power Curves'!$B$9:$I$261,7)+IF(BasisNumber=1,0,VLOOKUP(B274,'Power Curves'!$BM$9:$BO$316,3))</f>
        <v>28.1424966430664</v>
      </c>
      <c r="E274" s="130" t="n">
        <f aca="false">IF(VLOOKUP(B274,'Power Curves'!$K$9:$AD$232,15)&lt;&gt;0,VLOOKUP(B274,'Power Curves'!$K$9:$AD$232,15),E262)</f>
        <v>0.187860891</v>
      </c>
      <c r="F274" s="130" t="n">
        <f aca="false">IF(VLOOKUP(B274,'Power Curves'!$K$9:$AD$232,19)&lt;&gt;0,VLOOKUP(B274,'Power Curves'!$K$9:$AD$232,19),F273)</f>
        <v>0.093930445</v>
      </c>
    </row>
    <row r="275" customFormat="false" ht="12.75" hidden="false" customHeight="false" outlineLevel="0" collapsed="false">
      <c r="A275" s="173" t="n">
        <v>270</v>
      </c>
      <c r="B275" s="195" t="n">
        <f aca="false">EOMONTH(B274,0)+1</f>
        <v>45352</v>
      </c>
      <c r="C275" s="226" t="n">
        <f aca="false">VLOOKUP(B275,'Power Curves'!$B$9:$I$261,3)+IF(BasisNumber=1,0,VLOOKUP(B275,'Power Curves'!$BM$9:$BO$316,2))</f>
        <v>36.3799915313721</v>
      </c>
      <c r="D275" s="226" t="n">
        <f aca="false">VLOOKUP(B275,'Power Curves'!$B$9:$I$261,7)+IF(BasisNumber=1,0,VLOOKUP(B275,'Power Curves'!$BM$9:$BO$316,3))</f>
        <v>28.1424966430664</v>
      </c>
      <c r="E275" s="130" t="n">
        <f aca="false">IF(VLOOKUP(B275,'Power Curves'!$K$9:$AD$232,15)&lt;&gt;0,VLOOKUP(B275,'Power Curves'!$K$9:$AD$232,15),E263)</f>
        <v>0.187860891</v>
      </c>
      <c r="F275" s="130" t="n">
        <f aca="false">IF(VLOOKUP(B275,'Power Curves'!$K$9:$AD$232,19)&lt;&gt;0,VLOOKUP(B275,'Power Curves'!$K$9:$AD$232,19),F274)</f>
        <v>0.093930445</v>
      </c>
    </row>
    <row r="276" customFormat="false" ht="12.75" hidden="false" customHeight="false" outlineLevel="0" collapsed="false">
      <c r="A276" s="173" t="n">
        <v>271</v>
      </c>
      <c r="B276" s="195" t="n">
        <f aca="false">EOMONTH(B275,0)+1</f>
        <v>45383</v>
      </c>
      <c r="C276" s="226" t="n">
        <f aca="false">VLOOKUP(B276,'Power Curves'!$B$9:$I$261,3)+IF(BasisNumber=1,0,VLOOKUP(B276,'Power Curves'!$BM$9:$BO$316,2))</f>
        <v>36.3799915313721</v>
      </c>
      <c r="D276" s="226" t="n">
        <f aca="false">VLOOKUP(B276,'Power Curves'!$B$9:$I$261,7)+IF(BasisNumber=1,0,VLOOKUP(B276,'Power Curves'!$BM$9:$BO$316,3))</f>
        <v>28.1424966430664</v>
      </c>
      <c r="E276" s="130" t="n">
        <f aca="false">IF(VLOOKUP(B276,'Power Curves'!$K$9:$AD$232,15)&lt;&gt;0,VLOOKUP(B276,'Power Curves'!$K$9:$AD$232,15),E264)</f>
        <v>0.187860891</v>
      </c>
      <c r="F276" s="130" t="n">
        <f aca="false">IF(VLOOKUP(B276,'Power Curves'!$K$9:$AD$232,19)&lt;&gt;0,VLOOKUP(B276,'Power Curves'!$K$9:$AD$232,19),F275)</f>
        <v>0.093930445</v>
      </c>
    </row>
    <row r="277" customFormat="false" ht="12.75" hidden="false" customHeight="false" outlineLevel="0" collapsed="false">
      <c r="A277" s="173" t="n">
        <v>272</v>
      </c>
      <c r="B277" s="195" t="n">
        <f aca="false">EOMONTH(B276,0)+1</f>
        <v>45413</v>
      </c>
      <c r="C277" s="226" t="n">
        <f aca="false">VLOOKUP(B277,'Power Curves'!$B$9:$I$261,3)+IF(BasisNumber=1,0,VLOOKUP(B277,'Power Curves'!$BM$9:$BO$316,2))</f>
        <v>36.3799915313721</v>
      </c>
      <c r="D277" s="226" t="n">
        <f aca="false">VLOOKUP(B277,'Power Curves'!$B$9:$I$261,7)+IF(BasisNumber=1,0,VLOOKUP(B277,'Power Curves'!$BM$9:$BO$316,3))</f>
        <v>28.1424966430664</v>
      </c>
      <c r="E277" s="130" t="n">
        <f aca="false">IF(VLOOKUP(B277,'Power Curves'!$K$9:$AD$232,15)&lt;&gt;0,VLOOKUP(B277,'Power Curves'!$K$9:$AD$232,15),E265)</f>
        <v>0.187860891</v>
      </c>
      <c r="F277" s="130" t="n">
        <f aca="false">IF(VLOOKUP(B277,'Power Curves'!$K$9:$AD$232,19)&lt;&gt;0,VLOOKUP(B277,'Power Curves'!$K$9:$AD$232,19),F276)</f>
        <v>0.093930445</v>
      </c>
    </row>
    <row r="278" customFormat="false" ht="12.75" hidden="false" customHeight="false" outlineLevel="0" collapsed="false">
      <c r="A278" s="173" t="n">
        <v>273</v>
      </c>
      <c r="B278" s="195" t="n">
        <f aca="false">EOMONTH(B277,0)+1</f>
        <v>45444</v>
      </c>
      <c r="C278" s="226" t="n">
        <f aca="false">VLOOKUP(B278,'Power Curves'!$B$9:$I$261,3)+IF(BasisNumber=1,0,VLOOKUP(B278,'Power Curves'!$BM$9:$BO$316,2))</f>
        <v>36.3799915313721</v>
      </c>
      <c r="D278" s="226" t="n">
        <f aca="false">VLOOKUP(B278,'Power Curves'!$B$9:$I$261,7)+IF(BasisNumber=1,0,VLOOKUP(B278,'Power Curves'!$BM$9:$BO$316,3))</f>
        <v>28.1424966430664</v>
      </c>
      <c r="E278" s="130" t="n">
        <f aca="false">IF(VLOOKUP(B278,'Power Curves'!$K$9:$AD$232,15)&lt;&gt;0,VLOOKUP(B278,'Power Curves'!$K$9:$AD$232,15),E266)</f>
        <v>0.187860891</v>
      </c>
      <c r="F278" s="130" t="n">
        <f aca="false">IF(VLOOKUP(B278,'Power Curves'!$K$9:$AD$232,19)&lt;&gt;0,VLOOKUP(B278,'Power Curves'!$K$9:$AD$232,19),F277)</f>
        <v>0.093930445</v>
      </c>
    </row>
    <row r="279" customFormat="false" ht="12.75" hidden="false" customHeight="false" outlineLevel="0" collapsed="false">
      <c r="A279" s="173" t="n">
        <v>274</v>
      </c>
      <c r="B279" s="195" t="n">
        <f aca="false">EOMONTH(B278,0)+1</f>
        <v>45474</v>
      </c>
      <c r="C279" s="226" t="n">
        <f aca="false">VLOOKUP(B279,'Power Curves'!$B$9:$I$261,3)+IF(BasisNumber=1,0,VLOOKUP(B279,'Power Curves'!$BM$9:$BO$316,2))</f>
        <v>36.3799915313721</v>
      </c>
      <c r="D279" s="226" t="n">
        <f aca="false">VLOOKUP(B279,'Power Curves'!$B$9:$I$261,7)+IF(BasisNumber=1,0,VLOOKUP(B279,'Power Curves'!$BM$9:$BO$316,3))</f>
        <v>28.1424966430664</v>
      </c>
      <c r="E279" s="130" t="n">
        <f aca="false">IF(VLOOKUP(B279,'Power Curves'!$K$9:$AD$232,15)&lt;&gt;0,VLOOKUP(B279,'Power Curves'!$K$9:$AD$232,15),E267)</f>
        <v>0.187860891</v>
      </c>
      <c r="F279" s="130" t="n">
        <f aca="false">IF(VLOOKUP(B279,'Power Curves'!$K$9:$AD$232,19)&lt;&gt;0,VLOOKUP(B279,'Power Curves'!$K$9:$AD$232,19),F278)</f>
        <v>0.093930445</v>
      </c>
    </row>
    <row r="280" customFormat="false" ht="12.75" hidden="false" customHeight="false" outlineLevel="0" collapsed="false">
      <c r="A280" s="173" t="n">
        <v>275</v>
      </c>
      <c r="B280" s="195" t="n">
        <f aca="false">EOMONTH(B279,0)+1</f>
        <v>45505</v>
      </c>
      <c r="C280" s="226" t="n">
        <f aca="false">VLOOKUP(B280,'Power Curves'!$B$9:$I$261,3)+IF(BasisNumber=1,0,VLOOKUP(B280,'Power Curves'!$BM$9:$BO$316,2))</f>
        <v>36.3799915313721</v>
      </c>
      <c r="D280" s="226" t="n">
        <f aca="false">VLOOKUP(B280,'Power Curves'!$B$9:$I$261,7)+IF(BasisNumber=1,0,VLOOKUP(B280,'Power Curves'!$BM$9:$BO$316,3))</f>
        <v>28.1424966430664</v>
      </c>
      <c r="E280" s="130" t="n">
        <f aca="false">IF(VLOOKUP(B280,'Power Curves'!$K$9:$AD$232,15)&lt;&gt;0,VLOOKUP(B280,'Power Curves'!$K$9:$AD$232,15),E268)</f>
        <v>0.187860891</v>
      </c>
      <c r="F280" s="130" t="n">
        <f aca="false">IF(VLOOKUP(B280,'Power Curves'!$K$9:$AD$232,19)&lt;&gt;0,VLOOKUP(B280,'Power Curves'!$K$9:$AD$232,19),F279)</f>
        <v>0.093930445</v>
      </c>
    </row>
    <row r="281" customFormat="false" ht="12.75" hidden="false" customHeight="false" outlineLevel="0" collapsed="false">
      <c r="A281" s="173" t="n">
        <v>276</v>
      </c>
      <c r="B281" s="195" t="n">
        <f aca="false">EOMONTH(B280,0)+1</f>
        <v>45536</v>
      </c>
      <c r="C281" s="226" t="n">
        <f aca="false">VLOOKUP(B281,'Power Curves'!$B$9:$I$261,3)+IF(BasisNumber=1,0,VLOOKUP(B281,'Power Curves'!$BM$9:$BO$316,2))</f>
        <v>36.3799915313721</v>
      </c>
      <c r="D281" s="226" t="n">
        <f aca="false">VLOOKUP(B281,'Power Curves'!$B$9:$I$261,7)+IF(BasisNumber=1,0,VLOOKUP(B281,'Power Curves'!$BM$9:$BO$316,3))</f>
        <v>28.1424966430664</v>
      </c>
      <c r="E281" s="130" t="n">
        <f aca="false">IF(VLOOKUP(B281,'Power Curves'!$K$9:$AD$232,15)&lt;&gt;0,VLOOKUP(B281,'Power Curves'!$K$9:$AD$232,15),E269)</f>
        <v>0.187860891</v>
      </c>
      <c r="F281" s="130" t="n">
        <f aca="false">IF(VLOOKUP(B281,'Power Curves'!$K$9:$AD$232,19)&lt;&gt;0,VLOOKUP(B281,'Power Curves'!$K$9:$AD$232,19),F280)</f>
        <v>0.093930445</v>
      </c>
    </row>
    <row r="282" customFormat="false" ht="12.75" hidden="false" customHeight="false" outlineLevel="0" collapsed="false">
      <c r="A282" s="173" t="n">
        <v>277</v>
      </c>
      <c r="B282" s="195" t="n">
        <f aca="false">EOMONTH(B281,0)+1</f>
        <v>45566</v>
      </c>
      <c r="C282" s="226" t="n">
        <f aca="false">VLOOKUP(B282,'Power Curves'!$B$9:$I$261,3)+IF(BasisNumber=1,0,VLOOKUP(B282,'Power Curves'!$BM$9:$BO$316,2))</f>
        <v>36.3799915313721</v>
      </c>
      <c r="D282" s="226" t="n">
        <f aca="false">VLOOKUP(B282,'Power Curves'!$B$9:$I$261,7)+IF(BasisNumber=1,0,VLOOKUP(B282,'Power Curves'!$BM$9:$BO$316,3))</f>
        <v>28.1424966430664</v>
      </c>
      <c r="E282" s="130" t="n">
        <f aca="false">IF(VLOOKUP(B282,'Power Curves'!$K$9:$AD$232,15)&lt;&gt;0,VLOOKUP(B282,'Power Curves'!$K$9:$AD$232,15),E270)</f>
        <v>0.187860891</v>
      </c>
      <c r="F282" s="130" t="n">
        <f aca="false">IF(VLOOKUP(B282,'Power Curves'!$K$9:$AD$232,19)&lt;&gt;0,VLOOKUP(B282,'Power Curves'!$K$9:$AD$232,19),F281)</f>
        <v>0.093930445</v>
      </c>
    </row>
    <row r="283" customFormat="false" ht="12.75" hidden="false" customHeight="false" outlineLevel="0" collapsed="false">
      <c r="A283" s="173" t="n">
        <v>278</v>
      </c>
      <c r="B283" s="195" t="n">
        <f aca="false">EOMONTH(B282,0)+1</f>
        <v>45597</v>
      </c>
      <c r="C283" s="226" t="n">
        <f aca="false">VLOOKUP(B283,'Power Curves'!$B$9:$I$261,3)+IF(BasisNumber=1,0,VLOOKUP(B283,'Power Curves'!$BM$9:$BO$316,2))</f>
        <v>36.3799915313721</v>
      </c>
      <c r="D283" s="226" t="n">
        <f aca="false">VLOOKUP(B283,'Power Curves'!$B$9:$I$261,7)+IF(BasisNumber=1,0,VLOOKUP(B283,'Power Curves'!$BM$9:$BO$316,3))</f>
        <v>28.1424966430664</v>
      </c>
      <c r="E283" s="130" t="n">
        <f aca="false">IF(VLOOKUP(B283,'Power Curves'!$K$9:$AD$232,15)&lt;&gt;0,VLOOKUP(B283,'Power Curves'!$K$9:$AD$232,15),E271)</f>
        <v>0.187860891</v>
      </c>
      <c r="F283" s="130" t="n">
        <f aca="false">IF(VLOOKUP(B283,'Power Curves'!$K$9:$AD$232,19)&lt;&gt;0,VLOOKUP(B283,'Power Curves'!$K$9:$AD$232,19),F282)</f>
        <v>0.093930445</v>
      </c>
    </row>
    <row r="284" customFormat="false" ht="12.75" hidden="false" customHeight="false" outlineLevel="0" collapsed="false">
      <c r="A284" s="173" t="n">
        <v>279</v>
      </c>
      <c r="B284" s="195" t="n">
        <f aca="false">EOMONTH(B283,0)+1</f>
        <v>45627</v>
      </c>
      <c r="C284" s="226" t="n">
        <f aca="false">VLOOKUP(B284,'Power Curves'!$B$9:$I$261,3)+IF(BasisNumber=1,0,VLOOKUP(B284,'Power Curves'!$BM$9:$BO$316,2))</f>
        <v>36.3799915313721</v>
      </c>
      <c r="D284" s="226" t="n">
        <f aca="false">VLOOKUP(B284,'Power Curves'!$B$9:$I$261,7)+IF(BasisNumber=1,0,VLOOKUP(B284,'Power Curves'!$BM$9:$BO$316,3))</f>
        <v>28.1424966430664</v>
      </c>
      <c r="E284" s="130" t="n">
        <f aca="false">IF(VLOOKUP(B284,'Power Curves'!$K$9:$AD$232,15)&lt;&gt;0,VLOOKUP(B284,'Power Curves'!$K$9:$AD$232,15),E272)</f>
        <v>0.187860891</v>
      </c>
      <c r="F284" s="130" t="n">
        <f aca="false">IF(VLOOKUP(B284,'Power Curves'!$K$9:$AD$232,19)&lt;&gt;0,VLOOKUP(B284,'Power Curves'!$K$9:$AD$232,19),F283)</f>
        <v>0.093930445</v>
      </c>
    </row>
    <row r="285" customFormat="false" ht="12.75" hidden="false" customHeight="false" outlineLevel="0" collapsed="false">
      <c r="A285" s="173" t="n">
        <v>280</v>
      </c>
      <c r="B285" s="195" t="n">
        <f aca="false">EOMONTH(B284,0)+1</f>
        <v>45658</v>
      </c>
      <c r="C285" s="226" t="n">
        <f aca="false">VLOOKUP(B285,'Power Curves'!$B$9:$I$261,3)+IF(BasisNumber=1,0,VLOOKUP(B285,'Power Curves'!$BM$9:$BO$316,2))</f>
        <v>36.3799915313721</v>
      </c>
      <c r="D285" s="226" t="n">
        <f aca="false">VLOOKUP(B285,'Power Curves'!$B$9:$I$261,7)+IF(BasisNumber=1,0,VLOOKUP(B285,'Power Curves'!$BM$9:$BO$316,3))</f>
        <v>28.1424966430664</v>
      </c>
      <c r="E285" s="130" t="n">
        <f aca="false">IF(VLOOKUP(B285,'Power Curves'!$K$9:$AD$232,15)&lt;&gt;0,VLOOKUP(B285,'Power Curves'!$K$9:$AD$232,15),E273)</f>
        <v>0.187860891</v>
      </c>
      <c r="F285" s="130" t="n">
        <f aca="false">IF(VLOOKUP(B285,'Power Curves'!$K$9:$AD$232,19)&lt;&gt;0,VLOOKUP(B285,'Power Curves'!$K$9:$AD$232,19),F284)</f>
        <v>0.093930445</v>
      </c>
    </row>
    <row r="286" customFormat="false" ht="12.75" hidden="false" customHeight="false" outlineLevel="0" collapsed="false">
      <c r="A286" s="173" t="n">
        <v>281</v>
      </c>
      <c r="B286" s="195" t="n">
        <f aca="false">EOMONTH(B285,0)+1</f>
        <v>45689</v>
      </c>
      <c r="C286" s="226" t="n">
        <f aca="false">VLOOKUP(B286,'Power Curves'!$B$9:$I$261,3)+IF(BasisNumber=1,0,VLOOKUP(B286,'Power Curves'!$BM$9:$BO$316,2))</f>
        <v>36.3799915313721</v>
      </c>
      <c r="D286" s="226" t="n">
        <f aca="false">VLOOKUP(B286,'Power Curves'!$B$9:$I$261,7)+IF(BasisNumber=1,0,VLOOKUP(B286,'Power Curves'!$BM$9:$BO$316,3))</f>
        <v>28.1424966430664</v>
      </c>
      <c r="E286" s="130" t="n">
        <f aca="false">IF(VLOOKUP(B286,'Power Curves'!$K$9:$AD$232,15)&lt;&gt;0,VLOOKUP(B286,'Power Curves'!$K$9:$AD$232,15),E274)</f>
        <v>0.187860891</v>
      </c>
      <c r="F286" s="130" t="n">
        <f aca="false">IF(VLOOKUP(B286,'Power Curves'!$K$9:$AD$232,19)&lt;&gt;0,VLOOKUP(B286,'Power Curves'!$K$9:$AD$232,19),F285)</f>
        <v>0.093930445</v>
      </c>
    </row>
    <row r="287" customFormat="false" ht="12.75" hidden="false" customHeight="false" outlineLevel="0" collapsed="false">
      <c r="A287" s="173" t="n">
        <v>282</v>
      </c>
      <c r="B287" s="195" t="n">
        <f aca="false">EOMONTH(B286,0)+1</f>
        <v>45717</v>
      </c>
      <c r="C287" s="226" t="n">
        <f aca="false">VLOOKUP(B287,'Power Curves'!$B$9:$I$261,3)+IF(BasisNumber=1,0,VLOOKUP(B287,'Power Curves'!$BM$9:$BO$316,2))</f>
        <v>36.3799915313721</v>
      </c>
      <c r="D287" s="226" t="n">
        <f aca="false">VLOOKUP(B287,'Power Curves'!$B$9:$I$261,7)+IF(BasisNumber=1,0,VLOOKUP(B287,'Power Curves'!$BM$9:$BO$316,3))</f>
        <v>28.1424966430664</v>
      </c>
      <c r="E287" s="130" t="n">
        <f aca="false">IF(VLOOKUP(B287,'Power Curves'!$K$9:$AD$232,15)&lt;&gt;0,VLOOKUP(B287,'Power Curves'!$K$9:$AD$232,15),E275)</f>
        <v>0.187860891</v>
      </c>
      <c r="F287" s="130" t="n">
        <f aca="false">IF(VLOOKUP(B287,'Power Curves'!$K$9:$AD$232,19)&lt;&gt;0,VLOOKUP(B287,'Power Curves'!$K$9:$AD$232,19),F286)</f>
        <v>0.093930445</v>
      </c>
    </row>
    <row r="288" customFormat="false" ht="12.75" hidden="false" customHeight="false" outlineLevel="0" collapsed="false">
      <c r="A288" s="173" t="n">
        <v>283</v>
      </c>
      <c r="B288" s="195" t="n">
        <f aca="false">EOMONTH(B287,0)+1</f>
        <v>45748</v>
      </c>
      <c r="C288" s="226" t="n">
        <f aca="false">VLOOKUP(B288,'Power Curves'!$B$9:$I$261,3)+IF(BasisNumber=1,0,VLOOKUP(B288,'Power Curves'!$BM$9:$BO$316,2))</f>
        <v>36.3799915313721</v>
      </c>
      <c r="D288" s="226" t="n">
        <f aca="false">VLOOKUP(B288,'Power Curves'!$B$9:$I$261,7)+IF(BasisNumber=1,0,VLOOKUP(B288,'Power Curves'!$BM$9:$BO$316,3))</f>
        <v>28.1424966430664</v>
      </c>
      <c r="E288" s="130" t="n">
        <f aca="false">IF(VLOOKUP(B288,'Power Curves'!$K$9:$AD$232,15)&lt;&gt;0,VLOOKUP(B288,'Power Curves'!$K$9:$AD$232,15),E276)</f>
        <v>0.187860891</v>
      </c>
      <c r="F288" s="130" t="n">
        <f aca="false">IF(VLOOKUP(B288,'Power Curves'!$K$9:$AD$232,19)&lt;&gt;0,VLOOKUP(B288,'Power Curves'!$K$9:$AD$232,19),F287)</f>
        <v>0.093930445</v>
      </c>
    </row>
    <row r="289" customFormat="false" ht="12.75" hidden="false" customHeight="false" outlineLevel="0" collapsed="false">
      <c r="A289" s="173" t="n">
        <v>284</v>
      </c>
      <c r="B289" s="195" t="n">
        <f aca="false">EOMONTH(B288,0)+1</f>
        <v>45778</v>
      </c>
      <c r="C289" s="226" t="n">
        <f aca="false">VLOOKUP(B289,'Power Curves'!$B$9:$I$261,3)+IF(BasisNumber=1,0,VLOOKUP(B289,'Power Curves'!$BM$9:$BO$316,2))</f>
        <v>36.3799915313721</v>
      </c>
      <c r="D289" s="226" t="n">
        <f aca="false">VLOOKUP(B289,'Power Curves'!$B$9:$I$261,7)+IF(BasisNumber=1,0,VLOOKUP(B289,'Power Curves'!$BM$9:$BO$316,3))</f>
        <v>28.1424966430664</v>
      </c>
      <c r="E289" s="130" t="n">
        <f aca="false">IF(VLOOKUP(B289,'Power Curves'!$K$9:$AD$232,15)&lt;&gt;0,VLOOKUP(B289,'Power Curves'!$K$9:$AD$232,15),E277)</f>
        <v>0.187860891</v>
      </c>
      <c r="F289" s="130" t="n">
        <f aca="false">IF(VLOOKUP(B289,'Power Curves'!$K$9:$AD$232,19)&lt;&gt;0,VLOOKUP(B289,'Power Curves'!$K$9:$AD$232,19),F288)</f>
        <v>0.093930445</v>
      </c>
    </row>
    <row r="290" customFormat="false" ht="12.75" hidden="false" customHeight="false" outlineLevel="0" collapsed="false">
      <c r="A290" s="173" t="n">
        <v>285</v>
      </c>
      <c r="B290" s="195" t="n">
        <f aca="false">EOMONTH(B289,0)+1</f>
        <v>45809</v>
      </c>
      <c r="C290" s="226" t="n">
        <f aca="false">VLOOKUP(B290,'Power Curves'!$B$9:$I$261,3)+IF(BasisNumber=1,0,VLOOKUP(B290,'Power Curves'!$BM$9:$BO$316,2))</f>
        <v>36.3799915313721</v>
      </c>
      <c r="D290" s="226" t="n">
        <f aca="false">VLOOKUP(B290,'Power Curves'!$B$9:$I$261,7)+IF(BasisNumber=1,0,VLOOKUP(B290,'Power Curves'!$BM$9:$BO$316,3))</f>
        <v>28.1424966430664</v>
      </c>
      <c r="E290" s="130" t="n">
        <f aca="false">IF(VLOOKUP(B290,'Power Curves'!$K$9:$AD$232,15)&lt;&gt;0,VLOOKUP(B290,'Power Curves'!$K$9:$AD$232,15),E278)</f>
        <v>0.187860891</v>
      </c>
      <c r="F290" s="130" t="n">
        <f aca="false">IF(VLOOKUP(B290,'Power Curves'!$K$9:$AD$232,19)&lt;&gt;0,VLOOKUP(B290,'Power Curves'!$K$9:$AD$232,19),F289)</f>
        <v>0.093930445</v>
      </c>
    </row>
    <row r="291" customFormat="false" ht="12.75" hidden="false" customHeight="false" outlineLevel="0" collapsed="false">
      <c r="A291" s="173" t="n">
        <v>286</v>
      </c>
      <c r="B291" s="195" t="n">
        <f aca="false">EOMONTH(B290,0)+1</f>
        <v>45839</v>
      </c>
      <c r="C291" s="226" t="n">
        <f aca="false">VLOOKUP(B291,'Power Curves'!$B$9:$I$261,3)+IF(BasisNumber=1,0,VLOOKUP(B291,'Power Curves'!$BM$9:$BO$316,2))</f>
        <v>36.3799915313721</v>
      </c>
      <c r="D291" s="226" t="n">
        <f aca="false">VLOOKUP(B291,'Power Curves'!$B$9:$I$261,7)+IF(BasisNumber=1,0,VLOOKUP(B291,'Power Curves'!$BM$9:$BO$316,3))</f>
        <v>28.1424966430664</v>
      </c>
      <c r="E291" s="130" t="n">
        <f aca="false">IF(VLOOKUP(B291,'Power Curves'!$K$9:$AD$232,15)&lt;&gt;0,VLOOKUP(B291,'Power Curves'!$K$9:$AD$232,15),E279)</f>
        <v>0.187860891</v>
      </c>
      <c r="F291" s="130" t="n">
        <f aca="false">IF(VLOOKUP(B291,'Power Curves'!$K$9:$AD$232,19)&lt;&gt;0,VLOOKUP(B291,'Power Curves'!$K$9:$AD$232,19),F290)</f>
        <v>0.093930445</v>
      </c>
    </row>
    <row r="292" customFormat="false" ht="12.75" hidden="false" customHeight="false" outlineLevel="0" collapsed="false">
      <c r="A292" s="173" t="n">
        <v>287</v>
      </c>
      <c r="B292" s="195" t="n">
        <f aca="false">EOMONTH(B291,0)+1</f>
        <v>45870</v>
      </c>
      <c r="C292" s="226" t="n">
        <f aca="false">VLOOKUP(B292,'Power Curves'!$B$9:$I$261,3)+IF(BasisNumber=1,0,VLOOKUP(B292,'Power Curves'!$BM$9:$BO$316,2))</f>
        <v>36.3799915313721</v>
      </c>
      <c r="D292" s="226" t="n">
        <f aca="false">VLOOKUP(B292,'Power Curves'!$B$9:$I$261,7)+IF(BasisNumber=1,0,VLOOKUP(B292,'Power Curves'!$BM$9:$BO$316,3))</f>
        <v>28.1424966430664</v>
      </c>
      <c r="E292" s="130" t="n">
        <f aca="false">IF(VLOOKUP(B292,'Power Curves'!$K$9:$AD$232,15)&lt;&gt;0,VLOOKUP(B292,'Power Curves'!$K$9:$AD$232,15),E280)</f>
        <v>0.187860891</v>
      </c>
      <c r="F292" s="130" t="n">
        <f aca="false">IF(VLOOKUP(B292,'Power Curves'!$K$9:$AD$232,19)&lt;&gt;0,VLOOKUP(B292,'Power Curves'!$K$9:$AD$232,19),F291)</f>
        <v>0.093930445</v>
      </c>
    </row>
    <row r="293" customFormat="false" ht="12.75" hidden="false" customHeight="false" outlineLevel="0" collapsed="false">
      <c r="A293" s="173" t="n">
        <v>288</v>
      </c>
      <c r="B293" s="195" t="n">
        <f aca="false">EOMONTH(B292,0)+1</f>
        <v>45901</v>
      </c>
      <c r="C293" s="226" t="n">
        <f aca="false">VLOOKUP(B293,'Power Curves'!$B$9:$I$261,3)+IF(BasisNumber=1,0,VLOOKUP(B293,'Power Curves'!$BM$9:$BO$316,2))</f>
        <v>36.3799915313721</v>
      </c>
      <c r="D293" s="226" t="n">
        <f aca="false">VLOOKUP(B293,'Power Curves'!$B$9:$I$261,7)+IF(BasisNumber=1,0,VLOOKUP(B293,'Power Curves'!$BM$9:$BO$316,3))</f>
        <v>28.1424966430664</v>
      </c>
      <c r="E293" s="130" t="n">
        <f aca="false">IF(VLOOKUP(B293,'Power Curves'!$K$9:$AD$232,15)&lt;&gt;0,VLOOKUP(B293,'Power Curves'!$K$9:$AD$232,15),E281)</f>
        <v>0.187860891</v>
      </c>
      <c r="F293" s="130" t="n">
        <f aca="false">IF(VLOOKUP(B293,'Power Curves'!$K$9:$AD$232,19)&lt;&gt;0,VLOOKUP(B293,'Power Curves'!$K$9:$AD$232,19),F292)</f>
        <v>0.093930445</v>
      </c>
    </row>
    <row r="294" customFormat="false" ht="12.75" hidden="false" customHeight="false" outlineLevel="0" collapsed="false">
      <c r="A294" s="173" t="n">
        <v>289</v>
      </c>
      <c r="B294" s="195" t="n">
        <f aca="false">EOMONTH(B293,0)+1</f>
        <v>45931</v>
      </c>
      <c r="C294" s="226" t="n">
        <f aca="false">VLOOKUP(B294,'Power Curves'!$B$9:$I$261,3)+IF(BasisNumber=1,0,VLOOKUP(B294,'Power Curves'!$BM$9:$BO$316,2))</f>
        <v>36.3799915313721</v>
      </c>
      <c r="D294" s="226" t="n">
        <f aca="false">VLOOKUP(B294,'Power Curves'!$B$9:$I$261,7)+IF(BasisNumber=1,0,VLOOKUP(B294,'Power Curves'!$BM$9:$BO$316,3))</f>
        <v>28.1424966430664</v>
      </c>
      <c r="E294" s="130" t="n">
        <f aca="false">IF(VLOOKUP(B294,'Power Curves'!$K$9:$AD$232,15)&lt;&gt;0,VLOOKUP(B294,'Power Curves'!$K$9:$AD$232,15),E282)</f>
        <v>0.187860891</v>
      </c>
      <c r="F294" s="130" t="n">
        <f aca="false">IF(VLOOKUP(B294,'Power Curves'!$K$9:$AD$232,19)&lt;&gt;0,VLOOKUP(B294,'Power Curves'!$K$9:$AD$232,19),F293)</f>
        <v>0.093930445</v>
      </c>
    </row>
    <row r="295" customFormat="false" ht="12.75" hidden="false" customHeight="false" outlineLevel="0" collapsed="false">
      <c r="A295" s="173" t="n">
        <v>290</v>
      </c>
      <c r="B295" s="195" t="n">
        <f aca="false">EOMONTH(B294,0)+1</f>
        <v>45962</v>
      </c>
      <c r="C295" s="226" t="n">
        <f aca="false">VLOOKUP(B295,'Power Curves'!$B$9:$I$261,3)+IF(BasisNumber=1,0,VLOOKUP(B295,'Power Curves'!$BM$9:$BO$316,2))</f>
        <v>36.3799915313721</v>
      </c>
      <c r="D295" s="226" t="n">
        <f aca="false">VLOOKUP(B295,'Power Curves'!$B$9:$I$261,7)+IF(BasisNumber=1,0,VLOOKUP(B295,'Power Curves'!$BM$9:$BO$316,3))</f>
        <v>28.1424966430664</v>
      </c>
      <c r="E295" s="130" t="n">
        <f aca="false">IF(VLOOKUP(B295,'Power Curves'!$K$9:$AD$232,15)&lt;&gt;0,VLOOKUP(B295,'Power Curves'!$K$9:$AD$232,15),E283)</f>
        <v>0.187860891</v>
      </c>
      <c r="F295" s="130" t="n">
        <f aca="false">IF(VLOOKUP(B295,'Power Curves'!$K$9:$AD$232,19)&lt;&gt;0,VLOOKUP(B295,'Power Curves'!$K$9:$AD$232,19),F294)</f>
        <v>0.093930445</v>
      </c>
    </row>
    <row r="296" customFormat="false" ht="12.75" hidden="false" customHeight="false" outlineLevel="0" collapsed="false">
      <c r="A296" s="173" t="n">
        <v>291</v>
      </c>
      <c r="B296" s="195" t="n">
        <f aca="false">EOMONTH(B295,0)+1</f>
        <v>45992</v>
      </c>
      <c r="C296" s="226" t="n">
        <f aca="false">VLOOKUP(B296,'Power Curves'!$B$9:$I$261,3)+IF(BasisNumber=1,0,VLOOKUP(B296,'Power Curves'!$BM$9:$BO$316,2))</f>
        <v>36.3799915313721</v>
      </c>
      <c r="D296" s="226" t="n">
        <f aca="false">VLOOKUP(B296,'Power Curves'!$B$9:$I$261,7)+IF(BasisNumber=1,0,VLOOKUP(B296,'Power Curves'!$BM$9:$BO$316,3))</f>
        <v>28.1424966430664</v>
      </c>
      <c r="E296" s="130" t="n">
        <f aca="false">IF(VLOOKUP(B296,'Power Curves'!$K$9:$AD$232,15)&lt;&gt;0,VLOOKUP(B296,'Power Curves'!$K$9:$AD$232,15),E284)</f>
        <v>0.187860891</v>
      </c>
      <c r="F296" s="130" t="n">
        <f aca="false">IF(VLOOKUP(B296,'Power Curves'!$K$9:$AD$232,19)&lt;&gt;0,VLOOKUP(B296,'Power Curves'!$K$9:$AD$232,19),F295)</f>
        <v>0.093930445</v>
      </c>
    </row>
    <row r="297" customFormat="false" ht="12.75" hidden="false" customHeight="false" outlineLevel="0" collapsed="false">
      <c r="A297" s="173" t="n">
        <v>292</v>
      </c>
      <c r="B297" s="195" t="n">
        <f aca="false">EOMONTH(B296,0)+1</f>
        <v>46023</v>
      </c>
      <c r="C297" s="226" t="n">
        <f aca="false">VLOOKUP(B297,'Power Curves'!$B$9:$I$261,3)+IF(BasisNumber=1,0,VLOOKUP(B297,'Power Curves'!$BM$9:$BO$316,2))</f>
        <v>36.3799915313721</v>
      </c>
      <c r="D297" s="226" t="n">
        <f aca="false">VLOOKUP(B297,'Power Curves'!$B$9:$I$261,7)+IF(BasisNumber=1,0,VLOOKUP(B297,'Power Curves'!$BM$9:$BO$316,3))</f>
        <v>28.1424966430664</v>
      </c>
      <c r="E297" s="130" t="n">
        <f aca="false">IF(VLOOKUP(B297,'Power Curves'!$K$9:$AD$232,15)&lt;&gt;0,VLOOKUP(B297,'Power Curves'!$K$9:$AD$232,15),E285)</f>
        <v>0.187860891</v>
      </c>
      <c r="F297" s="130" t="n">
        <f aca="false">IF(VLOOKUP(B297,'Power Curves'!$K$9:$AD$232,19)&lt;&gt;0,VLOOKUP(B297,'Power Curves'!$K$9:$AD$232,19),F296)</f>
        <v>0.093930445</v>
      </c>
    </row>
    <row r="298" customFormat="false" ht="12.75" hidden="false" customHeight="false" outlineLevel="0" collapsed="false">
      <c r="A298" s="173" t="n">
        <v>293</v>
      </c>
      <c r="B298" s="195" t="n">
        <f aca="false">EOMONTH(B297,0)+1</f>
        <v>46054</v>
      </c>
      <c r="C298" s="226" t="n">
        <f aca="false">VLOOKUP(B298,'Power Curves'!$B$9:$I$261,3)+IF(BasisNumber=1,0,VLOOKUP(B298,'Power Curves'!$BM$9:$BO$316,2))</f>
        <v>36.3799915313721</v>
      </c>
      <c r="D298" s="226" t="n">
        <f aca="false">VLOOKUP(B298,'Power Curves'!$B$9:$I$261,7)+IF(BasisNumber=1,0,VLOOKUP(B298,'Power Curves'!$BM$9:$BO$316,3))</f>
        <v>28.1424966430664</v>
      </c>
      <c r="E298" s="130" t="n">
        <f aca="false">IF(VLOOKUP(B298,'Power Curves'!$K$9:$AD$232,15)&lt;&gt;0,VLOOKUP(B298,'Power Curves'!$K$9:$AD$232,15),E286)</f>
        <v>0.187860891</v>
      </c>
      <c r="F298" s="130" t="n">
        <f aca="false">IF(VLOOKUP(B298,'Power Curves'!$K$9:$AD$232,19)&lt;&gt;0,VLOOKUP(B298,'Power Curves'!$K$9:$AD$232,19),F297)</f>
        <v>0.093930445</v>
      </c>
    </row>
    <row r="299" customFormat="false" ht="12.75" hidden="false" customHeight="false" outlineLevel="0" collapsed="false">
      <c r="A299" s="173" t="n">
        <v>294</v>
      </c>
      <c r="B299" s="195" t="n">
        <f aca="false">EOMONTH(B298,0)+1</f>
        <v>46082</v>
      </c>
      <c r="C299" s="226" t="n">
        <f aca="false">VLOOKUP(B299,'Power Curves'!$B$9:$I$261,3)+IF(BasisNumber=1,0,VLOOKUP(B299,'Power Curves'!$BM$9:$BO$316,2))</f>
        <v>36.3799915313721</v>
      </c>
      <c r="D299" s="226" t="n">
        <f aca="false">VLOOKUP(B299,'Power Curves'!$B$9:$I$261,7)+IF(BasisNumber=1,0,VLOOKUP(B299,'Power Curves'!$BM$9:$BO$316,3))</f>
        <v>28.1424966430664</v>
      </c>
      <c r="E299" s="130" t="n">
        <f aca="false">IF(VLOOKUP(B299,'Power Curves'!$K$9:$AD$232,15)&lt;&gt;0,VLOOKUP(B299,'Power Curves'!$K$9:$AD$232,15),E287)</f>
        <v>0.187860891</v>
      </c>
      <c r="F299" s="130" t="n">
        <f aca="false">IF(VLOOKUP(B299,'Power Curves'!$K$9:$AD$232,19)&lt;&gt;0,VLOOKUP(B299,'Power Curves'!$K$9:$AD$232,19),F298)</f>
        <v>0.093930445</v>
      </c>
    </row>
    <row r="300" customFormat="false" ht="12.75" hidden="false" customHeight="false" outlineLevel="0" collapsed="false">
      <c r="A300" s="173" t="n">
        <v>295</v>
      </c>
      <c r="B300" s="195" t="n">
        <f aca="false">EOMONTH(B299,0)+1</f>
        <v>46113</v>
      </c>
      <c r="C300" s="226" t="n">
        <f aca="false">VLOOKUP(B300,'Power Curves'!$B$9:$I$261,3)+IF(BasisNumber=1,0,VLOOKUP(B300,'Power Curves'!$BM$9:$BO$316,2))</f>
        <v>36.3799915313721</v>
      </c>
      <c r="D300" s="226" t="n">
        <f aca="false">VLOOKUP(B300,'Power Curves'!$B$9:$I$261,7)+IF(BasisNumber=1,0,VLOOKUP(B300,'Power Curves'!$BM$9:$BO$316,3))</f>
        <v>28.1424966430664</v>
      </c>
      <c r="E300" s="130" t="n">
        <f aca="false">IF(VLOOKUP(B300,'Power Curves'!$K$9:$AD$232,15)&lt;&gt;0,VLOOKUP(B300,'Power Curves'!$K$9:$AD$232,15),E288)</f>
        <v>0.187860891</v>
      </c>
      <c r="F300" s="130" t="n">
        <f aca="false">IF(VLOOKUP(B300,'Power Curves'!$K$9:$AD$232,19)&lt;&gt;0,VLOOKUP(B300,'Power Curves'!$K$9:$AD$232,19),F299)</f>
        <v>0.093930445</v>
      </c>
    </row>
    <row r="301" customFormat="false" ht="12.75" hidden="false" customHeight="false" outlineLevel="0" collapsed="false">
      <c r="A301" s="173" t="n">
        <v>296</v>
      </c>
      <c r="B301" s="195" t="n">
        <f aca="false">EOMONTH(B300,0)+1</f>
        <v>46143</v>
      </c>
      <c r="C301" s="226" t="n">
        <f aca="false">VLOOKUP(B301,'Power Curves'!$B$9:$I$261,3)+IF(BasisNumber=1,0,VLOOKUP(B301,'Power Curves'!$BM$9:$BO$316,2))</f>
        <v>36.3799915313721</v>
      </c>
      <c r="D301" s="226" t="n">
        <f aca="false">VLOOKUP(B301,'Power Curves'!$B$9:$I$261,7)+IF(BasisNumber=1,0,VLOOKUP(B301,'Power Curves'!$BM$9:$BO$316,3))</f>
        <v>28.1424966430664</v>
      </c>
      <c r="E301" s="130" t="n">
        <f aca="false">IF(VLOOKUP(B301,'Power Curves'!$K$9:$AD$232,15)&lt;&gt;0,VLOOKUP(B301,'Power Curves'!$K$9:$AD$232,15),E289)</f>
        <v>0.187860891</v>
      </c>
      <c r="F301" s="130" t="n">
        <f aca="false">IF(VLOOKUP(B301,'Power Curves'!$K$9:$AD$232,19)&lt;&gt;0,VLOOKUP(B301,'Power Curves'!$K$9:$AD$232,19),F300)</f>
        <v>0.093930445</v>
      </c>
    </row>
    <row r="302" customFormat="false" ht="12.75" hidden="false" customHeight="false" outlineLevel="0" collapsed="false">
      <c r="A302" s="173" t="n">
        <v>297</v>
      </c>
      <c r="B302" s="195" t="n">
        <f aca="false">EOMONTH(B301,0)+1</f>
        <v>46174</v>
      </c>
      <c r="C302" s="226" t="n">
        <f aca="false">VLOOKUP(B302,'Power Curves'!$B$9:$I$261,3)+IF(BasisNumber=1,0,VLOOKUP(B302,'Power Curves'!$BM$9:$BO$316,2))</f>
        <v>36.3799915313721</v>
      </c>
      <c r="D302" s="226" t="n">
        <f aca="false">VLOOKUP(B302,'Power Curves'!$B$9:$I$261,7)+IF(BasisNumber=1,0,VLOOKUP(B302,'Power Curves'!$BM$9:$BO$316,3))</f>
        <v>28.1424966430664</v>
      </c>
      <c r="E302" s="130" t="n">
        <f aca="false">IF(VLOOKUP(B302,'Power Curves'!$K$9:$AD$232,15)&lt;&gt;0,VLOOKUP(B302,'Power Curves'!$K$9:$AD$232,15),E290)</f>
        <v>0.187860891</v>
      </c>
      <c r="F302" s="130" t="n">
        <f aca="false">IF(VLOOKUP(B302,'Power Curves'!$K$9:$AD$232,19)&lt;&gt;0,VLOOKUP(B302,'Power Curves'!$K$9:$AD$232,19),F301)</f>
        <v>0.093930445</v>
      </c>
    </row>
    <row r="303" customFormat="false" ht="12.75" hidden="false" customHeight="false" outlineLevel="0" collapsed="false">
      <c r="A303" s="173" t="n">
        <v>298</v>
      </c>
      <c r="B303" s="195" t="n">
        <f aca="false">EOMONTH(B302,0)+1</f>
        <v>46204</v>
      </c>
      <c r="C303" s="226" t="n">
        <f aca="false">VLOOKUP(B303,'Power Curves'!$B$9:$I$261,3)+IF(BasisNumber=1,0,VLOOKUP(B303,'Power Curves'!$BM$9:$BO$316,2))</f>
        <v>36.3799915313721</v>
      </c>
      <c r="D303" s="226" t="n">
        <f aca="false">VLOOKUP(B303,'Power Curves'!$B$9:$I$261,7)+IF(BasisNumber=1,0,VLOOKUP(B303,'Power Curves'!$BM$9:$BO$316,3))</f>
        <v>28.1424966430664</v>
      </c>
      <c r="E303" s="130" t="n">
        <f aca="false">IF(VLOOKUP(B303,'Power Curves'!$K$9:$AD$232,15)&lt;&gt;0,VLOOKUP(B303,'Power Curves'!$K$9:$AD$232,15),E291)</f>
        <v>0.187860891</v>
      </c>
      <c r="F303" s="130" t="n">
        <f aca="false">IF(VLOOKUP(B303,'Power Curves'!$K$9:$AD$232,19)&lt;&gt;0,VLOOKUP(B303,'Power Curves'!$K$9:$AD$232,19),F302)</f>
        <v>0.093930445</v>
      </c>
    </row>
    <row r="304" customFormat="false" ht="12.75" hidden="false" customHeight="false" outlineLevel="0" collapsed="false">
      <c r="A304" s="173" t="n">
        <v>299</v>
      </c>
      <c r="B304" s="195" t="n">
        <f aca="false">EOMONTH(B303,0)+1</f>
        <v>46235</v>
      </c>
      <c r="C304" s="226" t="n">
        <f aca="false">VLOOKUP(B304,'Power Curves'!$B$9:$I$261,3)+IF(BasisNumber=1,0,VLOOKUP(B304,'Power Curves'!$BM$9:$BO$316,2))</f>
        <v>36.3799915313721</v>
      </c>
      <c r="D304" s="226" t="n">
        <f aca="false">VLOOKUP(B304,'Power Curves'!$B$9:$I$261,7)+IF(BasisNumber=1,0,VLOOKUP(B304,'Power Curves'!$BM$9:$BO$316,3))</f>
        <v>28.1424966430664</v>
      </c>
      <c r="E304" s="130" t="n">
        <f aca="false">IF(VLOOKUP(B304,'Power Curves'!$K$9:$AD$232,15)&lt;&gt;0,VLOOKUP(B304,'Power Curves'!$K$9:$AD$232,15),E292)</f>
        <v>0.187860891</v>
      </c>
      <c r="F304" s="130" t="n">
        <f aca="false">IF(VLOOKUP(B304,'Power Curves'!$K$9:$AD$232,19)&lt;&gt;0,VLOOKUP(B304,'Power Curves'!$K$9:$AD$232,19),F303)</f>
        <v>0.093930445</v>
      </c>
    </row>
    <row r="305" customFormat="false" ht="12.75" hidden="false" customHeight="false" outlineLevel="0" collapsed="false">
      <c r="A305" s="173" t="n">
        <v>300</v>
      </c>
      <c r="B305" s="195" t="n">
        <f aca="false">EOMONTH(B304,0)+1</f>
        <v>46266</v>
      </c>
      <c r="C305" s="226" t="n">
        <f aca="false">VLOOKUP(B305,'Power Curves'!$B$9:$I$261,3)+IF(BasisNumber=1,0,VLOOKUP(B305,'Power Curves'!$BM$9:$BO$316,2))</f>
        <v>36.3799915313721</v>
      </c>
      <c r="D305" s="226" t="n">
        <f aca="false">VLOOKUP(B305,'Power Curves'!$B$9:$I$261,7)+IF(BasisNumber=1,0,VLOOKUP(B305,'Power Curves'!$BM$9:$BO$316,3))</f>
        <v>28.1424966430664</v>
      </c>
      <c r="E305" s="130" t="n">
        <f aca="false">IF(VLOOKUP(B305,'Power Curves'!$K$9:$AD$232,15)&lt;&gt;0,VLOOKUP(B305,'Power Curves'!$K$9:$AD$232,15),E293)</f>
        <v>0.187860891</v>
      </c>
      <c r="F305" s="130" t="n">
        <f aca="false">IF(VLOOKUP(B305,'Power Curves'!$K$9:$AD$232,19)&lt;&gt;0,VLOOKUP(B305,'Power Curves'!$K$9:$AD$232,19),F304)</f>
        <v>0.093930445</v>
      </c>
    </row>
    <row r="306" customFormat="false" ht="12.75" hidden="false" customHeight="false" outlineLevel="0" collapsed="false">
      <c r="A306" s="173" t="n">
        <v>301</v>
      </c>
      <c r="B306" s="195" t="n">
        <f aca="false">EOMONTH(B305,0)+1</f>
        <v>46296</v>
      </c>
      <c r="C306" s="226" t="n">
        <f aca="false">VLOOKUP(B306,'Power Curves'!$B$9:$I$261,3)+IF(BasisNumber=1,0,VLOOKUP(B306,'Power Curves'!$BM$9:$BO$316,2))</f>
        <v>36.3799915313721</v>
      </c>
      <c r="D306" s="226" t="n">
        <f aca="false">VLOOKUP(B306,'Power Curves'!$B$9:$I$261,7)+IF(BasisNumber=1,0,VLOOKUP(B306,'Power Curves'!$BM$9:$BO$316,3))</f>
        <v>28.1424966430664</v>
      </c>
      <c r="E306" s="130" t="n">
        <f aca="false">IF(VLOOKUP(B306,'Power Curves'!$K$9:$AD$232,15)&lt;&gt;0,VLOOKUP(B306,'Power Curves'!$K$9:$AD$232,15),E294)</f>
        <v>0.187860891</v>
      </c>
      <c r="F306" s="130" t="n">
        <f aca="false">IF(VLOOKUP(B306,'Power Curves'!$K$9:$AD$232,19)&lt;&gt;0,VLOOKUP(B306,'Power Curves'!$K$9:$AD$232,19),F305)</f>
        <v>0.093930445</v>
      </c>
    </row>
    <row r="307" customFormat="false" ht="12.75" hidden="false" customHeight="false" outlineLevel="0" collapsed="false">
      <c r="A307" s="173" t="n">
        <v>302</v>
      </c>
      <c r="B307" s="195" t="n">
        <f aca="false">EOMONTH(B306,0)+1</f>
        <v>46327</v>
      </c>
      <c r="C307" s="226" t="n">
        <f aca="false">VLOOKUP(B307,'Power Curves'!$B$9:$I$261,3)+IF(BasisNumber=1,0,VLOOKUP(B307,'Power Curves'!$BM$9:$BO$316,2))</f>
        <v>36.3799915313721</v>
      </c>
      <c r="D307" s="226" t="n">
        <f aca="false">VLOOKUP(B307,'Power Curves'!$B$9:$I$261,7)+IF(BasisNumber=1,0,VLOOKUP(B307,'Power Curves'!$BM$9:$BO$316,3))</f>
        <v>28.1424966430664</v>
      </c>
      <c r="E307" s="130" t="n">
        <f aca="false">IF(VLOOKUP(B307,'Power Curves'!$K$9:$AD$232,15)&lt;&gt;0,VLOOKUP(B307,'Power Curves'!$K$9:$AD$232,15),E295)</f>
        <v>0.187860891</v>
      </c>
      <c r="F307" s="130" t="n">
        <f aca="false">IF(VLOOKUP(B307,'Power Curves'!$K$9:$AD$232,19)&lt;&gt;0,VLOOKUP(B307,'Power Curves'!$K$9:$AD$232,19),F306)</f>
        <v>0.093930445</v>
      </c>
    </row>
    <row r="308" customFormat="false" ht="12.75" hidden="false" customHeight="false" outlineLevel="0" collapsed="false">
      <c r="A308" s="173" t="n">
        <v>303</v>
      </c>
      <c r="B308" s="195" t="n">
        <f aca="false">EOMONTH(B307,0)+1</f>
        <v>46357</v>
      </c>
      <c r="C308" s="226" t="n">
        <f aca="false">VLOOKUP(B308,'Power Curves'!$B$9:$I$261,3)+IF(BasisNumber=1,0,VLOOKUP(B308,'Power Curves'!$BM$9:$BO$316,2))</f>
        <v>36.3799915313721</v>
      </c>
      <c r="D308" s="226" t="n">
        <f aca="false">VLOOKUP(B308,'Power Curves'!$B$9:$I$261,7)+IF(BasisNumber=1,0,VLOOKUP(B308,'Power Curves'!$BM$9:$BO$316,3))</f>
        <v>28.1424966430664</v>
      </c>
      <c r="E308" s="130" t="n">
        <f aca="false">IF(VLOOKUP(B308,'Power Curves'!$K$9:$AD$232,15)&lt;&gt;0,VLOOKUP(B308,'Power Curves'!$K$9:$AD$232,15),E296)</f>
        <v>0.187860891</v>
      </c>
      <c r="F308" s="130" t="n">
        <f aca="false">IF(VLOOKUP(B308,'Power Curves'!$K$9:$AD$232,19)&lt;&gt;0,VLOOKUP(B308,'Power Curves'!$K$9:$AD$232,19),F307)</f>
        <v>0.093930445</v>
      </c>
    </row>
    <row r="309" customFormat="false" ht="12.75" hidden="false" customHeight="false" outlineLevel="0" collapsed="false">
      <c r="A309" s="173" t="n">
        <v>304</v>
      </c>
      <c r="B309" s="195" t="n">
        <f aca="false">EOMONTH(B308,0)+1</f>
        <v>46388</v>
      </c>
      <c r="C309" s="226" t="n">
        <f aca="false">VLOOKUP(B309,'Power Curves'!$B$9:$I$261,3)+IF(BasisNumber=1,0,VLOOKUP(B309,'Power Curves'!$BM$9:$BO$316,2))</f>
        <v>36.3799915313721</v>
      </c>
      <c r="D309" s="226" t="n">
        <f aca="false">VLOOKUP(B309,'Power Curves'!$B$9:$I$261,7)+IF(BasisNumber=1,0,VLOOKUP(B309,'Power Curves'!$BM$9:$BO$316,3))</f>
        <v>28.1424966430664</v>
      </c>
      <c r="E309" s="130" t="n">
        <f aca="false">IF(VLOOKUP(B309,'Power Curves'!$K$9:$AD$232,15)&lt;&gt;0,VLOOKUP(B309,'Power Curves'!$K$9:$AD$232,15),E297)</f>
        <v>0.187860891</v>
      </c>
      <c r="F309" s="130" t="n">
        <f aca="false">IF(VLOOKUP(B309,'Power Curves'!$K$9:$AD$232,19)&lt;&gt;0,VLOOKUP(B309,'Power Curves'!$K$9:$AD$232,19),F308)</f>
        <v>0.093930445</v>
      </c>
    </row>
    <row r="310" customFormat="false" ht="12.75" hidden="false" customHeight="false" outlineLevel="0" collapsed="false">
      <c r="A310" s="173" t="n">
        <v>305</v>
      </c>
      <c r="B310" s="195" t="n">
        <f aca="false">EOMONTH(B309,0)+1</f>
        <v>46419</v>
      </c>
      <c r="C310" s="226" t="n">
        <f aca="false">VLOOKUP(B310,'Power Curves'!$B$9:$I$261,3)+IF(BasisNumber=1,0,VLOOKUP(B310,'Power Curves'!$BM$9:$BO$316,2))</f>
        <v>36.3799915313721</v>
      </c>
      <c r="D310" s="226" t="n">
        <f aca="false">VLOOKUP(B310,'Power Curves'!$B$9:$I$261,7)+IF(BasisNumber=1,0,VLOOKUP(B310,'Power Curves'!$BM$9:$BO$316,3))</f>
        <v>28.1424966430664</v>
      </c>
      <c r="E310" s="130" t="n">
        <f aca="false">IF(VLOOKUP(B310,'Power Curves'!$K$9:$AD$232,15)&lt;&gt;0,VLOOKUP(B310,'Power Curves'!$K$9:$AD$232,15),E298)</f>
        <v>0.187860891</v>
      </c>
      <c r="F310" s="130" t="n">
        <f aca="false">IF(VLOOKUP(B310,'Power Curves'!$K$9:$AD$232,19)&lt;&gt;0,VLOOKUP(B310,'Power Curves'!$K$9:$AD$232,19),F309)</f>
        <v>0.093930445</v>
      </c>
    </row>
    <row r="311" customFormat="false" ht="12.75" hidden="false" customHeight="false" outlineLevel="0" collapsed="false">
      <c r="A311" s="173" t="n">
        <v>306</v>
      </c>
      <c r="B311" s="195" t="n">
        <f aca="false">EOMONTH(B310,0)+1</f>
        <v>46447</v>
      </c>
      <c r="C311" s="226" t="n">
        <f aca="false">VLOOKUP(B311,'Power Curves'!$B$9:$I$261,3)+IF(BasisNumber=1,0,VLOOKUP(B311,'Power Curves'!$BM$9:$BO$316,2))</f>
        <v>36.3799915313721</v>
      </c>
      <c r="D311" s="226" t="n">
        <f aca="false">VLOOKUP(B311,'Power Curves'!$B$9:$I$261,7)+IF(BasisNumber=1,0,VLOOKUP(B311,'Power Curves'!$BM$9:$BO$316,3))</f>
        <v>28.1424966430664</v>
      </c>
      <c r="E311" s="130" t="n">
        <f aca="false">IF(VLOOKUP(B311,'Power Curves'!$K$9:$AD$232,15)&lt;&gt;0,VLOOKUP(B311,'Power Curves'!$K$9:$AD$232,15),E299)</f>
        <v>0.187860891</v>
      </c>
      <c r="F311" s="130" t="n">
        <f aca="false">IF(VLOOKUP(B311,'Power Curves'!$K$9:$AD$232,19)&lt;&gt;0,VLOOKUP(B311,'Power Curves'!$K$9:$AD$232,19),F310)</f>
        <v>0.093930445</v>
      </c>
    </row>
    <row r="312" customFormat="false" ht="12.75" hidden="false" customHeight="false" outlineLevel="0" collapsed="false">
      <c r="A312" s="173" t="n">
        <v>307</v>
      </c>
      <c r="B312" s="195" t="n">
        <f aca="false">EOMONTH(B311,0)+1</f>
        <v>46478</v>
      </c>
      <c r="C312" s="226" t="n">
        <f aca="false">VLOOKUP(B312,'Power Curves'!$B$9:$I$261,3)+IF(BasisNumber=1,0,VLOOKUP(B312,'Power Curves'!$BM$9:$BO$316,2))</f>
        <v>36.3799915313721</v>
      </c>
      <c r="D312" s="226" t="n">
        <f aca="false">VLOOKUP(B312,'Power Curves'!$B$9:$I$261,7)+IF(BasisNumber=1,0,VLOOKUP(B312,'Power Curves'!$BM$9:$BO$316,3))</f>
        <v>28.1424966430664</v>
      </c>
      <c r="E312" s="130" t="n">
        <f aca="false">IF(VLOOKUP(B312,'Power Curves'!$K$9:$AD$232,15)&lt;&gt;0,VLOOKUP(B312,'Power Curves'!$K$9:$AD$232,15),E300)</f>
        <v>0.187860891</v>
      </c>
      <c r="F312" s="130" t="n">
        <f aca="false">IF(VLOOKUP(B312,'Power Curves'!$K$9:$AD$232,19)&lt;&gt;0,VLOOKUP(B312,'Power Curves'!$K$9:$AD$232,19),F311)</f>
        <v>0.093930445</v>
      </c>
    </row>
    <row r="313" customFormat="false" ht="12.75" hidden="false" customHeight="false" outlineLevel="0" collapsed="false">
      <c r="A313" s="173" t="n">
        <v>308</v>
      </c>
      <c r="B313" s="195" t="n">
        <f aca="false">EOMONTH(B312,0)+1</f>
        <v>46508</v>
      </c>
      <c r="C313" s="226" t="n">
        <f aca="false">VLOOKUP(B313,'Power Curves'!$B$9:$I$261,3)+IF(BasisNumber=1,0,VLOOKUP(B313,'Power Curves'!$BM$9:$BO$316,2))</f>
        <v>36.3799915313721</v>
      </c>
      <c r="D313" s="226" t="n">
        <f aca="false">VLOOKUP(B313,'Power Curves'!$B$9:$I$261,7)+IF(BasisNumber=1,0,VLOOKUP(B313,'Power Curves'!$BM$9:$BO$316,3))</f>
        <v>28.1424966430664</v>
      </c>
      <c r="E313" s="130" t="n">
        <f aca="false">IF(VLOOKUP(B313,'Power Curves'!$K$9:$AD$232,15)&lt;&gt;0,VLOOKUP(B313,'Power Curves'!$K$9:$AD$232,15),E301)</f>
        <v>0.187860891</v>
      </c>
      <c r="F313" s="130" t="n">
        <f aca="false">IF(VLOOKUP(B313,'Power Curves'!$K$9:$AD$232,19)&lt;&gt;0,VLOOKUP(B313,'Power Curves'!$K$9:$AD$232,19),F312)</f>
        <v>0.093930445</v>
      </c>
    </row>
    <row r="314" customFormat="false" ht="12.75" hidden="false" customHeight="false" outlineLevel="0" collapsed="false">
      <c r="A314" s="173" t="n">
        <v>309</v>
      </c>
      <c r="B314" s="195" t="n">
        <f aca="false">EOMONTH(B313,0)+1</f>
        <v>46539</v>
      </c>
      <c r="C314" s="226" t="n">
        <f aca="false">VLOOKUP(B314,'Power Curves'!$B$9:$I$261,3)+IF(BasisNumber=1,0,VLOOKUP(B314,'Power Curves'!$BM$9:$BO$316,2))</f>
        <v>36.3799915313721</v>
      </c>
      <c r="D314" s="226" t="n">
        <f aca="false">VLOOKUP(B314,'Power Curves'!$B$9:$I$261,7)+IF(BasisNumber=1,0,VLOOKUP(B314,'Power Curves'!$BM$9:$BO$316,3))</f>
        <v>28.1424966430664</v>
      </c>
      <c r="E314" s="130" t="n">
        <f aca="false">IF(VLOOKUP(B314,'Power Curves'!$K$9:$AD$232,15)&lt;&gt;0,VLOOKUP(B314,'Power Curves'!$K$9:$AD$232,15),E302)</f>
        <v>0.187860891</v>
      </c>
      <c r="F314" s="130" t="n">
        <f aca="false">IF(VLOOKUP(B314,'Power Curves'!$K$9:$AD$232,19)&lt;&gt;0,VLOOKUP(B314,'Power Curves'!$K$9:$AD$232,19),F313)</f>
        <v>0.093930445</v>
      </c>
    </row>
    <row r="315" customFormat="false" ht="12.75" hidden="false" customHeight="false" outlineLevel="0" collapsed="false">
      <c r="A315" s="173" t="n">
        <v>310</v>
      </c>
      <c r="B315" s="195" t="n">
        <f aca="false">EOMONTH(B314,0)+1</f>
        <v>46569</v>
      </c>
      <c r="C315" s="226" t="n">
        <f aca="false">VLOOKUP(B315,'Power Curves'!$B$9:$I$261,3)+IF(BasisNumber=1,0,VLOOKUP(B315,'Power Curves'!$BM$9:$BO$316,2))</f>
        <v>36.3799915313721</v>
      </c>
      <c r="D315" s="226" t="n">
        <f aca="false">VLOOKUP(B315,'Power Curves'!$B$9:$I$261,7)+IF(BasisNumber=1,0,VLOOKUP(B315,'Power Curves'!$BM$9:$BO$316,3))</f>
        <v>28.1424966430664</v>
      </c>
      <c r="E315" s="130" t="n">
        <f aca="false">IF(VLOOKUP(B315,'Power Curves'!$K$9:$AD$232,15)&lt;&gt;0,VLOOKUP(B315,'Power Curves'!$K$9:$AD$232,15),E303)</f>
        <v>0.187860891</v>
      </c>
      <c r="F315" s="130" t="n">
        <f aca="false">IF(VLOOKUP(B315,'Power Curves'!$K$9:$AD$232,19)&lt;&gt;0,VLOOKUP(B315,'Power Curves'!$K$9:$AD$232,19),F314)</f>
        <v>0.093930445</v>
      </c>
    </row>
    <row r="316" customFormat="false" ht="12.75" hidden="false" customHeight="false" outlineLevel="0" collapsed="false">
      <c r="A316" s="173" t="n">
        <v>311</v>
      </c>
      <c r="B316" s="195" t="n">
        <f aca="false">EOMONTH(B315,0)+1</f>
        <v>46600</v>
      </c>
      <c r="C316" s="226" t="n">
        <f aca="false">VLOOKUP(B316,'Power Curves'!$B$9:$I$261,3)+IF(BasisNumber=1,0,VLOOKUP(B316,'Power Curves'!$BM$9:$BO$316,2))</f>
        <v>36.3799915313721</v>
      </c>
      <c r="D316" s="226" t="n">
        <f aca="false">VLOOKUP(B316,'Power Curves'!$B$9:$I$261,7)+IF(BasisNumber=1,0,VLOOKUP(B316,'Power Curves'!$BM$9:$BO$316,3))</f>
        <v>28.1424966430664</v>
      </c>
      <c r="E316" s="130" t="n">
        <f aca="false">IF(VLOOKUP(B316,'Power Curves'!$K$9:$AD$232,15)&lt;&gt;0,VLOOKUP(B316,'Power Curves'!$K$9:$AD$232,15),E304)</f>
        <v>0.187860891</v>
      </c>
      <c r="F316" s="130" t="n">
        <f aca="false">IF(VLOOKUP(B316,'Power Curves'!$K$9:$AD$232,19)&lt;&gt;0,VLOOKUP(B316,'Power Curves'!$K$9:$AD$232,19),F315)</f>
        <v>0.093930445</v>
      </c>
    </row>
    <row r="317" customFormat="false" ht="12.75" hidden="false" customHeight="false" outlineLevel="0" collapsed="false">
      <c r="A317" s="173" t="n">
        <v>312</v>
      </c>
      <c r="B317" s="195" t="n">
        <f aca="false">EOMONTH(B316,0)+1</f>
        <v>46631</v>
      </c>
      <c r="C317" s="226" t="n">
        <f aca="false">VLOOKUP(B317,'Power Curves'!$B$9:$I$261,3)+IF(BasisNumber=1,0,VLOOKUP(B317,'Power Curves'!$BM$9:$BO$316,2))</f>
        <v>36.3799915313721</v>
      </c>
      <c r="D317" s="226" t="n">
        <f aca="false">VLOOKUP(B317,'Power Curves'!$B$9:$I$261,7)+IF(BasisNumber=1,0,VLOOKUP(B317,'Power Curves'!$BM$9:$BO$316,3))</f>
        <v>28.1424966430664</v>
      </c>
      <c r="E317" s="130" t="n">
        <f aca="false">IF(VLOOKUP(B317,'Power Curves'!$K$9:$AD$232,15)&lt;&gt;0,VLOOKUP(B317,'Power Curves'!$K$9:$AD$232,15),E305)</f>
        <v>0.187860891</v>
      </c>
      <c r="F317" s="130" t="n">
        <f aca="false">IF(VLOOKUP(B317,'Power Curves'!$K$9:$AD$232,19)&lt;&gt;0,VLOOKUP(B317,'Power Curves'!$K$9:$AD$232,19),F316)</f>
        <v>0.093930445</v>
      </c>
    </row>
    <row r="318" customFormat="false" ht="12.75" hidden="false" customHeight="false" outlineLevel="0" collapsed="false">
      <c r="A318" s="173" t="n">
        <v>313</v>
      </c>
      <c r="B318" s="195" t="n">
        <f aca="false">EOMONTH(B317,0)+1</f>
        <v>46661</v>
      </c>
      <c r="C318" s="226" t="n">
        <f aca="false">VLOOKUP(B318,'Power Curves'!$B$9:$I$261,3)+IF(BasisNumber=1,0,VLOOKUP(B318,'Power Curves'!$BM$9:$BO$316,2))</f>
        <v>36.3799915313721</v>
      </c>
      <c r="D318" s="226" t="n">
        <f aca="false">VLOOKUP(B318,'Power Curves'!$B$9:$I$261,7)+IF(BasisNumber=1,0,VLOOKUP(B318,'Power Curves'!$BM$9:$BO$316,3))</f>
        <v>28.1424966430664</v>
      </c>
      <c r="E318" s="130" t="n">
        <f aca="false">IF(VLOOKUP(B318,'Power Curves'!$K$9:$AD$232,15)&lt;&gt;0,VLOOKUP(B318,'Power Curves'!$K$9:$AD$232,15),E306)</f>
        <v>0.187860891</v>
      </c>
      <c r="F318" s="130" t="n">
        <f aca="false">IF(VLOOKUP(B318,'Power Curves'!$K$9:$AD$232,19)&lt;&gt;0,VLOOKUP(B318,'Power Curves'!$K$9:$AD$232,19),F317)</f>
        <v>0.093930445</v>
      </c>
    </row>
    <row r="319" customFormat="false" ht="12.75" hidden="false" customHeight="false" outlineLevel="0" collapsed="false">
      <c r="A319" s="173" t="n">
        <v>314</v>
      </c>
      <c r="B319" s="195" t="n">
        <f aca="false">EOMONTH(B318,0)+1</f>
        <v>46692</v>
      </c>
      <c r="C319" s="226" t="n">
        <f aca="false">VLOOKUP(B319,'Power Curves'!$B$9:$I$261,3)+IF(BasisNumber=1,0,VLOOKUP(B319,'Power Curves'!$BM$9:$BO$316,2))</f>
        <v>36.3799915313721</v>
      </c>
      <c r="D319" s="226" t="n">
        <f aca="false">VLOOKUP(B319,'Power Curves'!$B$9:$I$261,7)+IF(BasisNumber=1,0,VLOOKUP(B319,'Power Curves'!$BM$9:$BO$316,3))</f>
        <v>28.1424966430664</v>
      </c>
      <c r="E319" s="130" t="n">
        <f aca="false">IF(VLOOKUP(B319,'Power Curves'!$K$9:$AD$232,15)&lt;&gt;0,VLOOKUP(B319,'Power Curves'!$K$9:$AD$232,15),E307)</f>
        <v>0.187860891</v>
      </c>
      <c r="F319" s="130" t="n">
        <f aca="false">IF(VLOOKUP(B319,'Power Curves'!$K$9:$AD$232,19)&lt;&gt;0,VLOOKUP(B319,'Power Curves'!$K$9:$AD$232,19),F318)</f>
        <v>0.093930445</v>
      </c>
    </row>
    <row r="320" customFormat="false" ht="12.75" hidden="false" customHeight="false" outlineLevel="0" collapsed="false">
      <c r="A320" s="173" t="n">
        <v>315</v>
      </c>
      <c r="B320" s="195" t="n">
        <f aca="false">EOMONTH(B319,0)+1</f>
        <v>46722</v>
      </c>
      <c r="C320" s="226" t="n">
        <f aca="false">VLOOKUP(B320,'Power Curves'!$B$9:$I$261,3)+IF(BasisNumber=1,0,VLOOKUP(B320,'Power Curves'!$BM$9:$BO$316,2))</f>
        <v>36.3799915313721</v>
      </c>
      <c r="D320" s="226" t="n">
        <f aca="false">VLOOKUP(B320,'Power Curves'!$B$9:$I$261,7)+IF(BasisNumber=1,0,VLOOKUP(B320,'Power Curves'!$BM$9:$BO$316,3))</f>
        <v>28.1424966430664</v>
      </c>
      <c r="E320" s="130" t="n">
        <f aca="false">IF(VLOOKUP(B320,'Power Curves'!$K$9:$AD$232,15)&lt;&gt;0,VLOOKUP(B320,'Power Curves'!$K$9:$AD$232,15),E308)</f>
        <v>0.187860891</v>
      </c>
      <c r="F320" s="130" t="n">
        <f aca="false">IF(VLOOKUP(B320,'Power Curves'!$K$9:$AD$232,19)&lt;&gt;0,VLOOKUP(B320,'Power Curves'!$K$9:$AD$232,19),F319)</f>
        <v>0.093930445</v>
      </c>
    </row>
    <row r="321" customFormat="false" ht="12.75" hidden="false" customHeight="false" outlineLevel="0" collapsed="false">
      <c r="A321" s="173" t="n">
        <v>316</v>
      </c>
      <c r="B321" s="195" t="n">
        <f aca="false">EOMONTH(B320,0)+1</f>
        <v>46753</v>
      </c>
      <c r="C321" s="226" t="n">
        <f aca="false">VLOOKUP(B321,'Power Curves'!$B$9:$I$261,3)+IF(BasisNumber=1,0,VLOOKUP(B321,'Power Curves'!$BM$9:$BO$316,2))</f>
        <v>36.3799915313721</v>
      </c>
      <c r="D321" s="226" t="n">
        <f aca="false">VLOOKUP(B321,'Power Curves'!$B$9:$I$261,7)+IF(BasisNumber=1,0,VLOOKUP(B321,'Power Curves'!$BM$9:$BO$316,3))</f>
        <v>28.1424966430664</v>
      </c>
      <c r="E321" s="130" t="n">
        <f aca="false">IF(VLOOKUP(B321,'Power Curves'!$K$9:$AD$232,15)&lt;&gt;0,VLOOKUP(B321,'Power Curves'!$K$9:$AD$232,15),E309)</f>
        <v>0.187860891</v>
      </c>
      <c r="F321" s="130" t="n">
        <f aca="false">IF(VLOOKUP(B321,'Power Curves'!$K$9:$AD$232,19)&lt;&gt;0,VLOOKUP(B321,'Power Curves'!$K$9:$AD$232,19),F320)</f>
        <v>0.093930445</v>
      </c>
    </row>
    <row r="322" customFormat="false" ht="12.75" hidden="false" customHeight="false" outlineLevel="0" collapsed="false">
      <c r="A322" s="173" t="n">
        <v>317</v>
      </c>
      <c r="B322" s="195" t="n">
        <f aca="false">EOMONTH(B321,0)+1</f>
        <v>46784</v>
      </c>
      <c r="C322" s="226" t="n">
        <f aca="false">VLOOKUP(B322,'Power Curves'!$B$9:$I$261,3)+IF(BasisNumber=1,0,VLOOKUP(B322,'Power Curves'!$BM$9:$BO$316,2))</f>
        <v>36.3799915313721</v>
      </c>
      <c r="D322" s="226" t="n">
        <f aca="false">VLOOKUP(B322,'Power Curves'!$B$9:$I$261,7)+IF(BasisNumber=1,0,VLOOKUP(B322,'Power Curves'!$BM$9:$BO$316,3))</f>
        <v>28.1424966430664</v>
      </c>
      <c r="E322" s="130" t="n">
        <f aca="false">IF(VLOOKUP(B322,'Power Curves'!$K$9:$AD$232,15)&lt;&gt;0,VLOOKUP(B322,'Power Curves'!$K$9:$AD$232,15),E310)</f>
        <v>0.187860891</v>
      </c>
      <c r="F322" s="130" t="n">
        <f aca="false">IF(VLOOKUP(B322,'Power Curves'!$K$9:$AD$232,19)&lt;&gt;0,VLOOKUP(B322,'Power Curves'!$K$9:$AD$232,19),F321)</f>
        <v>0.093930445</v>
      </c>
    </row>
    <row r="323" customFormat="false" ht="12.75" hidden="false" customHeight="false" outlineLevel="0" collapsed="false">
      <c r="A323" s="173" t="n">
        <v>318</v>
      </c>
      <c r="B323" s="195" t="n">
        <f aca="false">EOMONTH(B322,0)+1</f>
        <v>46813</v>
      </c>
      <c r="C323" s="226" t="n">
        <f aca="false">VLOOKUP(B323,'Power Curves'!$B$9:$I$261,3)+IF(BasisNumber=1,0,VLOOKUP(B323,'Power Curves'!$BM$9:$BO$316,2))</f>
        <v>36.3799915313721</v>
      </c>
      <c r="D323" s="226" t="n">
        <f aca="false">VLOOKUP(B323,'Power Curves'!$B$9:$I$261,7)+IF(BasisNumber=1,0,VLOOKUP(B323,'Power Curves'!$BM$9:$BO$316,3))</f>
        <v>28.1424966430664</v>
      </c>
      <c r="E323" s="130" t="n">
        <f aca="false">IF(VLOOKUP(B323,'Power Curves'!$K$9:$AD$232,15)&lt;&gt;0,VLOOKUP(B323,'Power Curves'!$K$9:$AD$232,15),E311)</f>
        <v>0.187860891</v>
      </c>
      <c r="F323" s="130" t="n">
        <f aca="false">IF(VLOOKUP(B323,'Power Curves'!$K$9:$AD$232,19)&lt;&gt;0,VLOOKUP(B323,'Power Curves'!$K$9:$AD$232,19),F322)</f>
        <v>0.093930445</v>
      </c>
    </row>
    <row r="324" customFormat="false" ht="12.75" hidden="false" customHeight="false" outlineLevel="0" collapsed="false">
      <c r="A324" s="173" t="n">
        <v>319</v>
      </c>
      <c r="B324" s="195" t="n">
        <f aca="false">EOMONTH(B323,0)+1</f>
        <v>46844</v>
      </c>
      <c r="C324" s="226" t="n">
        <f aca="false">VLOOKUP(B324,'Power Curves'!$B$9:$I$261,3)+IF(BasisNumber=1,0,VLOOKUP(B324,'Power Curves'!$BM$9:$BO$316,2))</f>
        <v>36.3799915313721</v>
      </c>
      <c r="D324" s="226" t="n">
        <f aca="false">VLOOKUP(B324,'Power Curves'!$B$9:$I$261,7)+IF(BasisNumber=1,0,VLOOKUP(B324,'Power Curves'!$BM$9:$BO$316,3))</f>
        <v>28.1424966430664</v>
      </c>
      <c r="E324" s="130" t="n">
        <f aca="false">IF(VLOOKUP(B324,'Power Curves'!$K$9:$AD$232,15)&lt;&gt;0,VLOOKUP(B324,'Power Curves'!$K$9:$AD$232,15),E312)</f>
        <v>0.187860891</v>
      </c>
      <c r="F324" s="130" t="n">
        <f aca="false">IF(VLOOKUP(B324,'Power Curves'!$K$9:$AD$232,19)&lt;&gt;0,VLOOKUP(B324,'Power Curves'!$K$9:$AD$232,19),F323)</f>
        <v>0.093930445</v>
      </c>
    </row>
    <row r="325" customFormat="false" ht="12.75" hidden="false" customHeight="false" outlineLevel="0" collapsed="false">
      <c r="A325" s="173" t="n">
        <v>320</v>
      </c>
      <c r="B325" s="195" t="n">
        <f aca="false">EOMONTH(B324,0)+1</f>
        <v>46874</v>
      </c>
      <c r="C325" s="226" t="n">
        <f aca="false">VLOOKUP(B325,'Power Curves'!$B$9:$I$261,3)+IF(BasisNumber=1,0,VLOOKUP(B325,'Power Curves'!$BM$9:$BO$316,2))</f>
        <v>36.3799915313721</v>
      </c>
      <c r="D325" s="226" t="n">
        <f aca="false">VLOOKUP(B325,'Power Curves'!$B$9:$I$261,7)+IF(BasisNumber=1,0,VLOOKUP(B325,'Power Curves'!$BM$9:$BO$316,3))</f>
        <v>28.1424966430664</v>
      </c>
      <c r="E325" s="130" t="n">
        <f aca="false">IF(VLOOKUP(B325,'Power Curves'!$K$9:$AD$232,15)&lt;&gt;0,VLOOKUP(B325,'Power Curves'!$K$9:$AD$232,15),E313)</f>
        <v>0.187860891</v>
      </c>
      <c r="F325" s="130" t="n">
        <f aca="false">IF(VLOOKUP(B325,'Power Curves'!$K$9:$AD$232,19)&lt;&gt;0,VLOOKUP(B325,'Power Curves'!$K$9:$AD$232,19),F324)</f>
        <v>0.093930445</v>
      </c>
    </row>
    <row r="326" customFormat="false" ht="12.75" hidden="false" customHeight="false" outlineLevel="0" collapsed="false">
      <c r="A326" s="173" t="n">
        <v>321</v>
      </c>
      <c r="B326" s="195" t="n">
        <f aca="false">EOMONTH(B325,0)+1</f>
        <v>46905</v>
      </c>
      <c r="C326" s="226" t="n">
        <f aca="false">VLOOKUP(B326,'Power Curves'!$B$9:$I$261,3)+IF(BasisNumber=1,0,VLOOKUP(B326,'Power Curves'!$BM$9:$BO$316,2))</f>
        <v>36.3799915313721</v>
      </c>
      <c r="D326" s="226" t="n">
        <f aca="false">VLOOKUP(B326,'Power Curves'!$B$9:$I$261,7)+IF(BasisNumber=1,0,VLOOKUP(B326,'Power Curves'!$BM$9:$BO$316,3))</f>
        <v>28.1424966430664</v>
      </c>
      <c r="E326" s="130" t="n">
        <f aca="false">IF(VLOOKUP(B326,'Power Curves'!$K$9:$AD$232,15)&lt;&gt;0,VLOOKUP(B326,'Power Curves'!$K$9:$AD$232,15),E314)</f>
        <v>0.187860891</v>
      </c>
      <c r="F326" s="130" t="n">
        <f aca="false">IF(VLOOKUP(B326,'Power Curves'!$K$9:$AD$232,19)&lt;&gt;0,VLOOKUP(B326,'Power Curves'!$K$9:$AD$232,19),F325)</f>
        <v>0.093930445</v>
      </c>
    </row>
    <row r="327" customFormat="false" ht="12.75" hidden="false" customHeight="false" outlineLevel="0" collapsed="false">
      <c r="A327" s="173" t="n">
        <v>322</v>
      </c>
      <c r="B327" s="195" t="n">
        <f aca="false">EOMONTH(B326,0)+1</f>
        <v>46935</v>
      </c>
      <c r="C327" s="226" t="n">
        <f aca="false">VLOOKUP(B327,'Power Curves'!$B$9:$I$261,3)+IF(BasisNumber=1,0,VLOOKUP(B327,'Power Curves'!$BM$9:$BO$316,2))</f>
        <v>36.3799915313721</v>
      </c>
      <c r="D327" s="226" t="n">
        <f aca="false">VLOOKUP(B327,'Power Curves'!$B$9:$I$261,7)+IF(BasisNumber=1,0,VLOOKUP(B327,'Power Curves'!$BM$9:$BO$316,3))</f>
        <v>28.1424966430664</v>
      </c>
      <c r="E327" s="130" t="n">
        <f aca="false">IF(VLOOKUP(B327,'Power Curves'!$K$9:$AD$232,15)&lt;&gt;0,VLOOKUP(B327,'Power Curves'!$K$9:$AD$232,15),E315)</f>
        <v>0.187860891</v>
      </c>
      <c r="F327" s="130" t="n">
        <f aca="false">IF(VLOOKUP(B327,'Power Curves'!$K$9:$AD$232,19)&lt;&gt;0,VLOOKUP(B327,'Power Curves'!$K$9:$AD$232,19),F326)</f>
        <v>0.093930445</v>
      </c>
    </row>
    <row r="328" customFormat="false" ht="12.75" hidden="false" customHeight="false" outlineLevel="0" collapsed="false">
      <c r="A328" s="173" t="n">
        <v>323</v>
      </c>
      <c r="B328" s="195" t="n">
        <f aca="false">EOMONTH(B327,0)+1</f>
        <v>46966</v>
      </c>
      <c r="C328" s="226" t="n">
        <f aca="false">VLOOKUP(B328,'Power Curves'!$B$9:$I$261,3)+IF(BasisNumber=1,0,VLOOKUP(B328,'Power Curves'!$BM$9:$BO$316,2))</f>
        <v>36.3799915313721</v>
      </c>
      <c r="D328" s="226" t="n">
        <f aca="false">VLOOKUP(B328,'Power Curves'!$B$9:$I$261,7)+IF(BasisNumber=1,0,VLOOKUP(B328,'Power Curves'!$BM$9:$BO$316,3))</f>
        <v>28.1424966430664</v>
      </c>
      <c r="E328" s="130" t="n">
        <f aca="false">IF(VLOOKUP(B328,'Power Curves'!$K$9:$AD$232,15)&lt;&gt;0,VLOOKUP(B328,'Power Curves'!$K$9:$AD$232,15),E316)</f>
        <v>0.187860891</v>
      </c>
      <c r="F328" s="130" t="n">
        <f aca="false">IF(VLOOKUP(B328,'Power Curves'!$K$9:$AD$232,19)&lt;&gt;0,VLOOKUP(B328,'Power Curves'!$K$9:$AD$232,19),F327)</f>
        <v>0.093930445</v>
      </c>
    </row>
    <row r="329" customFormat="false" ht="12.75" hidden="false" customHeight="false" outlineLevel="0" collapsed="false">
      <c r="A329" s="173" t="n">
        <v>324</v>
      </c>
      <c r="B329" s="195" t="n">
        <f aca="false">EOMONTH(B328,0)+1</f>
        <v>46997</v>
      </c>
      <c r="C329" s="226" t="n">
        <f aca="false">VLOOKUP(B329,'Power Curves'!$B$9:$I$261,3)+IF(BasisNumber=1,0,VLOOKUP(B329,'Power Curves'!$BM$9:$BO$316,2))</f>
        <v>36.3799915313721</v>
      </c>
      <c r="D329" s="226" t="n">
        <f aca="false">VLOOKUP(B329,'Power Curves'!$B$9:$I$261,7)+IF(BasisNumber=1,0,VLOOKUP(B329,'Power Curves'!$BM$9:$BO$316,3))</f>
        <v>28.1424966430664</v>
      </c>
      <c r="E329" s="130" t="n">
        <f aca="false">IF(VLOOKUP(B329,'Power Curves'!$K$9:$AD$232,15)&lt;&gt;0,VLOOKUP(B329,'Power Curves'!$K$9:$AD$232,15),E317)</f>
        <v>0.187860891</v>
      </c>
      <c r="F329" s="130" t="n">
        <f aca="false">IF(VLOOKUP(B329,'Power Curves'!$K$9:$AD$232,19)&lt;&gt;0,VLOOKUP(B329,'Power Curves'!$K$9:$AD$232,19),F328)</f>
        <v>0.093930445</v>
      </c>
    </row>
    <row r="330" customFormat="false" ht="12.75" hidden="false" customHeight="false" outlineLevel="0" collapsed="false">
      <c r="A330" s="173" t="n">
        <v>325</v>
      </c>
      <c r="B330" s="195" t="n">
        <f aca="false">EOMONTH(B329,0)+1</f>
        <v>47027</v>
      </c>
      <c r="C330" s="226" t="n">
        <f aca="false">VLOOKUP(B330,'Power Curves'!$B$9:$I$261,3)+IF(BasisNumber=1,0,VLOOKUP(B330,'Power Curves'!$BM$9:$BO$316,2))</f>
        <v>36.3799915313721</v>
      </c>
      <c r="D330" s="226" t="n">
        <f aca="false">VLOOKUP(B330,'Power Curves'!$B$9:$I$261,7)+IF(BasisNumber=1,0,VLOOKUP(B330,'Power Curves'!$BM$9:$BO$316,3))</f>
        <v>28.1424966430664</v>
      </c>
      <c r="E330" s="130" t="n">
        <f aca="false">IF(VLOOKUP(B330,'Power Curves'!$K$9:$AD$232,15)&lt;&gt;0,VLOOKUP(B330,'Power Curves'!$K$9:$AD$232,15),E318)</f>
        <v>0.187860891</v>
      </c>
      <c r="F330" s="130" t="n">
        <f aca="false">IF(VLOOKUP(B330,'Power Curves'!$K$9:$AD$232,19)&lt;&gt;0,VLOOKUP(B330,'Power Curves'!$K$9:$AD$232,19),F329)</f>
        <v>0.093930445</v>
      </c>
    </row>
    <row r="331" customFormat="false" ht="12.75" hidden="false" customHeight="false" outlineLevel="0" collapsed="false">
      <c r="A331" s="173" t="n">
        <v>326</v>
      </c>
      <c r="B331" s="195" t="n">
        <f aca="false">EOMONTH(B330,0)+1</f>
        <v>47058</v>
      </c>
      <c r="C331" s="226" t="n">
        <f aca="false">VLOOKUP(B331,'Power Curves'!$B$9:$I$261,3)+IF(BasisNumber=1,0,VLOOKUP(B331,'Power Curves'!$BM$9:$BO$316,2))</f>
        <v>36.3799915313721</v>
      </c>
      <c r="D331" s="226" t="n">
        <f aca="false">VLOOKUP(B331,'Power Curves'!$B$9:$I$261,7)+IF(BasisNumber=1,0,VLOOKUP(B331,'Power Curves'!$BM$9:$BO$316,3))</f>
        <v>28.1424966430664</v>
      </c>
      <c r="E331" s="130" t="n">
        <f aca="false">IF(VLOOKUP(B331,'Power Curves'!$K$9:$AD$232,15)&lt;&gt;0,VLOOKUP(B331,'Power Curves'!$K$9:$AD$232,15),E319)</f>
        <v>0.187860891</v>
      </c>
      <c r="F331" s="130" t="n">
        <f aca="false">IF(VLOOKUP(B331,'Power Curves'!$K$9:$AD$232,19)&lt;&gt;0,VLOOKUP(B331,'Power Curves'!$K$9:$AD$232,19),F330)</f>
        <v>0.093930445</v>
      </c>
    </row>
    <row r="332" customFormat="false" ht="12.75" hidden="false" customHeight="false" outlineLevel="0" collapsed="false">
      <c r="A332" s="173" t="n">
        <v>327</v>
      </c>
      <c r="B332" s="195" t="n">
        <f aca="false">EOMONTH(B331,0)+1</f>
        <v>47088</v>
      </c>
      <c r="C332" s="226" t="n">
        <f aca="false">VLOOKUP(B332,'Power Curves'!$B$9:$I$261,3)+IF(BasisNumber=1,0,VLOOKUP(B332,'Power Curves'!$BM$9:$BO$316,2))</f>
        <v>36.3799915313721</v>
      </c>
      <c r="D332" s="226" t="n">
        <f aca="false">VLOOKUP(B332,'Power Curves'!$B$9:$I$261,7)+IF(BasisNumber=1,0,VLOOKUP(B332,'Power Curves'!$BM$9:$BO$316,3))</f>
        <v>28.1424966430664</v>
      </c>
      <c r="E332" s="130" t="n">
        <f aca="false">IF(VLOOKUP(B332,'Power Curves'!$K$9:$AD$232,15)&lt;&gt;0,VLOOKUP(B332,'Power Curves'!$K$9:$AD$232,15),E320)</f>
        <v>0.187860891</v>
      </c>
      <c r="F332" s="130" t="n">
        <f aca="false">IF(VLOOKUP(B332,'Power Curves'!$K$9:$AD$232,19)&lt;&gt;0,VLOOKUP(B332,'Power Curves'!$K$9:$AD$232,19),F331)</f>
        <v>0.093930445</v>
      </c>
    </row>
    <row r="333" customFormat="false" ht="12.75" hidden="false" customHeight="false" outlineLevel="0" collapsed="false">
      <c r="A333" s="173" t="n">
        <v>328</v>
      </c>
      <c r="B333" s="195" t="n">
        <f aca="false">EOMONTH(B332,0)+1</f>
        <v>47119</v>
      </c>
      <c r="C333" s="226" t="n">
        <f aca="false">VLOOKUP(B333,'Power Curves'!$B$9:$I$261,3)+IF(BasisNumber=1,0,VLOOKUP(B333,'Power Curves'!$BM$9:$BO$316,2))</f>
        <v>36.3799915313721</v>
      </c>
      <c r="D333" s="226" t="n">
        <f aca="false">VLOOKUP(B333,'Power Curves'!$B$9:$I$261,7)+IF(BasisNumber=1,0,VLOOKUP(B333,'Power Curves'!$BM$9:$BO$316,3))</f>
        <v>28.1424966430664</v>
      </c>
      <c r="E333" s="130" t="n">
        <f aca="false">IF(VLOOKUP(B333,'Power Curves'!$K$9:$AD$232,15)&lt;&gt;0,VLOOKUP(B333,'Power Curves'!$K$9:$AD$232,15),E321)</f>
        <v>0.187860891</v>
      </c>
      <c r="F333" s="130" t="n">
        <f aca="false">IF(VLOOKUP(B333,'Power Curves'!$K$9:$AD$232,19)&lt;&gt;0,VLOOKUP(B333,'Power Curves'!$K$9:$AD$232,19),F332)</f>
        <v>0.093930445</v>
      </c>
    </row>
    <row r="334" customFormat="false" ht="12.75" hidden="false" customHeight="false" outlineLevel="0" collapsed="false">
      <c r="A334" s="173" t="n">
        <v>329</v>
      </c>
      <c r="B334" s="195" t="n">
        <f aca="false">EOMONTH(B333,0)+1</f>
        <v>47150</v>
      </c>
      <c r="C334" s="226" t="n">
        <f aca="false">VLOOKUP(B334,'Power Curves'!$B$9:$I$261,3)+IF(BasisNumber=1,0,VLOOKUP(B334,'Power Curves'!$BM$9:$BO$316,2))</f>
        <v>36.3799915313721</v>
      </c>
      <c r="D334" s="226" t="n">
        <f aca="false">VLOOKUP(B334,'Power Curves'!$B$9:$I$261,7)+IF(BasisNumber=1,0,VLOOKUP(B334,'Power Curves'!$BM$9:$BO$316,3))</f>
        <v>28.1424966430664</v>
      </c>
      <c r="E334" s="130" t="n">
        <f aca="false">IF(VLOOKUP(B334,'Power Curves'!$K$9:$AD$232,15)&lt;&gt;0,VLOOKUP(B334,'Power Curves'!$K$9:$AD$232,15),E322)</f>
        <v>0.187860891</v>
      </c>
      <c r="F334" s="130" t="n">
        <f aca="false">IF(VLOOKUP(B334,'Power Curves'!$K$9:$AD$232,19)&lt;&gt;0,VLOOKUP(B334,'Power Curves'!$K$9:$AD$232,19),F333)</f>
        <v>0.093930445</v>
      </c>
    </row>
    <row r="335" customFormat="false" ht="12.75" hidden="false" customHeight="false" outlineLevel="0" collapsed="false">
      <c r="A335" s="173" t="n">
        <v>330</v>
      </c>
      <c r="B335" s="195" t="n">
        <f aca="false">EOMONTH(B334,0)+1</f>
        <v>47178</v>
      </c>
      <c r="C335" s="226" t="n">
        <f aca="false">VLOOKUP(B335,'Power Curves'!$B$9:$I$261,3)+IF(BasisNumber=1,0,VLOOKUP(B335,'Power Curves'!$BM$9:$BO$316,2))</f>
        <v>36.3799915313721</v>
      </c>
      <c r="D335" s="226" t="n">
        <f aca="false">VLOOKUP(B335,'Power Curves'!$B$9:$I$261,7)+IF(BasisNumber=1,0,VLOOKUP(B335,'Power Curves'!$BM$9:$BO$316,3))</f>
        <v>28.1424966430664</v>
      </c>
      <c r="E335" s="130" t="n">
        <f aca="false">IF(VLOOKUP(B335,'Power Curves'!$K$9:$AD$232,15)&lt;&gt;0,VLOOKUP(B335,'Power Curves'!$K$9:$AD$232,15),E323)</f>
        <v>0.187860891</v>
      </c>
      <c r="F335" s="130" t="n">
        <f aca="false">IF(VLOOKUP(B335,'Power Curves'!$K$9:$AD$232,19)&lt;&gt;0,VLOOKUP(B335,'Power Curves'!$K$9:$AD$232,19),F334)</f>
        <v>0.093930445</v>
      </c>
    </row>
    <row r="336" customFormat="false" ht="12.75" hidden="false" customHeight="false" outlineLevel="0" collapsed="false">
      <c r="A336" s="173" t="n">
        <v>331</v>
      </c>
      <c r="B336" s="195" t="n">
        <f aca="false">EOMONTH(B335,0)+1</f>
        <v>47209</v>
      </c>
      <c r="C336" s="226" t="n">
        <f aca="false">VLOOKUP(B336,'Power Curves'!$B$9:$I$261,3)+IF(BasisNumber=1,0,VLOOKUP(B336,'Power Curves'!$BM$9:$BO$316,2))</f>
        <v>36.3799915313721</v>
      </c>
      <c r="D336" s="226" t="n">
        <f aca="false">VLOOKUP(B336,'Power Curves'!$B$9:$I$261,7)+IF(BasisNumber=1,0,VLOOKUP(B336,'Power Curves'!$BM$9:$BO$316,3))</f>
        <v>28.1424966430664</v>
      </c>
      <c r="E336" s="130" t="n">
        <f aca="false">IF(VLOOKUP(B336,'Power Curves'!$K$9:$AD$232,15)&lt;&gt;0,VLOOKUP(B336,'Power Curves'!$K$9:$AD$232,15),E324)</f>
        <v>0.187860891</v>
      </c>
      <c r="F336" s="130" t="n">
        <f aca="false">IF(VLOOKUP(B336,'Power Curves'!$K$9:$AD$232,19)&lt;&gt;0,VLOOKUP(B336,'Power Curves'!$K$9:$AD$232,19),F335)</f>
        <v>0.093930445</v>
      </c>
    </row>
    <row r="337" customFormat="false" ht="12.75" hidden="false" customHeight="false" outlineLevel="0" collapsed="false">
      <c r="A337" s="173" t="n">
        <v>332</v>
      </c>
      <c r="B337" s="195" t="n">
        <f aca="false">EOMONTH(B336,0)+1</f>
        <v>47239</v>
      </c>
      <c r="C337" s="226" t="n">
        <f aca="false">VLOOKUP(B337,'Power Curves'!$B$9:$I$261,3)+IF(BasisNumber=1,0,VLOOKUP(B337,'Power Curves'!$BM$9:$BO$316,2))</f>
        <v>36.3799915313721</v>
      </c>
      <c r="D337" s="226" t="n">
        <f aca="false">VLOOKUP(B337,'Power Curves'!$B$9:$I$261,7)+IF(BasisNumber=1,0,VLOOKUP(B337,'Power Curves'!$BM$9:$BO$316,3))</f>
        <v>28.1424966430664</v>
      </c>
      <c r="E337" s="130" t="n">
        <f aca="false">IF(VLOOKUP(B337,'Power Curves'!$K$9:$AD$232,15)&lt;&gt;0,VLOOKUP(B337,'Power Curves'!$K$9:$AD$232,15),E325)</f>
        <v>0.187860891</v>
      </c>
      <c r="F337" s="130" t="n">
        <f aca="false">IF(VLOOKUP(B337,'Power Curves'!$K$9:$AD$232,19)&lt;&gt;0,VLOOKUP(B337,'Power Curves'!$K$9:$AD$232,19),F336)</f>
        <v>0.093930445</v>
      </c>
    </row>
    <row r="338" customFormat="false" ht="12.75" hidden="false" customHeight="false" outlineLevel="0" collapsed="false">
      <c r="A338" s="173" t="n">
        <v>333</v>
      </c>
      <c r="B338" s="195" t="n">
        <f aca="false">EOMONTH(B337,0)+1</f>
        <v>47270</v>
      </c>
      <c r="C338" s="226" t="n">
        <f aca="false">VLOOKUP(B338,'Power Curves'!$B$9:$I$261,3)+IF(BasisNumber=1,0,VLOOKUP(B338,'Power Curves'!$BM$9:$BO$316,2))</f>
        <v>36.3799915313721</v>
      </c>
      <c r="D338" s="226" t="n">
        <f aca="false">VLOOKUP(B338,'Power Curves'!$B$9:$I$261,7)+IF(BasisNumber=1,0,VLOOKUP(B338,'Power Curves'!$BM$9:$BO$316,3))</f>
        <v>28.1424966430664</v>
      </c>
      <c r="E338" s="130" t="n">
        <f aca="false">IF(VLOOKUP(B338,'Power Curves'!$K$9:$AD$232,15)&lt;&gt;0,VLOOKUP(B338,'Power Curves'!$K$9:$AD$232,15),E326)</f>
        <v>0.187860891</v>
      </c>
      <c r="F338" s="130" t="n">
        <f aca="false">IF(VLOOKUP(B338,'Power Curves'!$K$9:$AD$232,19)&lt;&gt;0,VLOOKUP(B338,'Power Curves'!$K$9:$AD$232,19),F337)</f>
        <v>0.093930445</v>
      </c>
    </row>
    <row r="339" customFormat="false" ht="12.75" hidden="false" customHeight="false" outlineLevel="0" collapsed="false">
      <c r="A339" s="173" t="n">
        <v>334</v>
      </c>
      <c r="B339" s="195" t="n">
        <f aca="false">EOMONTH(B338,0)+1</f>
        <v>47300</v>
      </c>
      <c r="C339" s="226" t="n">
        <f aca="false">VLOOKUP(B339,'Power Curves'!$B$9:$I$261,3)+IF(BasisNumber=1,0,VLOOKUP(B339,'Power Curves'!$BM$9:$BO$316,2))</f>
        <v>36.3799915313721</v>
      </c>
      <c r="D339" s="226" t="n">
        <f aca="false">VLOOKUP(B339,'Power Curves'!$B$9:$I$261,7)+IF(BasisNumber=1,0,VLOOKUP(B339,'Power Curves'!$BM$9:$BO$316,3))</f>
        <v>28.1424966430664</v>
      </c>
      <c r="E339" s="130" t="n">
        <f aca="false">IF(VLOOKUP(B339,'Power Curves'!$K$9:$AD$232,15)&lt;&gt;0,VLOOKUP(B339,'Power Curves'!$K$9:$AD$232,15),E327)</f>
        <v>0.187860891</v>
      </c>
      <c r="F339" s="130" t="n">
        <f aca="false">IF(VLOOKUP(B339,'Power Curves'!$K$9:$AD$232,19)&lt;&gt;0,VLOOKUP(B339,'Power Curves'!$K$9:$AD$232,19),F338)</f>
        <v>0.093930445</v>
      </c>
    </row>
    <row r="340" customFormat="false" ht="12.75" hidden="false" customHeight="false" outlineLevel="0" collapsed="false">
      <c r="A340" s="173" t="n">
        <v>335</v>
      </c>
      <c r="B340" s="195" t="n">
        <f aca="false">EOMONTH(B339,0)+1</f>
        <v>47331</v>
      </c>
      <c r="C340" s="226" t="n">
        <f aca="false">VLOOKUP(B340,'Power Curves'!$B$9:$I$261,3)+IF(BasisNumber=1,0,VLOOKUP(B340,'Power Curves'!$BM$9:$BO$316,2))</f>
        <v>36.3799915313721</v>
      </c>
      <c r="D340" s="226" t="n">
        <f aca="false">VLOOKUP(B340,'Power Curves'!$B$9:$I$261,7)+IF(BasisNumber=1,0,VLOOKUP(B340,'Power Curves'!$BM$9:$BO$316,3))</f>
        <v>28.1424966430664</v>
      </c>
      <c r="E340" s="130" t="n">
        <f aca="false">IF(VLOOKUP(B340,'Power Curves'!$K$9:$AD$232,15)&lt;&gt;0,VLOOKUP(B340,'Power Curves'!$K$9:$AD$232,15),E328)</f>
        <v>0.187860891</v>
      </c>
      <c r="F340" s="130" t="n">
        <f aca="false">IF(VLOOKUP(B340,'Power Curves'!$K$9:$AD$232,19)&lt;&gt;0,VLOOKUP(B340,'Power Curves'!$K$9:$AD$232,19),F339)</f>
        <v>0.093930445</v>
      </c>
    </row>
    <row r="341" customFormat="false" ht="12.75" hidden="false" customHeight="false" outlineLevel="0" collapsed="false">
      <c r="A341" s="173" t="n">
        <v>336</v>
      </c>
      <c r="B341" s="195" t="n">
        <f aca="false">EOMONTH(B340,0)+1</f>
        <v>47362</v>
      </c>
      <c r="C341" s="226" t="n">
        <f aca="false">VLOOKUP(B341,'Power Curves'!$B$9:$I$261,3)+IF(BasisNumber=1,0,VLOOKUP(B341,'Power Curves'!$BM$9:$BO$316,2))</f>
        <v>36.3799915313721</v>
      </c>
      <c r="D341" s="226" t="n">
        <f aca="false">VLOOKUP(B341,'Power Curves'!$B$9:$I$261,7)+IF(BasisNumber=1,0,VLOOKUP(B341,'Power Curves'!$BM$9:$BO$316,3))</f>
        <v>28.1424966430664</v>
      </c>
      <c r="E341" s="130" t="n">
        <f aca="false">IF(VLOOKUP(B341,'Power Curves'!$K$9:$AD$232,15)&lt;&gt;0,VLOOKUP(B341,'Power Curves'!$K$9:$AD$232,15),E329)</f>
        <v>0.187860891</v>
      </c>
      <c r="F341" s="130" t="n">
        <f aca="false">IF(VLOOKUP(B341,'Power Curves'!$K$9:$AD$232,19)&lt;&gt;0,VLOOKUP(B341,'Power Curves'!$K$9:$AD$232,19),F340)</f>
        <v>0.093930445</v>
      </c>
    </row>
    <row r="342" customFormat="false" ht="12.75" hidden="false" customHeight="false" outlineLevel="0" collapsed="false">
      <c r="A342" s="173" t="n">
        <v>337</v>
      </c>
      <c r="B342" s="195" t="n">
        <f aca="false">EOMONTH(B341,0)+1</f>
        <v>47392</v>
      </c>
      <c r="C342" s="226" t="n">
        <f aca="false">VLOOKUP(B342,'Power Curves'!$B$9:$I$261,3)+IF(BasisNumber=1,0,VLOOKUP(B342,'Power Curves'!$BM$9:$BO$316,2))</f>
        <v>36.3799915313721</v>
      </c>
      <c r="D342" s="226" t="n">
        <f aca="false">VLOOKUP(B342,'Power Curves'!$B$9:$I$261,7)+IF(BasisNumber=1,0,VLOOKUP(B342,'Power Curves'!$BM$9:$BO$316,3))</f>
        <v>28.1424966430664</v>
      </c>
      <c r="E342" s="130" t="n">
        <f aca="false">IF(VLOOKUP(B342,'Power Curves'!$K$9:$AD$232,15)&lt;&gt;0,VLOOKUP(B342,'Power Curves'!$K$9:$AD$232,15),E330)</f>
        <v>0.187860891</v>
      </c>
      <c r="F342" s="130" t="n">
        <f aca="false">IF(VLOOKUP(B342,'Power Curves'!$K$9:$AD$232,19)&lt;&gt;0,VLOOKUP(B342,'Power Curves'!$K$9:$AD$232,19),F341)</f>
        <v>0.093930445</v>
      </c>
    </row>
    <row r="343" customFormat="false" ht="12.75" hidden="false" customHeight="false" outlineLevel="0" collapsed="false">
      <c r="A343" s="173" t="n">
        <v>338</v>
      </c>
      <c r="B343" s="195" t="n">
        <f aca="false">EOMONTH(B342,0)+1</f>
        <v>47423</v>
      </c>
      <c r="C343" s="226" t="n">
        <f aca="false">VLOOKUP(B343,'Power Curves'!$B$9:$I$261,3)+IF(BasisNumber=1,0,VLOOKUP(B343,'Power Curves'!$BM$9:$BO$316,2))</f>
        <v>36.3799915313721</v>
      </c>
      <c r="D343" s="226" t="n">
        <f aca="false">VLOOKUP(B343,'Power Curves'!$B$9:$I$261,7)+IF(BasisNumber=1,0,VLOOKUP(B343,'Power Curves'!$BM$9:$BO$316,3))</f>
        <v>28.1424966430664</v>
      </c>
      <c r="E343" s="130" t="n">
        <f aca="false">IF(VLOOKUP(B343,'Power Curves'!$K$9:$AD$232,15)&lt;&gt;0,VLOOKUP(B343,'Power Curves'!$K$9:$AD$232,15),E331)</f>
        <v>0.187860891</v>
      </c>
      <c r="F343" s="130" t="n">
        <f aca="false">IF(VLOOKUP(B343,'Power Curves'!$K$9:$AD$232,19)&lt;&gt;0,VLOOKUP(B343,'Power Curves'!$K$9:$AD$232,19),F342)</f>
        <v>0.093930445</v>
      </c>
    </row>
    <row r="344" customFormat="false" ht="12.75" hidden="false" customHeight="false" outlineLevel="0" collapsed="false">
      <c r="A344" s="173" t="n">
        <v>339</v>
      </c>
      <c r="B344" s="195" t="n">
        <f aca="false">EOMONTH(B343,0)+1</f>
        <v>47453</v>
      </c>
      <c r="C344" s="226" t="n">
        <f aca="false">VLOOKUP(B344,'Power Curves'!$B$9:$I$261,3)+IF(BasisNumber=1,0,VLOOKUP(B344,'Power Curves'!$BM$9:$BO$316,2))</f>
        <v>36.3799915313721</v>
      </c>
      <c r="D344" s="226" t="n">
        <f aca="false">VLOOKUP(B344,'Power Curves'!$B$9:$I$261,7)+IF(BasisNumber=1,0,VLOOKUP(B344,'Power Curves'!$BM$9:$BO$316,3))</f>
        <v>28.1424966430664</v>
      </c>
      <c r="E344" s="130" t="n">
        <f aca="false">IF(VLOOKUP(B344,'Power Curves'!$K$9:$AD$232,15)&lt;&gt;0,VLOOKUP(B344,'Power Curves'!$K$9:$AD$232,15),E332)</f>
        <v>0.187860891</v>
      </c>
      <c r="F344" s="130" t="n">
        <f aca="false">IF(VLOOKUP(B344,'Power Curves'!$K$9:$AD$232,19)&lt;&gt;0,VLOOKUP(B344,'Power Curves'!$K$9:$AD$232,19),F343)</f>
        <v>0.093930445</v>
      </c>
    </row>
    <row r="345" customFormat="false" ht="12.75" hidden="false" customHeight="false" outlineLevel="0" collapsed="false">
      <c r="A345" s="173" t="n">
        <v>340</v>
      </c>
      <c r="B345" s="195" t="n">
        <f aca="false">EOMONTH(B344,0)+1</f>
        <v>47484</v>
      </c>
      <c r="C345" s="226" t="n">
        <f aca="false">VLOOKUP(B345,'Power Curves'!$B$9:$I$261,3)+IF(BasisNumber=1,0,VLOOKUP(B345,'Power Curves'!$BM$9:$BO$316,2))</f>
        <v>36.3799915313721</v>
      </c>
      <c r="D345" s="226" t="n">
        <f aca="false">VLOOKUP(B345,'Power Curves'!$B$9:$I$261,7)+IF(BasisNumber=1,0,VLOOKUP(B345,'Power Curves'!$BM$9:$BO$316,3))</f>
        <v>28.1424966430664</v>
      </c>
      <c r="E345" s="130" t="n">
        <f aca="false">IF(VLOOKUP(B345,'Power Curves'!$K$9:$AD$232,15)&lt;&gt;0,VLOOKUP(B345,'Power Curves'!$K$9:$AD$232,15),E333)</f>
        <v>0.187860891</v>
      </c>
      <c r="F345" s="130" t="n">
        <f aca="false">IF(VLOOKUP(B345,'Power Curves'!$K$9:$AD$232,19)&lt;&gt;0,VLOOKUP(B345,'Power Curves'!$K$9:$AD$232,19),F344)</f>
        <v>0.093930445</v>
      </c>
    </row>
    <row r="346" customFormat="false" ht="12.75" hidden="false" customHeight="false" outlineLevel="0" collapsed="false">
      <c r="A346" s="173" t="n">
        <v>341</v>
      </c>
      <c r="B346" s="195" t="n">
        <f aca="false">EOMONTH(B345,0)+1</f>
        <v>47515</v>
      </c>
      <c r="C346" s="226" t="n">
        <f aca="false">VLOOKUP(B346,'Power Curves'!$B$9:$I$261,3)+IF(BasisNumber=1,0,VLOOKUP(B346,'Power Curves'!$BM$9:$BO$316,2))</f>
        <v>36.3799915313721</v>
      </c>
      <c r="D346" s="226" t="n">
        <f aca="false">VLOOKUP(B346,'Power Curves'!$B$9:$I$261,7)+IF(BasisNumber=1,0,VLOOKUP(B346,'Power Curves'!$BM$9:$BO$316,3))</f>
        <v>28.1424966430664</v>
      </c>
      <c r="E346" s="130" t="n">
        <f aca="false">IF(VLOOKUP(B346,'Power Curves'!$K$9:$AD$232,15)&lt;&gt;0,VLOOKUP(B346,'Power Curves'!$K$9:$AD$232,15),E334)</f>
        <v>0.187860891</v>
      </c>
      <c r="F346" s="130" t="n">
        <f aca="false">IF(VLOOKUP(B346,'Power Curves'!$K$9:$AD$232,19)&lt;&gt;0,VLOOKUP(B346,'Power Curves'!$K$9:$AD$232,19),F345)</f>
        <v>0.093930445</v>
      </c>
    </row>
    <row r="347" customFormat="false" ht="12.75" hidden="false" customHeight="false" outlineLevel="0" collapsed="false">
      <c r="A347" s="173" t="n">
        <v>342</v>
      </c>
      <c r="B347" s="195" t="n">
        <f aca="false">EOMONTH(B346,0)+1</f>
        <v>47543</v>
      </c>
      <c r="C347" s="226" t="n">
        <f aca="false">VLOOKUP(B347,'Power Curves'!$B$9:$I$261,3)+IF(BasisNumber=1,0,VLOOKUP(B347,'Power Curves'!$BM$9:$BO$316,2))</f>
        <v>36.3799915313721</v>
      </c>
      <c r="D347" s="226" t="n">
        <f aca="false">VLOOKUP(B347,'Power Curves'!$B$9:$I$261,7)+IF(BasisNumber=1,0,VLOOKUP(B347,'Power Curves'!$BM$9:$BO$316,3))</f>
        <v>28.1424966430664</v>
      </c>
      <c r="E347" s="130" t="n">
        <f aca="false">IF(VLOOKUP(B347,'Power Curves'!$K$9:$AD$232,15)&lt;&gt;0,VLOOKUP(B347,'Power Curves'!$K$9:$AD$232,15),E335)</f>
        <v>0.187860891</v>
      </c>
      <c r="F347" s="130" t="n">
        <f aca="false">IF(VLOOKUP(B347,'Power Curves'!$K$9:$AD$232,19)&lt;&gt;0,VLOOKUP(B347,'Power Curves'!$K$9:$AD$232,19),F346)</f>
        <v>0.093930445</v>
      </c>
    </row>
    <row r="348" customFormat="false" ht="12.75" hidden="false" customHeight="false" outlineLevel="0" collapsed="false">
      <c r="A348" s="173" t="n">
        <v>343</v>
      </c>
      <c r="B348" s="195" t="n">
        <f aca="false">EOMONTH(B347,0)+1</f>
        <v>47574</v>
      </c>
      <c r="C348" s="226" t="n">
        <f aca="false">VLOOKUP(B348,'Power Curves'!$B$9:$I$261,3)+IF(BasisNumber=1,0,VLOOKUP(B348,'Power Curves'!$BM$9:$BO$316,2))</f>
        <v>36.3799915313721</v>
      </c>
      <c r="D348" s="226" t="n">
        <f aca="false">VLOOKUP(B348,'Power Curves'!$B$9:$I$261,7)+IF(BasisNumber=1,0,VLOOKUP(B348,'Power Curves'!$BM$9:$BO$316,3))</f>
        <v>28.1424966430664</v>
      </c>
      <c r="E348" s="130" t="n">
        <f aca="false">IF(VLOOKUP(B348,'Power Curves'!$K$9:$AD$232,15)&lt;&gt;0,VLOOKUP(B348,'Power Curves'!$K$9:$AD$232,15),E336)</f>
        <v>0.187860891</v>
      </c>
      <c r="F348" s="130" t="n">
        <f aca="false">IF(VLOOKUP(B348,'Power Curves'!$K$9:$AD$232,19)&lt;&gt;0,VLOOKUP(B348,'Power Curves'!$K$9:$AD$232,19),F347)</f>
        <v>0.093930445</v>
      </c>
    </row>
    <row r="349" customFormat="false" ht="12.75" hidden="false" customHeight="false" outlineLevel="0" collapsed="false">
      <c r="A349" s="173" t="n">
        <v>344</v>
      </c>
      <c r="B349" s="195" t="n">
        <f aca="false">EOMONTH(B348,0)+1</f>
        <v>47604</v>
      </c>
      <c r="C349" s="226" t="n">
        <f aca="false">VLOOKUP(B349,'Power Curves'!$B$9:$I$261,3)+IF(BasisNumber=1,0,VLOOKUP(B349,'Power Curves'!$BM$9:$BO$316,2))</f>
        <v>36.3799915313721</v>
      </c>
      <c r="D349" s="226" t="n">
        <f aca="false">VLOOKUP(B349,'Power Curves'!$B$9:$I$261,7)+IF(BasisNumber=1,0,VLOOKUP(B349,'Power Curves'!$BM$9:$BO$316,3))</f>
        <v>28.1424966430664</v>
      </c>
      <c r="E349" s="130" t="n">
        <f aca="false">IF(VLOOKUP(B349,'Power Curves'!$K$9:$AD$232,15)&lt;&gt;0,VLOOKUP(B349,'Power Curves'!$K$9:$AD$232,15),E337)</f>
        <v>0.187860891</v>
      </c>
      <c r="F349" s="130" t="n">
        <f aca="false">IF(VLOOKUP(B349,'Power Curves'!$K$9:$AD$232,19)&lt;&gt;0,VLOOKUP(B349,'Power Curves'!$K$9:$AD$232,19),F348)</f>
        <v>0.093930445</v>
      </c>
    </row>
    <row r="350" customFormat="false" ht="12.75" hidden="false" customHeight="false" outlineLevel="0" collapsed="false">
      <c r="A350" s="173" t="n">
        <v>345</v>
      </c>
      <c r="B350" s="195" t="n">
        <f aca="false">EOMONTH(B349,0)+1</f>
        <v>47635</v>
      </c>
      <c r="C350" s="226" t="n">
        <f aca="false">VLOOKUP(B350,'Power Curves'!$B$9:$I$261,3)+IF(BasisNumber=1,0,VLOOKUP(B350,'Power Curves'!$BM$9:$BO$316,2))</f>
        <v>36.3799915313721</v>
      </c>
      <c r="D350" s="226" t="n">
        <f aca="false">VLOOKUP(B350,'Power Curves'!$B$9:$I$261,7)+IF(BasisNumber=1,0,VLOOKUP(B350,'Power Curves'!$BM$9:$BO$316,3))</f>
        <v>28.1424966430664</v>
      </c>
      <c r="E350" s="130" t="n">
        <f aca="false">IF(VLOOKUP(B350,'Power Curves'!$K$9:$AD$232,15)&lt;&gt;0,VLOOKUP(B350,'Power Curves'!$K$9:$AD$232,15),E338)</f>
        <v>0.187860891</v>
      </c>
      <c r="F350" s="130" t="n">
        <f aca="false">IF(VLOOKUP(B350,'Power Curves'!$K$9:$AD$232,19)&lt;&gt;0,VLOOKUP(B350,'Power Curves'!$K$9:$AD$232,19),F349)</f>
        <v>0.093930445</v>
      </c>
    </row>
    <row r="351" customFormat="false" ht="12.75" hidden="false" customHeight="false" outlineLevel="0" collapsed="false">
      <c r="A351" s="173" t="n">
        <v>346</v>
      </c>
      <c r="B351" s="195" t="n">
        <f aca="false">EOMONTH(B350,0)+1</f>
        <v>47665</v>
      </c>
      <c r="C351" s="226" t="n">
        <f aca="false">VLOOKUP(B351,'Power Curves'!$B$9:$I$261,3)+IF(BasisNumber=1,0,VLOOKUP(B351,'Power Curves'!$BM$9:$BO$316,2))</f>
        <v>36.3799915313721</v>
      </c>
      <c r="D351" s="226" t="n">
        <f aca="false">VLOOKUP(B351,'Power Curves'!$B$9:$I$261,7)+IF(BasisNumber=1,0,VLOOKUP(B351,'Power Curves'!$BM$9:$BO$316,3))</f>
        <v>28.1424966430664</v>
      </c>
      <c r="E351" s="130" t="n">
        <f aca="false">IF(VLOOKUP(B351,'Power Curves'!$K$9:$AD$232,15)&lt;&gt;0,VLOOKUP(B351,'Power Curves'!$K$9:$AD$232,15),E339)</f>
        <v>0.187860891</v>
      </c>
      <c r="F351" s="130" t="n">
        <f aca="false">IF(VLOOKUP(B351,'Power Curves'!$K$9:$AD$232,19)&lt;&gt;0,VLOOKUP(B351,'Power Curves'!$K$9:$AD$232,19),F350)</f>
        <v>0.093930445</v>
      </c>
    </row>
    <row r="352" customFormat="false" ht="12.75" hidden="false" customHeight="false" outlineLevel="0" collapsed="false">
      <c r="A352" s="173" t="n">
        <v>347</v>
      </c>
      <c r="B352" s="195" t="n">
        <f aca="false">EOMONTH(B351,0)+1</f>
        <v>47696</v>
      </c>
      <c r="C352" s="226" t="n">
        <f aca="false">VLOOKUP(B352,'Power Curves'!$B$9:$I$261,3)+IF(BasisNumber=1,0,VLOOKUP(B352,'Power Curves'!$BM$9:$BO$316,2))</f>
        <v>36.3799915313721</v>
      </c>
      <c r="D352" s="226" t="n">
        <f aca="false">VLOOKUP(B352,'Power Curves'!$B$9:$I$261,7)+IF(BasisNumber=1,0,VLOOKUP(B352,'Power Curves'!$BM$9:$BO$316,3))</f>
        <v>28.1424966430664</v>
      </c>
      <c r="E352" s="130" t="n">
        <f aca="false">IF(VLOOKUP(B352,'Power Curves'!$K$9:$AD$232,15)&lt;&gt;0,VLOOKUP(B352,'Power Curves'!$K$9:$AD$232,15),E340)</f>
        <v>0.187860891</v>
      </c>
      <c r="F352" s="130" t="n">
        <f aca="false">IF(VLOOKUP(B352,'Power Curves'!$K$9:$AD$232,19)&lt;&gt;0,VLOOKUP(B352,'Power Curves'!$K$9:$AD$232,19),F351)</f>
        <v>0.093930445</v>
      </c>
    </row>
    <row r="353" customFormat="false" ht="12.75" hidden="false" customHeight="false" outlineLevel="0" collapsed="false">
      <c r="A353" s="173" t="n">
        <v>348</v>
      </c>
      <c r="B353" s="195" t="n">
        <f aca="false">EOMONTH(B352,0)+1</f>
        <v>47727</v>
      </c>
      <c r="C353" s="226" t="n">
        <f aca="false">VLOOKUP(B353,'Power Curves'!$B$9:$I$261,3)+IF(BasisNumber=1,0,VLOOKUP(B353,'Power Curves'!$BM$9:$BO$316,2))</f>
        <v>36.3799915313721</v>
      </c>
      <c r="D353" s="226" t="n">
        <f aca="false">VLOOKUP(B353,'Power Curves'!$B$9:$I$261,7)+IF(BasisNumber=1,0,VLOOKUP(B353,'Power Curves'!$BM$9:$BO$316,3))</f>
        <v>28.1424966430664</v>
      </c>
      <c r="E353" s="130" t="n">
        <f aca="false">IF(VLOOKUP(B353,'Power Curves'!$K$9:$AD$232,15)&lt;&gt;0,VLOOKUP(B353,'Power Curves'!$K$9:$AD$232,15),E341)</f>
        <v>0.187860891</v>
      </c>
      <c r="F353" s="130" t="n">
        <f aca="false">IF(VLOOKUP(B353,'Power Curves'!$K$9:$AD$232,19)&lt;&gt;0,VLOOKUP(B353,'Power Curves'!$K$9:$AD$232,19),F352)</f>
        <v>0.093930445</v>
      </c>
    </row>
    <row r="354" customFormat="false" ht="12.75" hidden="false" customHeight="false" outlineLevel="0" collapsed="false">
      <c r="A354" s="173" t="n">
        <v>349</v>
      </c>
      <c r="B354" s="195" t="n">
        <f aca="false">EOMONTH(B353,0)+1</f>
        <v>47757</v>
      </c>
      <c r="C354" s="226" t="n">
        <f aca="false">VLOOKUP(B354,'Power Curves'!$B$9:$I$261,3)+IF(BasisNumber=1,0,VLOOKUP(B354,'Power Curves'!$BM$9:$BO$316,2))</f>
        <v>36.3799915313721</v>
      </c>
      <c r="D354" s="226" t="n">
        <f aca="false">VLOOKUP(B354,'Power Curves'!$B$9:$I$261,7)+IF(BasisNumber=1,0,VLOOKUP(B354,'Power Curves'!$BM$9:$BO$316,3))</f>
        <v>28.1424966430664</v>
      </c>
      <c r="E354" s="130" t="n">
        <f aca="false">IF(VLOOKUP(B354,'Power Curves'!$K$9:$AD$232,15)&lt;&gt;0,VLOOKUP(B354,'Power Curves'!$K$9:$AD$232,15),E342)</f>
        <v>0.187860891</v>
      </c>
      <c r="F354" s="130" t="n">
        <f aca="false">IF(VLOOKUP(B354,'Power Curves'!$K$9:$AD$232,19)&lt;&gt;0,VLOOKUP(B354,'Power Curves'!$K$9:$AD$232,19),F353)</f>
        <v>0.093930445</v>
      </c>
    </row>
    <row r="355" customFormat="false" ht="12.75" hidden="false" customHeight="false" outlineLevel="0" collapsed="false">
      <c r="A355" s="173" t="n">
        <v>350</v>
      </c>
      <c r="B355" s="195" t="n">
        <f aca="false">EOMONTH(B354,0)+1</f>
        <v>47788</v>
      </c>
      <c r="C355" s="226" t="n">
        <f aca="false">VLOOKUP(B355,'Power Curves'!$B$9:$I$261,3)+IF(BasisNumber=1,0,VLOOKUP(B355,'Power Curves'!$BM$9:$BO$316,2))</f>
        <v>36.3799915313721</v>
      </c>
      <c r="D355" s="226" t="n">
        <f aca="false">VLOOKUP(B355,'Power Curves'!$B$9:$I$261,7)+IF(BasisNumber=1,0,VLOOKUP(B355,'Power Curves'!$BM$9:$BO$316,3))</f>
        <v>28.1424966430664</v>
      </c>
      <c r="E355" s="130" t="n">
        <f aca="false">IF(VLOOKUP(B355,'Power Curves'!$K$9:$AD$232,15)&lt;&gt;0,VLOOKUP(B355,'Power Curves'!$K$9:$AD$232,15),E343)</f>
        <v>0.187860891</v>
      </c>
      <c r="F355" s="130" t="n">
        <f aca="false">IF(VLOOKUP(B355,'Power Curves'!$K$9:$AD$232,19)&lt;&gt;0,VLOOKUP(B355,'Power Curves'!$K$9:$AD$232,19),F354)</f>
        <v>0.093930445</v>
      </c>
    </row>
    <row r="356" customFormat="false" ht="12.75" hidden="false" customHeight="false" outlineLevel="0" collapsed="false">
      <c r="A356" s="173" t="n">
        <v>351</v>
      </c>
      <c r="B356" s="195" t="n">
        <f aca="false">EOMONTH(B355,0)+1</f>
        <v>47818</v>
      </c>
      <c r="C356" s="226" t="n">
        <f aca="false">VLOOKUP(B356,'Power Curves'!$B$9:$I$261,3)+IF(BasisNumber=1,0,VLOOKUP(B356,'Power Curves'!$BM$9:$BO$316,2))</f>
        <v>36.3799915313721</v>
      </c>
      <c r="D356" s="226" t="n">
        <f aca="false">VLOOKUP(B356,'Power Curves'!$B$9:$I$261,7)+IF(BasisNumber=1,0,VLOOKUP(B356,'Power Curves'!$BM$9:$BO$316,3))</f>
        <v>28.1424966430664</v>
      </c>
      <c r="E356" s="130" t="n">
        <f aca="false">IF(VLOOKUP(B356,'Power Curves'!$K$9:$AD$232,15)&lt;&gt;0,VLOOKUP(B356,'Power Curves'!$K$9:$AD$232,15),E344)</f>
        <v>0.187860891</v>
      </c>
      <c r="F356" s="130" t="n">
        <f aca="false">IF(VLOOKUP(B356,'Power Curves'!$K$9:$AD$232,19)&lt;&gt;0,VLOOKUP(B356,'Power Curves'!$K$9:$AD$232,19),F355)</f>
        <v>0.093930445</v>
      </c>
    </row>
    <row r="357" customFormat="false" ht="12.75" hidden="false" customHeight="false" outlineLevel="0" collapsed="false">
      <c r="A357" s="173" t="n">
        <v>352</v>
      </c>
      <c r="B357" s="195" t="n">
        <f aca="false">EOMONTH(B356,0)+1</f>
        <v>47849</v>
      </c>
      <c r="C357" s="226" t="n">
        <f aca="false">VLOOKUP(B357,'Power Curves'!$B$9:$I$261,3)+IF(BasisNumber=1,0,VLOOKUP(B357,'Power Curves'!$BM$9:$BO$316,2))</f>
        <v>36.3799915313721</v>
      </c>
      <c r="D357" s="226" t="n">
        <f aca="false">VLOOKUP(B357,'Power Curves'!$B$9:$I$261,7)+IF(BasisNumber=1,0,VLOOKUP(B357,'Power Curves'!$BM$9:$BO$316,3))</f>
        <v>28.1424966430664</v>
      </c>
      <c r="E357" s="130" t="n">
        <f aca="false">IF(VLOOKUP(B357,'Power Curves'!$K$9:$AD$232,15)&lt;&gt;0,VLOOKUP(B357,'Power Curves'!$K$9:$AD$232,15),E345)</f>
        <v>0.187860891</v>
      </c>
      <c r="F357" s="130" t="n">
        <f aca="false">IF(VLOOKUP(B357,'Power Curves'!$K$9:$AD$232,19)&lt;&gt;0,VLOOKUP(B357,'Power Curves'!$K$9:$AD$232,19),F356)</f>
        <v>0.093930445</v>
      </c>
    </row>
    <row r="358" customFormat="false" ht="12.75" hidden="false" customHeight="false" outlineLevel="0" collapsed="false">
      <c r="A358" s="173" t="n">
        <v>353</v>
      </c>
      <c r="B358" s="195" t="n">
        <f aca="false">EOMONTH(B357,0)+1</f>
        <v>47880</v>
      </c>
      <c r="C358" s="226" t="n">
        <f aca="false">VLOOKUP(B358,'Power Curves'!$B$9:$I$261,3)+IF(BasisNumber=1,0,VLOOKUP(B358,'Power Curves'!$BM$9:$BO$316,2))</f>
        <v>36.3799915313721</v>
      </c>
      <c r="D358" s="226" t="n">
        <f aca="false">VLOOKUP(B358,'Power Curves'!$B$9:$I$261,7)+IF(BasisNumber=1,0,VLOOKUP(B358,'Power Curves'!$BM$9:$BO$316,3))</f>
        <v>28.1424966430664</v>
      </c>
      <c r="E358" s="130" t="n">
        <f aca="false">IF(VLOOKUP(B358,'Power Curves'!$K$9:$AD$232,15)&lt;&gt;0,VLOOKUP(B358,'Power Curves'!$K$9:$AD$232,15),E346)</f>
        <v>0.187860891</v>
      </c>
      <c r="F358" s="130" t="n">
        <f aca="false">IF(VLOOKUP(B358,'Power Curves'!$K$9:$AD$232,19)&lt;&gt;0,VLOOKUP(B358,'Power Curves'!$K$9:$AD$232,19),F357)</f>
        <v>0.093930445</v>
      </c>
    </row>
    <row r="359" customFormat="false" ht="12.75" hidden="false" customHeight="false" outlineLevel="0" collapsed="false">
      <c r="A359" s="173" t="n">
        <v>354</v>
      </c>
      <c r="B359" s="195" t="n">
        <f aca="false">EOMONTH(B358,0)+1</f>
        <v>47908</v>
      </c>
      <c r="C359" s="226" t="n">
        <f aca="false">VLOOKUP(B359,'Power Curves'!$B$9:$I$261,3)+IF(BasisNumber=1,0,VLOOKUP(B359,'Power Curves'!$BM$9:$BO$316,2))</f>
        <v>36.3799915313721</v>
      </c>
      <c r="D359" s="226" t="n">
        <f aca="false">VLOOKUP(B359,'Power Curves'!$B$9:$I$261,7)+IF(BasisNumber=1,0,VLOOKUP(B359,'Power Curves'!$BM$9:$BO$316,3))</f>
        <v>28.1424966430664</v>
      </c>
      <c r="E359" s="130" t="n">
        <f aca="false">IF(VLOOKUP(B359,'Power Curves'!$K$9:$AD$232,15)&lt;&gt;0,VLOOKUP(B359,'Power Curves'!$K$9:$AD$232,15),E347)</f>
        <v>0.187860891</v>
      </c>
      <c r="F359" s="130" t="n">
        <f aca="false">IF(VLOOKUP(B359,'Power Curves'!$K$9:$AD$232,19)&lt;&gt;0,VLOOKUP(B359,'Power Curves'!$K$9:$AD$232,19),F358)</f>
        <v>0.093930445</v>
      </c>
    </row>
    <row r="360" customFormat="false" ht="12.75" hidden="false" customHeight="false" outlineLevel="0" collapsed="false">
      <c r="A360" s="173" t="n">
        <v>355</v>
      </c>
      <c r="B360" s="195" t="n">
        <f aca="false">EOMONTH(B359,0)+1</f>
        <v>47939</v>
      </c>
      <c r="C360" s="226" t="n">
        <f aca="false">VLOOKUP(B360,'Power Curves'!$B$9:$I$261,3)+IF(BasisNumber=1,0,VLOOKUP(B360,'Power Curves'!$BM$9:$BO$316,2))</f>
        <v>36.3799915313721</v>
      </c>
      <c r="D360" s="226" t="n">
        <f aca="false">VLOOKUP(B360,'Power Curves'!$B$9:$I$261,7)+IF(BasisNumber=1,0,VLOOKUP(B360,'Power Curves'!$BM$9:$BO$316,3))</f>
        <v>28.1424966430664</v>
      </c>
      <c r="E360" s="130" t="n">
        <f aca="false">IF(VLOOKUP(B360,'Power Curves'!$K$9:$AD$232,15)&lt;&gt;0,VLOOKUP(B360,'Power Curves'!$K$9:$AD$232,15),E348)</f>
        <v>0.187860891</v>
      </c>
      <c r="F360" s="130" t="n">
        <f aca="false">IF(VLOOKUP(B360,'Power Curves'!$K$9:$AD$232,19)&lt;&gt;0,VLOOKUP(B360,'Power Curves'!$K$9:$AD$232,19),F359)</f>
        <v>0.093930445</v>
      </c>
    </row>
    <row r="361" customFormat="false" ht="12.75" hidden="false" customHeight="false" outlineLevel="0" collapsed="false">
      <c r="A361" s="173" t="n">
        <v>356</v>
      </c>
      <c r="B361" s="195" t="n">
        <f aca="false">EOMONTH(B360,0)+1</f>
        <v>47969</v>
      </c>
      <c r="C361" s="226" t="n">
        <f aca="false">VLOOKUP(B361,'Power Curves'!$B$9:$I$261,3)+IF(BasisNumber=1,0,VLOOKUP(B361,'Power Curves'!$BM$9:$BO$316,2))</f>
        <v>36.3799915313721</v>
      </c>
      <c r="D361" s="226" t="n">
        <f aca="false">VLOOKUP(B361,'Power Curves'!$B$9:$I$261,7)+IF(BasisNumber=1,0,VLOOKUP(B361,'Power Curves'!$BM$9:$BO$316,3))</f>
        <v>28.1424966430664</v>
      </c>
      <c r="E361" s="130" t="n">
        <f aca="false">IF(VLOOKUP(B361,'Power Curves'!$K$9:$AD$232,15)&lt;&gt;0,VLOOKUP(B361,'Power Curves'!$K$9:$AD$232,15),E349)</f>
        <v>0.187860891</v>
      </c>
      <c r="F361" s="130" t="n">
        <f aca="false">IF(VLOOKUP(B361,'Power Curves'!$K$9:$AD$232,19)&lt;&gt;0,VLOOKUP(B361,'Power Curves'!$K$9:$AD$232,19),F360)</f>
        <v>0.093930445</v>
      </c>
    </row>
    <row r="362" customFormat="false" ht="12.75" hidden="false" customHeight="false" outlineLevel="0" collapsed="false">
      <c r="A362" s="173" t="n">
        <v>357</v>
      </c>
      <c r="B362" s="195" t="n">
        <f aca="false">EOMONTH(B361,0)+1</f>
        <v>48000</v>
      </c>
      <c r="C362" s="226" t="n">
        <f aca="false">VLOOKUP(B362,'Power Curves'!$B$9:$I$261,3)+IF(BasisNumber=1,0,VLOOKUP(B362,'Power Curves'!$BM$9:$BO$316,2))</f>
        <v>36.3799915313721</v>
      </c>
      <c r="D362" s="226" t="n">
        <f aca="false">VLOOKUP(B362,'Power Curves'!$B$9:$I$261,7)+IF(BasisNumber=1,0,VLOOKUP(B362,'Power Curves'!$BM$9:$BO$316,3))</f>
        <v>28.1424966430664</v>
      </c>
      <c r="E362" s="130" t="n">
        <f aca="false">IF(VLOOKUP(B362,'Power Curves'!$K$9:$AD$232,15)&lt;&gt;0,VLOOKUP(B362,'Power Curves'!$K$9:$AD$232,15),E350)</f>
        <v>0.187860891</v>
      </c>
      <c r="F362" s="130" t="n">
        <f aca="false">IF(VLOOKUP(B362,'Power Curves'!$K$9:$AD$232,19)&lt;&gt;0,VLOOKUP(B362,'Power Curves'!$K$9:$AD$232,19),F361)</f>
        <v>0.093930445</v>
      </c>
    </row>
    <row r="363" customFormat="false" ht="12.75" hidden="false" customHeight="false" outlineLevel="0" collapsed="false">
      <c r="A363" s="173" t="n">
        <v>358</v>
      </c>
      <c r="B363" s="195" t="n">
        <f aca="false">EOMONTH(B362,0)+1</f>
        <v>48030</v>
      </c>
      <c r="C363" s="226" t="n">
        <f aca="false">VLOOKUP(B363,'Power Curves'!$B$9:$I$261,3)+IF(BasisNumber=1,0,VLOOKUP(B363,'Power Curves'!$BM$9:$BO$316,2))</f>
        <v>36.3799915313721</v>
      </c>
      <c r="D363" s="226" t="n">
        <f aca="false">VLOOKUP(B363,'Power Curves'!$B$9:$I$261,7)+IF(BasisNumber=1,0,VLOOKUP(B363,'Power Curves'!$BM$9:$BO$316,3))</f>
        <v>28.1424966430664</v>
      </c>
      <c r="E363" s="130" t="n">
        <f aca="false">IF(VLOOKUP(B363,'Power Curves'!$K$9:$AD$232,15)&lt;&gt;0,VLOOKUP(B363,'Power Curves'!$K$9:$AD$232,15),E351)</f>
        <v>0.187860891</v>
      </c>
      <c r="F363" s="130" t="n">
        <f aca="false">IF(VLOOKUP(B363,'Power Curves'!$K$9:$AD$232,19)&lt;&gt;0,VLOOKUP(B363,'Power Curves'!$K$9:$AD$232,19),F362)</f>
        <v>0.093930445</v>
      </c>
    </row>
    <row r="364" customFormat="false" ht="12.75" hidden="false" customHeight="false" outlineLevel="0" collapsed="false">
      <c r="A364" s="173" t="n">
        <v>359</v>
      </c>
      <c r="B364" s="195" t="n">
        <f aca="false">EOMONTH(B363,0)+1</f>
        <v>48061</v>
      </c>
      <c r="C364" s="226" t="n">
        <f aca="false">VLOOKUP(B364,'Power Curves'!$B$9:$I$261,3)+IF(BasisNumber=1,0,VLOOKUP(B364,'Power Curves'!$BM$9:$BO$316,2))</f>
        <v>36.3799915313721</v>
      </c>
      <c r="D364" s="226" t="n">
        <f aca="false">VLOOKUP(B364,'Power Curves'!$B$9:$I$261,7)+IF(BasisNumber=1,0,VLOOKUP(B364,'Power Curves'!$BM$9:$BO$316,3))</f>
        <v>28.1424966430664</v>
      </c>
      <c r="E364" s="130" t="n">
        <f aca="false">IF(VLOOKUP(B364,'Power Curves'!$K$9:$AD$232,15)&lt;&gt;0,VLOOKUP(B364,'Power Curves'!$K$9:$AD$232,15),E352)</f>
        <v>0.187860891</v>
      </c>
      <c r="F364" s="130" t="n">
        <f aca="false">IF(VLOOKUP(B364,'Power Curves'!$K$9:$AD$232,19)&lt;&gt;0,VLOOKUP(B364,'Power Curves'!$K$9:$AD$232,19),F363)</f>
        <v>0.093930445</v>
      </c>
    </row>
    <row r="365" customFormat="false" ht="12.75" hidden="false" customHeight="false" outlineLevel="0" collapsed="false">
      <c r="A365" s="173" t="n">
        <v>360</v>
      </c>
      <c r="B365" s="195" t="n">
        <f aca="false">EOMONTH(B364,0)+1</f>
        <v>48092</v>
      </c>
      <c r="C365" s="226" t="n">
        <f aca="false">VLOOKUP(B365,'Power Curves'!$B$9:$I$261,3)+IF(BasisNumber=1,0,VLOOKUP(B365,'Power Curves'!$BM$9:$BO$316,2))</f>
        <v>36.3799915313721</v>
      </c>
      <c r="D365" s="226" t="n">
        <f aca="false">VLOOKUP(B365,'Power Curves'!$B$9:$I$261,7)+IF(BasisNumber=1,0,VLOOKUP(B365,'Power Curves'!$BM$9:$BO$316,3))</f>
        <v>28.1424966430664</v>
      </c>
      <c r="E365" s="130" t="n">
        <f aca="false">IF(VLOOKUP(B365,'Power Curves'!$K$9:$AD$232,15)&lt;&gt;0,VLOOKUP(B365,'Power Curves'!$K$9:$AD$232,15),E353)</f>
        <v>0.187860891</v>
      </c>
      <c r="F365" s="130" t="n">
        <f aca="false">IF(VLOOKUP(B365,'Power Curves'!$K$9:$AD$232,19)&lt;&gt;0,VLOOKUP(B365,'Power Curves'!$K$9:$AD$232,19),F364)</f>
        <v>0.093930445</v>
      </c>
    </row>
    <row r="366" customFormat="false" ht="12.75" hidden="false" customHeight="false" outlineLevel="0" collapsed="false">
      <c r="B366" s="195"/>
      <c r="C366" s="226"/>
      <c r="D366" s="226"/>
    </row>
    <row r="367" customFormat="false" ht="12.75" hidden="false" customHeight="false" outlineLevel="0" collapsed="false">
      <c r="B367" s="195"/>
      <c r="C367" s="226"/>
      <c r="D367" s="226"/>
    </row>
    <row r="368" customFormat="false" ht="12.75" hidden="false" customHeight="false" outlineLevel="0" collapsed="false">
      <c r="B368" s="195"/>
      <c r="C368" s="226"/>
      <c r="D368" s="226"/>
    </row>
    <row r="369" customFormat="false" ht="12.75" hidden="false" customHeight="false" outlineLevel="0" collapsed="false">
      <c r="B369" s="195"/>
      <c r="C369" s="226"/>
      <c r="D369" s="226"/>
    </row>
    <row r="370" customFormat="false" ht="12.75" hidden="false" customHeight="false" outlineLevel="0" collapsed="false">
      <c r="B370" s="195"/>
      <c r="C370" s="226"/>
      <c r="D370" s="226"/>
    </row>
    <row r="371" customFormat="false" ht="12.75" hidden="false" customHeight="false" outlineLevel="0" collapsed="false">
      <c r="B371" s="195"/>
      <c r="C371" s="226"/>
      <c r="D371" s="226"/>
    </row>
    <row r="372" customFormat="false" ht="12.75" hidden="false" customHeight="false" outlineLevel="0" collapsed="false">
      <c r="B372" s="195"/>
      <c r="C372" s="226"/>
      <c r="D372" s="226"/>
    </row>
    <row r="373" customFormat="false" ht="12.75" hidden="false" customHeight="false" outlineLevel="0" collapsed="false">
      <c r="B373" s="195"/>
      <c r="C373" s="226"/>
      <c r="D373" s="226"/>
    </row>
    <row r="374" customFormat="false" ht="12.75" hidden="false" customHeight="false" outlineLevel="0" collapsed="false">
      <c r="B374" s="195"/>
      <c r="C374" s="226"/>
      <c r="D374" s="226"/>
    </row>
    <row r="375" customFormat="false" ht="12.75" hidden="false" customHeight="false" outlineLevel="0" collapsed="false">
      <c r="B375" s="195"/>
      <c r="C375" s="226"/>
      <c r="D375" s="226"/>
    </row>
    <row r="376" customFormat="false" ht="12.75" hidden="false" customHeight="false" outlineLevel="0" collapsed="false">
      <c r="B376" s="195"/>
      <c r="C376" s="226"/>
      <c r="D376" s="226"/>
    </row>
    <row r="377" customFormat="false" ht="12.75" hidden="false" customHeight="false" outlineLevel="0" collapsed="false">
      <c r="B377" s="195"/>
      <c r="C377" s="226"/>
      <c r="D377" s="226"/>
    </row>
    <row r="378" customFormat="false" ht="12.75" hidden="false" customHeight="false" outlineLevel="0" collapsed="false">
      <c r="B378" s="195"/>
      <c r="C378" s="226"/>
      <c r="D378" s="226"/>
    </row>
    <row r="379" customFormat="false" ht="12.75" hidden="false" customHeight="false" outlineLevel="0" collapsed="false">
      <c r="B379" s="195"/>
      <c r="C379" s="226"/>
      <c r="D379" s="226"/>
    </row>
    <row r="380" customFormat="false" ht="12.75" hidden="false" customHeight="false" outlineLevel="0" collapsed="false">
      <c r="B380" s="195"/>
      <c r="C380" s="226"/>
      <c r="D380" s="226"/>
    </row>
    <row r="381" customFormat="false" ht="12.75" hidden="false" customHeight="false" outlineLevel="0" collapsed="false">
      <c r="B381" s="195"/>
      <c r="C381" s="226"/>
      <c r="D381" s="226"/>
    </row>
    <row r="382" customFormat="false" ht="12.75" hidden="false" customHeight="false" outlineLevel="0" collapsed="false">
      <c r="B382" s="195"/>
      <c r="C382" s="226"/>
      <c r="D382" s="226"/>
    </row>
    <row r="383" customFormat="false" ht="12.75" hidden="false" customHeight="false" outlineLevel="0" collapsed="false">
      <c r="B383" s="195"/>
      <c r="C383" s="226"/>
      <c r="D383" s="226"/>
    </row>
    <row r="384" customFormat="false" ht="12.75" hidden="false" customHeight="false" outlineLevel="0" collapsed="false">
      <c r="B384" s="195"/>
      <c r="C384" s="226"/>
      <c r="D384" s="2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5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" activeCellId="0" sqref="B3:BI40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28" width="9.14"/>
    <col collapsed="false" customWidth="true" hidden="false" outlineLevel="0" max="2" min="2" style="228" width="11.99"/>
    <col collapsed="false" customWidth="false" hidden="false" outlineLevel="0" max="9" min="3" style="228" width="9.14"/>
    <col collapsed="false" customWidth="true" hidden="false" outlineLevel="0" max="10" min="10" style="228" width="1.99"/>
    <col collapsed="false" customWidth="false" hidden="false" outlineLevel="0" max="11" min="11" style="228" width="9.14"/>
    <col collapsed="false" customWidth="true" hidden="false" outlineLevel="0" max="14" min="12" style="228" width="7.14"/>
    <col collapsed="false" customWidth="true" hidden="false" outlineLevel="0" max="15" min="15" style="228" width="2.84"/>
    <col collapsed="false" customWidth="true" hidden="false" outlineLevel="0" max="18" min="16" style="228" width="6.28"/>
    <col collapsed="false" customWidth="true" hidden="false" outlineLevel="0" max="19" min="19" style="228" width="1.85"/>
    <col collapsed="false" customWidth="true" hidden="false" outlineLevel="0" max="22" min="20" style="228" width="5.71"/>
    <col collapsed="false" customWidth="true" hidden="false" outlineLevel="0" max="23" min="23" style="228" width="3.99"/>
    <col collapsed="false" customWidth="true" hidden="false" outlineLevel="0" max="26" min="24" style="228" width="5.71"/>
    <col collapsed="false" customWidth="true" hidden="false" outlineLevel="0" max="27" min="27" style="228" width="4.56"/>
    <col collapsed="false" customWidth="true" hidden="false" outlineLevel="0" max="30" min="28" style="228" width="5.56"/>
    <col collapsed="false" customWidth="false" hidden="false" outlineLevel="0" max="70" min="31" style="228" width="9.14"/>
    <col collapsed="false" customWidth="true" hidden="false" outlineLevel="0" max="71" min="71" style="228" width="18.99"/>
    <col collapsed="false" customWidth="false" hidden="false" outlineLevel="0" max="257" min="72" style="228" width="9.14"/>
  </cols>
  <sheetData>
    <row r="1" customFormat="false" ht="20.25" hidden="false" customHeight="false" outlineLevel="0" collapsed="false">
      <c r="A1" s="229" t="s">
        <v>236</v>
      </c>
    </row>
    <row r="2" customFormat="false" ht="12.75" hidden="false" customHeight="false" outlineLevel="0" collapsed="false">
      <c r="A2" s="230" t="s">
        <v>237</v>
      </c>
    </row>
    <row r="3" customFormat="false" ht="12.75" hidden="false" customHeight="false" outlineLevel="0" collapsed="false">
      <c r="B3" s="231" t="s">
        <v>238</v>
      </c>
      <c r="C3" s="232" t="s">
        <v>136</v>
      </c>
      <c r="D3" s="233"/>
      <c r="E3" s="234" t="n">
        <v>37160</v>
      </c>
      <c r="F3" s="235"/>
      <c r="G3" s="236"/>
      <c r="H3" s="236"/>
      <c r="I3" s="236"/>
      <c r="J3" s="237"/>
      <c r="K3" s="238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8"/>
      <c r="BG3" s="236"/>
      <c r="BH3" s="236"/>
      <c r="BI3" s="236"/>
      <c r="BJ3" s="239"/>
      <c r="BK3" s="239"/>
      <c r="BL3" s="239"/>
      <c r="BM3" s="239"/>
      <c r="BN3" s="239"/>
      <c r="BO3" s="239"/>
      <c r="BP3" s="239"/>
      <c r="BQ3" s="239"/>
      <c r="BR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</row>
    <row r="4" customFormat="false" ht="12.75" hidden="false" customHeight="false" outlineLevel="0" collapsed="false">
      <c r="B4" s="240"/>
      <c r="C4" s="233"/>
      <c r="D4" s="233"/>
      <c r="E4" s="233"/>
      <c r="F4" s="237"/>
      <c r="G4" s="236"/>
      <c r="H4" s="236"/>
      <c r="I4" s="236"/>
      <c r="J4" s="237"/>
      <c r="K4" s="238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 t="s">
        <v>239</v>
      </c>
      <c r="Y4" s="236"/>
      <c r="Z4" s="236"/>
      <c r="AA4" s="236"/>
      <c r="AB4" s="236"/>
      <c r="AC4" s="236"/>
      <c r="AD4" s="236"/>
      <c r="AE4" s="236"/>
      <c r="AF4" s="236" t="s">
        <v>240</v>
      </c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8"/>
      <c r="BG4" s="236"/>
      <c r="BH4" s="236"/>
      <c r="BI4" s="236"/>
      <c r="BJ4" s="239"/>
      <c r="BK4" s="239"/>
      <c r="BL4" s="239"/>
      <c r="BM4" s="13"/>
      <c r="BN4" s="13"/>
      <c r="BO4" s="13"/>
      <c r="BP4" s="13"/>
      <c r="BQ4" s="13"/>
      <c r="BR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</row>
    <row r="5" customFormat="false" ht="12.75" hidden="false" customHeight="false" outlineLevel="0" collapsed="false">
      <c r="B5" s="237"/>
      <c r="C5" s="237"/>
      <c r="D5" s="237" t="s">
        <v>241</v>
      </c>
      <c r="E5" s="237"/>
      <c r="F5" s="237"/>
      <c r="G5" s="237"/>
      <c r="H5" s="237" t="s">
        <v>242</v>
      </c>
      <c r="I5" s="237"/>
      <c r="J5" s="237"/>
      <c r="K5" s="238"/>
      <c r="L5" s="237"/>
      <c r="M5" s="237" t="s">
        <v>243</v>
      </c>
      <c r="N5" s="237"/>
      <c r="O5" s="237"/>
      <c r="P5" s="237"/>
      <c r="Q5" s="237" t="s">
        <v>244</v>
      </c>
      <c r="R5" s="237"/>
      <c r="S5" s="237"/>
      <c r="T5" s="237"/>
      <c r="U5" s="237" t="s">
        <v>245</v>
      </c>
      <c r="V5" s="237"/>
      <c r="W5" s="236"/>
      <c r="X5" s="237"/>
      <c r="Y5" s="237" t="s">
        <v>246</v>
      </c>
      <c r="Z5" s="237"/>
      <c r="AA5" s="236"/>
      <c r="AB5" s="237"/>
      <c r="AC5" s="237" t="s">
        <v>247</v>
      </c>
      <c r="AD5" s="237"/>
      <c r="AE5" s="236"/>
      <c r="AF5" s="237"/>
      <c r="AG5" s="237" t="s">
        <v>246</v>
      </c>
      <c r="AH5" s="237"/>
      <c r="AI5" s="236"/>
      <c r="AJ5" s="237"/>
      <c r="AK5" s="237" t="s">
        <v>247</v>
      </c>
      <c r="AL5" s="237"/>
      <c r="AM5" s="236"/>
      <c r="AN5" s="237" t="s">
        <v>248</v>
      </c>
      <c r="AO5" s="237" t="s">
        <v>249</v>
      </c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8"/>
      <c r="BG5" s="237" t="s">
        <v>250</v>
      </c>
      <c r="BH5" s="236"/>
      <c r="BI5" s="236"/>
      <c r="BJ5" s="239"/>
      <c r="BK5" s="239"/>
      <c r="BL5" s="239"/>
      <c r="BM5" s="13"/>
      <c r="BN5" s="13"/>
      <c r="BO5" s="13"/>
      <c r="BP5" s="13"/>
      <c r="BQ5" s="13"/>
      <c r="BR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</row>
    <row r="6" customFormat="false" ht="12.75" hidden="false" customHeight="false" outlineLevel="0" collapsed="false">
      <c r="B6" s="241"/>
      <c r="C6" s="242" t="s">
        <v>251</v>
      </c>
      <c r="D6" s="242" t="s">
        <v>252</v>
      </c>
      <c r="E6" s="243" t="s">
        <v>253</v>
      </c>
      <c r="F6" s="244"/>
      <c r="G6" s="233" t="s">
        <v>251</v>
      </c>
      <c r="H6" s="233" t="s">
        <v>252</v>
      </c>
      <c r="I6" s="233" t="s">
        <v>253</v>
      </c>
      <c r="J6" s="237"/>
      <c r="K6" s="238"/>
      <c r="L6" s="242" t="s">
        <v>251</v>
      </c>
      <c r="M6" s="242" t="s">
        <v>252</v>
      </c>
      <c r="N6" s="243" t="s">
        <v>253</v>
      </c>
      <c r="O6" s="243"/>
      <c r="P6" s="242" t="s">
        <v>251</v>
      </c>
      <c r="Q6" s="242" t="s">
        <v>252</v>
      </c>
      <c r="R6" s="243" t="s">
        <v>253</v>
      </c>
      <c r="S6" s="243"/>
      <c r="T6" s="242" t="s">
        <v>251</v>
      </c>
      <c r="U6" s="242" t="s">
        <v>252</v>
      </c>
      <c r="V6" s="243" t="s">
        <v>253</v>
      </c>
      <c r="W6" s="236"/>
      <c r="X6" s="242" t="s">
        <v>251</v>
      </c>
      <c r="Y6" s="242" t="s">
        <v>252</v>
      </c>
      <c r="Z6" s="243" t="s">
        <v>253</v>
      </c>
      <c r="AA6" s="236"/>
      <c r="AB6" s="242" t="s">
        <v>251</v>
      </c>
      <c r="AC6" s="242" t="s">
        <v>252</v>
      </c>
      <c r="AD6" s="243" t="s">
        <v>253</v>
      </c>
      <c r="AE6" s="236"/>
      <c r="AF6" s="242" t="s">
        <v>251</v>
      </c>
      <c r="AG6" s="242" t="s">
        <v>252</v>
      </c>
      <c r="AH6" s="243" t="s">
        <v>253</v>
      </c>
      <c r="AI6" s="236"/>
      <c r="AJ6" s="242" t="s">
        <v>251</v>
      </c>
      <c r="AK6" s="242" t="s">
        <v>252</v>
      </c>
      <c r="AL6" s="243" t="s">
        <v>253</v>
      </c>
      <c r="AM6" s="236"/>
      <c r="AN6" s="237" t="s">
        <v>254</v>
      </c>
      <c r="AO6" s="237" t="s">
        <v>226</v>
      </c>
      <c r="AP6" s="236"/>
      <c r="AQ6" s="237"/>
      <c r="AR6" s="233" t="s">
        <v>255</v>
      </c>
      <c r="AS6" s="233" t="s">
        <v>256</v>
      </c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6"/>
      <c r="BF6" s="238"/>
      <c r="BG6" s="237" t="s">
        <v>257</v>
      </c>
      <c r="BH6" s="236"/>
      <c r="BI6" s="236"/>
      <c r="BJ6" s="239"/>
      <c r="BK6" s="239"/>
      <c r="BL6" s="239"/>
      <c r="BM6" s="13"/>
      <c r="BN6" s="13"/>
      <c r="BO6" s="13"/>
      <c r="BP6" s="13"/>
      <c r="BQ6" s="13"/>
      <c r="BR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</row>
    <row r="7" customFormat="false" ht="12.75" hidden="false" customHeight="false" outlineLevel="0" collapsed="false">
      <c r="B7" s="237"/>
      <c r="C7" s="237" t="s">
        <v>258</v>
      </c>
      <c r="D7" s="237" t="s">
        <v>258</v>
      </c>
      <c r="E7" s="237" t="s">
        <v>258</v>
      </c>
      <c r="F7" s="244"/>
      <c r="G7" s="244" t="s">
        <v>258</v>
      </c>
      <c r="H7" s="244" t="s">
        <v>258</v>
      </c>
      <c r="I7" s="244" t="s">
        <v>258</v>
      </c>
      <c r="J7" s="237"/>
      <c r="K7" s="238"/>
      <c r="L7" s="237" t="s">
        <v>258</v>
      </c>
      <c r="M7" s="237" t="s">
        <v>258</v>
      </c>
      <c r="N7" s="237" t="s">
        <v>258</v>
      </c>
      <c r="O7" s="237"/>
      <c r="P7" s="237" t="s">
        <v>258</v>
      </c>
      <c r="Q7" s="237" t="s">
        <v>258</v>
      </c>
      <c r="R7" s="237" t="s">
        <v>258</v>
      </c>
      <c r="S7" s="237"/>
      <c r="T7" s="237" t="s">
        <v>258</v>
      </c>
      <c r="U7" s="237" t="s">
        <v>258</v>
      </c>
      <c r="V7" s="237" t="s">
        <v>258</v>
      </c>
      <c r="W7" s="236"/>
      <c r="X7" s="237"/>
      <c r="Y7" s="237"/>
      <c r="Z7" s="237"/>
      <c r="AA7" s="236"/>
      <c r="AB7" s="237"/>
      <c r="AC7" s="237"/>
      <c r="AD7" s="237"/>
      <c r="AE7" s="236"/>
      <c r="AF7" s="237"/>
      <c r="AG7" s="237"/>
      <c r="AH7" s="237"/>
      <c r="AI7" s="236"/>
      <c r="AJ7" s="237"/>
      <c r="AK7" s="237"/>
      <c r="AL7" s="237"/>
      <c r="AM7" s="236"/>
      <c r="AN7" s="236"/>
      <c r="AO7" s="236"/>
      <c r="AP7" s="236"/>
      <c r="AQ7" s="243" t="s">
        <v>246</v>
      </c>
      <c r="AR7" s="245" t="n">
        <v>700</v>
      </c>
      <c r="AS7" s="245" t="n">
        <v>2200</v>
      </c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6"/>
      <c r="BF7" s="238"/>
      <c r="BG7" s="236"/>
      <c r="BH7" s="236"/>
      <c r="BI7" s="236"/>
      <c r="BJ7" s="239"/>
      <c r="BK7" s="239"/>
      <c r="BL7" s="239"/>
      <c r="BM7" s="13"/>
      <c r="BN7" s="13"/>
      <c r="BO7" s="13"/>
      <c r="BP7" s="13"/>
      <c r="BQ7" s="13"/>
      <c r="BR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</row>
    <row r="8" customFormat="false" ht="12.75" hidden="false" customHeight="false" outlineLevel="0" collapsed="false">
      <c r="B8" s="233" t="s">
        <v>259</v>
      </c>
      <c r="C8" s="233"/>
      <c r="D8" s="233"/>
      <c r="E8" s="233"/>
      <c r="F8" s="243"/>
      <c r="G8" s="233"/>
      <c r="H8" s="243"/>
      <c r="I8" s="243"/>
      <c r="J8" s="237"/>
      <c r="K8" s="238" t="s">
        <v>259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46" t="s">
        <v>260</v>
      </c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36"/>
      <c r="BF8" s="238" t="s">
        <v>259</v>
      </c>
      <c r="BG8" s="236"/>
      <c r="BH8" s="236"/>
      <c r="BI8" s="236"/>
      <c r="BJ8" s="239"/>
      <c r="BK8" s="239"/>
      <c r="BL8" s="239"/>
      <c r="BM8" s="13"/>
      <c r="BN8" s="13"/>
      <c r="BO8" s="13"/>
      <c r="BP8" s="13"/>
      <c r="BQ8" s="13"/>
      <c r="BR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</row>
    <row r="9" customFormat="false" ht="12.75" hidden="false" customHeight="false" outlineLevel="0" collapsed="false">
      <c r="B9" s="247" t="n">
        <v>37161</v>
      </c>
      <c r="C9" s="248" t="n">
        <v>16.75</v>
      </c>
      <c r="D9" s="248" t="n">
        <v>17.75</v>
      </c>
      <c r="E9" s="248" t="n">
        <v>18.75</v>
      </c>
      <c r="F9" s="243"/>
      <c r="G9" s="248" t="n">
        <v>10.5049991607666</v>
      </c>
      <c r="H9" s="248" t="n">
        <v>12.5049991607666</v>
      </c>
      <c r="I9" s="248" t="n">
        <v>14.5049991607666</v>
      </c>
      <c r="J9" s="237"/>
      <c r="K9" s="238" t="n">
        <v>37104</v>
      </c>
      <c r="L9" s="249" t="n">
        <v>0</v>
      </c>
      <c r="M9" s="249" t="n">
        <v>0</v>
      </c>
      <c r="N9" s="249" t="n">
        <v>0</v>
      </c>
      <c r="O9" s="236"/>
      <c r="P9" s="249" t="n">
        <v>0</v>
      </c>
      <c r="Q9" s="249" t="n">
        <v>0</v>
      </c>
      <c r="R9" s="249" t="n">
        <v>0</v>
      </c>
      <c r="S9" s="236"/>
      <c r="T9" s="249" t="n">
        <v>0.850899994373322</v>
      </c>
      <c r="U9" s="249" t="n">
        <v>0.850899994373322</v>
      </c>
      <c r="V9" s="249" t="n">
        <v>0.850899994373322</v>
      </c>
      <c r="W9" s="236"/>
      <c r="X9" s="249"/>
      <c r="Y9" s="249"/>
      <c r="Z9" s="249"/>
      <c r="AA9" s="236"/>
      <c r="AB9" s="249"/>
      <c r="AC9" s="249"/>
      <c r="AD9" s="249"/>
      <c r="AE9" s="236"/>
      <c r="AF9" s="249"/>
      <c r="AG9" s="249"/>
      <c r="AH9" s="249"/>
      <c r="AI9" s="236"/>
      <c r="AJ9" s="249"/>
      <c r="AK9" s="249"/>
      <c r="AL9" s="249"/>
      <c r="AM9" s="236"/>
      <c r="AN9" s="237" t="n">
        <v>1</v>
      </c>
      <c r="AO9" s="250" t="n">
        <v>0</v>
      </c>
      <c r="AP9" s="236"/>
      <c r="AQ9" s="251"/>
      <c r="AR9" s="251" t="s">
        <v>192</v>
      </c>
      <c r="AS9" s="251" t="s">
        <v>193</v>
      </c>
      <c r="AT9" s="251" t="s">
        <v>194</v>
      </c>
      <c r="AU9" s="251" t="s">
        <v>195</v>
      </c>
      <c r="AV9" s="251" t="s">
        <v>196</v>
      </c>
      <c r="AW9" s="251" t="s">
        <v>197</v>
      </c>
      <c r="AX9" s="251" t="s">
        <v>198</v>
      </c>
      <c r="AY9" s="251" t="s">
        <v>199</v>
      </c>
      <c r="AZ9" s="251" t="s">
        <v>200</v>
      </c>
      <c r="BA9" s="251" t="s">
        <v>201</v>
      </c>
      <c r="BB9" s="251" t="s">
        <v>202</v>
      </c>
      <c r="BC9" s="251" t="s">
        <v>203</v>
      </c>
      <c r="BD9" s="251"/>
      <c r="BE9" s="236"/>
      <c r="BF9" s="238" t="n">
        <v>37104</v>
      </c>
      <c r="BG9" s="252" t="n">
        <v>0.8</v>
      </c>
      <c r="BH9" s="236"/>
      <c r="BI9" s="236"/>
      <c r="BJ9" s="239"/>
      <c r="BK9" s="239"/>
      <c r="BL9" s="239"/>
      <c r="BM9" s="13"/>
      <c r="BN9" s="13"/>
      <c r="BO9" s="13"/>
      <c r="BP9" s="13"/>
      <c r="BQ9" s="13"/>
      <c r="BR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</row>
    <row r="10" customFormat="false" ht="12.75" hidden="false" customHeight="false" outlineLevel="0" collapsed="false">
      <c r="B10" s="247" t="n">
        <v>37162</v>
      </c>
      <c r="C10" s="248" t="n">
        <v>15.5</v>
      </c>
      <c r="D10" s="248" t="n">
        <v>16.5</v>
      </c>
      <c r="E10" s="248" t="n">
        <v>17.5</v>
      </c>
      <c r="F10" s="243"/>
      <c r="G10" s="248" t="n">
        <v>10.5049991607666</v>
      </c>
      <c r="H10" s="248" t="n">
        <v>12.5049991607666</v>
      </c>
      <c r="I10" s="248" t="n">
        <v>14.5049991607666</v>
      </c>
      <c r="J10" s="237"/>
      <c r="K10" s="238" t="n">
        <v>37135</v>
      </c>
      <c r="L10" s="249" t="n">
        <v>0</v>
      </c>
      <c r="M10" s="249" t="n">
        <v>0</v>
      </c>
      <c r="N10" s="249" t="n">
        <v>0</v>
      </c>
      <c r="O10" s="236"/>
      <c r="P10" s="249" t="n">
        <v>0</v>
      </c>
      <c r="Q10" s="249" t="n">
        <v>0</v>
      </c>
      <c r="R10" s="249" t="n">
        <v>0</v>
      </c>
      <c r="S10" s="236"/>
      <c r="T10" s="249" t="n">
        <v>0.850899994373322</v>
      </c>
      <c r="U10" s="249" t="n">
        <v>0.850899994373322</v>
      </c>
      <c r="V10" s="249" t="n">
        <v>0.850899994373322</v>
      </c>
      <c r="W10" s="236"/>
      <c r="X10" s="249" t="n">
        <v>0.3525</v>
      </c>
      <c r="Y10" s="249" t="n">
        <v>0.62</v>
      </c>
      <c r="Z10" s="249" t="n">
        <v>0.585</v>
      </c>
      <c r="AA10" s="236"/>
      <c r="AB10" s="249" t="n">
        <v>0.1785</v>
      </c>
      <c r="AC10" s="249" t="n">
        <v>0.225</v>
      </c>
      <c r="AD10" s="249" t="n">
        <v>0.315</v>
      </c>
      <c r="AE10" s="236"/>
      <c r="AF10" s="249" t="n">
        <v>0.8</v>
      </c>
      <c r="AG10" s="249" t="n">
        <v>1.1</v>
      </c>
      <c r="AH10" s="249" t="n">
        <v>1.3</v>
      </c>
      <c r="AI10" s="236"/>
      <c r="AJ10" s="249" t="n">
        <v>0.441</v>
      </c>
      <c r="AK10" s="249" t="n">
        <v>0.56</v>
      </c>
      <c r="AL10" s="249" t="n">
        <v>0.84</v>
      </c>
      <c r="AM10" s="236"/>
      <c r="AN10" s="237" t="n">
        <v>1</v>
      </c>
      <c r="AO10" s="250" t="n">
        <v>0</v>
      </c>
      <c r="AP10" s="236"/>
      <c r="AQ10" s="243" t="s">
        <v>261</v>
      </c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 t="s">
        <v>262</v>
      </c>
      <c r="BE10" s="236"/>
      <c r="BF10" s="238" t="n">
        <v>37135</v>
      </c>
      <c r="BG10" s="252" t="n">
        <v>0.75</v>
      </c>
      <c r="BH10" s="236"/>
      <c r="BI10" s="236"/>
      <c r="BJ10" s="239"/>
      <c r="BK10" s="239"/>
      <c r="BL10" s="239"/>
      <c r="BM10" s="13"/>
      <c r="BN10" s="13"/>
      <c r="BO10" s="13"/>
      <c r="BP10" s="13"/>
      <c r="BQ10" s="13"/>
      <c r="BR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</row>
    <row r="11" customFormat="false" ht="12.75" hidden="false" customHeight="false" outlineLevel="0" collapsed="false">
      <c r="B11" s="247" t="n">
        <v>37163</v>
      </c>
      <c r="C11" s="248" t="n">
        <v>16.5</v>
      </c>
      <c r="D11" s="248" t="n">
        <v>17.5</v>
      </c>
      <c r="E11" s="248" t="n">
        <v>18.5</v>
      </c>
      <c r="F11" s="243"/>
      <c r="G11" s="248" t="n">
        <v>10.5049991607666</v>
      </c>
      <c r="H11" s="248" t="n">
        <v>12.5049991607666</v>
      </c>
      <c r="I11" s="248" t="n">
        <v>14.5049991607666</v>
      </c>
      <c r="J11" s="237"/>
      <c r="K11" s="238" t="n">
        <v>37165</v>
      </c>
      <c r="L11" s="249" t="n">
        <v>20.101001739502</v>
      </c>
      <c r="M11" s="249" t="n">
        <v>21.101001739502</v>
      </c>
      <c r="N11" s="249" t="n">
        <v>22.101001739502</v>
      </c>
      <c r="O11" s="236"/>
      <c r="P11" s="249" t="n">
        <v>19.9039993286133</v>
      </c>
      <c r="Q11" s="249" t="n">
        <v>20.9039993286133</v>
      </c>
      <c r="R11" s="249" t="n">
        <v>21.9039993286133</v>
      </c>
      <c r="S11" s="236"/>
      <c r="T11" s="249" t="n">
        <v>0.850899994373322</v>
      </c>
      <c r="U11" s="249" t="n">
        <v>0.850899994373322</v>
      </c>
      <c r="V11" s="249" t="n">
        <v>0.850899994373322</v>
      </c>
      <c r="W11" s="236"/>
      <c r="X11" s="249" t="n">
        <v>0.2925</v>
      </c>
      <c r="Y11" s="249" t="n">
        <v>0.67</v>
      </c>
      <c r="Z11" s="249" t="n">
        <v>0.546</v>
      </c>
      <c r="AA11" s="236"/>
      <c r="AB11" s="249" t="n">
        <v>0.1505</v>
      </c>
      <c r="AC11" s="249" t="n">
        <v>0.21</v>
      </c>
      <c r="AD11" s="249" t="n">
        <v>0.294</v>
      </c>
      <c r="AE11" s="236"/>
      <c r="AF11" s="249" t="n">
        <v>0.56</v>
      </c>
      <c r="AG11" s="249" t="n">
        <v>1.1</v>
      </c>
      <c r="AH11" s="249" t="n">
        <v>0.7425</v>
      </c>
      <c r="AI11" s="236"/>
      <c r="AJ11" s="249" t="n">
        <v>0.336</v>
      </c>
      <c r="AK11" s="249" t="n">
        <v>0.385</v>
      </c>
      <c r="AL11" s="249" t="n">
        <v>0.5775</v>
      </c>
      <c r="AM11" s="236"/>
      <c r="AN11" s="237" t="n">
        <v>1</v>
      </c>
      <c r="AO11" s="250" t="n">
        <v>0</v>
      </c>
      <c r="AP11" s="236"/>
      <c r="AQ11" s="237" t="n">
        <v>100</v>
      </c>
      <c r="AR11" s="253" t="n">
        <v>0.95</v>
      </c>
      <c r="AS11" s="253" t="n">
        <v>0.95</v>
      </c>
      <c r="AT11" s="253" t="n">
        <v>0.919922074055667</v>
      </c>
      <c r="AU11" s="253" t="n">
        <v>0.919922074055667</v>
      </c>
      <c r="AV11" s="253" t="n">
        <v>1.05</v>
      </c>
      <c r="AW11" s="253" t="n">
        <v>0.955</v>
      </c>
      <c r="AX11" s="253" t="n">
        <v>0.955</v>
      </c>
      <c r="AY11" s="253" t="n">
        <v>0.955</v>
      </c>
      <c r="AZ11" s="253" t="n">
        <v>0.955</v>
      </c>
      <c r="BA11" s="253" t="n">
        <v>0.919922074055667</v>
      </c>
      <c r="BB11" s="253" t="n">
        <v>0.919922074055667</v>
      </c>
      <c r="BC11" s="253" t="n">
        <v>0.95</v>
      </c>
      <c r="BD11" s="237" t="s">
        <v>263</v>
      </c>
      <c r="BE11" s="236"/>
      <c r="BF11" s="238" t="n">
        <v>37165</v>
      </c>
      <c r="BG11" s="252" t="n">
        <v>0.75</v>
      </c>
      <c r="BH11" s="236"/>
      <c r="BI11" s="236"/>
      <c r="BJ11" s="239"/>
      <c r="BK11" s="239"/>
      <c r="BL11" s="239"/>
      <c r="BM11" s="13"/>
      <c r="BN11" s="13"/>
      <c r="BO11" s="13"/>
      <c r="BP11" s="13"/>
      <c r="BQ11" s="13"/>
      <c r="BR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</row>
    <row r="12" customFormat="false" ht="12.75" hidden="false" customHeight="false" outlineLevel="0" collapsed="false">
      <c r="B12" s="247" t="n">
        <v>37164</v>
      </c>
      <c r="C12" s="248" t="n">
        <v>16.5</v>
      </c>
      <c r="D12" s="248" t="n">
        <v>17.5</v>
      </c>
      <c r="E12" s="248" t="n">
        <v>18.5</v>
      </c>
      <c r="F12" s="243"/>
      <c r="G12" s="248" t="n">
        <v>10.5049991607666</v>
      </c>
      <c r="H12" s="248" t="n">
        <v>12.5049991607666</v>
      </c>
      <c r="I12" s="248" t="n">
        <v>14.5049991607666</v>
      </c>
      <c r="J12" s="237"/>
      <c r="K12" s="238" t="n">
        <v>37196</v>
      </c>
      <c r="L12" s="249" t="n">
        <v>18.851001739502</v>
      </c>
      <c r="M12" s="249" t="n">
        <v>19.851001739502</v>
      </c>
      <c r="N12" s="249" t="n">
        <v>20.851001739502</v>
      </c>
      <c r="O12" s="236"/>
      <c r="P12" s="249" t="n">
        <v>17.9039993286133</v>
      </c>
      <c r="Q12" s="249" t="n">
        <v>18.9039993286133</v>
      </c>
      <c r="R12" s="249" t="n">
        <v>19.9039993286133</v>
      </c>
      <c r="S12" s="236"/>
      <c r="T12" s="249" t="n">
        <v>0.850899994373322</v>
      </c>
      <c r="U12" s="249" t="n">
        <v>0.850899994373322</v>
      </c>
      <c r="V12" s="249" t="n">
        <v>0.850899994373322</v>
      </c>
      <c r="W12" s="236"/>
      <c r="X12" s="249" t="n">
        <v>0.2925</v>
      </c>
      <c r="Y12" s="249" t="n">
        <v>0.44</v>
      </c>
      <c r="Z12" s="249" t="n">
        <v>0.52</v>
      </c>
      <c r="AA12" s="236"/>
      <c r="AB12" s="249" t="n">
        <v>0.1505</v>
      </c>
      <c r="AC12" s="249" t="n">
        <v>0.2</v>
      </c>
      <c r="AD12" s="249" t="n">
        <v>0.28</v>
      </c>
      <c r="AE12" s="236"/>
      <c r="AF12" s="249" t="n">
        <v>0.385</v>
      </c>
      <c r="AG12" s="249" t="n">
        <v>0.75</v>
      </c>
      <c r="AH12" s="249" t="n">
        <v>0.675</v>
      </c>
      <c r="AI12" s="236"/>
      <c r="AJ12" s="249" t="n">
        <v>0.231</v>
      </c>
      <c r="AK12" s="249" t="n">
        <v>0.35</v>
      </c>
      <c r="AL12" s="249" t="n">
        <v>0.525</v>
      </c>
      <c r="AM12" s="236"/>
      <c r="AN12" s="237" t="n">
        <v>2</v>
      </c>
      <c r="AO12" s="250" t="n">
        <v>0</v>
      </c>
      <c r="AP12" s="236"/>
      <c r="AQ12" s="237" t="n">
        <v>200</v>
      </c>
      <c r="AR12" s="253" t="n">
        <v>0.9</v>
      </c>
      <c r="AS12" s="253" t="n">
        <v>0.9</v>
      </c>
      <c r="AT12" s="253" t="n">
        <v>0.876557155332527</v>
      </c>
      <c r="AU12" s="253" t="n">
        <v>0.876557155332527</v>
      </c>
      <c r="AV12" s="253" t="n">
        <v>0.85</v>
      </c>
      <c r="AW12" s="253" t="n">
        <v>0.81</v>
      </c>
      <c r="AX12" s="253" t="n">
        <v>0.81</v>
      </c>
      <c r="AY12" s="253" t="n">
        <v>0.81</v>
      </c>
      <c r="AZ12" s="253" t="n">
        <v>0.81</v>
      </c>
      <c r="BA12" s="253" t="n">
        <v>0.876557155332527</v>
      </c>
      <c r="BB12" s="253" t="n">
        <v>0.876557155332527</v>
      </c>
      <c r="BC12" s="253" t="n">
        <v>0.9</v>
      </c>
      <c r="BD12" s="237" t="s">
        <v>263</v>
      </c>
      <c r="BE12" s="236"/>
      <c r="BF12" s="238" t="n">
        <v>37196</v>
      </c>
      <c r="BG12" s="252" t="n">
        <v>0.8</v>
      </c>
      <c r="BH12" s="236"/>
      <c r="BI12" s="236"/>
      <c r="BJ12" s="239"/>
      <c r="BK12" s="239"/>
      <c r="BL12" s="239"/>
      <c r="BM12" s="13"/>
      <c r="BN12" s="13"/>
      <c r="BO12" s="13"/>
      <c r="BP12" s="13"/>
      <c r="BQ12" s="13"/>
      <c r="BR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</row>
    <row r="13" customFormat="false" ht="12.75" hidden="false" customHeight="false" outlineLevel="0" collapsed="false">
      <c r="B13" s="247" t="n">
        <v>37165</v>
      </c>
      <c r="C13" s="248" t="n">
        <v>16.7499885559082</v>
      </c>
      <c r="D13" s="248" t="n">
        <v>17.7499885559082</v>
      </c>
      <c r="E13" s="248" t="n">
        <v>18.7499885559082</v>
      </c>
      <c r="F13" s="243"/>
      <c r="G13" s="248" t="n">
        <v>9.00500011444092</v>
      </c>
      <c r="H13" s="248" t="n">
        <v>11.0050001144409</v>
      </c>
      <c r="I13" s="248" t="n">
        <v>13.0050001144409</v>
      </c>
      <c r="J13" s="237"/>
      <c r="K13" s="238" t="n">
        <v>37226</v>
      </c>
      <c r="L13" s="249" t="n">
        <v>19.015998840332</v>
      </c>
      <c r="M13" s="249" t="n">
        <v>20.015998840332</v>
      </c>
      <c r="N13" s="249" t="n">
        <v>21.015998840332</v>
      </c>
      <c r="O13" s="236"/>
      <c r="P13" s="249" t="n">
        <v>18.0639991760254</v>
      </c>
      <c r="Q13" s="249" t="n">
        <v>19.0639991760254</v>
      </c>
      <c r="R13" s="249" t="n">
        <v>20.0639991760254</v>
      </c>
      <c r="S13" s="236"/>
      <c r="T13" s="249" t="n">
        <v>0.850899994373322</v>
      </c>
      <c r="U13" s="249" t="n">
        <v>0.850899994373322</v>
      </c>
      <c r="V13" s="249" t="n">
        <v>0.850899994373322</v>
      </c>
      <c r="W13" s="236"/>
      <c r="X13" s="249" t="n">
        <v>0.2925</v>
      </c>
      <c r="Y13" s="249" t="n">
        <v>0.4</v>
      </c>
      <c r="Z13" s="249" t="n">
        <v>0.52</v>
      </c>
      <c r="AA13" s="236"/>
      <c r="AB13" s="249" t="n">
        <v>0.1505</v>
      </c>
      <c r="AC13" s="249" t="n">
        <v>0.2</v>
      </c>
      <c r="AD13" s="249" t="n">
        <v>0.28</v>
      </c>
      <c r="AE13" s="236"/>
      <c r="AF13" s="249" t="n">
        <v>0.35</v>
      </c>
      <c r="AG13" s="249" t="n">
        <v>0.75</v>
      </c>
      <c r="AH13" s="249" t="n">
        <v>0.7425</v>
      </c>
      <c r="AI13" s="236"/>
      <c r="AJ13" s="249" t="n">
        <v>0.21</v>
      </c>
      <c r="AK13" s="249" t="n">
        <v>0.385</v>
      </c>
      <c r="AL13" s="249" t="n">
        <v>0.5775</v>
      </c>
      <c r="AM13" s="236"/>
      <c r="AN13" s="237" t="n">
        <v>2</v>
      </c>
      <c r="AO13" s="250" t="n">
        <v>0</v>
      </c>
      <c r="AP13" s="236"/>
      <c r="AQ13" s="237" t="n">
        <v>300</v>
      </c>
      <c r="AR13" s="253" t="n">
        <v>0.85</v>
      </c>
      <c r="AS13" s="253" t="n">
        <v>0.85</v>
      </c>
      <c r="AT13" s="253" t="n">
        <v>0.85706971699111</v>
      </c>
      <c r="AU13" s="253" t="n">
        <v>0.85706971699111</v>
      </c>
      <c r="AV13" s="253" t="n">
        <v>0.75</v>
      </c>
      <c r="AW13" s="253" t="n">
        <v>0.81</v>
      </c>
      <c r="AX13" s="253" t="n">
        <v>0.81</v>
      </c>
      <c r="AY13" s="253" t="n">
        <v>0.81</v>
      </c>
      <c r="AZ13" s="253" t="n">
        <v>0.81</v>
      </c>
      <c r="BA13" s="253" t="n">
        <v>0.85706971699111</v>
      </c>
      <c r="BB13" s="253" t="n">
        <v>0.85706971699111</v>
      </c>
      <c r="BC13" s="253" t="n">
        <v>0.85</v>
      </c>
      <c r="BD13" s="237" t="s">
        <v>263</v>
      </c>
      <c r="BE13" s="236"/>
      <c r="BF13" s="238" t="n">
        <v>37226</v>
      </c>
      <c r="BG13" s="252" t="n">
        <v>0.8</v>
      </c>
      <c r="BH13" s="236"/>
      <c r="BI13" s="236"/>
      <c r="BJ13" s="239"/>
      <c r="BK13" s="239"/>
      <c r="BL13" s="239"/>
      <c r="BM13" s="13"/>
      <c r="BN13" s="13"/>
      <c r="BO13" s="13"/>
      <c r="BP13" s="13"/>
      <c r="BQ13" s="13"/>
      <c r="BR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</row>
    <row r="14" customFormat="false" ht="12.75" hidden="false" customHeight="false" outlineLevel="0" collapsed="false">
      <c r="B14" s="247" t="n">
        <v>37166</v>
      </c>
      <c r="C14" s="248" t="n">
        <v>16.7499885559082</v>
      </c>
      <c r="D14" s="248" t="n">
        <v>17.7499885559082</v>
      </c>
      <c r="E14" s="248" t="n">
        <v>18.7499885559082</v>
      </c>
      <c r="F14" s="243"/>
      <c r="G14" s="248" t="n">
        <v>9.00500011444092</v>
      </c>
      <c r="H14" s="248" t="n">
        <v>11.0050001144409</v>
      </c>
      <c r="I14" s="248" t="n">
        <v>13.0050001144409</v>
      </c>
      <c r="J14" s="237"/>
      <c r="K14" s="238" t="n">
        <v>37257</v>
      </c>
      <c r="L14" s="249" t="n">
        <v>22.1030053710938</v>
      </c>
      <c r="M14" s="249" t="n">
        <v>23.1030053710938</v>
      </c>
      <c r="N14" s="249" t="n">
        <v>24.1030053710938</v>
      </c>
      <c r="O14" s="236"/>
      <c r="P14" s="249" t="n">
        <v>20.4120053863525</v>
      </c>
      <c r="Q14" s="249" t="n">
        <v>21.4120053863525</v>
      </c>
      <c r="R14" s="249" t="n">
        <v>22.4120053863525</v>
      </c>
      <c r="S14" s="236"/>
      <c r="T14" s="249" t="n">
        <v>0.852726936340332</v>
      </c>
      <c r="U14" s="249" t="n">
        <v>0.852726936340332</v>
      </c>
      <c r="V14" s="249" t="n">
        <v>0.852726936340332</v>
      </c>
      <c r="W14" s="236"/>
      <c r="X14" s="249" t="n">
        <v>0.3075</v>
      </c>
      <c r="Y14" s="249" t="n">
        <v>0.46</v>
      </c>
      <c r="Z14" s="249" t="n">
        <v>0.507</v>
      </c>
      <c r="AA14" s="236"/>
      <c r="AB14" s="249" t="n">
        <v>0.1505</v>
      </c>
      <c r="AC14" s="249" t="n">
        <v>0.195</v>
      </c>
      <c r="AD14" s="249" t="n">
        <v>0.273</v>
      </c>
      <c r="AE14" s="236"/>
      <c r="AF14" s="249" t="n">
        <v>0.385</v>
      </c>
      <c r="AG14" s="249" t="n">
        <v>0.65</v>
      </c>
      <c r="AH14" s="249" t="n">
        <v>0.8775</v>
      </c>
      <c r="AI14" s="236"/>
      <c r="AJ14" s="249" t="n">
        <v>0.231</v>
      </c>
      <c r="AK14" s="249" t="n">
        <v>0.455</v>
      </c>
      <c r="AL14" s="249" t="n">
        <v>0.6825</v>
      </c>
      <c r="AM14" s="236"/>
      <c r="AN14" s="237" t="n">
        <v>2</v>
      </c>
      <c r="AO14" s="250" t="n">
        <v>0</v>
      </c>
      <c r="AP14" s="236"/>
      <c r="AQ14" s="237" t="n">
        <v>400</v>
      </c>
      <c r="AR14" s="253" t="n">
        <v>0.85</v>
      </c>
      <c r="AS14" s="253" t="n">
        <v>0.85</v>
      </c>
      <c r="AT14" s="253" t="n">
        <v>0.851997293397017</v>
      </c>
      <c r="AU14" s="253" t="n">
        <v>0.851997293397017</v>
      </c>
      <c r="AV14" s="253" t="n">
        <v>0.75</v>
      </c>
      <c r="AW14" s="253" t="n">
        <v>0.81</v>
      </c>
      <c r="AX14" s="253" t="n">
        <v>0.81</v>
      </c>
      <c r="AY14" s="253" t="n">
        <v>0.81</v>
      </c>
      <c r="AZ14" s="253" t="n">
        <v>0.81</v>
      </c>
      <c r="BA14" s="253" t="n">
        <v>0.851997293397017</v>
      </c>
      <c r="BB14" s="253" t="n">
        <v>0.851997293397017</v>
      </c>
      <c r="BC14" s="253" t="n">
        <v>0.85</v>
      </c>
      <c r="BD14" s="237" t="s">
        <v>263</v>
      </c>
      <c r="BE14" s="236"/>
      <c r="BF14" s="238" t="n">
        <v>37257</v>
      </c>
      <c r="BG14" s="252" t="n">
        <v>0.85</v>
      </c>
      <c r="BH14" s="236"/>
      <c r="BI14" s="236"/>
      <c r="BJ14" s="239"/>
      <c r="BK14" s="239"/>
      <c r="BL14" s="239"/>
      <c r="BM14" s="13"/>
      <c r="BN14" s="13"/>
      <c r="BO14" s="13"/>
      <c r="BP14" s="13"/>
      <c r="BQ14" s="13"/>
      <c r="BR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</row>
    <row r="15" customFormat="false" ht="12.75" hidden="false" customHeight="false" outlineLevel="0" collapsed="false">
      <c r="B15" s="247" t="n">
        <v>37167</v>
      </c>
      <c r="C15" s="248" t="n">
        <v>16.7499885559082</v>
      </c>
      <c r="D15" s="248" t="n">
        <v>17.7499885559082</v>
      </c>
      <c r="E15" s="248" t="n">
        <v>18.7499885559082</v>
      </c>
      <c r="F15" s="243"/>
      <c r="G15" s="248" t="n">
        <v>9.00500011444092</v>
      </c>
      <c r="H15" s="248" t="n">
        <v>11.0050001144409</v>
      </c>
      <c r="I15" s="248" t="n">
        <v>13.0050001144409</v>
      </c>
      <c r="J15" s="237"/>
      <c r="K15" s="238" t="n">
        <v>37288</v>
      </c>
      <c r="L15" s="249" t="n">
        <v>20.3530053710938</v>
      </c>
      <c r="M15" s="249" t="n">
        <v>21.3530053710938</v>
      </c>
      <c r="N15" s="249" t="n">
        <v>22.3530053710938</v>
      </c>
      <c r="O15" s="236"/>
      <c r="P15" s="249" t="n">
        <v>18.9120053863525</v>
      </c>
      <c r="Q15" s="249" t="n">
        <v>19.9120053863525</v>
      </c>
      <c r="R15" s="249" t="n">
        <v>20.9120053863525</v>
      </c>
      <c r="S15" s="236"/>
      <c r="T15" s="249" t="n">
        <v>0.852726936340332</v>
      </c>
      <c r="U15" s="249" t="n">
        <v>0.852726936340332</v>
      </c>
      <c r="V15" s="249" t="n">
        <v>0.852726936340332</v>
      </c>
      <c r="W15" s="236"/>
      <c r="X15" s="249" t="n">
        <v>0.3075</v>
      </c>
      <c r="Y15" s="249" t="n">
        <v>0.46</v>
      </c>
      <c r="Z15" s="249" t="n">
        <v>0.507</v>
      </c>
      <c r="AA15" s="236"/>
      <c r="AB15" s="249" t="n">
        <v>0.1505</v>
      </c>
      <c r="AC15" s="249" t="n">
        <v>0.195</v>
      </c>
      <c r="AD15" s="249" t="n">
        <v>0.273</v>
      </c>
      <c r="AE15" s="236"/>
      <c r="AF15" s="249" t="n">
        <v>0.455</v>
      </c>
      <c r="AG15" s="249" t="n">
        <v>0.65</v>
      </c>
      <c r="AH15" s="249" t="n">
        <v>0.8775</v>
      </c>
      <c r="AI15" s="236"/>
      <c r="AJ15" s="249" t="n">
        <v>0.273</v>
      </c>
      <c r="AK15" s="249" t="n">
        <v>0.455</v>
      </c>
      <c r="AL15" s="249" t="n">
        <v>0.6825</v>
      </c>
      <c r="AM15" s="236"/>
      <c r="AN15" s="237" t="n">
        <v>3</v>
      </c>
      <c r="AO15" s="250" t="n">
        <v>0.15</v>
      </c>
      <c r="AP15" s="236"/>
      <c r="AQ15" s="237" t="n">
        <v>500</v>
      </c>
      <c r="AR15" s="253" t="n">
        <v>0.88</v>
      </c>
      <c r="AS15" s="253" t="n">
        <v>0.88</v>
      </c>
      <c r="AT15" s="253" t="n">
        <v>0.862518519257101</v>
      </c>
      <c r="AU15" s="253" t="n">
        <v>0.862518519257101</v>
      </c>
      <c r="AV15" s="253" t="n">
        <v>0.815</v>
      </c>
      <c r="AW15" s="253" t="n">
        <v>0.855</v>
      </c>
      <c r="AX15" s="253" t="n">
        <v>0.855</v>
      </c>
      <c r="AY15" s="253" t="n">
        <v>0.855</v>
      </c>
      <c r="AZ15" s="253" t="n">
        <v>0.855</v>
      </c>
      <c r="BA15" s="253" t="n">
        <v>0.862518519257101</v>
      </c>
      <c r="BB15" s="253" t="n">
        <v>0.862518519257101</v>
      </c>
      <c r="BC15" s="253" t="n">
        <v>0.88</v>
      </c>
      <c r="BD15" s="237" t="s">
        <v>263</v>
      </c>
      <c r="BE15" s="236"/>
      <c r="BF15" s="238" t="n">
        <v>37288</v>
      </c>
      <c r="BG15" s="252" t="n">
        <v>0.85</v>
      </c>
      <c r="BH15" s="236"/>
      <c r="BI15" s="236"/>
      <c r="BJ15" s="239"/>
      <c r="BK15" s="239"/>
      <c r="BL15" s="239"/>
      <c r="BM15" s="13"/>
      <c r="BN15" s="13"/>
      <c r="BO15" s="13"/>
      <c r="BP15" s="13"/>
      <c r="BQ15" s="13"/>
      <c r="BR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</row>
    <row r="16" customFormat="false" ht="12.75" hidden="false" customHeight="false" outlineLevel="0" collapsed="false">
      <c r="B16" s="247" t="n">
        <v>37168</v>
      </c>
      <c r="C16" s="248" t="n">
        <v>16.7499885559082</v>
      </c>
      <c r="D16" s="248" t="n">
        <v>17.7499885559082</v>
      </c>
      <c r="E16" s="248" t="n">
        <v>18.7499885559082</v>
      </c>
      <c r="F16" s="243"/>
      <c r="G16" s="248" t="n">
        <v>9.00500011444092</v>
      </c>
      <c r="H16" s="248" t="n">
        <v>11.0050001144409</v>
      </c>
      <c r="I16" s="248" t="n">
        <v>13.0050001144409</v>
      </c>
      <c r="J16" s="237"/>
      <c r="K16" s="238" t="n">
        <v>37316</v>
      </c>
      <c r="L16" s="249" t="n">
        <v>20.4300031280518</v>
      </c>
      <c r="M16" s="249" t="n">
        <v>21.4300031280518</v>
      </c>
      <c r="N16" s="249" t="n">
        <v>22.4300031280518</v>
      </c>
      <c r="O16" s="236"/>
      <c r="P16" s="249" t="n">
        <v>18.5700025177002</v>
      </c>
      <c r="Q16" s="249" t="n">
        <v>19.5700025177002</v>
      </c>
      <c r="R16" s="249" t="n">
        <v>20.5700025177002</v>
      </c>
      <c r="S16" s="236"/>
      <c r="T16" s="249" t="n">
        <v>0.852726936340332</v>
      </c>
      <c r="U16" s="249" t="n">
        <v>0.852726936340332</v>
      </c>
      <c r="V16" s="249" t="n">
        <v>0.852726936340332</v>
      </c>
      <c r="W16" s="236"/>
      <c r="X16" s="249" t="n">
        <v>0.27525</v>
      </c>
      <c r="Y16" s="249" t="n">
        <v>0.39</v>
      </c>
      <c r="Z16" s="249" t="n">
        <v>0.455</v>
      </c>
      <c r="AA16" s="236"/>
      <c r="AB16" s="249" t="n">
        <v>0.13545</v>
      </c>
      <c r="AC16" s="249" t="n">
        <v>0.175</v>
      </c>
      <c r="AD16" s="249" t="n">
        <v>0.245</v>
      </c>
      <c r="AE16" s="236"/>
      <c r="AF16" s="249" t="n">
        <v>0.455</v>
      </c>
      <c r="AG16" s="249" t="n">
        <v>0.55</v>
      </c>
      <c r="AH16" s="249" t="n">
        <v>0.6</v>
      </c>
      <c r="AI16" s="236"/>
      <c r="AJ16" s="249" t="n">
        <v>0.273</v>
      </c>
      <c r="AK16" s="249" t="n">
        <v>0.294</v>
      </c>
      <c r="AL16" s="249" t="n">
        <v>0.441</v>
      </c>
      <c r="AM16" s="236"/>
      <c r="AN16" s="237" t="n">
        <v>3</v>
      </c>
      <c r="AO16" s="250" t="n">
        <v>0.15</v>
      </c>
      <c r="AP16" s="236"/>
      <c r="AQ16" s="237" t="n">
        <v>600</v>
      </c>
      <c r="AR16" s="253" t="n">
        <v>1.25</v>
      </c>
      <c r="AS16" s="253" t="n">
        <v>1.25</v>
      </c>
      <c r="AT16" s="253" t="n">
        <v>0.865677075493122</v>
      </c>
      <c r="AU16" s="253" t="n">
        <v>0.865677075493122</v>
      </c>
      <c r="AV16" s="253" t="n">
        <v>0.825</v>
      </c>
      <c r="AW16" s="253" t="n">
        <v>0.965</v>
      </c>
      <c r="AX16" s="253" t="n">
        <v>0.965</v>
      </c>
      <c r="AY16" s="253" t="n">
        <v>0.965</v>
      </c>
      <c r="AZ16" s="253" t="n">
        <v>0.965</v>
      </c>
      <c r="BA16" s="253" t="n">
        <v>0.865677075493122</v>
      </c>
      <c r="BB16" s="253" t="n">
        <v>0.865677075493122</v>
      </c>
      <c r="BC16" s="253" t="n">
        <v>1.25</v>
      </c>
      <c r="BD16" s="237" t="s">
        <v>263</v>
      </c>
      <c r="BE16" s="236"/>
      <c r="BF16" s="238" t="n">
        <v>37316</v>
      </c>
      <c r="BG16" s="252" t="n">
        <v>0.89</v>
      </c>
      <c r="BH16" s="236"/>
      <c r="BI16" s="236"/>
      <c r="BJ16" s="239"/>
      <c r="BK16" s="239"/>
      <c r="BL16" s="239"/>
      <c r="BM16" s="13"/>
      <c r="BN16" s="13"/>
      <c r="BO16" s="13"/>
      <c r="BP16" s="13"/>
      <c r="BQ16" s="13"/>
      <c r="BR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</row>
    <row r="17" customFormat="false" ht="12.75" hidden="false" customHeight="false" outlineLevel="0" collapsed="false">
      <c r="B17" s="247" t="n">
        <v>37169</v>
      </c>
      <c r="C17" s="248" t="n">
        <v>16.7499885559082</v>
      </c>
      <c r="D17" s="248" t="n">
        <v>17.7499885559082</v>
      </c>
      <c r="E17" s="248" t="n">
        <v>18.7499885559082</v>
      </c>
      <c r="F17" s="243"/>
      <c r="G17" s="248" t="n">
        <v>9.00500011444092</v>
      </c>
      <c r="H17" s="248" t="n">
        <v>11.0050001144409</v>
      </c>
      <c r="I17" s="248" t="n">
        <v>13.0050001144409</v>
      </c>
      <c r="J17" s="237"/>
      <c r="K17" s="238" t="n">
        <v>37347</v>
      </c>
      <c r="L17" s="249" t="n">
        <v>21.1985082244873</v>
      </c>
      <c r="M17" s="249" t="n">
        <v>22.1985082244873</v>
      </c>
      <c r="N17" s="249" t="n">
        <v>23.1985082244873</v>
      </c>
      <c r="O17" s="236"/>
      <c r="P17" s="249" t="n">
        <v>18.956509552002</v>
      </c>
      <c r="Q17" s="249" t="n">
        <v>19.956509552002</v>
      </c>
      <c r="R17" s="249" t="n">
        <v>20.956509552002</v>
      </c>
      <c r="S17" s="236"/>
      <c r="T17" s="249" t="n">
        <v>0.852726936340332</v>
      </c>
      <c r="U17" s="249" t="n">
        <v>0.852726936340332</v>
      </c>
      <c r="V17" s="249" t="n">
        <v>0.852726936340332</v>
      </c>
      <c r="W17" s="236"/>
      <c r="X17" s="249" t="n">
        <v>0.2475</v>
      </c>
      <c r="Y17" s="249" t="n">
        <v>0.39</v>
      </c>
      <c r="Z17" s="249" t="n">
        <v>0.455</v>
      </c>
      <c r="AA17" s="236"/>
      <c r="AB17" s="249" t="n">
        <v>0.1225</v>
      </c>
      <c r="AC17" s="249" t="n">
        <v>0.175</v>
      </c>
      <c r="AD17" s="249" t="n">
        <v>0.245</v>
      </c>
      <c r="AE17" s="236"/>
      <c r="AF17" s="249" t="n">
        <v>0.294</v>
      </c>
      <c r="AG17" s="249" t="n">
        <v>0.55</v>
      </c>
      <c r="AH17" s="249" t="n">
        <v>0.6</v>
      </c>
      <c r="AI17" s="236"/>
      <c r="AJ17" s="249" t="n">
        <v>0.1764</v>
      </c>
      <c r="AK17" s="249" t="n">
        <v>0.294</v>
      </c>
      <c r="AL17" s="249" t="n">
        <v>0.441</v>
      </c>
      <c r="AM17" s="236"/>
      <c r="AN17" s="237" t="n">
        <v>3</v>
      </c>
      <c r="AO17" s="250" t="n">
        <v>0.15</v>
      </c>
      <c r="AP17" s="236"/>
      <c r="AQ17" s="237" t="n">
        <v>700</v>
      </c>
      <c r="AR17" s="253" t="n">
        <v>1.15</v>
      </c>
      <c r="AS17" s="253" t="n">
        <v>1.15</v>
      </c>
      <c r="AT17" s="253" t="n">
        <v>1.15</v>
      </c>
      <c r="AU17" s="253" t="n">
        <v>0.75</v>
      </c>
      <c r="AV17" s="253" t="n">
        <v>0.45</v>
      </c>
      <c r="AW17" s="253" t="n">
        <v>0.5</v>
      </c>
      <c r="AX17" s="253" t="n">
        <v>0.4</v>
      </c>
      <c r="AY17" s="253" t="n">
        <v>0.4</v>
      </c>
      <c r="AZ17" s="253" t="n">
        <v>0.5</v>
      </c>
      <c r="BA17" s="253" t="n">
        <v>0.75</v>
      </c>
      <c r="BB17" s="253" t="n">
        <v>1.15</v>
      </c>
      <c r="BC17" s="253" t="n">
        <v>1.15</v>
      </c>
      <c r="BD17" s="237" t="s">
        <v>264</v>
      </c>
      <c r="BE17" s="236"/>
      <c r="BF17" s="238" t="n">
        <v>37347</v>
      </c>
      <c r="BG17" s="252" t="n">
        <v>0.89</v>
      </c>
      <c r="BH17" s="236"/>
      <c r="BI17" s="236"/>
      <c r="BJ17" s="239"/>
      <c r="BK17" s="239"/>
      <c r="BL17" s="239"/>
      <c r="BM17" s="13"/>
      <c r="BN17" s="13"/>
      <c r="BO17" s="13"/>
      <c r="BP17" s="13"/>
      <c r="BQ17" s="13"/>
      <c r="BR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</row>
    <row r="18" customFormat="false" ht="12.75" hidden="false" customHeight="false" outlineLevel="0" collapsed="false">
      <c r="B18" s="247" t="n">
        <v>37170</v>
      </c>
      <c r="C18" s="248" t="n">
        <v>16.4999885559082</v>
      </c>
      <c r="D18" s="248" t="n">
        <v>17.4999885559082</v>
      </c>
      <c r="E18" s="248" t="n">
        <v>18.4999885559082</v>
      </c>
      <c r="F18" s="243"/>
      <c r="G18" s="248" t="n">
        <v>9.00500011444092</v>
      </c>
      <c r="H18" s="248" t="n">
        <v>11.0050001144409</v>
      </c>
      <c r="I18" s="248" t="n">
        <v>13.0050001144409</v>
      </c>
      <c r="J18" s="237"/>
      <c r="K18" s="238" t="n">
        <v>37377</v>
      </c>
      <c r="L18" s="249" t="n">
        <v>23.6225061035156</v>
      </c>
      <c r="M18" s="249" t="n">
        <v>24.6225061035156</v>
      </c>
      <c r="N18" s="249" t="n">
        <v>25.6225061035156</v>
      </c>
      <c r="O18" s="236"/>
      <c r="P18" s="249" t="n">
        <v>20.3525037384033</v>
      </c>
      <c r="Q18" s="249" t="n">
        <v>21.3525037384033</v>
      </c>
      <c r="R18" s="249" t="n">
        <v>22.3525037384033</v>
      </c>
      <c r="S18" s="236"/>
      <c r="T18" s="249" t="n">
        <v>0.852726936340332</v>
      </c>
      <c r="U18" s="249" t="n">
        <v>0.852726936340332</v>
      </c>
      <c r="V18" s="249" t="n">
        <v>0.852726936340332</v>
      </c>
      <c r="W18" s="236"/>
      <c r="X18" s="249" t="n">
        <v>0.24</v>
      </c>
      <c r="Y18" s="249" t="n">
        <v>0.35</v>
      </c>
      <c r="Z18" s="249" t="n">
        <v>0.455</v>
      </c>
      <c r="AA18" s="236"/>
      <c r="AB18" s="249" t="n">
        <v>0.119</v>
      </c>
      <c r="AC18" s="249" t="n">
        <v>0.175</v>
      </c>
      <c r="AD18" s="249" t="n">
        <v>0.245</v>
      </c>
      <c r="AE18" s="236"/>
      <c r="AF18" s="249" t="n">
        <v>0.294</v>
      </c>
      <c r="AG18" s="249" t="n">
        <v>0.5</v>
      </c>
      <c r="AH18" s="249" t="n">
        <v>0.675</v>
      </c>
      <c r="AI18" s="236"/>
      <c r="AJ18" s="249" t="n">
        <v>0.1764</v>
      </c>
      <c r="AK18" s="249" t="n">
        <v>0.35</v>
      </c>
      <c r="AL18" s="249" t="n">
        <v>0.525</v>
      </c>
      <c r="AM18" s="236"/>
      <c r="AN18" s="237" t="n">
        <v>4</v>
      </c>
      <c r="AO18" s="250" t="n">
        <v>0.15</v>
      </c>
      <c r="AP18" s="236"/>
      <c r="AQ18" s="237" t="n">
        <v>800</v>
      </c>
      <c r="AR18" s="253" t="n">
        <v>1.3</v>
      </c>
      <c r="AS18" s="253" t="n">
        <v>1.3</v>
      </c>
      <c r="AT18" s="253" t="n">
        <v>1.3</v>
      </c>
      <c r="AU18" s="253" t="n">
        <v>0.8</v>
      </c>
      <c r="AV18" s="253" t="n">
        <v>0.5</v>
      </c>
      <c r="AW18" s="253" t="n">
        <v>0.5</v>
      </c>
      <c r="AX18" s="253" t="n">
        <v>0.42</v>
      </c>
      <c r="AY18" s="253" t="n">
        <v>0.42</v>
      </c>
      <c r="AZ18" s="253" t="n">
        <v>0.5</v>
      </c>
      <c r="BA18" s="253" t="n">
        <v>0.8</v>
      </c>
      <c r="BB18" s="253" t="n">
        <v>1.3</v>
      </c>
      <c r="BC18" s="253" t="n">
        <v>1.3</v>
      </c>
      <c r="BD18" s="237" t="s">
        <v>264</v>
      </c>
      <c r="BE18" s="236"/>
      <c r="BF18" s="238" t="n">
        <v>37377</v>
      </c>
      <c r="BG18" s="252" t="n">
        <v>0.89</v>
      </c>
      <c r="BH18" s="236"/>
      <c r="BI18" s="236"/>
      <c r="BJ18" s="239"/>
      <c r="BK18" s="239"/>
      <c r="BL18" s="239"/>
      <c r="BM18" s="13"/>
      <c r="BN18" s="13"/>
      <c r="BO18" s="13"/>
      <c r="BP18" s="13"/>
      <c r="BQ18" s="13"/>
      <c r="BR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</row>
    <row r="19" customFormat="false" ht="12.75" hidden="false" customHeight="false" outlineLevel="0" collapsed="false">
      <c r="B19" s="247" t="n">
        <v>37171</v>
      </c>
      <c r="C19" s="248" t="n">
        <v>16.4999885559082</v>
      </c>
      <c r="D19" s="248" t="n">
        <v>17.4999885559082</v>
      </c>
      <c r="E19" s="248" t="n">
        <v>18.4999885559082</v>
      </c>
      <c r="F19" s="243"/>
      <c r="G19" s="248" t="n">
        <v>9.00500011444092</v>
      </c>
      <c r="H19" s="248" t="n">
        <v>11.0050001144409</v>
      </c>
      <c r="I19" s="248" t="n">
        <v>13.0050001144409</v>
      </c>
      <c r="J19" s="237"/>
      <c r="K19" s="238" t="n">
        <v>37408</v>
      </c>
      <c r="L19" s="249" t="n">
        <v>25.640004119873</v>
      </c>
      <c r="M19" s="249" t="n">
        <v>26.640004119873</v>
      </c>
      <c r="N19" s="249" t="n">
        <v>27.640004119873</v>
      </c>
      <c r="O19" s="236"/>
      <c r="P19" s="249" t="n">
        <v>23.5725030517578</v>
      </c>
      <c r="Q19" s="249" t="n">
        <v>24.5725030517578</v>
      </c>
      <c r="R19" s="249" t="n">
        <v>25.5725030517578</v>
      </c>
      <c r="S19" s="236"/>
      <c r="T19" s="249" t="n">
        <v>0.852726936340332</v>
      </c>
      <c r="U19" s="249" t="n">
        <v>0.852726936340332</v>
      </c>
      <c r="V19" s="249" t="n">
        <v>0.852726936340332</v>
      </c>
      <c r="W19" s="236"/>
      <c r="X19" s="249" t="n">
        <v>0.285</v>
      </c>
      <c r="Y19" s="249" t="n">
        <v>0.36</v>
      </c>
      <c r="Z19" s="249" t="n">
        <v>0.468</v>
      </c>
      <c r="AA19" s="236"/>
      <c r="AB19" s="249" t="n">
        <v>0.14</v>
      </c>
      <c r="AC19" s="249" t="n">
        <v>0.18</v>
      </c>
      <c r="AD19" s="249" t="n">
        <v>0.252</v>
      </c>
      <c r="AE19" s="236"/>
      <c r="AF19" s="249" t="n">
        <v>0.35</v>
      </c>
      <c r="AG19" s="249" t="n">
        <v>0.55</v>
      </c>
      <c r="AH19" s="249" t="n">
        <v>0.81</v>
      </c>
      <c r="AI19" s="236"/>
      <c r="AJ19" s="249" t="n">
        <v>0.21</v>
      </c>
      <c r="AK19" s="249" t="n">
        <v>0.42</v>
      </c>
      <c r="AL19" s="249" t="n">
        <v>0.63</v>
      </c>
      <c r="AM19" s="236"/>
      <c r="AN19" s="237" t="n">
        <v>4</v>
      </c>
      <c r="AO19" s="250" t="n">
        <v>0.15</v>
      </c>
      <c r="AP19" s="236"/>
      <c r="AQ19" s="237" t="n">
        <v>900</v>
      </c>
      <c r="AR19" s="253" t="n">
        <v>1.2</v>
      </c>
      <c r="AS19" s="253" t="n">
        <v>1.2</v>
      </c>
      <c r="AT19" s="253" t="n">
        <v>1.2</v>
      </c>
      <c r="AU19" s="253" t="n">
        <v>0.85</v>
      </c>
      <c r="AV19" s="253" t="n">
        <v>0.55</v>
      </c>
      <c r="AW19" s="253" t="n">
        <v>0.55</v>
      </c>
      <c r="AX19" s="253" t="n">
        <v>0.47</v>
      </c>
      <c r="AY19" s="253" t="n">
        <v>0.47</v>
      </c>
      <c r="AZ19" s="253" t="n">
        <v>0.55</v>
      </c>
      <c r="BA19" s="253" t="n">
        <v>0.85</v>
      </c>
      <c r="BB19" s="253" t="n">
        <v>1.2</v>
      </c>
      <c r="BC19" s="253" t="n">
        <v>1.2</v>
      </c>
      <c r="BD19" s="237" t="s">
        <v>264</v>
      </c>
      <c r="BE19" s="236"/>
      <c r="BF19" s="238" t="n">
        <v>37408</v>
      </c>
      <c r="BG19" s="252" t="n">
        <v>0.89</v>
      </c>
      <c r="BH19" s="236"/>
      <c r="BI19" s="236"/>
      <c r="BJ19" s="239"/>
      <c r="BK19" s="239"/>
      <c r="BL19" s="239"/>
      <c r="BM19" s="13"/>
      <c r="BN19" s="13"/>
      <c r="BO19" s="13"/>
      <c r="BP19" s="13"/>
      <c r="BQ19" s="13"/>
      <c r="BR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</row>
    <row r="20" customFormat="false" ht="12.75" hidden="false" customHeight="false" outlineLevel="0" collapsed="false">
      <c r="B20" s="247" t="n">
        <v>37172</v>
      </c>
      <c r="C20" s="248" t="n">
        <v>17.7499885559082</v>
      </c>
      <c r="D20" s="248" t="n">
        <v>18.7499885559082</v>
      </c>
      <c r="E20" s="248" t="n">
        <v>19.7499885559082</v>
      </c>
      <c r="F20" s="243"/>
      <c r="G20" s="248" t="n">
        <v>9.00500011444092</v>
      </c>
      <c r="H20" s="248" t="n">
        <v>11.0050001144409</v>
      </c>
      <c r="I20" s="248" t="n">
        <v>13.0050001144409</v>
      </c>
      <c r="J20" s="237"/>
      <c r="K20" s="238" t="n">
        <v>37438</v>
      </c>
      <c r="L20" s="249" t="n">
        <v>32.0600099182129</v>
      </c>
      <c r="M20" s="249" t="n">
        <v>33.0600099182129</v>
      </c>
      <c r="N20" s="249" t="n">
        <v>34.0600099182129</v>
      </c>
      <c r="O20" s="236"/>
      <c r="P20" s="249" t="n">
        <v>32.2400102233887</v>
      </c>
      <c r="Q20" s="249" t="n">
        <v>33.2400102233887</v>
      </c>
      <c r="R20" s="249" t="n">
        <v>34.2400102233887</v>
      </c>
      <c r="S20" s="236"/>
      <c r="T20" s="249" t="n">
        <v>0.852726936340332</v>
      </c>
      <c r="U20" s="249" t="n">
        <v>0.852726936340332</v>
      </c>
      <c r="V20" s="249" t="n">
        <v>0.852726936340332</v>
      </c>
      <c r="W20" s="236"/>
      <c r="X20" s="249" t="n">
        <v>0.33</v>
      </c>
      <c r="Y20" s="249" t="n">
        <v>0.41</v>
      </c>
      <c r="Z20" s="249" t="n">
        <v>0.494</v>
      </c>
      <c r="AA20" s="236"/>
      <c r="AB20" s="249" t="n">
        <v>0.161</v>
      </c>
      <c r="AC20" s="249" t="n">
        <v>0.19</v>
      </c>
      <c r="AD20" s="249" t="n">
        <v>0.266</v>
      </c>
      <c r="AE20" s="236"/>
      <c r="AF20" s="249" t="n">
        <v>0.42</v>
      </c>
      <c r="AG20" s="249" t="n">
        <v>0.67</v>
      </c>
      <c r="AH20" s="249" t="n">
        <v>1.0125</v>
      </c>
      <c r="AI20" s="236"/>
      <c r="AJ20" s="249" t="n">
        <v>0.252</v>
      </c>
      <c r="AK20" s="249" t="n">
        <v>0.525</v>
      </c>
      <c r="AL20" s="249" t="n">
        <v>0.7875</v>
      </c>
      <c r="AM20" s="236"/>
      <c r="AN20" s="237" t="n">
        <v>4</v>
      </c>
      <c r="AO20" s="250" t="n">
        <v>0.15</v>
      </c>
      <c r="AP20" s="236"/>
      <c r="AQ20" s="237" t="n">
        <v>1000</v>
      </c>
      <c r="AR20" s="253" t="n">
        <v>1.1</v>
      </c>
      <c r="AS20" s="253" t="n">
        <v>1.1</v>
      </c>
      <c r="AT20" s="253" t="n">
        <v>1.1</v>
      </c>
      <c r="AU20" s="253" t="n">
        <v>0.95</v>
      </c>
      <c r="AV20" s="253" t="n">
        <v>0.65</v>
      </c>
      <c r="AW20" s="253" t="n">
        <v>0.65</v>
      </c>
      <c r="AX20" s="253" t="n">
        <v>0.57</v>
      </c>
      <c r="AY20" s="253" t="n">
        <v>0.57</v>
      </c>
      <c r="AZ20" s="253" t="n">
        <v>0.65</v>
      </c>
      <c r="BA20" s="253" t="n">
        <v>0.95</v>
      </c>
      <c r="BB20" s="253" t="n">
        <v>1.1</v>
      </c>
      <c r="BC20" s="253" t="n">
        <v>1.1</v>
      </c>
      <c r="BD20" s="237" t="s">
        <v>264</v>
      </c>
      <c r="BE20" s="236"/>
      <c r="BF20" s="238" t="n">
        <v>37438</v>
      </c>
      <c r="BG20" s="252" t="n">
        <v>0.89</v>
      </c>
      <c r="BH20" s="236"/>
      <c r="BI20" s="236"/>
      <c r="BJ20" s="239"/>
      <c r="BK20" s="239"/>
      <c r="BL20" s="239"/>
      <c r="BM20" s="13"/>
      <c r="BN20" s="13"/>
      <c r="BO20" s="13"/>
      <c r="BP20" s="13"/>
      <c r="BQ20" s="13"/>
      <c r="BR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</row>
    <row r="21" customFormat="false" ht="12.75" hidden="false" customHeight="false" outlineLevel="0" collapsed="false">
      <c r="B21" s="247" t="n">
        <v>37173</v>
      </c>
      <c r="C21" s="248" t="n">
        <v>17.7499866485596</v>
      </c>
      <c r="D21" s="248" t="n">
        <v>18.7499866485596</v>
      </c>
      <c r="E21" s="248" t="n">
        <v>19.7499866485596</v>
      </c>
      <c r="F21" s="243"/>
      <c r="G21" s="248" t="n">
        <v>9.00500011444092</v>
      </c>
      <c r="H21" s="248" t="n">
        <v>11.0050001144409</v>
      </c>
      <c r="I21" s="248" t="n">
        <v>13.0050001144409</v>
      </c>
      <c r="J21" s="237"/>
      <c r="K21" s="238" t="n">
        <v>37469</v>
      </c>
      <c r="L21" s="249" t="n">
        <v>31.5600099182129</v>
      </c>
      <c r="M21" s="249" t="n">
        <v>32.5600099182129</v>
      </c>
      <c r="N21" s="249" t="n">
        <v>33.5600099182129</v>
      </c>
      <c r="O21" s="236"/>
      <c r="P21" s="249" t="n">
        <v>31.7400102233887</v>
      </c>
      <c r="Q21" s="249" t="n">
        <v>32.7400102233887</v>
      </c>
      <c r="R21" s="249" t="n">
        <v>33.7400102233887</v>
      </c>
      <c r="S21" s="236"/>
      <c r="T21" s="249" t="n">
        <v>0.852726936340332</v>
      </c>
      <c r="U21" s="249" t="n">
        <v>0.852726936340332</v>
      </c>
      <c r="V21" s="249" t="n">
        <v>0.852726936340332</v>
      </c>
      <c r="W21" s="236"/>
      <c r="X21" s="249" t="n">
        <v>0.33</v>
      </c>
      <c r="Y21" s="249" t="n">
        <v>0.41</v>
      </c>
      <c r="Z21" s="249" t="n">
        <v>0.494</v>
      </c>
      <c r="AA21" s="236"/>
      <c r="AB21" s="249" t="n">
        <v>0.161</v>
      </c>
      <c r="AC21" s="249" t="n">
        <v>0.19</v>
      </c>
      <c r="AD21" s="249" t="n">
        <v>0.266</v>
      </c>
      <c r="AE21" s="236"/>
      <c r="AF21" s="249" t="n">
        <v>0.525</v>
      </c>
      <c r="AG21" s="249" t="n">
        <v>0.67</v>
      </c>
      <c r="AH21" s="249" t="n">
        <v>1.0125</v>
      </c>
      <c r="AI21" s="236"/>
      <c r="AJ21" s="249" t="n">
        <v>0.315</v>
      </c>
      <c r="AK21" s="249" t="n">
        <v>0.525</v>
      </c>
      <c r="AL21" s="249" t="n">
        <v>0.7875</v>
      </c>
      <c r="AM21" s="236"/>
      <c r="AN21" s="237" t="n">
        <v>5</v>
      </c>
      <c r="AO21" s="250" t="n">
        <v>0.15</v>
      </c>
      <c r="AP21" s="236"/>
      <c r="AQ21" s="237" t="n">
        <v>1100</v>
      </c>
      <c r="AR21" s="253" t="n">
        <v>0.95</v>
      </c>
      <c r="AS21" s="253" t="n">
        <v>0.95</v>
      </c>
      <c r="AT21" s="253" t="n">
        <v>0.95</v>
      </c>
      <c r="AU21" s="253" t="n">
        <v>0.95</v>
      </c>
      <c r="AV21" s="253" t="n">
        <v>0.75</v>
      </c>
      <c r="AW21" s="253" t="n">
        <v>0.75</v>
      </c>
      <c r="AX21" s="253" t="n">
        <v>0.695</v>
      </c>
      <c r="AY21" s="253" t="n">
        <v>0.695</v>
      </c>
      <c r="AZ21" s="253" t="n">
        <v>0.75</v>
      </c>
      <c r="BA21" s="253" t="n">
        <v>0.95</v>
      </c>
      <c r="BB21" s="253" t="n">
        <v>0.95</v>
      </c>
      <c r="BC21" s="253" t="n">
        <v>0.95</v>
      </c>
      <c r="BD21" s="237" t="s">
        <v>264</v>
      </c>
      <c r="BE21" s="236"/>
      <c r="BF21" s="238" t="n">
        <v>37469</v>
      </c>
      <c r="BG21" s="252" t="n">
        <v>0.88</v>
      </c>
      <c r="BH21" s="236"/>
      <c r="BI21" s="236"/>
      <c r="BJ21" s="239"/>
      <c r="BK21" s="239"/>
      <c r="BL21" s="239"/>
      <c r="BM21" s="13"/>
      <c r="BN21" s="13"/>
      <c r="BO21" s="13"/>
      <c r="BP21" s="13"/>
      <c r="BQ21" s="13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</row>
    <row r="22" customFormat="false" ht="12.75" hidden="false" customHeight="false" outlineLevel="0" collapsed="false">
      <c r="B22" s="247" t="n">
        <v>37174</v>
      </c>
      <c r="C22" s="248" t="n">
        <v>17.7499866485596</v>
      </c>
      <c r="D22" s="248" t="n">
        <v>18.7499866485596</v>
      </c>
      <c r="E22" s="248" t="n">
        <v>19.7499866485596</v>
      </c>
      <c r="F22" s="243"/>
      <c r="G22" s="248" t="n">
        <v>9.00500011444092</v>
      </c>
      <c r="H22" s="248" t="n">
        <v>11.0050001144409</v>
      </c>
      <c r="I22" s="248" t="n">
        <v>13.0050001144409</v>
      </c>
      <c r="J22" s="237"/>
      <c r="K22" s="238" t="n">
        <v>37500</v>
      </c>
      <c r="L22" s="249" t="n">
        <v>22.7090043640137</v>
      </c>
      <c r="M22" s="249" t="n">
        <v>23.7090043640137</v>
      </c>
      <c r="N22" s="249" t="n">
        <v>24.7090043640137</v>
      </c>
      <c r="O22" s="236"/>
      <c r="P22" s="249" t="n">
        <v>22.7860040283203</v>
      </c>
      <c r="Q22" s="249" t="n">
        <v>23.7860040283203</v>
      </c>
      <c r="R22" s="249" t="n">
        <v>24.7860040283203</v>
      </c>
      <c r="S22" s="236"/>
      <c r="T22" s="249" t="n">
        <v>0.852726936340332</v>
      </c>
      <c r="U22" s="249" t="n">
        <v>0.852726936340332</v>
      </c>
      <c r="V22" s="249" t="n">
        <v>0.852726936340332</v>
      </c>
      <c r="W22" s="236"/>
      <c r="X22" s="249" t="n">
        <v>0.2025</v>
      </c>
      <c r="Y22" s="249" t="n">
        <v>0.35</v>
      </c>
      <c r="Z22" s="249" t="n">
        <v>0.455</v>
      </c>
      <c r="AA22" s="236"/>
      <c r="AB22" s="249" t="n">
        <v>0.1015</v>
      </c>
      <c r="AC22" s="249" t="n">
        <v>0.175</v>
      </c>
      <c r="AD22" s="249" t="n">
        <v>0.245</v>
      </c>
      <c r="AE22" s="236"/>
      <c r="AF22" s="249" t="n">
        <v>0.525</v>
      </c>
      <c r="AG22" s="249" t="n">
        <v>0.52</v>
      </c>
      <c r="AH22" s="249" t="n">
        <v>0.81</v>
      </c>
      <c r="AI22" s="236"/>
      <c r="AJ22" s="249" t="n">
        <v>0.315</v>
      </c>
      <c r="AK22" s="249" t="n">
        <v>0.42</v>
      </c>
      <c r="AL22" s="249" t="n">
        <v>0.63</v>
      </c>
      <c r="AM22" s="236"/>
      <c r="AN22" s="237" t="n">
        <v>5</v>
      </c>
      <c r="AO22" s="250" t="n">
        <v>0.15</v>
      </c>
      <c r="AP22" s="236"/>
      <c r="AQ22" s="237" t="n">
        <v>1200</v>
      </c>
      <c r="AR22" s="253" t="n">
        <v>0.8</v>
      </c>
      <c r="AS22" s="253" t="n">
        <v>0.8</v>
      </c>
      <c r="AT22" s="253" t="n">
        <v>0.8</v>
      </c>
      <c r="AU22" s="253" t="n">
        <v>1</v>
      </c>
      <c r="AV22" s="253" t="n">
        <v>0.9</v>
      </c>
      <c r="AW22" s="253" t="n">
        <v>0.85</v>
      </c>
      <c r="AX22" s="253" t="n">
        <v>0.87</v>
      </c>
      <c r="AY22" s="253" t="n">
        <v>0.87</v>
      </c>
      <c r="AZ22" s="253" t="n">
        <v>0.85</v>
      </c>
      <c r="BA22" s="253" t="n">
        <v>1</v>
      </c>
      <c r="BB22" s="253" t="n">
        <v>0.8</v>
      </c>
      <c r="BC22" s="253" t="n">
        <v>0.8</v>
      </c>
      <c r="BD22" s="237" t="s">
        <v>264</v>
      </c>
      <c r="BE22" s="236"/>
      <c r="BF22" s="238" t="n">
        <v>37500</v>
      </c>
      <c r="BG22" s="252" t="n">
        <v>0.88</v>
      </c>
      <c r="BH22" s="236"/>
      <c r="BI22" s="236"/>
      <c r="BJ22" s="239"/>
      <c r="BK22" s="239"/>
      <c r="BL22" s="239"/>
      <c r="BM22" s="13"/>
      <c r="BN22" s="13"/>
      <c r="BO22" s="13"/>
      <c r="BP22" s="13"/>
      <c r="BQ22" s="13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</row>
    <row r="23" customFormat="false" ht="12.75" hidden="false" customHeight="false" outlineLevel="0" collapsed="false">
      <c r="B23" s="247" t="n">
        <v>37175</v>
      </c>
      <c r="C23" s="248" t="n">
        <v>17.7499866485596</v>
      </c>
      <c r="D23" s="248" t="n">
        <v>18.7499866485596</v>
      </c>
      <c r="E23" s="248" t="n">
        <v>19.7499866485596</v>
      </c>
      <c r="F23" s="243"/>
      <c r="G23" s="248" t="n">
        <v>9.00500011444092</v>
      </c>
      <c r="H23" s="248" t="n">
        <v>11.0050001144409</v>
      </c>
      <c r="I23" s="248" t="n">
        <v>13.0050001144409</v>
      </c>
      <c r="J23" s="237"/>
      <c r="K23" s="238" t="n">
        <v>37530</v>
      </c>
      <c r="L23" s="249" t="n">
        <v>21.1510076141357</v>
      </c>
      <c r="M23" s="249" t="n">
        <v>22.1510076141357</v>
      </c>
      <c r="N23" s="249" t="n">
        <v>23.1510076141357</v>
      </c>
      <c r="O23" s="236"/>
      <c r="P23" s="249" t="n">
        <v>20.9040059661865</v>
      </c>
      <c r="Q23" s="249" t="n">
        <v>21.9040059661865</v>
      </c>
      <c r="R23" s="249" t="n">
        <v>22.9040059661865</v>
      </c>
      <c r="S23" s="236"/>
      <c r="T23" s="249" t="n">
        <v>0.852726936340332</v>
      </c>
      <c r="U23" s="249" t="n">
        <v>0.852726936340332</v>
      </c>
      <c r="V23" s="249" t="n">
        <v>0.852726936340332</v>
      </c>
      <c r="W23" s="236"/>
      <c r="X23" s="249" t="n">
        <v>0.2025</v>
      </c>
      <c r="Y23" s="249" t="n">
        <v>0.34</v>
      </c>
      <c r="Z23" s="249" t="n">
        <v>0.442</v>
      </c>
      <c r="AA23" s="236"/>
      <c r="AB23" s="249" t="n">
        <v>0.1015</v>
      </c>
      <c r="AC23" s="249" t="n">
        <v>0.17</v>
      </c>
      <c r="AD23" s="249" t="n">
        <v>0.238</v>
      </c>
      <c r="AE23" s="236"/>
      <c r="AF23" s="249" t="n">
        <v>0.42</v>
      </c>
      <c r="AG23" s="249" t="n">
        <v>0.5</v>
      </c>
      <c r="AH23" s="249" t="n">
        <v>0.680870966</v>
      </c>
      <c r="AI23" s="236"/>
      <c r="AJ23" s="249" t="n">
        <v>0.252</v>
      </c>
      <c r="AK23" s="249" t="n">
        <v>0.353044205</v>
      </c>
      <c r="AL23" s="249" t="n">
        <v>0.529566307</v>
      </c>
      <c r="AM23" s="236"/>
      <c r="AN23" s="237" t="n">
        <v>5</v>
      </c>
      <c r="AO23" s="250" t="n">
        <v>0.15</v>
      </c>
      <c r="AP23" s="236"/>
      <c r="AQ23" s="237" t="n">
        <v>1300</v>
      </c>
      <c r="AR23" s="253" t="n">
        <v>0.7</v>
      </c>
      <c r="AS23" s="253" t="n">
        <v>0.7</v>
      </c>
      <c r="AT23" s="253" t="n">
        <v>0.7</v>
      </c>
      <c r="AU23" s="253" t="n">
        <v>1</v>
      </c>
      <c r="AV23" s="253" t="n">
        <v>0.95</v>
      </c>
      <c r="AW23" s="253" t="n">
        <v>0.95</v>
      </c>
      <c r="AX23" s="253" t="n">
        <v>1.1</v>
      </c>
      <c r="AY23" s="253" t="n">
        <v>1.1</v>
      </c>
      <c r="AZ23" s="253" t="n">
        <v>0.95</v>
      </c>
      <c r="BA23" s="253" t="n">
        <v>1</v>
      </c>
      <c r="BB23" s="253" t="n">
        <v>0.7</v>
      </c>
      <c r="BC23" s="253" t="n">
        <v>0.7</v>
      </c>
      <c r="BD23" s="237" t="s">
        <v>264</v>
      </c>
      <c r="BE23" s="236"/>
      <c r="BF23" s="238" t="n">
        <v>37530</v>
      </c>
      <c r="BG23" s="252" t="n">
        <v>0.88</v>
      </c>
      <c r="BH23" s="236"/>
      <c r="BI23" s="236"/>
      <c r="BJ23" s="239"/>
      <c r="BK23" s="239"/>
      <c r="BL23" s="239"/>
      <c r="BM23" s="13"/>
      <c r="BN23" s="13"/>
      <c r="BO23" s="13"/>
      <c r="BP23" s="13"/>
      <c r="BQ23" s="13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</row>
    <row r="24" customFormat="false" ht="12.75" hidden="false" customHeight="false" outlineLevel="0" collapsed="false">
      <c r="B24" s="247" t="n">
        <v>37176</v>
      </c>
      <c r="C24" s="248" t="n">
        <v>17.7499885559082</v>
      </c>
      <c r="D24" s="248" t="n">
        <v>18.7499885559082</v>
      </c>
      <c r="E24" s="248" t="n">
        <v>19.7499885559082</v>
      </c>
      <c r="F24" s="243"/>
      <c r="G24" s="248" t="n">
        <v>9.00500011444092</v>
      </c>
      <c r="H24" s="248" t="n">
        <v>11.0050001144409</v>
      </c>
      <c r="I24" s="248" t="n">
        <v>13.0050001144409</v>
      </c>
      <c r="J24" s="237"/>
      <c r="K24" s="238" t="n">
        <v>37561</v>
      </c>
      <c r="L24" s="249" t="n">
        <v>21.4010076141357</v>
      </c>
      <c r="M24" s="249" t="n">
        <v>22.4010076141357</v>
      </c>
      <c r="N24" s="249" t="n">
        <v>23.4010076141357</v>
      </c>
      <c r="O24" s="236"/>
      <c r="P24" s="249" t="n">
        <v>20.4040059661865</v>
      </c>
      <c r="Q24" s="249" t="n">
        <v>21.4040059661865</v>
      </c>
      <c r="R24" s="249" t="n">
        <v>22.4040059661865</v>
      </c>
      <c r="S24" s="236"/>
      <c r="T24" s="249" t="n">
        <v>0.852726936340332</v>
      </c>
      <c r="U24" s="249" t="n">
        <v>0.852726936340332</v>
      </c>
      <c r="V24" s="249" t="n">
        <v>0.852726936340332</v>
      </c>
      <c r="W24" s="236"/>
      <c r="X24" s="249" t="n">
        <v>0.220125</v>
      </c>
      <c r="Y24" s="249" t="n">
        <v>0.34</v>
      </c>
      <c r="Z24" s="249" t="n">
        <v>0.442</v>
      </c>
      <c r="AA24" s="236"/>
      <c r="AB24" s="249" t="n">
        <v>0.109725</v>
      </c>
      <c r="AC24" s="249" t="n">
        <v>0.17</v>
      </c>
      <c r="AD24" s="249" t="n">
        <v>0.238</v>
      </c>
      <c r="AE24" s="236"/>
      <c r="AF24" s="249" t="n">
        <v>0.353044205</v>
      </c>
      <c r="AG24" s="249" t="n">
        <v>0.45</v>
      </c>
      <c r="AH24" s="249" t="n">
        <v>0.6075</v>
      </c>
      <c r="AI24" s="236"/>
      <c r="AJ24" s="249" t="n">
        <v>0.211826523</v>
      </c>
      <c r="AK24" s="249" t="n">
        <v>0.315</v>
      </c>
      <c r="AL24" s="249" t="n">
        <v>0.4725</v>
      </c>
      <c r="AM24" s="236"/>
      <c r="AN24" s="237" t="n">
        <v>6</v>
      </c>
      <c r="AO24" s="250" t="n">
        <v>0.15</v>
      </c>
      <c r="AP24" s="236"/>
      <c r="AQ24" s="237" t="n">
        <v>1400</v>
      </c>
      <c r="AR24" s="253" t="n">
        <v>0.6</v>
      </c>
      <c r="AS24" s="253" t="n">
        <v>0.6</v>
      </c>
      <c r="AT24" s="253" t="n">
        <v>0.6</v>
      </c>
      <c r="AU24" s="253" t="n">
        <v>1.05</v>
      </c>
      <c r="AV24" s="253" t="n">
        <v>1.15</v>
      </c>
      <c r="AW24" s="253" t="n">
        <v>1.15</v>
      </c>
      <c r="AX24" s="253" t="n">
        <v>1.15</v>
      </c>
      <c r="AY24" s="253" t="n">
        <v>1.15</v>
      </c>
      <c r="AZ24" s="253" t="n">
        <v>1.15</v>
      </c>
      <c r="BA24" s="253" t="n">
        <v>1.05</v>
      </c>
      <c r="BB24" s="253" t="n">
        <v>0.6</v>
      </c>
      <c r="BC24" s="253" t="n">
        <v>0.6</v>
      </c>
      <c r="BD24" s="237" t="s">
        <v>264</v>
      </c>
      <c r="BE24" s="236"/>
      <c r="BF24" s="238" t="n">
        <v>37561</v>
      </c>
      <c r="BG24" s="252" t="n">
        <v>0.88</v>
      </c>
      <c r="BH24" s="236"/>
      <c r="BI24" s="236"/>
      <c r="BJ24" s="239"/>
      <c r="BK24" s="239"/>
      <c r="BL24" s="239"/>
      <c r="BM24" s="13"/>
      <c r="BN24" s="13"/>
      <c r="BO24" s="13"/>
      <c r="BP24" s="13"/>
      <c r="BQ24" s="13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</row>
    <row r="25" customFormat="false" ht="12.75" hidden="false" customHeight="false" outlineLevel="0" collapsed="false">
      <c r="B25" s="247" t="n">
        <v>37177</v>
      </c>
      <c r="C25" s="248" t="n">
        <v>16.4999885559082</v>
      </c>
      <c r="D25" s="248" t="n">
        <v>17.4999885559082</v>
      </c>
      <c r="E25" s="248" t="n">
        <v>18.4999885559082</v>
      </c>
      <c r="F25" s="243"/>
      <c r="G25" s="248" t="n">
        <v>9.00500011444092</v>
      </c>
      <c r="H25" s="248" t="n">
        <v>11.0050001144409</v>
      </c>
      <c r="I25" s="248" t="n">
        <v>13.0050001144409</v>
      </c>
      <c r="J25" s="237"/>
      <c r="K25" s="238" t="n">
        <v>37591</v>
      </c>
      <c r="L25" s="249" t="n">
        <v>21.4660062408447</v>
      </c>
      <c r="M25" s="249" t="n">
        <v>22.4660062408447</v>
      </c>
      <c r="N25" s="249" t="n">
        <v>23.4660062408447</v>
      </c>
      <c r="O25" s="236"/>
      <c r="P25" s="249" t="n">
        <v>20.4640073394775</v>
      </c>
      <c r="Q25" s="249" t="n">
        <v>21.4640073394775</v>
      </c>
      <c r="R25" s="249" t="n">
        <v>22.4640073394775</v>
      </c>
      <c r="S25" s="236"/>
      <c r="T25" s="249" t="n">
        <v>0.852726936340332</v>
      </c>
      <c r="U25" s="249" t="n">
        <v>0.852726936340332</v>
      </c>
      <c r="V25" s="249" t="n">
        <v>0.852726936340332</v>
      </c>
      <c r="W25" s="236"/>
      <c r="X25" s="249" t="n">
        <v>0.220125</v>
      </c>
      <c r="Y25" s="249" t="n">
        <v>0.34</v>
      </c>
      <c r="Z25" s="249" t="n">
        <v>0.442</v>
      </c>
      <c r="AA25" s="236"/>
      <c r="AB25" s="249" t="n">
        <v>0.109725</v>
      </c>
      <c r="AC25" s="249" t="n">
        <v>0.17</v>
      </c>
      <c r="AD25" s="249" t="n">
        <v>0.238</v>
      </c>
      <c r="AE25" s="236"/>
      <c r="AF25" s="249" t="n">
        <v>0.315</v>
      </c>
      <c r="AG25" s="249" t="n">
        <v>0.45</v>
      </c>
      <c r="AH25" s="249" t="n">
        <v>0.6075</v>
      </c>
      <c r="AI25" s="236"/>
      <c r="AJ25" s="249" t="n">
        <v>0.189</v>
      </c>
      <c r="AK25" s="249" t="n">
        <v>0.315</v>
      </c>
      <c r="AL25" s="249" t="n">
        <v>0.4725</v>
      </c>
      <c r="AM25" s="236"/>
      <c r="AN25" s="237" t="n">
        <v>6</v>
      </c>
      <c r="AO25" s="250" t="n">
        <v>0.15</v>
      </c>
      <c r="AP25" s="236"/>
      <c r="AQ25" s="237" t="n">
        <v>1500</v>
      </c>
      <c r="AR25" s="253" t="n">
        <v>0.7</v>
      </c>
      <c r="AS25" s="253" t="n">
        <v>0.7</v>
      </c>
      <c r="AT25" s="253" t="n">
        <v>0.7</v>
      </c>
      <c r="AU25" s="253" t="n">
        <v>1.1</v>
      </c>
      <c r="AV25" s="253" t="n">
        <v>1.25</v>
      </c>
      <c r="AW25" s="253" t="n">
        <v>1.25</v>
      </c>
      <c r="AX25" s="253" t="n">
        <v>1.25</v>
      </c>
      <c r="AY25" s="253" t="n">
        <v>1.25</v>
      </c>
      <c r="AZ25" s="253" t="n">
        <v>1.25</v>
      </c>
      <c r="BA25" s="253" t="n">
        <v>1.1</v>
      </c>
      <c r="BB25" s="253" t="n">
        <v>0.7</v>
      </c>
      <c r="BC25" s="253" t="n">
        <v>0.7</v>
      </c>
      <c r="BD25" s="237" t="s">
        <v>264</v>
      </c>
      <c r="BE25" s="236"/>
      <c r="BF25" s="238" t="n">
        <v>37591</v>
      </c>
      <c r="BG25" s="252" t="n">
        <v>0.88</v>
      </c>
      <c r="BH25" s="236"/>
      <c r="BI25" s="236"/>
      <c r="BJ25" s="239"/>
      <c r="BK25" s="239"/>
      <c r="BL25" s="239"/>
      <c r="BM25" s="13"/>
      <c r="BN25" s="13"/>
      <c r="BO25" s="13"/>
      <c r="BP25" s="13"/>
      <c r="BQ25" s="13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</row>
    <row r="26" customFormat="false" ht="12.75" hidden="false" customHeight="false" outlineLevel="0" collapsed="false">
      <c r="B26" s="247" t="n">
        <v>37178</v>
      </c>
      <c r="C26" s="248" t="n">
        <v>16.4999885559082</v>
      </c>
      <c r="D26" s="248" t="n">
        <v>17.4999885559082</v>
      </c>
      <c r="E26" s="248" t="n">
        <v>18.4999885559082</v>
      </c>
      <c r="F26" s="243"/>
      <c r="G26" s="248" t="n">
        <v>9.00500011444092</v>
      </c>
      <c r="H26" s="248" t="n">
        <v>11.0050001144409</v>
      </c>
      <c r="I26" s="248" t="n">
        <v>13.0050001144409</v>
      </c>
      <c r="J26" s="237"/>
      <c r="K26" s="238" t="n">
        <v>37622</v>
      </c>
      <c r="L26" s="249" t="n">
        <v>26.2030057525635</v>
      </c>
      <c r="M26" s="249" t="n">
        <v>27.2030057525635</v>
      </c>
      <c r="N26" s="249" t="n">
        <v>28.2030057525635</v>
      </c>
      <c r="O26" s="236"/>
      <c r="P26" s="249" t="n">
        <v>23.0120057678223</v>
      </c>
      <c r="Q26" s="249" t="n">
        <v>24.0120057678223</v>
      </c>
      <c r="R26" s="249" t="n">
        <v>25.0120057678223</v>
      </c>
      <c r="S26" s="236"/>
      <c r="T26" s="249" t="n">
        <v>1.1255087852478</v>
      </c>
      <c r="U26" s="249" t="n">
        <v>1.1255087852478</v>
      </c>
      <c r="V26" s="249" t="n">
        <v>1.1255087852478</v>
      </c>
      <c r="W26" s="236"/>
      <c r="X26" s="249" t="n">
        <v>0.27</v>
      </c>
      <c r="Y26" s="249" t="n">
        <v>0.37</v>
      </c>
      <c r="Z26" s="249" t="n">
        <v>0.481</v>
      </c>
      <c r="AA26" s="236"/>
      <c r="AB26" s="249" t="n">
        <v>0.133</v>
      </c>
      <c r="AC26" s="249" t="n">
        <v>0.185</v>
      </c>
      <c r="AD26" s="249" t="n">
        <v>0.259</v>
      </c>
      <c r="AE26" s="236"/>
      <c r="AF26" s="249" t="n">
        <v>0.315</v>
      </c>
      <c r="AG26" s="249" t="n">
        <v>0.55</v>
      </c>
      <c r="AH26" s="249" t="n">
        <v>0.725154131</v>
      </c>
      <c r="AI26" s="236"/>
      <c r="AJ26" s="249" t="n">
        <v>0.189</v>
      </c>
      <c r="AK26" s="249" t="n">
        <v>0.376005846</v>
      </c>
      <c r="AL26" s="249" t="n">
        <v>0.564008769</v>
      </c>
      <c r="AM26" s="236"/>
      <c r="AN26" s="237" t="n">
        <v>6</v>
      </c>
      <c r="AO26" s="250" t="n">
        <v>0.15</v>
      </c>
      <c r="AP26" s="236"/>
      <c r="AQ26" s="237" t="n">
        <v>1600</v>
      </c>
      <c r="AR26" s="253" t="n">
        <v>0.85</v>
      </c>
      <c r="AS26" s="253" t="n">
        <v>0.85</v>
      </c>
      <c r="AT26" s="253" t="n">
        <v>0.85</v>
      </c>
      <c r="AU26" s="253" t="n">
        <v>1.1</v>
      </c>
      <c r="AV26" s="253" t="n">
        <v>1.35</v>
      </c>
      <c r="AW26" s="253" t="n">
        <v>1.35</v>
      </c>
      <c r="AX26" s="253" t="n">
        <v>1.35</v>
      </c>
      <c r="AY26" s="253" t="n">
        <v>1.35</v>
      </c>
      <c r="AZ26" s="253" t="n">
        <v>1.35</v>
      </c>
      <c r="BA26" s="253" t="n">
        <v>1.1</v>
      </c>
      <c r="BB26" s="253" t="n">
        <v>0.85</v>
      </c>
      <c r="BC26" s="253" t="n">
        <v>0.85</v>
      </c>
      <c r="BD26" s="237" t="s">
        <v>264</v>
      </c>
      <c r="BE26" s="236"/>
      <c r="BF26" s="238" t="n">
        <v>37622</v>
      </c>
      <c r="BG26" s="252" t="n">
        <v>0.89</v>
      </c>
      <c r="BH26" s="236"/>
      <c r="BI26" s="236"/>
      <c r="BJ26" s="239"/>
      <c r="BK26" s="239"/>
      <c r="BL26" s="239"/>
      <c r="BM26" s="13"/>
      <c r="BN26" s="13"/>
      <c r="BO26" s="13"/>
      <c r="BP26" s="13"/>
      <c r="BQ26" s="13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</row>
    <row r="27" customFormat="false" ht="12.75" hidden="false" customHeight="false" outlineLevel="0" collapsed="false">
      <c r="B27" s="247" t="n">
        <v>37179</v>
      </c>
      <c r="C27" s="248" t="n">
        <v>17.9999885559082</v>
      </c>
      <c r="D27" s="248" t="n">
        <v>18.9999885559082</v>
      </c>
      <c r="E27" s="248" t="n">
        <v>19.9999885559082</v>
      </c>
      <c r="F27" s="243"/>
      <c r="G27" s="248" t="n">
        <v>9.00500011444092</v>
      </c>
      <c r="H27" s="248" t="n">
        <v>11.0050001144409</v>
      </c>
      <c r="I27" s="248" t="n">
        <v>13.0050001144409</v>
      </c>
      <c r="J27" s="237"/>
      <c r="K27" s="238" t="n">
        <v>37653</v>
      </c>
      <c r="L27" s="249" t="n">
        <v>24.9530057525635</v>
      </c>
      <c r="M27" s="249" t="n">
        <v>25.9530057525635</v>
      </c>
      <c r="N27" s="249" t="n">
        <v>26.9530057525635</v>
      </c>
      <c r="O27" s="236"/>
      <c r="P27" s="249" t="n">
        <v>22.2620057678223</v>
      </c>
      <c r="Q27" s="249" t="n">
        <v>23.2620057678223</v>
      </c>
      <c r="R27" s="249" t="n">
        <v>24.2620057678223</v>
      </c>
      <c r="S27" s="236"/>
      <c r="T27" s="249" t="n">
        <v>1.1255087852478</v>
      </c>
      <c r="U27" s="249" t="n">
        <v>1.1255087852478</v>
      </c>
      <c r="V27" s="249" t="n">
        <v>1.1255087852478</v>
      </c>
      <c r="W27" s="236"/>
      <c r="X27" s="249" t="n">
        <v>0.27</v>
      </c>
      <c r="Y27" s="249" t="n">
        <v>0.37</v>
      </c>
      <c r="Z27" s="249" t="n">
        <v>0.481</v>
      </c>
      <c r="AA27" s="236"/>
      <c r="AB27" s="249" t="n">
        <v>0.133</v>
      </c>
      <c r="AC27" s="249" t="n">
        <v>0.185</v>
      </c>
      <c r="AD27" s="249" t="n">
        <v>0.259</v>
      </c>
      <c r="AE27" s="236"/>
      <c r="AF27" s="249" t="n">
        <v>0.376005846</v>
      </c>
      <c r="AG27" s="249" t="n">
        <v>0.55</v>
      </c>
      <c r="AH27" s="249" t="n">
        <v>0.721465481</v>
      </c>
      <c r="AI27" s="236"/>
      <c r="AJ27" s="249" t="n">
        <v>0.225603507</v>
      </c>
      <c r="AK27" s="249" t="n">
        <v>0.374093213</v>
      </c>
      <c r="AL27" s="249" t="n">
        <v>0.561139819</v>
      </c>
      <c r="AM27" s="236"/>
      <c r="AN27" s="237" t="n">
        <v>7</v>
      </c>
      <c r="AO27" s="250" t="n">
        <v>0.2</v>
      </c>
      <c r="AP27" s="236"/>
      <c r="AQ27" s="237" t="n">
        <v>1700</v>
      </c>
      <c r="AR27" s="253" t="n">
        <v>0.95</v>
      </c>
      <c r="AS27" s="253" t="n">
        <v>0.95</v>
      </c>
      <c r="AT27" s="253" t="n">
        <v>0.95</v>
      </c>
      <c r="AU27" s="253" t="n">
        <v>1.15</v>
      </c>
      <c r="AV27" s="253" t="n">
        <v>1.4</v>
      </c>
      <c r="AW27" s="253" t="n">
        <v>1.4</v>
      </c>
      <c r="AX27" s="253" t="n">
        <v>1.4</v>
      </c>
      <c r="AY27" s="253" t="n">
        <v>1.4</v>
      </c>
      <c r="AZ27" s="253" t="n">
        <v>1.4</v>
      </c>
      <c r="BA27" s="253" t="n">
        <v>1.15</v>
      </c>
      <c r="BB27" s="253" t="n">
        <v>0.95</v>
      </c>
      <c r="BC27" s="253" t="n">
        <v>0.95</v>
      </c>
      <c r="BD27" s="237" t="s">
        <v>264</v>
      </c>
      <c r="BE27" s="236"/>
      <c r="BF27" s="238" t="n">
        <v>37653</v>
      </c>
      <c r="BG27" s="252" t="n">
        <v>0.89</v>
      </c>
      <c r="BH27" s="236"/>
      <c r="BI27" s="236"/>
      <c r="BJ27" s="239"/>
      <c r="BK27" s="239"/>
      <c r="BL27" s="239"/>
      <c r="BM27" s="13"/>
      <c r="BN27" s="13"/>
      <c r="BO27" s="13"/>
      <c r="BP27" s="13"/>
      <c r="BQ27" s="13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</row>
    <row r="28" customFormat="false" ht="12.75" hidden="false" customHeight="false" outlineLevel="0" collapsed="false">
      <c r="B28" s="247" t="n">
        <v>37180</v>
      </c>
      <c r="C28" s="248" t="n">
        <v>17.9999885559082</v>
      </c>
      <c r="D28" s="248" t="n">
        <v>18.9999885559082</v>
      </c>
      <c r="E28" s="248" t="n">
        <v>19.9999885559082</v>
      </c>
      <c r="F28" s="243"/>
      <c r="G28" s="248" t="n">
        <v>9.00500011444092</v>
      </c>
      <c r="H28" s="248" t="n">
        <v>11.0050001144409</v>
      </c>
      <c r="I28" s="248" t="n">
        <v>13.0050001144409</v>
      </c>
      <c r="J28" s="237"/>
      <c r="K28" s="238" t="n">
        <v>37681</v>
      </c>
      <c r="L28" s="249" t="n">
        <v>23.5300035095215</v>
      </c>
      <c r="M28" s="249" t="n">
        <v>24.5300035095215</v>
      </c>
      <c r="N28" s="249" t="n">
        <v>25.5300035095215</v>
      </c>
      <c r="O28" s="236"/>
      <c r="P28" s="249" t="n">
        <v>21.4200028991699</v>
      </c>
      <c r="Q28" s="249" t="n">
        <v>22.4200028991699</v>
      </c>
      <c r="R28" s="249" t="n">
        <v>23.4200028991699</v>
      </c>
      <c r="S28" s="236"/>
      <c r="T28" s="249" t="n">
        <v>1.1255087852478</v>
      </c>
      <c r="U28" s="249" t="n">
        <v>1.1255087852478</v>
      </c>
      <c r="V28" s="249" t="n">
        <v>1.1255087852478</v>
      </c>
      <c r="W28" s="236"/>
      <c r="X28" s="249" t="n">
        <v>0.2175</v>
      </c>
      <c r="Y28" s="249" t="n">
        <v>0.33</v>
      </c>
      <c r="Z28" s="249" t="n">
        <v>0.429</v>
      </c>
      <c r="AA28" s="236"/>
      <c r="AB28" s="249" t="n">
        <v>0.1085</v>
      </c>
      <c r="AC28" s="249" t="n">
        <v>0.165</v>
      </c>
      <c r="AD28" s="249" t="n">
        <v>0.231</v>
      </c>
      <c r="AE28" s="236"/>
      <c r="AF28" s="249" t="n">
        <v>0.374093213</v>
      </c>
      <c r="AG28" s="249" t="n">
        <v>0.4</v>
      </c>
      <c r="AH28" s="249" t="n">
        <v>0.565601936</v>
      </c>
      <c r="AI28" s="236"/>
      <c r="AJ28" s="249" t="n">
        <v>0.224455928</v>
      </c>
      <c r="AK28" s="249" t="n">
        <v>0.293275078</v>
      </c>
      <c r="AL28" s="249" t="n">
        <v>0.439912617</v>
      </c>
      <c r="AM28" s="236"/>
      <c r="AN28" s="237" t="n">
        <v>7</v>
      </c>
      <c r="AO28" s="250" t="n">
        <v>0.2</v>
      </c>
      <c r="AP28" s="236"/>
      <c r="AQ28" s="237" t="n">
        <v>1800</v>
      </c>
      <c r="AR28" s="253" t="n">
        <v>1.1</v>
      </c>
      <c r="AS28" s="253" t="n">
        <v>1.1</v>
      </c>
      <c r="AT28" s="253" t="n">
        <v>1.1</v>
      </c>
      <c r="AU28" s="253" t="n">
        <v>1.2</v>
      </c>
      <c r="AV28" s="253" t="n">
        <v>1.4</v>
      </c>
      <c r="AW28" s="253" t="n">
        <v>1.4</v>
      </c>
      <c r="AX28" s="253" t="n">
        <v>1.45</v>
      </c>
      <c r="AY28" s="253" t="n">
        <v>1.45</v>
      </c>
      <c r="AZ28" s="253" t="n">
        <v>1.4</v>
      </c>
      <c r="BA28" s="253" t="n">
        <v>1.2</v>
      </c>
      <c r="BB28" s="253" t="n">
        <v>1.1</v>
      </c>
      <c r="BC28" s="253" t="n">
        <v>1.1</v>
      </c>
      <c r="BD28" s="237" t="s">
        <v>264</v>
      </c>
      <c r="BE28" s="236"/>
      <c r="BF28" s="238" t="n">
        <v>37681</v>
      </c>
      <c r="BG28" s="252" t="n">
        <v>0.89</v>
      </c>
      <c r="BH28" s="236"/>
      <c r="BI28" s="236"/>
      <c r="BJ28" s="239"/>
      <c r="BK28" s="239"/>
      <c r="BL28" s="239"/>
      <c r="BM28" s="13"/>
      <c r="BN28" s="13"/>
      <c r="BO28" s="13"/>
      <c r="BP28" s="13"/>
      <c r="BQ28" s="13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</row>
    <row r="29" customFormat="false" ht="12.75" hidden="false" customHeight="false" outlineLevel="0" collapsed="false">
      <c r="B29" s="247" t="n">
        <v>37181</v>
      </c>
      <c r="C29" s="248" t="n">
        <v>17.9999885559082</v>
      </c>
      <c r="D29" s="248" t="n">
        <v>18.9999885559082</v>
      </c>
      <c r="E29" s="248" t="n">
        <v>19.9999885559082</v>
      </c>
      <c r="F29" s="243"/>
      <c r="G29" s="248" t="n">
        <v>9.00500011444092</v>
      </c>
      <c r="H29" s="248" t="n">
        <v>11.0050001144409</v>
      </c>
      <c r="I29" s="248" t="n">
        <v>13.0050001144409</v>
      </c>
      <c r="J29" s="237"/>
      <c r="K29" s="238" t="n">
        <v>37712</v>
      </c>
      <c r="L29" s="249" t="n">
        <v>22.798508605957</v>
      </c>
      <c r="M29" s="249" t="n">
        <v>23.798508605957</v>
      </c>
      <c r="N29" s="249" t="n">
        <v>24.798508605957</v>
      </c>
      <c r="O29" s="236"/>
      <c r="P29" s="249" t="n">
        <v>20.4065103149414</v>
      </c>
      <c r="Q29" s="249" t="n">
        <v>21.4065103149414</v>
      </c>
      <c r="R29" s="249" t="n">
        <v>22.4065103149414</v>
      </c>
      <c r="S29" s="236"/>
      <c r="T29" s="249" t="n">
        <v>1.1255087852478</v>
      </c>
      <c r="U29" s="249" t="n">
        <v>1.1255087852478</v>
      </c>
      <c r="V29" s="249" t="n">
        <v>1.1255087852478</v>
      </c>
      <c r="W29" s="236"/>
      <c r="X29" s="249" t="n">
        <v>0.225</v>
      </c>
      <c r="Y29" s="249" t="n">
        <v>0.33</v>
      </c>
      <c r="Z29" s="249" t="n">
        <v>0.429</v>
      </c>
      <c r="AA29" s="236"/>
      <c r="AB29" s="249" t="n">
        <v>0.112</v>
      </c>
      <c r="AC29" s="249" t="n">
        <v>0.165</v>
      </c>
      <c r="AD29" s="249" t="n">
        <v>0.231</v>
      </c>
      <c r="AE29" s="236"/>
      <c r="AF29" s="249" t="n">
        <v>0.293275078</v>
      </c>
      <c r="AG29" s="249" t="n">
        <v>0.4</v>
      </c>
      <c r="AH29" s="249" t="n">
        <v>0.561234653</v>
      </c>
      <c r="AI29" s="236"/>
      <c r="AJ29" s="249" t="n">
        <v>0.175965047</v>
      </c>
      <c r="AK29" s="249" t="n">
        <v>0.291010561</v>
      </c>
      <c r="AL29" s="249" t="n">
        <v>0.436515841</v>
      </c>
      <c r="AM29" s="236"/>
      <c r="AN29" s="237" t="n">
        <v>7</v>
      </c>
      <c r="AO29" s="250" t="n">
        <v>0.2</v>
      </c>
      <c r="AP29" s="236"/>
      <c r="AQ29" s="237" t="n">
        <v>1900</v>
      </c>
      <c r="AR29" s="253" t="n">
        <v>1.2</v>
      </c>
      <c r="AS29" s="253" t="n">
        <v>1.2</v>
      </c>
      <c r="AT29" s="253" t="n">
        <v>1.2</v>
      </c>
      <c r="AU29" s="253" t="n">
        <v>1.15</v>
      </c>
      <c r="AV29" s="253" t="n">
        <v>1.4</v>
      </c>
      <c r="AW29" s="253" t="n">
        <v>1.4</v>
      </c>
      <c r="AX29" s="253" t="n">
        <v>1.45</v>
      </c>
      <c r="AY29" s="253" t="n">
        <v>1.45</v>
      </c>
      <c r="AZ29" s="253" t="n">
        <v>1.4</v>
      </c>
      <c r="BA29" s="253" t="n">
        <v>1.15</v>
      </c>
      <c r="BB29" s="253" t="n">
        <v>1.2</v>
      </c>
      <c r="BC29" s="253" t="n">
        <v>1.2</v>
      </c>
      <c r="BD29" s="237" t="s">
        <v>264</v>
      </c>
      <c r="BE29" s="236"/>
      <c r="BF29" s="238" t="n">
        <v>37712</v>
      </c>
      <c r="BG29" s="252" t="n">
        <v>0.89</v>
      </c>
      <c r="BH29" s="236"/>
      <c r="BI29" s="236"/>
      <c r="BJ29" s="239"/>
      <c r="BK29" s="239"/>
      <c r="BL29" s="239"/>
      <c r="BM29" s="13"/>
      <c r="BN29" s="13"/>
      <c r="BO29" s="13"/>
      <c r="BP29" s="13"/>
      <c r="BQ29" s="13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</row>
    <row r="30" customFormat="false" ht="12.75" hidden="false" customHeight="false" outlineLevel="0" collapsed="false">
      <c r="B30" s="247" t="n">
        <v>37182</v>
      </c>
      <c r="C30" s="248" t="n">
        <v>17.9999885559082</v>
      </c>
      <c r="D30" s="248" t="n">
        <v>18.9999885559082</v>
      </c>
      <c r="E30" s="248" t="n">
        <v>19.9999885559082</v>
      </c>
      <c r="F30" s="243"/>
      <c r="G30" s="248" t="n">
        <v>9.00500011444092</v>
      </c>
      <c r="H30" s="248" t="n">
        <v>11.0050001144409</v>
      </c>
      <c r="I30" s="248" t="n">
        <v>13.0050001144409</v>
      </c>
      <c r="J30" s="237"/>
      <c r="K30" s="238" t="n">
        <v>37742</v>
      </c>
      <c r="L30" s="249" t="n">
        <v>23.9725064849854</v>
      </c>
      <c r="M30" s="249" t="n">
        <v>24.9725064849854</v>
      </c>
      <c r="N30" s="249" t="n">
        <v>25.9725064849854</v>
      </c>
      <c r="O30" s="236"/>
      <c r="P30" s="249" t="n">
        <v>22.702504119873</v>
      </c>
      <c r="Q30" s="249" t="n">
        <v>23.702504119873</v>
      </c>
      <c r="R30" s="249" t="n">
        <v>24.702504119873</v>
      </c>
      <c r="S30" s="236"/>
      <c r="T30" s="249" t="n">
        <v>1.1255087852478</v>
      </c>
      <c r="U30" s="249" t="n">
        <v>1.1255087852478</v>
      </c>
      <c r="V30" s="249" t="n">
        <v>1.1255087852478</v>
      </c>
      <c r="W30" s="236"/>
      <c r="X30" s="249" t="n">
        <v>0.225</v>
      </c>
      <c r="Y30" s="249" t="n">
        <v>0.33</v>
      </c>
      <c r="Z30" s="249" t="n">
        <v>0.429</v>
      </c>
      <c r="AA30" s="236"/>
      <c r="AB30" s="249" t="n">
        <v>0.112</v>
      </c>
      <c r="AC30" s="249" t="n">
        <v>0.165</v>
      </c>
      <c r="AD30" s="249" t="n">
        <v>0.231</v>
      </c>
      <c r="AE30" s="236"/>
      <c r="AF30" s="249" t="n">
        <v>0.291010561</v>
      </c>
      <c r="AG30" s="249" t="n">
        <v>0.45</v>
      </c>
      <c r="AH30" s="249" t="n">
        <v>0.768530405</v>
      </c>
      <c r="AI30" s="236"/>
      <c r="AJ30" s="249" t="n">
        <v>0.174606336</v>
      </c>
      <c r="AK30" s="249" t="n">
        <v>0.398497247</v>
      </c>
      <c r="AL30" s="249" t="n">
        <v>0.59774587</v>
      </c>
      <c r="AM30" s="236"/>
      <c r="AN30" s="237" t="n">
        <v>8</v>
      </c>
      <c r="AO30" s="250" t="n">
        <v>0.2</v>
      </c>
      <c r="AP30" s="236"/>
      <c r="AQ30" s="237" t="n">
        <v>2000</v>
      </c>
      <c r="AR30" s="253" t="n">
        <v>1.3</v>
      </c>
      <c r="AS30" s="253" t="n">
        <v>1.3</v>
      </c>
      <c r="AT30" s="253" t="n">
        <v>1.3</v>
      </c>
      <c r="AU30" s="253" t="n">
        <v>1.05</v>
      </c>
      <c r="AV30" s="253" t="n">
        <v>1.35</v>
      </c>
      <c r="AW30" s="253" t="n">
        <v>1.35</v>
      </c>
      <c r="AX30" s="253" t="n">
        <v>1.45</v>
      </c>
      <c r="AY30" s="253" t="n">
        <v>1.45</v>
      </c>
      <c r="AZ30" s="253" t="n">
        <v>1.35</v>
      </c>
      <c r="BA30" s="253" t="n">
        <v>1.05</v>
      </c>
      <c r="BB30" s="253" t="n">
        <v>1.3</v>
      </c>
      <c r="BC30" s="253" t="n">
        <v>1.3</v>
      </c>
      <c r="BD30" s="237" t="s">
        <v>264</v>
      </c>
      <c r="BE30" s="236"/>
      <c r="BF30" s="238" t="n">
        <v>37742</v>
      </c>
      <c r="BG30" s="252" t="n">
        <v>0.89</v>
      </c>
      <c r="BH30" s="236"/>
      <c r="BI30" s="236"/>
      <c r="BJ30" s="239"/>
      <c r="BK30" s="239"/>
      <c r="BL30" s="239"/>
      <c r="BM30" s="13"/>
      <c r="BN30" s="13"/>
      <c r="BO30" s="13"/>
      <c r="BP30" s="13"/>
      <c r="BQ30" s="13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</row>
    <row r="31" customFormat="false" ht="12.75" hidden="false" customHeight="false" outlineLevel="0" collapsed="false">
      <c r="B31" s="247" t="n">
        <v>37183</v>
      </c>
      <c r="C31" s="248" t="n">
        <v>17.9999885559082</v>
      </c>
      <c r="D31" s="248" t="n">
        <v>18.9999885559082</v>
      </c>
      <c r="E31" s="248" t="n">
        <v>19.9999885559082</v>
      </c>
      <c r="F31" s="243"/>
      <c r="G31" s="248" t="n">
        <v>9.00500011444092</v>
      </c>
      <c r="H31" s="248" t="n">
        <v>11.0050001144409</v>
      </c>
      <c r="I31" s="248" t="n">
        <v>13.0050001144409</v>
      </c>
      <c r="J31" s="237"/>
      <c r="K31" s="238" t="n">
        <v>37773</v>
      </c>
      <c r="L31" s="249" t="n">
        <v>26.7400025939941</v>
      </c>
      <c r="M31" s="249" t="n">
        <v>27.7400025939941</v>
      </c>
      <c r="N31" s="249" t="n">
        <v>28.7400025939941</v>
      </c>
      <c r="O31" s="236"/>
      <c r="P31" s="249" t="n">
        <v>26.1725034332275</v>
      </c>
      <c r="Q31" s="249" t="n">
        <v>27.1725034332275</v>
      </c>
      <c r="R31" s="249" t="n">
        <v>28.1725034332275</v>
      </c>
      <c r="S31" s="236"/>
      <c r="T31" s="249" t="n">
        <v>1.1255087852478</v>
      </c>
      <c r="U31" s="249" t="n">
        <v>1.1255087852478</v>
      </c>
      <c r="V31" s="249" t="n">
        <v>1.1255087852478</v>
      </c>
      <c r="W31" s="236"/>
      <c r="X31" s="249" t="n">
        <v>0.2175</v>
      </c>
      <c r="Y31" s="249" t="n">
        <v>0.34</v>
      </c>
      <c r="Z31" s="249" t="n">
        <v>0.442</v>
      </c>
      <c r="AA31" s="236"/>
      <c r="AB31" s="249" t="n">
        <v>0.1085</v>
      </c>
      <c r="AC31" s="249" t="n">
        <v>0.17</v>
      </c>
      <c r="AD31" s="249" t="n">
        <v>0.238</v>
      </c>
      <c r="AE31" s="236"/>
      <c r="AF31" s="249" t="n">
        <v>0.398497247</v>
      </c>
      <c r="AG31" s="249" t="n">
        <v>0.5</v>
      </c>
      <c r="AH31" s="249" t="n">
        <v>0.862209563</v>
      </c>
      <c r="AI31" s="236"/>
      <c r="AJ31" s="249" t="n">
        <v>0.239098348</v>
      </c>
      <c r="AK31" s="249" t="n">
        <v>0.447071625</v>
      </c>
      <c r="AL31" s="249" t="n">
        <v>0.670607438</v>
      </c>
      <c r="AM31" s="236"/>
      <c r="AN31" s="237" t="n">
        <v>8</v>
      </c>
      <c r="AO31" s="250" t="n">
        <v>0.2</v>
      </c>
      <c r="AP31" s="236"/>
      <c r="AQ31" s="237" t="n">
        <v>2100</v>
      </c>
      <c r="AR31" s="253" t="n">
        <v>1.1</v>
      </c>
      <c r="AS31" s="253" t="n">
        <v>1.1</v>
      </c>
      <c r="AT31" s="253" t="n">
        <v>1.1</v>
      </c>
      <c r="AU31" s="253" t="n">
        <v>1</v>
      </c>
      <c r="AV31" s="253" t="n">
        <v>1.1</v>
      </c>
      <c r="AW31" s="253" t="n">
        <v>1.1</v>
      </c>
      <c r="AX31" s="253" t="n">
        <v>1.025</v>
      </c>
      <c r="AY31" s="253" t="n">
        <v>1.025</v>
      </c>
      <c r="AZ31" s="253" t="n">
        <v>1.1</v>
      </c>
      <c r="BA31" s="253" t="n">
        <v>1</v>
      </c>
      <c r="BB31" s="253" t="n">
        <v>1.1</v>
      </c>
      <c r="BC31" s="253" t="n">
        <v>1.1</v>
      </c>
      <c r="BD31" s="237" t="s">
        <v>264</v>
      </c>
      <c r="BE31" s="236"/>
      <c r="BF31" s="238" t="n">
        <v>37773</v>
      </c>
      <c r="BG31" s="252" t="n">
        <v>0.89</v>
      </c>
      <c r="BH31" s="236"/>
      <c r="BI31" s="236"/>
      <c r="BJ31" s="239"/>
      <c r="BK31" s="239"/>
      <c r="BL31" s="239"/>
      <c r="BM31" s="13"/>
      <c r="BN31" s="13"/>
      <c r="BO31" s="13"/>
      <c r="BP31" s="13"/>
      <c r="BQ31" s="13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</row>
    <row r="32" customFormat="false" ht="12.75" hidden="false" customHeight="false" outlineLevel="0" collapsed="false">
      <c r="B32" s="247" t="n">
        <v>37184</v>
      </c>
      <c r="C32" s="248" t="n">
        <v>16.4999885559082</v>
      </c>
      <c r="D32" s="248" t="n">
        <v>17.4999885559082</v>
      </c>
      <c r="E32" s="248" t="n">
        <v>18.4999885559082</v>
      </c>
      <c r="F32" s="243"/>
      <c r="G32" s="248" t="n">
        <v>8.99499988555908</v>
      </c>
      <c r="H32" s="248" t="n">
        <v>10.9949998855591</v>
      </c>
      <c r="I32" s="248" t="n">
        <v>12.9949998855591</v>
      </c>
      <c r="J32" s="237"/>
      <c r="K32" s="238" t="n">
        <v>37803</v>
      </c>
      <c r="L32" s="249" t="n">
        <v>33.4100122070313</v>
      </c>
      <c r="M32" s="249" t="n">
        <v>34.4100122070313</v>
      </c>
      <c r="N32" s="249" t="n">
        <v>35.4100122070313</v>
      </c>
      <c r="O32" s="236"/>
      <c r="P32" s="249" t="n">
        <v>33.590012512207</v>
      </c>
      <c r="Q32" s="249" t="n">
        <v>34.590012512207</v>
      </c>
      <c r="R32" s="249" t="n">
        <v>35.590012512207</v>
      </c>
      <c r="S32" s="236"/>
      <c r="T32" s="249" t="n">
        <v>1.1255087852478</v>
      </c>
      <c r="U32" s="249" t="n">
        <v>1.1255087852478</v>
      </c>
      <c r="V32" s="249" t="n">
        <v>1.1255087852478</v>
      </c>
      <c r="W32" s="236"/>
      <c r="X32" s="249" t="n">
        <v>0.2025</v>
      </c>
      <c r="Y32" s="249" t="n">
        <v>0.36</v>
      </c>
      <c r="Z32" s="249" t="n">
        <v>0.468</v>
      </c>
      <c r="AA32" s="236"/>
      <c r="AB32" s="249" t="n">
        <v>0.1015</v>
      </c>
      <c r="AC32" s="249" t="n">
        <v>0.18</v>
      </c>
      <c r="AD32" s="249" t="n">
        <v>0.252</v>
      </c>
      <c r="AE32" s="236"/>
      <c r="AF32" s="249" t="n">
        <v>0.447071625</v>
      </c>
      <c r="AG32" s="249" t="n">
        <v>0.6</v>
      </c>
      <c r="AH32" s="249" t="n">
        <v>0.891</v>
      </c>
      <c r="AI32" s="236"/>
      <c r="AJ32" s="249" t="n">
        <v>0.268242975</v>
      </c>
      <c r="AK32" s="249" t="n">
        <v>0.462</v>
      </c>
      <c r="AL32" s="249" t="n">
        <v>0.693</v>
      </c>
      <c r="AM32" s="236"/>
      <c r="AN32" s="237" t="n">
        <v>8</v>
      </c>
      <c r="AO32" s="250" t="n">
        <v>0.2</v>
      </c>
      <c r="AP32" s="236"/>
      <c r="AQ32" s="237" t="n">
        <v>2200</v>
      </c>
      <c r="AR32" s="253" t="n">
        <v>1</v>
      </c>
      <c r="AS32" s="253" t="n">
        <v>1</v>
      </c>
      <c r="AT32" s="253" t="n">
        <v>1</v>
      </c>
      <c r="AU32" s="253" t="n">
        <v>0.9</v>
      </c>
      <c r="AV32" s="253" t="n">
        <v>0.85</v>
      </c>
      <c r="AW32" s="253" t="n">
        <v>0.85</v>
      </c>
      <c r="AX32" s="253" t="n">
        <v>0.95</v>
      </c>
      <c r="AY32" s="253" t="n">
        <v>0.95</v>
      </c>
      <c r="AZ32" s="253" t="n">
        <v>0.85</v>
      </c>
      <c r="BA32" s="253" t="n">
        <v>0.9</v>
      </c>
      <c r="BB32" s="253" t="n">
        <v>1</v>
      </c>
      <c r="BC32" s="253" t="n">
        <v>1</v>
      </c>
      <c r="BD32" s="237" t="s">
        <v>264</v>
      </c>
      <c r="BE32" s="236"/>
      <c r="BF32" s="238" t="n">
        <v>37803</v>
      </c>
      <c r="BG32" s="252" t="n">
        <v>0.89</v>
      </c>
      <c r="BH32" s="236"/>
      <c r="BI32" s="236"/>
      <c r="BJ32" s="239"/>
      <c r="BK32" s="239"/>
      <c r="BL32" s="239"/>
      <c r="BM32" s="13"/>
      <c r="BN32" s="13"/>
      <c r="BO32" s="13"/>
      <c r="BP32" s="13"/>
      <c r="BQ32" s="13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</row>
    <row r="33" customFormat="false" ht="12.75" hidden="false" customHeight="false" outlineLevel="0" collapsed="false">
      <c r="B33" s="247" t="n">
        <v>37185</v>
      </c>
      <c r="C33" s="248" t="n">
        <v>16.4999885559082</v>
      </c>
      <c r="D33" s="248" t="n">
        <v>17.4999885559082</v>
      </c>
      <c r="E33" s="248" t="n">
        <v>18.4999885559082</v>
      </c>
      <c r="F33" s="243"/>
      <c r="G33" s="248" t="n">
        <v>9.00500011444092</v>
      </c>
      <c r="H33" s="248" t="n">
        <v>11.0050001144409</v>
      </c>
      <c r="I33" s="248" t="n">
        <v>13.0050001144409</v>
      </c>
      <c r="J33" s="237"/>
      <c r="K33" s="238" t="n">
        <v>37834</v>
      </c>
      <c r="L33" s="249" t="n">
        <v>31.0600099182129</v>
      </c>
      <c r="M33" s="249" t="n">
        <v>32.0600099182129</v>
      </c>
      <c r="N33" s="249" t="n">
        <v>33.0600099182129</v>
      </c>
      <c r="O33" s="236"/>
      <c r="P33" s="249" t="n">
        <v>31.7400102233887</v>
      </c>
      <c r="Q33" s="249" t="n">
        <v>32.7400102233887</v>
      </c>
      <c r="R33" s="249" t="n">
        <v>33.7400102233887</v>
      </c>
      <c r="S33" s="236"/>
      <c r="T33" s="249" t="n">
        <v>1.1255087852478</v>
      </c>
      <c r="U33" s="249" t="n">
        <v>1.1255087852478</v>
      </c>
      <c r="V33" s="249" t="n">
        <v>1.1255087852478</v>
      </c>
      <c r="W33" s="236"/>
      <c r="X33" s="249" t="n">
        <v>0.2025</v>
      </c>
      <c r="Y33" s="249" t="n">
        <v>0.36</v>
      </c>
      <c r="Z33" s="249" t="n">
        <v>0.468</v>
      </c>
      <c r="AA33" s="236"/>
      <c r="AB33" s="249" t="n">
        <v>0.1015</v>
      </c>
      <c r="AC33" s="249" t="n">
        <v>0.18</v>
      </c>
      <c r="AD33" s="249" t="n">
        <v>0.252</v>
      </c>
      <c r="AE33" s="236"/>
      <c r="AF33" s="249" t="n">
        <v>0.462</v>
      </c>
      <c r="AG33" s="249" t="n">
        <v>0.6</v>
      </c>
      <c r="AH33" s="249" t="n">
        <v>0.896728591</v>
      </c>
      <c r="AI33" s="236"/>
      <c r="AJ33" s="249" t="n">
        <v>0.2772</v>
      </c>
      <c r="AK33" s="249" t="n">
        <v>0.46497038</v>
      </c>
      <c r="AL33" s="249" t="n">
        <v>0.697455571</v>
      </c>
      <c r="AM33" s="236"/>
      <c r="AN33" s="237" t="n">
        <v>9</v>
      </c>
      <c r="AO33" s="250" t="n">
        <v>0.2</v>
      </c>
      <c r="AP33" s="236"/>
      <c r="AQ33" s="237" t="n">
        <v>2300</v>
      </c>
      <c r="AR33" s="253" t="n">
        <v>1.25</v>
      </c>
      <c r="AS33" s="253" t="n">
        <v>1.25</v>
      </c>
      <c r="AT33" s="253" t="n">
        <v>1.40606677325376</v>
      </c>
      <c r="AU33" s="253" t="n">
        <v>1.40606677325376</v>
      </c>
      <c r="AV33" s="253" t="n">
        <v>1.595</v>
      </c>
      <c r="AW33" s="253" t="n">
        <v>1.58</v>
      </c>
      <c r="AX33" s="253" t="n">
        <v>1.58</v>
      </c>
      <c r="AY33" s="253" t="n">
        <v>1.58</v>
      </c>
      <c r="AZ33" s="253" t="n">
        <v>1.58</v>
      </c>
      <c r="BA33" s="253" t="n">
        <v>1.40606677325376</v>
      </c>
      <c r="BB33" s="253" t="n">
        <v>1.40606677325376</v>
      </c>
      <c r="BC33" s="253" t="n">
        <v>1.25</v>
      </c>
      <c r="BD33" s="237" t="s">
        <v>263</v>
      </c>
      <c r="BE33" s="236"/>
      <c r="BF33" s="238" t="n">
        <v>37834</v>
      </c>
      <c r="BG33" s="252" t="n">
        <v>0.89</v>
      </c>
      <c r="BH33" s="236"/>
      <c r="BI33" s="236"/>
      <c r="BJ33" s="239"/>
      <c r="BK33" s="239"/>
      <c r="BL33" s="239"/>
      <c r="BM33" s="13"/>
      <c r="BN33" s="13"/>
      <c r="BO33" s="13"/>
      <c r="BP33" s="13"/>
      <c r="BQ33" s="13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</row>
    <row r="34" customFormat="false" ht="12.75" hidden="false" customHeight="false" outlineLevel="0" collapsed="false">
      <c r="B34" s="247" t="n">
        <v>37186</v>
      </c>
      <c r="C34" s="248" t="n">
        <v>17.9999885559082</v>
      </c>
      <c r="D34" s="248" t="n">
        <v>18.9999885559082</v>
      </c>
      <c r="E34" s="248" t="n">
        <v>19.9999885559082</v>
      </c>
      <c r="F34" s="243"/>
      <c r="G34" s="248" t="n">
        <v>8.99499988555908</v>
      </c>
      <c r="H34" s="248" t="n">
        <v>10.9949998855591</v>
      </c>
      <c r="I34" s="248" t="n">
        <v>12.9949998855591</v>
      </c>
      <c r="J34" s="237"/>
      <c r="K34" s="238" t="n">
        <v>37865</v>
      </c>
      <c r="L34" s="249" t="n">
        <v>22.8590043640137</v>
      </c>
      <c r="M34" s="249" t="n">
        <v>23.8590043640137</v>
      </c>
      <c r="N34" s="249" t="n">
        <v>24.8590043640137</v>
      </c>
      <c r="O34" s="236"/>
      <c r="P34" s="249" t="n">
        <v>22.7860040283203</v>
      </c>
      <c r="Q34" s="249" t="n">
        <v>23.7860040283203</v>
      </c>
      <c r="R34" s="249" t="n">
        <v>24.7860040283203</v>
      </c>
      <c r="S34" s="236"/>
      <c r="T34" s="249" t="n">
        <v>1.1255087852478</v>
      </c>
      <c r="U34" s="249" t="n">
        <v>1.1255087852478</v>
      </c>
      <c r="V34" s="249" t="n">
        <v>1.1255087852478</v>
      </c>
      <c r="W34" s="236"/>
      <c r="X34" s="249" t="n">
        <v>0.1725</v>
      </c>
      <c r="Y34" s="249" t="n">
        <v>0.33</v>
      </c>
      <c r="Z34" s="249" t="n">
        <v>0.429</v>
      </c>
      <c r="AA34" s="236"/>
      <c r="AB34" s="249" t="n">
        <v>0.0875</v>
      </c>
      <c r="AC34" s="249" t="n">
        <v>0.165</v>
      </c>
      <c r="AD34" s="249" t="n">
        <v>0.231</v>
      </c>
      <c r="AE34" s="236"/>
      <c r="AF34" s="249" t="n">
        <v>0.46497038</v>
      </c>
      <c r="AG34" s="249" t="n">
        <v>0.45</v>
      </c>
      <c r="AH34" s="249" t="n">
        <v>0.717468592</v>
      </c>
      <c r="AI34" s="236"/>
      <c r="AJ34" s="249" t="n">
        <v>0.278982228</v>
      </c>
      <c r="AK34" s="249" t="n">
        <v>0.372020751</v>
      </c>
      <c r="AL34" s="249" t="n">
        <v>0.558031127</v>
      </c>
      <c r="AM34" s="236"/>
      <c r="AN34" s="237" t="n">
        <v>9</v>
      </c>
      <c r="AO34" s="250" t="n">
        <v>0.2</v>
      </c>
      <c r="AP34" s="236"/>
      <c r="AQ34" s="237" t="n">
        <v>2400</v>
      </c>
      <c r="AR34" s="253" t="n">
        <v>1.07</v>
      </c>
      <c r="AS34" s="253" t="n">
        <v>1.07</v>
      </c>
      <c r="AT34" s="253" t="n">
        <v>1.36019139221969</v>
      </c>
      <c r="AU34" s="253" t="n">
        <v>1.36019139221969</v>
      </c>
      <c r="AV34" s="253" t="n">
        <v>1.365</v>
      </c>
      <c r="AW34" s="253" t="n">
        <v>1.215</v>
      </c>
      <c r="AX34" s="253" t="n">
        <v>1.215</v>
      </c>
      <c r="AY34" s="253" t="n">
        <v>1.215</v>
      </c>
      <c r="AZ34" s="253" t="n">
        <v>1.215</v>
      </c>
      <c r="BA34" s="253" t="n">
        <v>1.36019139221969</v>
      </c>
      <c r="BB34" s="253" t="n">
        <v>1.36019139221969</v>
      </c>
      <c r="BC34" s="253" t="n">
        <v>1.07</v>
      </c>
      <c r="BD34" s="237" t="s">
        <v>263</v>
      </c>
      <c r="BE34" s="236"/>
      <c r="BF34" s="238" t="n">
        <v>37865</v>
      </c>
      <c r="BG34" s="252" t="n">
        <v>0.89</v>
      </c>
      <c r="BH34" s="236"/>
      <c r="BI34" s="236"/>
      <c r="BJ34" s="239"/>
      <c r="BK34" s="239"/>
      <c r="BL34" s="239"/>
      <c r="BM34" s="13"/>
      <c r="BN34" s="13"/>
      <c r="BO34" s="13"/>
      <c r="BP34" s="13"/>
      <c r="BQ34" s="13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</row>
    <row r="35" customFormat="false" ht="12.75" hidden="false" customHeight="false" outlineLevel="0" collapsed="false">
      <c r="B35" s="247" t="n">
        <v>37187</v>
      </c>
      <c r="C35" s="248" t="n">
        <v>17.9999885559082</v>
      </c>
      <c r="D35" s="248" t="n">
        <v>18.9999885559082</v>
      </c>
      <c r="E35" s="248" t="n">
        <v>19.9999885559082</v>
      </c>
      <c r="F35" s="243"/>
      <c r="G35" s="248" t="n">
        <v>9.0049991607666</v>
      </c>
      <c r="H35" s="248" t="n">
        <v>11.0049991607666</v>
      </c>
      <c r="I35" s="248" t="n">
        <v>13.0049991607666</v>
      </c>
      <c r="J35" s="237"/>
      <c r="K35" s="238" t="n">
        <v>37895</v>
      </c>
      <c r="L35" s="249" t="n">
        <v>21.6510076141357</v>
      </c>
      <c r="M35" s="249" t="n">
        <v>22.6510076141357</v>
      </c>
      <c r="N35" s="249" t="n">
        <v>23.6510076141357</v>
      </c>
      <c r="O35" s="236"/>
      <c r="P35" s="249" t="n">
        <v>20.4040059661865</v>
      </c>
      <c r="Q35" s="249" t="n">
        <v>21.4040059661865</v>
      </c>
      <c r="R35" s="249" t="n">
        <v>22.4040059661865</v>
      </c>
      <c r="S35" s="236"/>
      <c r="T35" s="249" t="n">
        <v>1.1255087852478</v>
      </c>
      <c r="U35" s="249" t="n">
        <v>1.1255087852478</v>
      </c>
      <c r="V35" s="249" t="n">
        <v>1.1255087852478</v>
      </c>
      <c r="W35" s="236"/>
      <c r="X35" s="249" t="n">
        <v>0.1725</v>
      </c>
      <c r="Y35" s="249" t="n">
        <v>0.32</v>
      </c>
      <c r="Z35" s="249" t="n">
        <v>0.416</v>
      </c>
      <c r="AA35" s="236"/>
      <c r="AB35" s="249" t="n">
        <v>0.0875</v>
      </c>
      <c r="AC35" s="249" t="n">
        <v>0.16</v>
      </c>
      <c r="AD35" s="249" t="n">
        <v>0.224</v>
      </c>
      <c r="AE35" s="236"/>
      <c r="AF35" s="249" t="n">
        <v>0.372020751</v>
      </c>
      <c r="AG35" s="249" t="n">
        <v>0.4</v>
      </c>
      <c r="AH35" s="249" t="n">
        <v>0.575687186</v>
      </c>
      <c r="AI35" s="236"/>
      <c r="AJ35" s="249" t="n">
        <v>0.223212451</v>
      </c>
      <c r="AK35" s="249" t="n">
        <v>0.298504467</v>
      </c>
      <c r="AL35" s="249" t="n">
        <v>0.4477567</v>
      </c>
      <c r="AM35" s="236"/>
      <c r="AN35" s="237" t="n">
        <v>9</v>
      </c>
      <c r="AO35" s="250" t="n">
        <v>0.2</v>
      </c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8" t="n">
        <v>37895</v>
      </c>
      <c r="BG35" s="252" t="n">
        <v>0.89</v>
      </c>
      <c r="BH35" s="236"/>
      <c r="BI35" s="236"/>
      <c r="BJ35" s="239"/>
      <c r="BK35" s="239"/>
      <c r="BL35" s="239"/>
      <c r="BM35" s="13"/>
      <c r="BN35" s="13"/>
      <c r="BO35" s="13"/>
      <c r="BP35" s="13"/>
      <c r="BQ35" s="13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</row>
    <row r="36" customFormat="false" ht="12.75" hidden="false" customHeight="false" outlineLevel="0" collapsed="false">
      <c r="B36" s="247" t="n">
        <v>37188</v>
      </c>
      <c r="C36" s="248" t="n">
        <v>17.9999885559082</v>
      </c>
      <c r="D36" s="248" t="n">
        <v>18.9999885559082</v>
      </c>
      <c r="E36" s="248" t="n">
        <v>19.9999885559082</v>
      </c>
      <c r="F36" s="243"/>
      <c r="G36" s="248" t="n">
        <v>9.0049991607666</v>
      </c>
      <c r="H36" s="248" t="n">
        <v>11.0049991607666</v>
      </c>
      <c r="I36" s="248" t="n">
        <v>13.0049991607666</v>
      </c>
      <c r="J36" s="237"/>
      <c r="K36" s="238" t="n">
        <v>37926</v>
      </c>
      <c r="L36" s="249" t="n">
        <v>21.9010076141357</v>
      </c>
      <c r="M36" s="249" t="n">
        <v>22.9010076141357</v>
      </c>
      <c r="N36" s="249" t="n">
        <v>23.9010076141357</v>
      </c>
      <c r="O36" s="236"/>
      <c r="P36" s="249" t="n">
        <v>19.9040059661865</v>
      </c>
      <c r="Q36" s="249" t="n">
        <v>20.9040059661865</v>
      </c>
      <c r="R36" s="249" t="n">
        <v>21.9040059661865</v>
      </c>
      <c r="S36" s="236"/>
      <c r="T36" s="249" t="n">
        <v>1.1255087852478</v>
      </c>
      <c r="U36" s="249" t="n">
        <v>1.1255087852478</v>
      </c>
      <c r="V36" s="249" t="n">
        <v>1.1255087852478</v>
      </c>
      <c r="W36" s="236"/>
      <c r="X36" s="249" t="n">
        <v>0.1725</v>
      </c>
      <c r="Y36" s="249" t="n">
        <v>0.32</v>
      </c>
      <c r="Z36" s="249" t="n">
        <v>0.416</v>
      </c>
      <c r="AA36" s="236"/>
      <c r="AB36" s="249" t="n">
        <v>0.0875</v>
      </c>
      <c r="AC36" s="249" t="n">
        <v>0.16</v>
      </c>
      <c r="AD36" s="249" t="n">
        <v>0.224</v>
      </c>
      <c r="AE36" s="236"/>
      <c r="AF36" s="249" t="n">
        <v>0.298504467</v>
      </c>
      <c r="AG36" s="249" t="n">
        <v>0.4</v>
      </c>
      <c r="AH36" s="249" t="n">
        <v>0.531991785</v>
      </c>
      <c r="AI36" s="236"/>
      <c r="AJ36" s="249" t="n">
        <v>0.17910268</v>
      </c>
      <c r="AK36" s="249" t="n">
        <v>0.275847592</v>
      </c>
      <c r="AL36" s="249" t="n">
        <v>0.413771389</v>
      </c>
      <c r="AM36" s="236"/>
      <c r="AN36" s="237" t="n">
        <v>10</v>
      </c>
      <c r="AO36" s="250" t="n">
        <v>0.2</v>
      </c>
      <c r="AP36" s="236"/>
      <c r="AQ36" s="237" t="s">
        <v>265</v>
      </c>
      <c r="AR36" s="236"/>
      <c r="AS36" s="236"/>
      <c r="AT36" s="237" t="s">
        <v>266</v>
      </c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8" t="n">
        <v>37926</v>
      </c>
      <c r="BG36" s="252" t="n">
        <v>0.89</v>
      </c>
      <c r="BH36" s="236"/>
      <c r="BI36" s="236"/>
      <c r="BJ36" s="239"/>
      <c r="BK36" s="239"/>
      <c r="BL36" s="239"/>
      <c r="BM36" s="13"/>
      <c r="BN36" s="13"/>
      <c r="BO36" s="13"/>
      <c r="BP36" s="13"/>
      <c r="BQ36" s="13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</row>
    <row r="37" customFormat="false" ht="12.75" hidden="false" customHeight="false" outlineLevel="0" collapsed="false">
      <c r="B37" s="247" t="n">
        <v>37189</v>
      </c>
      <c r="C37" s="248" t="n">
        <v>17.9999885559082</v>
      </c>
      <c r="D37" s="248" t="n">
        <v>18.9999885559082</v>
      </c>
      <c r="E37" s="248" t="n">
        <v>19.9999885559082</v>
      </c>
      <c r="F37" s="243"/>
      <c r="G37" s="248" t="n">
        <v>9.0049991607666</v>
      </c>
      <c r="H37" s="248" t="n">
        <v>11.0049991607666</v>
      </c>
      <c r="I37" s="248" t="n">
        <v>13.0049991607666</v>
      </c>
      <c r="J37" s="237"/>
      <c r="K37" s="238" t="n">
        <v>37956</v>
      </c>
      <c r="L37" s="249" t="n">
        <v>21.9660062408447</v>
      </c>
      <c r="M37" s="249" t="n">
        <v>22.9660062408447</v>
      </c>
      <c r="N37" s="249" t="n">
        <v>23.9660062408447</v>
      </c>
      <c r="O37" s="236"/>
      <c r="P37" s="249" t="n">
        <v>20.6140073394775</v>
      </c>
      <c r="Q37" s="249" t="n">
        <v>21.6140073394775</v>
      </c>
      <c r="R37" s="249" t="n">
        <v>22.6140073394775</v>
      </c>
      <c r="S37" s="236"/>
      <c r="T37" s="249" t="n">
        <v>1.1255087852478</v>
      </c>
      <c r="U37" s="249" t="n">
        <v>1.1255087852478</v>
      </c>
      <c r="V37" s="249" t="n">
        <v>1.1255087852478</v>
      </c>
      <c r="W37" s="236"/>
      <c r="X37" s="249" t="n">
        <v>0.1725</v>
      </c>
      <c r="Y37" s="249" t="n">
        <v>0.32</v>
      </c>
      <c r="Z37" s="249" t="n">
        <v>0.416</v>
      </c>
      <c r="AA37" s="236"/>
      <c r="AB37" s="249" t="n">
        <v>0.0875</v>
      </c>
      <c r="AC37" s="249" t="n">
        <v>0.16</v>
      </c>
      <c r="AD37" s="249" t="n">
        <v>0.224</v>
      </c>
      <c r="AE37" s="236"/>
      <c r="AF37" s="249" t="n">
        <v>0.275847592</v>
      </c>
      <c r="AG37" s="249" t="n">
        <v>0.4</v>
      </c>
      <c r="AH37" s="249" t="n">
        <v>0.548167449</v>
      </c>
      <c r="AI37" s="236"/>
      <c r="AJ37" s="249" t="n">
        <v>0.165508555</v>
      </c>
      <c r="AK37" s="249" t="n">
        <v>0.284234974</v>
      </c>
      <c r="AL37" s="249" t="n">
        <v>0.426352461</v>
      </c>
      <c r="AM37" s="236"/>
      <c r="AN37" s="237" t="n">
        <v>10</v>
      </c>
      <c r="AO37" s="250" t="n">
        <v>0.2</v>
      </c>
      <c r="AP37" s="236"/>
      <c r="AQ37" s="250" t="n">
        <v>-50</v>
      </c>
      <c r="AR37" s="254" t="n">
        <v>-0.2</v>
      </c>
      <c r="AS37" s="236"/>
      <c r="AT37" s="250" t="n">
        <v>1</v>
      </c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8" t="n">
        <v>37956</v>
      </c>
      <c r="BG37" s="252" t="n">
        <v>0.89</v>
      </c>
      <c r="BH37" s="236"/>
      <c r="BI37" s="236"/>
      <c r="BJ37" s="239"/>
      <c r="BK37" s="239"/>
      <c r="BL37" s="239"/>
      <c r="BM37" s="13"/>
      <c r="BN37" s="13"/>
      <c r="BO37" s="13"/>
      <c r="BP37" s="13"/>
      <c r="BQ37" s="13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</row>
    <row r="38" customFormat="false" ht="12.75" hidden="false" customHeight="false" outlineLevel="0" collapsed="false">
      <c r="B38" s="247" t="n">
        <v>37190</v>
      </c>
      <c r="C38" s="248" t="n">
        <v>17.9999885559082</v>
      </c>
      <c r="D38" s="248" t="n">
        <v>18.9999885559082</v>
      </c>
      <c r="E38" s="248" t="n">
        <v>19.9999885559082</v>
      </c>
      <c r="F38" s="243"/>
      <c r="G38" s="248" t="n">
        <v>12.5249996185303</v>
      </c>
      <c r="H38" s="248" t="n">
        <v>14.5249996185303</v>
      </c>
      <c r="I38" s="248" t="n">
        <v>16.5249996185303</v>
      </c>
      <c r="J38" s="237"/>
      <c r="K38" s="238" t="n">
        <v>37987</v>
      </c>
      <c r="L38" s="249" t="n">
        <v>26.5530057525635</v>
      </c>
      <c r="M38" s="249" t="n">
        <v>27.5530057525635</v>
      </c>
      <c r="N38" s="249" t="n">
        <v>28.5530057525635</v>
      </c>
      <c r="O38" s="236"/>
      <c r="P38" s="249" t="n">
        <v>23.7620057678223</v>
      </c>
      <c r="Q38" s="249" t="n">
        <v>24.7620057678223</v>
      </c>
      <c r="R38" s="249" t="n">
        <v>25.7620057678223</v>
      </c>
      <c r="S38" s="236"/>
      <c r="T38" s="249" t="n">
        <v>1.15927410125732</v>
      </c>
      <c r="U38" s="249" t="n">
        <v>1.15927410125732</v>
      </c>
      <c r="V38" s="249" t="n">
        <v>1.15927410125732</v>
      </c>
      <c r="W38" s="236"/>
      <c r="X38" s="249" t="n">
        <v>0.1725</v>
      </c>
      <c r="Y38" s="249" t="n">
        <v>0.352602302</v>
      </c>
      <c r="Z38" s="249" t="n">
        <v>0.458</v>
      </c>
      <c r="AA38" s="236"/>
      <c r="AB38" s="249" t="n">
        <v>0.0875</v>
      </c>
      <c r="AC38" s="249" t="n">
        <v>0.176301151</v>
      </c>
      <c r="AD38" s="249" t="n">
        <v>0.247</v>
      </c>
      <c r="AE38" s="236"/>
      <c r="AF38" s="249" t="n">
        <v>0.284234974</v>
      </c>
      <c r="AG38" s="249" t="n">
        <v>0.432430741</v>
      </c>
      <c r="AH38" s="249" t="n">
        <v>0.5837815</v>
      </c>
      <c r="AI38" s="236"/>
      <c r="AJ38" s="249" t="n">
        <v>0.170540984</v>
      </c>
      <c r="AK38" s="249" t="n">
        <v>0.302701519</v>
      </c>
      <c r="AL38" s="249" t="n">
        <v>0.454052278</v>
      </c>
      <c r="AM38" s="236"/>
      <c r="AN38" s="237" t="n">
        <v>10</v>
      </c>
      <c r="AO38" s="250" t="n">
        <v>0.2</v>
      </c>
      <c r="AP38" s="236"/>
      <c r="AQ38" s="250" t="n">
        <v>-40</v>
      </c>
      <c r="AR38" s="252" t="n">
        <v>-0.2</v>
      </c>
      <c r="AS38" s="236"/>
      <c r="AT38" s="250" t="n">
        <v>2</v>
      </c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8" t="n">
        <v>37987</v>
      </c>
      <c r="BG38" s="252" t="n">
        <v>0.89</v>
      </c>
      <c r="BH38" s="236"/>
      <c r="BI38" s="236"/>
      <c r="BJ38" s="239"/>
      <c r="BK38" s="239"/>
      <c r="BL38" s="239"/>
      <c r="BM38" s="13"/>
      <c r="BN38" s="13"/>
      <c r="BO38" s="13"/>
      <c r="BP38" s="13"/>
      <c r="BQ38" s="13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</row>
    <row r="39" customFormat="false" ht="12.75" hidden="false" customHeight="false" outlineLevel="0" collapsed="false">
      <c r="B39" s="247" t="n">
        <v>37191</v>
      </c>
      <c r="C39" s="248" t="n">
        <v>16.4999885559082</v>
      </c>
      <c r="D39" s="248" t="n">
        <v>17.4999885559082</v>
      </c>
      <c r="E39" s="248" t="n">
        <v>18.4999885559082</v>
      </c>
      <c r="F39" s="243"/>
      <c r="G39" s="248" t="n">
        <v>12.5249996185303</v>
      </c>
      <c r="H39" s="248" t="n">
        <v>14.5249996185303</v>
      </c>
      <c r="I39" s="248" t="n">
        <v>16.5249996185303</v>
      </c>
      <c r="J39" s="237"/>
      <c r="K39" s="238" t="n">
        <v>38018</v>
      </c>
      <c r="L39" s="249" t="n">
        <v>25.3030057525635</v>
      </c>
      <c r="M39" s="249" t="n">
        <v>26.3030057525635</v>
      </c>
      <c r="N39" s="249" t="n">
        <v>27.3030057525635</v>
      </c>
      <c r="O39" s="236"/>
      <c r="P39" s="249" t="n">
        <v>23.0120057678223</v>
      </c>
      <c r="Q39" s="249" t="n">
        <v>24.0120057678223</v>
      </c>
      <c r="R39" s="249" t="n">
        <v>25.0120057678223</v>
      </c>
      <c r="S39" s="236"/>
      <c r="T39" s="249" t="n">
        <v>1.15927410125732</v>
      </c>
      <c r="U39" s="249" t="n">
        <v>1.15927410125732</v>
      </c>
      <c r="V39" s="249" t="n">
        <v>1.15927410125732</v>
      </c>
      <c r="W39" s="236"/>
      <c r="X39" s="249" t="n">
        <v>0.1725</v>
      </c>
      <c r="Y39" s="249" t="n">
        <v>0.351777255</v>
      </c>
      <c r="Z39" s="249" t="n">
        <v>0.457</v>
      </c>
      <c r="AA39" s="236"/>
      <c r="AB39" s="249" t="n">
        <v>0.0875</v>
      </c>
      <c r="AC39" s="249" t="n">
        <v>0.175888627</v>
      </c>
      <c r="AD39" s="249" t="n">
        <v>0.246</v>
      </c>
      <c r="AE39" s="236"/>
      <c r="AF39" s="249" t="n">
        <v>0.302701519</v>
      </c>
      <c r="AG39" s="249" t="n">
        <v>0.431636366</v>
      </c>
      <c r="AH39" s="249" t="n">
        <v>0.582709094</v>
      </c>
      <c r="AI39" s="236"/>
      <c r="AJ39" s="249" t="n">
        <v>0.181620911</v>
      </c>
      <c r="AK39" s="249" t="n">
        <v>0.302145456</v>
      </c>
      <c r="AL39" s="249" t="n">
        <v>0.453218185</v>
      </c>
      <c r="AM39" s="236"/>
      <c r="AN39" s="237" t="n">
        <v>11</v>
      </c>
      <c r="AO39" s="250" t="n">
        <v>0.3</v>
      </c>
      <c r="AP39" s="236"/>
      <c r="AQ39" s="255" t="n">
        <v>-30</v>
      </c>
      <c r="AR39" s="254" t="n">
        <v>-0.2</v>
      </c>
      <c r="AS39" s="236"/>
      <c r="AT39" s="250" t="n">
        <v>3</v>
      </c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8" t="n">
        <v>38018</v>
      </c>
      <c r="BG39" s="252" t="n">
        <v>0.89</v>
      </c>
      <c r="BH39" s="236"/>
      <c r="BI39" s="236"/>
      <c r="BJ39" s="239"/>
      <c r="BK39" s="239"/>
      <c r="BL39" s="239"/>
      <c r="BM39" s="13"/>
      <c r="BN39" s="13"/>
      <c r="BO39" s="13"/>
      <c r="BP39" s="13"/>
      <c r="BQ39" s="13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</row>
    <row r="40" customFormat="false" ht="12.75" hidden="false" customHeight="false" outlineLevel="0" collapsed="false">
      <c r="B40" s="247" t="n">
        <v>37195</v>
      </c>
      <c r="C40" s="248" t="n">
        <v>17.9999885559082</v>
      </c>
      <c r="D40" s="248" t="n">
        <v>18.9999885559082</v>
      </c>
      <c r="E40" s="248" t="n">
        <v>19.9999885559082</v>
      </c>
      <c r="F40" s="243"/>
      <c r="G40" s="248" t="n">
        <v>12.5249996185303</v>
      </c>
      <c r="H40" s="248" t="n">
        <v>14.5249996185303</v>
      </c>
      <c r="I40" s="248" t="n">
        <v>16.5249996185303</v>
      </c>
      <c r="J40" s="237"/>
      <c r="K40" s="238" t="n">
        <v>38047</v>
      </c>
      <c r="L40" s="249" t="n">
        <v>23.8800035095215</v>
      </c>
      <c r="M40" s="249" t="n">
        <v>24.8800035095215</v>
      </c>
      <c r="N40" s="249" t="n">
        <v>25.8800035095215</v>
      </c>
      <c r="O40" s="236"/>
      <c r="P40" s="249" t="n">
        <v>22.1700028991699</v>
      </c>
      <c r="Q40" s="249" t="n">
        <v>23.1700028991699</v>
      </c>
      <c r="R40" s="249" t="n">
        <v>24.1700028991699</v>
      </c>
      <c r="S40" s="236"/>
      <c r="T40" s="249" t="n">
        <v>1.15927410125732</v>
      </c>
      <c r="U40" s="249" t="n">
        <v>1.15927410125732</v>
      </c>
      <c r="V40" s="249" t="n">
        <v>1.15927410125732</v>
      </c>
      <c r="W40" s="236"/>
      <c r="X40" s="249" t="n">
        <v>0.1725</v>
      </c>
      <c r="Y40" s="249" t="n">
        <v>0.290459252</v>
      </c>
      <c r="Z40" s="249" t="n">
        <v>0.378</v>
      </c>
      <c r="AA40" s="236"/>
      <c r="AB40" s="249" t="n">
        <v>0.0875</v>
      </c>
      <c r="AC40" s="249" t="n">
        <v>0.145229626</v>
      </c>
      <c r="AD40" s="249" t="n">
        <v>0.203</v>
      </c>
      <c r="AE40" s="236"/>
      <c r="AF40" s="249" t="n">
        <v>0.302145456</v>
      </c>
      <c r="AG40" s="249" t="n">
        <v>0.367410713</v>
      </c>
      <c r="AH40" s="249" t="n">
        <v>0.496004462</v>
      </c>
      <c r="AI40" s="236"/>
      <c r="AJ40" s="249" t="n">
        <v>0.181287274</v>
      </c>
      <c r="AK40" s="249" t="n">
        <v>0.257187499</v>
      </c>
      <c r="AL40" s="249" t="n">
        <v>0.385781249</v>
      </c>
      <c r="AM40" s="236"/>
      <c r="AN40" s="237" t="n">
        <v>11</v>
      </c>
      <c r="AO40" s="250" t="n">
        <v>0.3</v>
      </c>
      <c r="AP40" s="236"/>
      <c r="AQ40" s="250" t="n">
        <v>-20</v>
      </c>
      <c r="AR40" s="254" t="n">
        <v>-0.15</v>
      </c>
      <c r="AS40" s="236"/>
      <c r="AT40" s="250" t="n">
        <v>4</v>
      </c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8" t="n">
        <v>38047</v>
      </c>
      <c r="BG40" s="252" t="n">
        <v>0.89</v>
      </c>
      <c r="BH40" s="236"/>
      <c r="BI40" s="236"/>
      <c r="BJ40" s="239"/>
      <c r="BK40" s="239"/>
      <c r="BL40" s="239"/>
      <c r="BM40" s="13"/>
      <c r="BN40" s="13"/>
      <c r="BO40" s="13"/>
      <c r="BP40" s="13"/>
      <c r="BQ40" s="13"/>
      <c r="BR40" s="239"/>
      <c r="BS40" s="239"/>
      <c r="BT40" s="2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</row>
    <row r="41" customFormat="false" ht="12.75" hidden="false" customHeight="false" outlineLevel="0" collapsed="false">
      <c r="B41" s="247" t="n">
        <v>37196</v>
      </c>
      <c r="C41" s="248" t="n">
        <v>18.6999809265137</v>
      </c>
      <c r="D41" s="248" t="n">
        <v>19.6999809265137</v>
      </c>
      <c r="E41" s="248" t="n">
        <v>20.6999809265137</v>
      </c>
      <c r="F41" s="243"/>
      <c r="G41" s="248" t="n">
        <v>12.6749992370605</v>
      </c>
      <c r="H41" s="248" t="n">
        <v>14.6749992370605</v>
      </c>
      <c r="I41" s="248" t="n">
        <v>16.6749992370605</v>
      </c>
      <c r="J41" s="237"/>
      <c r="K41" s="238" t="n">
        <v>38078</v>
      </c>
      <c r="L41" s="249" t="n">
        <v>23.148508605957</v>
      </c>
      <c r="M41" s="249" t="n">
        <v>24.148508605957</v>
      </c>
      <c r="N41" s="249" t="n">
        <v>25.148508605957</v>
      </c>
      <c r="O41" s="236"/>
      <c r="P41" s="249" t="n">
        <v>21.1565103149414</v>
      </c>
      <c r="Q41" s="249" t="n">
        <v>22.1565103149414</v>
      </c>
      <c r="R41" s="249" t="n">
        <v>23.1565103149414</v>
      </c>
      <c r="S41" s="236"/>
      <c r="T41" s="249" t="n">
        <v>1.15927410125732</v>
      </c>
      <c r="U41" s="249" t="n">
        <v>1.15927410125732</v>
      </c>
      <c r="V41" s="249" t="n">
        <v>1.15927410125732</v>
      </c>
      <c r="W41" s="236"/>
      <c r="X41" s="249" t="n">
        <v>0.1725</v>
      </c>
      <c r="Y41" s="249" t="n">
        <v>0.28929422</v>
      </c>
      <c r="Z41" s="249" t="n">
        <v>0.376</v>
      </c>
      <c r="AA41" s="236"/>
      <c r="AB41" s="249" t="n">
        <v>0.0875</v>
      </c>
      <c r="AC41" s="249" t="n">
        <v>0.14464711</v>
      </c>
      <c r="AD41" s="249" t="n">
        <v>0.203</v>
      </c>
      <c r="AE41" s="236"/>
      <c r="AF41" s="249" t="n">
        <v>0.257187499</v>
      </c>
      <c r="AG41" s="249" t="n">
        <v>0.365998028</v>
      </c>
      <c r="AH41" s="249" t="n">
        <v>0.494097338</v>
      </c>
      <c r="AI41" s="236"/>
      <c r="AJ41" s="249" t="n">
        <v>0.154312499</v>
      </c>
      <c r="AK41" s="249" t="n">
        <v>0.25619862</v>
      </c>
      <c r="AL41" s="249" t="n">
        <v>0.38429793</v>
      </c>
      <c r="AM41" s="236"/>
      <c r="AN41" s="237" t="n">
        <v>11</v>
      </c>
      <c r="AO41" s="250" t="n">
        <v>0.3</v>
      </c>
      <c r="AP41" s="236"/>
      <c r="AQ41" s="250" t="n">
        <v>-15</v>
      </c>
      <c r="AR41" s="254" t="n">
        <v>-0.07</v>
      </c>
      <c r="AS41" s="236"/>
      <c r="AT41" s="250" t="n">
        <v>10</v>
      </c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8" t="n">
        <v>38078</v>
      </c>
      <c r="BG41" s="252" t="n">
        <v>0.89</v>
      </c>
      <c r="BH41" s="236"/>
      <c r="BI41" s="236"/>
      <c r="BJ41" s="239"/>
      <c r="BK41" s="239"/>
      <c r="BL41" s="239"/>
      <c r="BM41" s="13"/>
      <c r="BN41" s="13"/>
      <c r="BO41" s="13"/>
      <c r="BP41" s="13"/>
      <c r="BQ41" s="13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</row>
    <row r="42" customFormat="false" ht="12.75" hidden="false" customHeight="false" outlineLevel="0" collapsed="false">
      <c r="B42" s="247" t="n">
        <v>37226</v>
      </c>
      <c r="C42" s="248" t="n">
        <v>21.6999900817871</v>
      </c>
      <c r="D42" s="248" t="n">
        <v>22.6999900817871</v>
      </c>
      <c r="E42" s="248" t="n">
        <v>23.6999900817871</v>
      </c>
      <c r="F42" s="243"/>
      <c r="G42" s="248" t="n">
        <v>13.9249992370605</v>
      </c>
      <c r="H42" s="248" t="n">
        <v>15.9249992370605</v>
      </c>
      <c r="I42" s="248" t="n">
        <v>17.9249992370605</v>
      </c>
      <c r="J42" s="237"/>
      <c r="K42" s="238" t="n">
        <v>38108</v>
      </c>
      <c r="L42" s="249" t="n">
        <v>24.3225064849854</v>
      </c>
      <c r="M42" s="249" t="n">
        <v>25.3225064849854</v>
      </c>
      <c r="N42" s="249" t="n">
        <v>26.3225064849854</v>
      </c>
      <c r="O42" s="236"/>
      <c r="P42" s="249" t="n">
        <v>23.452504119873</v>
      </c>
      <c r="Q42" s="249" t="n">
        <v>24.452504119873</v>
      </c>
      <c r="R42" s="249" t="n">
        <v>25.452504119873</v>
      </c>
      <c r="S42" s="236"/>
      <c r="T42" s="249" t="n">
        <v>1.15927410125732</v>
      </c>
      <c r="U42" s="249" t="n">
        <v>1.15927410125732</v>
      </c>
      <c r="V42" s="249" t="n">
        <v>1.15927410125732</v>
      </c>
      <c r="W42" s="236"/>
      <c r="X42" s="249" t="n">
        <v>0.1725</v>
      </c>
      <c r="Y42" s="249" t="n">
        <v>0.33921873</v>
      </c>
      <c r="Z42" s="249" t="n">
        <v>0.441</v>
      </c>
      <c r="AA42" s="236"/>
      <c r="AB42" s="249" t="n">
        <v>0.0875</v>
      </c>
      <c r="AC42" s="249" t="n">
        <v>0.169609365</v>
      </c>
      <c r="AD42" s="249" t="n">
        <v>0.237</v>
      </c>
      <c r="AE42" s="236"/>
      <c r="AF42" s="249" t="n">
        <v>0.25619862</v>
      </c>
      <c r="AG42" s="249" t="n">
        <v>0.454010566</v>
      </c>
      <c r="AH42" s="249" t="n">
        <v>0.612914264</v>
      </c>
      <c r="AI42" s="236"/>
      <c r="AJ42" s="249" t="n">
        <v>0.153719172</v>
      </c>
      <c r="AK42" s="249" t="n">
        <v>0.317807396</v>
      </c>
      <c r="AL42" s="249" t="n">
        <v>0.476711094</v>
      </c>
      <c r="AM42" s="236"/>
      <c r="AN42" s="237" t="n">
        <v>12</v>
      </c>
      <c r="AO42" s="250" t="n">
        <v>0.3</v>
      </c>
      <c r="AP42" s="236"/>
      <c r="AQ42" s="250" t="n">
        <v>-10</v>
      </c>
      <c r="AR42" s="252" t="n">
        <v>-0.04</v>
      </c>
      <c r="AS42" s="236"/>
      <c r="AT42" s="250" t="n">
        <v>0</v>
      </c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8" t="n">
        <v>38108</v>
      </c>
      <c r="BG42" s="252" t="n">
        <v>0.89</v>
      </c>
      <c r="BH42" s="236"/>
      <c r="BI42" s="236"/>
      <c r="BJ42" s="239"/>
      <c r="BK42" s="239"/>
      <c r="BL42" s="239"/>
      <c r="BM42" s="13"/>
      <c r="BN42" s="13"/>
      <c r="BO42" s="13"/>
      <c r="BP42" s="13"/>
      <c r="BQ42" s="13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</row>
    <row r="43" customFormat="false" ht="12.75" hidden="false" customHeight="false" outlineLevel="0" collapsed="false">
      <c r="B43" s="247" t="n">
        <v>37257</v>
      </c>
      <c r="C43" s="248" t="n">
        <v>23.3699886322021</v>
      </c>
      <c r="D43" s="248" t="n">
        <v>24.3699886322021</v>
      </c>
      <c r="E43" s="248" t="n">
        <v>25.3699886322021</v>
      </c>
      <c r="F43" s="243"/>
      <c r="G43" s="248" t="n">
        <v>14.0424966430664</v>
      </c>
      <c r="H43" s="248" t="n">
        <v>16.0424966430664</v>
      </c>
      <c r="I43" s="248" t="n">
        <v>18.0424966430664</v>
      </c>
      <c r="J43" s="237"/>
      <c r="K43" s="238" t="n">
        <v>38139</v>
      </c>
      <c r="L43" s="249" t="n">
        <v>27.0900025939941</v>
      </c>
      <c r="M43" s="249" t="n">
        <v>28.0900025939941</v>
      </c>
      <c r="N43" s="249" t="n">
        <v>29.0900025939941</v>
      </c>
      <c r="O43" s="236"/>
      <c r="P43" s="249" t="n">
        <v>26.9225034332275</v>
      </c>
      <c r="Q43" s="249" t="n">
        <v>27.9225034332275</v>
      </c>
      <c r="R43" s="249" t="n">
        <v>28.9225034332275</v>
      </c>
      <c r="S43" s="236"/>
      <c r="T43" s="249" t="n">
        <v>1.15927410125732</v>
      </c>
      <c r="U43" s="249" t="n">
        <v>1.15927410125732</v>
      </c>
      <c r="V43" s="249" t="n">
        <v>1.15927410125732</v>
      </c>
      <c r="W43" s="236"/>
      <c r="X43" s="249" t="n">
        <v>0.2025</v>
      </c>
      <c r="Y43" s="249" t="n">
        <v>0.348700223</v>
      </c>
      <c r="Z43" s="249" t="n">
        <v>0.453</v>
      </c>
      <c r="AA43" s="236"/>
      <c r="AB43" s="249" t="n">
        <v>0.1015</v>
      </c>
      <c r="AC43" s="249" t="n">
        <v>0.174350111</v>
      </c>
      <c r="AD43" s="249" t="n">
        <v>0.244</v>
      </c>
      <c r="AE43" s="236"/>
      <c r="AF43" s="249" t="n">
        <v>0.317807396</v>
      </c>
      <c r="AG43" s="249" t="n">
        <v>0.494918483</v>
      </c>
      <c r="AH43" s="249" t="n">
        <v>0.668139951</v>
      </c>
      <c r="AI43" s="236"/>
      <c r="AJ43" s="249" t="n">
        <v>0.190684438</v>
      </c>
      <c r="AK43" s="249" t="n">
        <v>0.346442938</v>
      </c>
      <c r="AL43" s="249" t="n">
        <v>0.519664407</v>
      </c>
      <c r="AM43" s="236"/>
      <c r="AN43" s="237" t="n">
        <v>12</v>
      </c>
      <c r="AO43" s="250" t="n">
        <v>0.3</v>
      </c>
      <c r="AP43" s="236"/>
      <c r="AQ43" s="250" t="n">
        <v>-5</v>
      </c>
      <c r="AR43" s="252" t="n">
        <v>0</v>
      </c>
      <c r="AS43" s="236"/>
      <c r="AT43" s="250" t="n">
        <v>0</v>
      </c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8" t="n">
        <v>38139</v>
      </c>
      <c r="BG43" s="252" t="n">
        <v>0.89</v>
      </c>
      <c r="BH43" s="236"/>
      <c r="BI43" s="236"/>
      <c r="BJ43" s="239"/>
      <c r="BK43" s="239"/>
      <c r="BL43" s="239"/>
      <c r="BM43" s="13"/>
      <c r="BN43" s="13"/>
      <c r="BO43" s="13"/>
      <c r="BP43" s="13"/>
      <c r="BQ43" s="13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</row>
    <row r="44" customFormat="false" ht="12.75" hidden="false" customHeight="false" outlineLevel="0" collapsed="false">
      <c r="B44" s="247" t="n">
        <v>37288</v>
      </c>
      <c r="C44" s="248" t="n">
        <v>21.6199867248535</v>
      </c>
      <c r="D44" s="248" t="n">
        <v>22.6199867248535</v>
      </c>
      <c r="E44" s="248" t="n">
        <v>23.6199867248535</v>
      </c>
      <c r="F44" s="243"/>
      <c r="G44" s="248" t="n">
        <v>13.3924970245361</v>
      </c>
      <c r="H44" s="248" t="n">
        <v>15.3924970245361</v>
      </c>
      <c r="I44" s="248" t="n">
        <v>17.3924970245361</v>
      </c>
      <c r="J44" s="237"/>
      <c r="K44" s="238" t="n">
        <v>38169</v>
      </c>
      <c r="L44" s="249" t="n">
        <v>33.7600122070313</v>
      </c>
      <c r="M44" s="249" t="n">
        <v>34.7600122070313</v>
      </c>
      <c r="N44" s="249" t="n">
        <v>35.7600122070313</v>
      </c>
      <c r="O44" s="236"/>
      <c r="P44" s="249" t="n">
        <v>34.340012512207</v>
      </c>
      <c r="Q44" s="249" t="n">
        <v>35.340012512207</v>
      </c>
      <c r="R44" s="249" t="n">
        <v>36.340012512207</v>
      </c>
      <c r="S44" s="236"/>
      <c r="T44" s="249" t="n">
        <v>1.15927410125732</v>
      </c>
      <c r="U44" s="249" t="n">
        <v>1.15927410125732</v>
      </c>
      <c r="V44" s="249" t="n">
        <v>1.15927410125732</v>
      </c>
      <c r="W44" s="236"/>
      <c r="X44" s="249" t="n">
        <v>0.2025</v>
      </c>
      <c r="Y44" s="249" t="n">
        <v>0.368696646</v>
      </c>
      <c r="Z44" s="249" t="n">
        <v>0.479</v>
      </c>
      <c r="AA44" s="236"/>
      <c r="AB44" s="249" t="n">
        <v>0.1015</v>
      </c>
      <c r="AC44" s="249" t="n">
        <v>0.184348323</v>
      </c>
      <c r="AD44" s="249" t="n">
        <v>0.258</v>
      </c>
      <c r="AE44" s="236"/>
      <c r="AF44" s="249" t="n">
        <v>0.346442938</v>
      </c>
      <c r="AG44" s="249" t="n">
        <v>0.536966656</v>
      </c>
      <c r="AH44" s="249" t="n">
        <v>0.724904986</v>
      </c>
      <c r="AI44" s="236"/>
      <c r="AJ44" s="249" t="n">
        <v>0.207865763</v>
      </c>
      <c r="AK44" s="249" t="n">
        <v>0.375876659</v>
      </c>
      <c r="AL44" s="249" t="n">
        <v>0.563814989</v>
      </c>
      <c r="AM44" s="236"/>
      <c r="AN44" s="237" t="n">
        <v>12</v>
      </c>
      <c r="AO44" s="250" t="n">
        <v>0.3</v>
      </c>
      <c r="AP44" s="236"/>
      <c r="AQ44" s="250" t="n">
        <v>-1.5</v>
      </c>
      <c r="AR44" s="252" t="n">
        <v>0</v>
      </c>
      <c r="AS44" s="236"/>
      <c r="AT44" s="250" t="n">
        <v>0</v>
      </c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8" t="n">
        <v>38169</v>
      </c>
      <c r="BG44" s="252" t="n">
        <v>0.89</v>
      </c>
      <c r="BH44" s="236"/>
      <c r="BI44" s="236"/>
      <c r="BJ44" s="239"/>
      <c r="BK44" s="239"/>
      <c r="BL44" s="239"/>
      <c r="BM44" s="13"/>
      <c r="BN44" s="13"/>
      <c r="BO44" s="13"/>
      <c r="BP44" s="13"/>
      <c r="BQ44" s="13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</row>
    <row r="45" customFormat="false" ht="12.75" hidden="false" customHeight="false" outlineLevel="0" collapsed="false">
      <c r="B45" s="247" t="n">
        <v>37316</v>
      </c>
      <c r="C45" s="248" t="n">
        <v>22.8499908447266</v>
      </c>
      <c r="D45" s="248" t="n">
        <v>23.8499908447266</v>
      </c>
      <c r="E45" s="248" t="n">
        <v>24.8499908447266</v>
      </c>
      <c r="F45" s="243"/>
      <c r="G45" s="248" t="n">
        <v>12.7924975967407</v>
      </c>
      <c r="H45" s="248" t="n">
        <v>14.7924975967407</v>
      </c>
      <c r="I45" s="248" t="n">
        <v>16.7924975967407</v>
      </c>
      <c r="J45" s="237"/>
      <c r="K45" s="238" t="n">
        <v>38200</v>
      </c>
      <c r="L45" s="249" t="n">
        <v>31.4100099182129</v>
      </c>
      <c r="M45" s="249" t="n">
        <v>32.4100099182129</v>
      </c>
      <c r="N45" s="249" t="n">
        <v>33.4100099182129</v>
      </c>
      <c r="O45" s="236"/>
      <c r="P45" s="249" t="n">
        <v>32.4900102233887</v>
      </c>
      <c r="Q45" s="249" t="n">
        <v>33.4900102233887</v>
      </c>
      <c r="R45" s="249" t="n">
        <v>34.4900102233887</v>
      </c>
      <c r="S45" s="236"/>
      <c r="T45" s="249" t="n">
        <v>1.15927410125732</v>
      </c>
      <c r="U45" s="249" t="n">
        <v>1.15927410125732</v>
      </c>
      <c r="V45" s="249" t="n">
        <v>1.15927410125732</v>
      </c>
      <c r="W45" s="236"/>
      <c r="X45" s="249" t="n">
        <v>0.2025</v>
      </c>
      <c r="Y45" s="249" t="n">
        <v>0.36815748</v>
      </c>
      <c r="Z45" s="249" t="n">
        <v>0.479</v>
      </c>
      <c r="AA45" s="236"/>
      <c r="AB45" s="249" t="n">
        <v>0.1015</v>
      </c>
      <c r="AC45" s="249" t="n">
        <v>0.18407874</v>
      </c>
      <c r="AD45" s="249" t="n">
        <v>0.258</v>
      </c>
      <c r="AE45" s="236"/>
      <c r="AF45" s="249" t="n">
        <v>0.375876659</v>
      </c>
      <c r="AG45" s="249" t="n">
        <v>0.512697703</v>
      </c>
      <c r="AH45" s="249" t="n">
        <v>0.692141899</v>
      </c>
      <c r="AI45" s="236"/>
      <c r="AJ45" s="249" t="n">
        <v>0.225525996</v>
      </c>
      <c r="AK45" s="249" t="n">
        <v>0.358888392</v>
      </c>
      <c r="AL45" s="249" t="n">
        <v>0.538332588</v>
      </c>
      <c r="AM45" s="236"/>
      <c r="AN45" s="237" t="n">
        <v>13</v>
      </c>
      <c r="AO45" s="250" t="n">
        <v>0.3</v>
      </c>
      <c r="AP45" s="236"/>
      <c r="AQ45" s="250" t="n">
        <v>-1</v>
      </c>
      <c r="AR45" s="252" t="n">
        <v>0</v>
      </c>
      <c r="AS45" s="236"/>
      <c r="AT45" s="250" t="n">
        <v>0</v>
      </c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8" t="n">
        <v>38200</v>
      </c>
      <c r="BG45" s="252" t="n">
        <v>0.89</v>
      </c>
      <c r="BH45" s="236"/>
      <c r="BI45" s="236"/>
      <c r="BJ45" s="239"/>
      <c r="BK45" s="239"/>
      <c r="BL45" s="239"/>
      <c r="BM45" s="13"/>
      <c r="BN45" s="13"/>
      <c r="BO45" s="13"/>
      <c r="BP45" s="13"/>
      <c r="BQ45" s="13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</row>
    <row r="46" customFormat="false" ht="12.75" hidden="false" customHeight="false" outlineLevel="0" collapsed="false">
      <c r="B46" s="247" t="n">
        <v>37347</v>
      </c>
      <c r="C46" s="248" t="n">
        <v>22.5499877929688</v>
      </c>
      <c r="D46" s="248" t="n">
        <v>23.5499877929688</v>
      </c>
      <c r="E46" s="248" t="n">
        <v>24.5499877929688</v>
      </c>
      <c r="F46" s="243"/>
      <c r="G46" s="248" t="n">
        <v>12.1424979782105</v>
      </c>
      <c r="H46" s="248" t="n">
        <v>14.1424979782105</v>
      </c>
      <c r="I46" s="248" t="n">
        <v>16.1424979782105</v>
      </c>
      <c r="J46" s="237"/>
      <c r="K46" s="238" t="n">
        <v>38231</v>
      </c>
      <c r="L46" s="249" t="n">
        <v>23.2090043640137</v>
      </c>
      <c r="M46" s="249" t="n">
        <v>24.2090043640137</v>
      </c>
      <c r="N46" s="249" t="n">
        <v>25.2090043640137</v>
      </c>
      <c r="O46" s="236"/>
      <c r="P46" s="249" t="n">
        <v>23.5360040283203</v>
      </c>
      <c r="Q46" s="249" t="n">
        <v>24.5360040283203</v>
      </c>
      <c r="R46" s="249" t="n">
        <v>25.5360040283203</v>
      </c>
      <c r="S46" s="236"/>
      <c r="T46" s="249" t="n">
        <v>1.15927410125732</v>
      </c>
      <c r="U46" s="249" t="n">
        <v>1.15927410125732</v>
      </c>
      <c r="V46" s="249" t="n">
        <v>1.15927410125732</v>
      </c>
      <c r="W46" s="236"/>
      <c r="X46" s="249" t="n">
        <v>0.15</v>
      </c>
      <c r="Y46" s="249" t="n">
        <v>0.336156706</v>
      </c>
      <c r="Z46" s="249" t="n">
        <v>0.437</v>
      </c>
      <c r="AA46" s="236"/>
      <c r="AB46" s="249" t="n">
        <v>0.077</v>
      </c>
      <c r="AC46" s="249" t="n">
        <v>0.168078353</v>
      </c>
      <c r="AD46" s="249" t="n">
        <v>0.235</v>
      </c>
      <c r="AE46" s="236"/>
      <c r="AF46" s="249" t="n">
        <v>0.358888392</v>
      </c>
      <c r="AG46" s="249" t="n">
        <v>0.436557401</v>
      </c>
      <c r="AH46" s="249" t="n">
        <v>0.589352491</v>
      </c>
      <c r="AI46" s="236"/>
      <c r="AJ46" s="249" t="n">
        <v>0.215333035</v>
      </c>
      <c r="AK46" s="249" t="n">
        <v>0.305590181</v>
      </c>
      <c r="AL46" s="249" t="n">
        <v>0.458385271</v>
      </c>
      <c r="AM46" s="236"/>
      <c r="AN46" s="237" t="n">
        <v>13</v>
      </c>
      <c r="AO46" s="250" t="n">
        <v>0.3</v>
      </c>
      <c r="AP46" s="236"/>
      <c r="AQ46" s="250" t="n">
        <v>-0.5</v>
      </c>
      <c r="AR46" s="252" t="n">
        <v>0</v>
      </c>
      <c r="AS46" s="236"/>
      <c r="AT46" s="250" t="n">
        <v>0</v>
      </c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8" t="n">
        <v>38231</v>
      </c>
      <c r="BG46" s="252" t="n">
        <v>0.89</v>
      </c>
      <c r="BH46" s="236"/>
      <c r="BI46" s="236"/>
      <c r="BJ46" s="239"/>
      <c r="BK46" s="239"/>
      <c r="BL46" s="239"/>
      <c r="BM46" s="13"/>
      <c r="BN46" s="13"/>
      <c r="BO46" s="13"/>
      <c r="BP46" s="13"/>
      <c r="BQ46" s="13"/>
      <c r="BR46" s="239"/>
      <c r="BS46" s="239"/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</row>
    <row r="47" customFormat="false" ht="12.75" hidden="false" customHeight="false" outlineLevel="0" collapsed="false">
      <c r="B47" s="247" t="n">
        <v>37377</v>
      </c>
      <c r="C47" s="248" t="n">
        <v>25.0499996185303</v>
      </c>
      <c r="D47" s="248" t="n">
        <v>26.0499996185303</v>
      </c>
      <c r="E47" s="248" t="n">
        <v>27.0499996185303</v>
      </c>
      <c r="F47" s="243"/>
      <c r="G47" s="248" t="n">
        <v>12.9924983596802</v>
      </c>
      <c r="H47" s="248" t="n">
        <v>14.9924983596802</v>
      </c>
      <c r="I47" s="248" t="n">
        <v>16.9924983596802</v>
      </c>
      <c r="J47" s="237"/>
      <c r="K47" s="238" t="n">
        <v>38261</v>
      </c>
      <c r="L47" s="249" t="n">
        <v>21.6510076141357</v>
      </c>
      <c r="M47" s="249" t="n">
        <v>22.6510076141357</v>
      </c>
      <c r="N47" s="249" t="n">
        <v>23.6510076141357</v>
      </c>
      <c r="O47" s="236"/>
      <c r="P47" s="249" t="n">
        <v>21.1540059661865</v>
      </c>
      <c r="Q47" s="249" t="n">
        <v>22.1540059661865</v>
      </c>
      <c r="R47" s="249" t="n">
        <v>23.1540059661865</v>
      </c>
      <c r="S47" s="236"/>
      <c r="T47" s="249" t="n">
        <v>1.15927410125732</v>
      </c>
      <c r="U47" s="249" t="n">
        <v>1.15927410125732</v>
      </c>
      <c r="V47" s="249" t="n">
        <v>1.15927410125732</v>
      </c>
      <c r="W47" s="236"/>
      <c r="X47" s="249" t="n">
        <v>0.15</v>
      </c>
      <c r="Y47" s="249" t="n">
        <v>0.303733746</v>
      </c>
      <c r="Z47" s="249" t="n">
        <v>0.395</v>
      </c>
      <c r="AA47" s="236"/>
      <c r="AB47" s="249" t="n">
        <v>0.077</v>
      </c>
      <c r="AC47" s="249" t="n">
        <v>0.151866873</v>
      </c>
      <c r="AD47" s="249" t="n">
        <v>0.213</v>
      </c>
      <c r="AE47" s="236"/>
      <c r="AF47" s="249" t="n">
        <v>0.305590181</v>
      </c>
      <c r="AG47" s="249" t="n">
        <v>0.375760021</v>
      </c>
      <c r="AH47" s="249" t="n">
        <v>0.507276029</v>
      </c>
      <c r="AI47" s="236"/>
      <c r="AJ47" s="249" t="n">
        <v>0.183354108</v>
      </c>
      <c r="AK47" s="249" t="n">
        <v>0.263032015</v>
      </c>
      <c r="AL47" s="249" t="n">
        <v>0.394548022</v>
      </c>
      <c r="AM47" s="236"/>
      <c r="AN47" s="237" t="n">
        <v>13</v>
      </c>
      <c r="AO47" s="250" t="n">
        <v>0.3</v>
      </c>
      <c r="AP47" s="236"/>
      <c r="AQ47" s="250" t="n">
        <v>0</v>
      </c>
      <c r="AR47" s="252" t="n">
        <v>0</v>
      </c>
      <c r="AS47" s="236"/>
      <c r="AT47" s="250" t="n">
        <v>0</v>
      </c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8" t="n">
        <v>38261</v>
      </c>
      <c r="BG47" s="252" t="n">
        <v>0.89</v>
      </c>
      <c r="BH47" s="236"/>
      <c r="BI47" s="236"/>
      <c r="BJ47" s="239"/>
      <c r="BK47" s="239"/>
      <c r="BL47" s="239"/>
      <c r="BM47" s="13"/>
      <c r="BN47" s="13"/>
      <c r="BO47" s="13"/>
      <c r="BP47" s="13"/>
      <c r="BQ47" s="13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</row>
    <row r="48" customFormat="false" ht="12.75" hidden="false" customHeight="false" outlineLevel="0" collapsed="false">
      <c r="B48" s="247" t="n">
        <v>37408</v>
      </c>
      <c r="C48" s="248" t="n">
        <v>27.8999992370605</v>
      </c>
      <c r="D48" s="248" t="n">
        <v>28.8999992370605</v>
      </c>
      <c r="E48" s="248" t="n">
        <v>29.8999992370605</v>
      </c>
      <c r="F48" s="243"/>
      <c r="G48" s="248" t="n">
        <v>15.0924996948242</v>
      </c>
      <c r="H48" s="248" t="n">
        <v>17.0924996948242</v>
      </c>
      <c r="I48" s="248" t="n">
        <v>19.0924996948242</v>
      </c>
      <c r="J48" s="237"/>
      <c r="K48" s="238" t="n">
        <v>38292</v>
      </c>
      <c r="L48" s="249" t="n">
        <v>21.9010076141357</v>
      </c>
      <c r="M48" s="249" t="n">
        <v>22.9010076141357</v>
      </c>
      <c r="N48" s="249" t="n">
        <v>23.9010076141357</v>
      </c>
      <c r="O48" s="236"/>
      <c r="P48" s="249" t="n">
        <v>20.6540059661865</v>
      </c>
      <c r="Q48" s="249" t="n">
        <v>21.6540059661865</v>
      </c>
      <c r="R48" s="249" t="n">
        <v>22.6540059661865</v>
      </c>
      <c r="S48" s="236"/>
      <c r="T48" s="249" t="n">
        <v>1.15927410125732</v>
      </c>
      <c r="U48" s="249" t="n">
        <v>1.15927410125732</v>
      </c>
      <c r="V48" s="249" t="n">
        <v>1.15927410125732</v>
      </c>
      <c r="W48" s="236"/>
      <c r="X48" s="249" t="n">
        <v>0.15</v>
      </c>
      <c r="Y48" s="249" t="n">
        <v>0.28152119</v>
      </c>
      <c r="Z48" s="249" t="n">
        <v>0.366</v>
      </c>
      <c r="AA48" s="236"/>
      <c r="AB48" s="249" t="n">
        <v>0.077</v>
      </c>
      <c r="AC48" s="249" t="n">
        <v>0.140760595</v>
      </c>
      <c r="AD48" s="249" t="n">
        <v>0.197</v>
      </c>
      <c r="AE48" s="236"/>
      <c r="AF48" s="249" t="n">
        <v>0.263032015</v>
      </c>
      <c r="AG48" s="249" t="n">
        <v>0.357319292</v>
      </c>
      <c r="AH48" s="249" t="n">
        <v>0.482381044</v>
      </c>
      <c r="AI48" s="236"/>
      <c r="AJ48" s="249" t="n">
        <v>0.157819209</v>
      </c>
      <c r="AK48" s="249" t="n">
        <v>0.250123504</v>
      </c>
      <c r="AL48" s="249" t="n">
        <v>0.375185256</v>
      </c>
      <c r="AM48" s="236"/>
      <c r="AN48" s="237" t="n">
        <v>14</v>
      </c>
      <c r="AO48" s="250" t="n">
        <v>0.3</v>
      </c>
      <c r="AP48" s="236"/>
      <c r="AQ48" s="250" t="n">
        <v>1</v>
      </c>
      <c r="AR48" s="252" t="n">
        <v>0</v>
      </c>
      <c r="AS48" s="236"/>
      <c r="AT48" s="250" t="n">
        <v>0</v>
      </c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8" t="n">
        <v>38292</v>
      </c>
      <c r="BG48" s="252" t="n">
        <v>0.89</v>
      </c>
      <c r="BH48" s="236"/>
      <c r="BI48" s="236"/>
      <c r="BJ48" s="239"/>
      <c r="BK48" s="239"/>
      <c r="BL48" s="239"/>
      <c r="BM48" s="13"/>
      <c r="BN48" s="13"/>
      <c r="BO48" s="13"/>
      <c r="BP48" s="13"/>
      <c r="BQ48" s="13"/>
      <c r="BR48" s="239"/>
      <c r="BS48" s="239"/>
      <c r="BT48" s="2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</row>
    <row r="49" customFormat="false" ht="12.75" hidden="false" customHeight="false" outlineLevel="0" collapsed="false">
      <c r="B49" s="247" t="n">
        <v>37438</v>
      </c>
      <c r="C49" s="248" t="n">
        <v>36.1250015258789</v>
      </c>
      <c r="D49" s="248" t="n">
        <v>37.1250015258789</v>
      </c>
      <c r="E49" s="248" t="n">
        <v>38.1250015258789</v>
      </c>
      <c r="F49" s="243"/>
      <c r="G49" s="248" t="n">
        <v>16.1925000762939</v>
      </c>
      <c r="H49" s="248" t="n">
        <v>18.1925000762939</v>
      </c>
      <c r="I49" s="248" t="n">
        <v>20.1925000762939</v>
      </c>
      <c r="J49" s="237"/>
      <c r="K49" s="238" t="n">
        <v>38322</v>
      </c>
      <c r="L49" s="249" t="n">
        <v>22.4660062408447</v>
      </c>
      <c r="M49" s="249" t="n">
        <v>23.4660062408447</v>
      </c>
      <c r="N49" s="249" t="n">
        <v>24.4660062408447</v>
      </c>
      <c r="O49" s="236"/>
      <c r="P49" s="249" t="n">
        <v>21.3640073394775</v>
      </c>
      <c r="Q49" s="249" t="n">
        <v>22.3640073394775</v>
      </c>
      <c r="R49" s="249" t="n">
        <v>23.3640073394775</v>
      </c>
      <c r="S49" s="236"/>
      <c r="T49" s="249" t="n">
        <v>1.15927410125732</v>
      </c>
      <c r="U49" s="249" t="n">
        <v>1.15927410125732</v>
      </c>
      <c r="V49" s="249" t="n">
        <v>1.15927410125732</v>
      </c>
      <c r="W49" s="236"/>
      <c r="X49" s="249" t="n">
        <v>0.15</v>
      </c>
      <c r="Y49" s="249" t="n">
        <v>0.291205497</v>
      </c>
      <c r="Z49" s="249" t="n">
        <v>0.379</v>
      </c>
      <c r="AA49" s="236"/>
      <c r="AB49" s="249" t="n">
        <v>0.077</v>
      </c>
      <c r="AC49" s="249" t="n">
        <v>0.145602748</v>
      </c>
      <c r="AD49" s="249" t="n">
        <v>0.204</v>
      </c>
      <c r="AE49" s="236"/>
      <c r="AF49" s="249" t="n">
        <v>0.250123504</v>
      </c>
      <c r="AG49" s="249" t="n">
        <v>0.365221394</v>
      </c>
      <c r="AH49" s="249" t="n">
        <v>0.493048882</v>
      </c>
      <c r="AI49" s="236"/>
      <c r="AJ49" s="249" t="n">
        <v>0.150074102</v>
      </c>
      <c r="AK49" s="249" t="n">
        <v>0.255654976</v>
      </c>
      <c r="AL49" s="249" t="n">
        <v>0.383482464</v>
      </c>
      <c r="AM49" s="236"/>
      <c r="AN49" s="237" t="n">
        <v>14</v>
      </c>
      <c r="AO49" s="250" t="n">
        <v>0.3</v>
      </c>
      <c r="AP49" s="236"/>
      <c r="AQ49" s="250" t="n">
        <v>2</v>
      </c>
      <c r="AR49" s="252" t="n">
        <v>0.005</v>
      </c>
      <c r="AS49" s="236"/>
      <c r="AT49" s="250" t="n">
        <v>0</v>
      </c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8" t="n">
        <v>38322</v>
      </c>
      <c r="BG49" s="252" t="n">
        <v>0.89</v>
      </c>
      <c r="BH49" s="236"/>
      <c r="BI49" s="236"/>
      <c r="BJ49" s="239"/>
      <c r="BK49" s="239"/>
      <c r="BL49" s="239"/>
      <c r="BM49" s="13"/>
      <c r="BN49" s="13"/>
      <c r="BO49" s="13"/>
      <c r="BP49" s="13"/>
      <c r="BQ49" s="13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</row>
    <row r="50" customFormat="false" ht="12.75" hidden="false" customHeight="false" outlineLevel="0" collapsed="false">
      <c r="B50" s="247" t="n">
        <v>37469</v>
      </c>
      <c r="C50" s="248" t="n">
        <v>36.1250015258789</v>
      </c>
      <c r="D50" s="248" t="n">
        <v>37.1250015258789</v>
      </c>
      <c r="E50" s="248" t="n">
        <v>38.1250015258789</v>
      </c>
      <c r="F50" s="243"/>
      <c r="G50" s="248" t="n">
        <v>16.1925000762939</v>
      </c>
      <c r="H50" s="248" t="n">
        <v>18.1925000762939</v>
      </c>
      <c r="I50" s="248" t="n">
        <v>20.1925000762939</v>
      </c>
      <c r="J50" s="237"/>
      <c r="K50" s="238" t="n">
        <v>38353</v>
      </c>
      <c r="L50" s="249" t="n">
        <v>26.0530057525635</v>
      </c>
      <c r="M50" s="249" t="n">
        <v>28.0530057525635</v>
      </c>
      <c r="N50" s="249" t="n">
        <v>30.0530057525635</v>
      </c>
      <c r="O50" s="236"/>
      <c r="P50" s="249" t="n">
        <v>23.5120057678223</v>
      </c>
      <c r="Q50" s="249" t="n">
        <v>25.5120057678223</v>
      </c>
      <c r="R50" s="249" t="n">
        <v>27.5120057678223</v>
      </c>
      <c r="S50" s="236"/>
      <c r="T50" s="249" t="n">
        <v>1.19405233860016</v>
      </c>
      <c r="U50" s="249" t="n">
        <v>1.19405233860016</v>
      </c>
      <c r="V50" s="249" t="n">
        <v>1.19405233860016</v>
      </c>
      <c r="W50" s="236"/>
      <c r="X50" s="249" t="n">
        <v>0.1575</v>
      </c>
      <c r="Y50" s="249" t="n">
        <v>0.316030554</v>
      </c>
      <c r="Z50" s="249" t="n">
        <v>0.411</v>
      </c>
      <c r="AA50" s="236"/>
      <c r="AB50" s="249" t="n">
        <v>0.0805</v>
      </c>
      <c r="AC50" s="249" t="n">
        <v>0.158015277</v>
      </c>
      <c r="AD50" s="249" t="n">
        <v>0.221</v>
      </c>
      <c r="AE50" s="236"/>
      <c r="AF50" s="249" t="n">
        <v>0.255654976</v>
      </c>
      <c r="AG50" s="249" t="n">
        <v>0.389589283</v>
      </c>
      <c r="AH50" s="249" t="n">
        <v>0.525945533</v>
      </c>
      <c r="AI50" s="236"/>
      <c r="AJ50" s="249" t="n">
        <v>0.153392985</v>
      </c>
      <c r="AK50" s="249" t="n">
        <v>0.272712498</v>
      </c>
      <c r="AL50" s="249" t="n">
        <v>0.409068748</v>
      </c>
      <c r="AM50" s="236"/>
      <c r="AN50" s="237" t="n">
        <v>14</v>
      </c>
      <c r="AO50" s="250" t="n">
        <v>0.3</v>
      </c>
      <c r="AP50" s="236"/>
      <c r="AQ50" s="250" t="n">
        <v>5</v>
      </c>
      <c r="AR50" s="252" t="n">
        <v>0.01</v>
      </c>
      <c r="AS50" s="236"/>
      <c r="AT50" s="250" t="n">
        <v>0</v>
      </c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8" t="n">
        <v>38353</v>
      </c>
      <c r="BG50" s="252" t="n">
        <v>0.89</v>
      </c>
      <c r="BH50" s="236"/>
      <c r="BI50" s="236"/>
      <c r="BJ50" s="239"/>
      <c r="BK50" s="239"/>
      <c r="BL50" s="239"/>
      <c r="BM50" s="13"/>
      <c r="BN50" s="13"/>
      <c r="BO50" s="13"/>
      <c r="BP50" s="13"/>
      <c r="BQ50" s="13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</row>
    <row r="51" customFormat="false" ht="12.75" hidden="false" customHeight="false" outlineLevel="0" collapsed="false">
      <c r="B51" s="247" t="n">
        <v>37500</v>
      </c>
      <c r="C51" s="248" t="n">
        <v>25.6499992370605</v>
      </c>
      <c r="D51" s="248" t="n">
        <v>26.6499992370605</v>
      </c>
      <c r="E51" s="248" t="n">
        <v>27.6499992370605</v>
      </c>
      <c r="F51" s="243"/>
      <c r="G51" s="248" t="n">
        <v>12.9425010299683</v>
      </c>
      <c r="H51" s="248" t="n">
        <v>14.9425010299683</v>
      </c>
      <c r="I51" s="248" t="n">
        <v>16.9425010299683</v>
      </c>
      <c r="J51" s="237"/>
      <c r="K51" s="238" t="n">
        <v>38384</v>
      </c>
      <c r="L51" s="249" t="n">
        <v>24.8030057525635</v>
      </c>
      <c r="M51" s="249" t="n">
        <v>26.8030057525635</v>
      </c>
      <c r="N51" s="249" t="n">
        <v>28.8030057525635</v>
      </c>
      <c r="O51" s="236"/>
      <c r="P51" s="249" t="n">
        <v>22.7620057678223</v>
      </c>
      <c r="Q51" s="249" t="n">
        <v>24.7620057678223</v>
      </c>
      <c r="R51" s="249" t="n">
        <v>26.7620057678223</v>
      </c>
      <c r="S51" s="236"/>
      <c r="T51" s="249" t="n">
        <v>1.19405233860016</v>
      </c>
      <c r="U51" s="249" t="n">
        <v>1.19405233860016</v>
      </c>
      <c r="V51" s="249" t="n">
        <v>1.19405233860016</v>
      </c>
      <c r="W51" s="236"/>
      <c r="X51" s="249" t="n">
        <v>0.1575</v>
      </c>
      <c r="Y51" s="249" t="n">
        <v>0.315086208</v>
      </c>
      <c r="Z51" s="249" t="n">
        <v>0.41</v>
      </c>
      <c r="AA51" s="236"/>
      <c r="AB51" s="249" t="n">
        <v>0.0805</v>
      </c>
      <c r="AC51" s="249" t="n">
        <v>0.157543104</v>
      </c>
      <c r="AD51" s="249" t="n">
        <v>0.221</v>
      </c>
      <c r="AE51" s="236"/>
      <c r="AF51" s="249" t="n">
        <v>0.272712498</v>
      </c>
      <c r="AG51" s="249" t="n">
        <v>0.388743967</v>
      </c>
      <c r="AH51" s="249" t="n">
        <v>0.524804355</v>
      </c>
      <c r="AI51" s="236"/>
      <c r="AJ51" s="249" t="n">
        <v>0.163627499</v>
      </c>
      <c r="AK51" s="249" t="n">
        <v>0.272120777</v>
      </c>
      <c r="AL51" s="249" t="n">
        <v>0.408181165</v>
      </c>
      <c r="AM51" s="236"/>
      <c r="AN51" s="237" t="n">
        <v>15</v>
      </c>
      <c r="AO51" s="250" t="n">
        <v>0.4</v>
      </c>
      <c r="AP51" s="236"/>
      <c r="AQ51" s="250" t="n">
        <v>10</v>
      </c>
      <c r="AR51" s="252" t="n">
        <v>0.015</v>
      </c>
      <c r="AS51" s="236"/>
      <c r="AT51" s="250" t="n">
        <v>0</v>
      </c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8" t="n">
        <v>38384</v>
      </c>
      <c r="BG51" s="252" t="n">
        <v>0.89</v>
      </c>
      <c r="BH51" s="236"/>
      <c r="BI51" s="236"/>
      <c r="BJ51" s="239"/>
      <c r="BK51" s="239"/>
      <c r="BL51" s="239"/>
      <c r="BM51" s="13"/>
      <c r="BN51" s="13"/>
      <c r="BO51" s="13"/>
      <c r="BP51" s="13"/>
      <c r="BQ51" s="13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</row>
    <row r="52" customFormat="false" ht="12.75" hidden="false" customHeight="false" outlineLevel="0" collapsed="false">
      <c r="B52" s="247" t="n">
        <v>37530</v>
      </c>
      <c r="C52" s="248" t="n">
        <v>25.4499988555908</v>
      </c>
      <c r="D52" s="248" t="n">
        <v>26.4499988555908</v>
      </c>
      <c r="E52" s="248" t="n">
        <v>27.4499988555908</v>
      </c>
      <c r="F52" s="243"/>
      <c r="G52" s="248" t="n">
        <v>12.5750007247925</v>
      </c>
      <c r="H52" s="248" t="n">
        <v>14.5750007247925</v>
      </c>
      <c r="I52" s="248" t="n">
        <v>16.5750007247925</v>
      </c>
      <c r="J52" s="237"/>
      <c r="K52" s="238" t="n">
        <v>38412</v>
      </c>
      <c r="L52" s="249" t="n">
        <v>23.3800035095215</v>
      </c>
      <c r="M52" s="249" t="n">
        <v>25.3800035095215</v>
      </c>
      <c r="N52" s="249" t="n">
        <v>27.3800035095215</v>
      </c>
      <c r="O52" s="236"/>
      <c r="P52" s="249" t="n">
        <v>21.9200028991699</v>
      </c>
      <c r="Q52" s="249" t="n">
        <v>23.9200028991699</v>
      </c>
      <c r="R52" s="249" t="n">
        <v>25.9200028991699</v>
      </c>
      <c r="S52" s="236"/>
      <c r="T52" s="249" t="n">
        <v>1.19405233860016</v>
      </c>
      <c r="U52" s="249" t="n">
        <v>1.19405233860016</v>
      </c>
      <c r="V52" s="249" t="n">
        <v>1.19405233860016</v>
      </c>
      <c r="W52" s="236"/>
      <c r="X52" s="249" t="n">
        <v>0.1575</v>
      </c>
      <c r="Y52" s="249" t="n">
        <v>0.275703802</v>
      </c>
      <c r="Z52" s="249" t="n">
        <v>0.358</v>
      </c>
      <c r="AA52" s="236"/>
      <c r="AB52" s="249" t="n">
        <v>0.0805</v>
      </c>
      <c r="AC52" s="249" t="n">
        <v>0.137851901</v>
      </c>
      <c r="AD52" s="249" t="n">
        <v>0.193</v>
      </c>
      <c r="AE52" s="236"/>
      <c r="AF52" s="249" t="n">
        <v>0.272120777</v>
      </c>
      <c r="AG52" s="249" t="n">
        <v>0.348137164</v>
      </c>
      <c r="AH52" s="249" t="n">
        <v>0.469985171</v>
      </c>
      <c r="AI52" s="236"/>
      <c r="AJ52" s="249" t="n">
        <v>0.163272466</v>
      </c>
      <c r="AK52" s="249" t="n">
        <v>0.243696015</v>
      </c>
      <c r="AL52" s="249" t="n">
        <v>0.365544022</v>
      </c>
      <c r="AM52" s="236"/>
      <c r="AN52" s="237" t="n">
        <v>15</v>
      </c>
      <c r="AO52" s="250" t="n">
        <v>0.4</v>
      </c>
      <c r="AP52" s="236"/>
      <c r="AQ52" s="250" t="n">
        <v>20</v>
      </c>
      <c r="AR52" s="252" t="n">
        <v>0.03</v>
      </c>
      <c r="AS52" s="236"/>
      <c r="AT52" s="250" t="n">
        <v>0</v>
      </c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8" t="n">
        <v>38412</v>
      </c>
      <c r="BG52" s="252" t="n">
        <v>0.89</v>
      </c>
      <c r="BH52" s="236"/>
      <c r="BI52" s="236"/>
      <c r="BJ52" s="239"/>
      <c r="BK52" s="239"/>
      <c r="BL52" s="239"/>
      <c r="BM52" s="13"/>
      <c r="BN52" s="13"/>
      <c r="BO52" s="13"/>
      <c r="BP52" s="13"/>
      <c r="BQ52" s="13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</row>
    <row r="53" customFormat="false" ht="12.75" hidden="false" customHeight="false" outlineLevel="0" collapsed="false">
      <c r="B53" s="247" t="n">
        <v>37561</v>
      </c>
      <c r="C53" s="248" t="n">
        <v>23.9499988555908</v>
      </c>
      <c r="D53" s="248" t="n">
        <v>24.9499988555908</v>
      </c>
      <c r="E53" s="248" t="n">
        <v>25.9499988555908</v>
      </c>
      <c r="F53" s="243"/>
      <c r="G53" s="248" t="n">
        <v>12.6749991989136</v>
      </c>
      <c r="H53" s="248" t="n">
        <v>14.6749991989136</v>
      </c>
      <c r="I53" s="248" t="n">
        <v>16.6749991989136</v>
      </c>
      <c r="J53" s="237"/>
      <c r="K53" s="238" t="n">
        <v>38443</v>
      </c>
      <c r="L53" s="249" t="n">
        <v>22.648508605957</v>
      </c>
      <c r="M53" s="249" t="n">
        <v>24.648508605957</v>
      </c>
      <c r="N53" s="249" t="n">
        <v>26.648508605957</v>
      </c>
      <c r="O53" s="236"/>
      <c r="P53" s="249" t="n">
        <v>20.9065103149414</v>
      </c>
      <c r="Q53" s="249" t="n">
        <v>22.9065103149414</v>
      </c>
      <c r="R53" s="249" t="n">
        <v>24.9065103149414</v>
      </c>
      <c r="S53" s="236"/>
      <c r="T53" s="249" t="n">
        <v>1.19405233860016</v>
      </c>
      <c r="U53" s="249" t="n">
        <v>1.19405233860016</v>
      </c>
      <c r="V53" s="249" t="n">
        <v>1.19405233860016</v>
      </c>
      <c r="W53" s="236"/>
      <c r="X53" s="249" t="n">
        <v>0.1575</v>
      </c>
      <c r="Y53" s="249" t="n">
        <v>0.274515815</v>
      </c>
      <c r="Z53" s="249" t="n">
        <v>0.357</v>
      </c>
      <c r="AA53" s="236"/>
      <c r="AB53" s="249" t="n">
        <v>0.0805</v>
      </c>
      <c r="AC53" s="249" t="n">
        <v>0.137257908</v>
      </c>
      <c r="AD53" s="249" t="n">
        <v>0.192</v>
      </c>
      <c r="AE53" s="236"/>
      <c r="AF53" s="249" t="n">
        <v>0.243696015</v>
      </c>
      <c r="AG53" s="249" t="n">
        <v>0.346850374</v>
      </c>
      <c r="AH53" s="249" t="n">
        <v>0.468248005</v>
      </c>
      <c r="AI53" s="236"/>
      <c r="AJ53" s="249" t="n">
        <v>0.146217609</v>
      </c>
      <c r="AK53" s="249" t="n">
        <v>0.242795262</v>
      </c>
      <c r="AL53" s="249" t="n">
        <v>0.364192893</v>
      </c>
      <c r="AM53" s="236"/>
      <c r="AN53" s="237" t="n">
        <v>15</v>
      </c>
      <c r="AO53" s="250" t="n">
        <v>0.4</v>
      </c>
      <c r="AP53" s="236"/>
      <c r="AQ53" s="250" t="n">
        <v>30</v>
      </c>
      <c r="AR53" s="252" t="n">
        <v>0.05</v>
      </c>
      <c r="AS53" s="236"/>
      <c r="AT53" s="250" t="n">
        <v>0</v>
      </c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8" t="n">
        <v>38443</v>
      </c>
      <c r="BG53" s="252" t="n">
        <v>0.89</v>
      </c>
      <c r="BH53" s="236"/>
      <c r="BI53" s="236"/>
      <c r="BJ53" s="239"/>
      <c r="BK53" s="239"/>
      <c r="BL53" s="239"/>
      <c r="BM53" s="13"/>
      <c r="BN53" s="13"/>
      <c r="BO53" s="13"/>
      <c r="BP53" s="13"/>
      <c r="BQ53" s="13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</row>
    <row r="54" customFormat="false" ht="12.75" hidden="false" customHeight="false" outlineLevel="0" collapsed="false">
      <c r="B54" s="247" t="n">
        <v>37591</v>
      </c>
      <c r="C54" s="248" t="n">
        <v>23.8500003814697</v>
      </c>
      <c r="D54" s="248" t="n">
        <v>24.8500003814697</v>
      </c>
      <c r="E54" s="248" t="n">
        <v>25.8500003814697</v>
      </c>
      <c r="F54" s="243"/>
      <c r="G54" s="248" t="n">
        <v>14.524998626709</v>
      </c>
      <c r="H54" s="248" t="n">
        <v>16.524998626709</v>
      </c>
      <c r="I54" s="248" t="n">
        <v>18.524998626709</v>
      </c>
      <c r="J54" s="237"/>
      <c r="K54" s="238" t="n">
        <v>38473</v>
      </c>
      <c r="L54" s="249" t="n">
        <v>23.8225064849854</v>
      </c>
      <c r="M54" s="249" t="n">
        <v>25.8225064849854</v>
      </c>
      <c r="N54" s="249" t="n">
        <v>27.8225064849854</v>
      </c>
      <c r="O54" s="236"/>
      <c r="P54" s="249" t="n">
        <v>23.202504119873</v>
      </c>
      <c r="Q54" s="249" t="n">
        <v>25.202504119873</v>
      </c>
      <c r="R54" s="249" t="n">
        <v>27.202504119873</v>
      </c>
      <c r="S54" s="236"/>
      <c r="T54" s="249" t="n">
        <v>1.19405233860016</v>
      </c>
      <c r="U54" s="249" t="n">
        <v>1.19405233860016</v>
      </c>
      <c r="V54" s="249" t="n">
        <v>1.19405233860016</v>
      </c>
      <c r="W54" s="236"/>
      <c r="X54" s="249" t="n">
        <v>0.1575</v>
      </c>
      <c r="Y54" s="249" t="n">
        <v>0.30584595</v>
      </c>
      <c r="Z54" s="249" t="n">
        <v>0.398</v>
      </c>
      <c r="AA54" s="236"/>
      <c r="AB54" s="249" t="n">
        <v>0.0805</v>
      </c>
      <c r="AC54" s="249" t="n">
        <v>0.152922975</v>
      </c>
      <c r="AD54" s="249" t="n">
        <v>0.214</v>
      </c>
      <c r="AE54" s="236"/>
      <c r="AF54" s="249" t="n">
        <v>0.242795262</v>
      </c>
      <c r="AG54" s="249" t="n">
        <v>0.401811579</v>
      </c>
      <c r="AH54" s="249" t="n">
        <v>0.542445631</v>
      </c>
      <c r="AI54" s="236"/>
      <c r="AJ54" s="249" t="n">
        <v>0.145677157</v>
      </c>
      <c r="AK54" s="249" t="n">
        <v>0.281268105</v>
      </c>
      <c r="AL54" s="249" t="n">
        <v>0.421902158</v>
      </c>
      <c r="AM54" s="236"/>
      <c r="AN54" s="237" t="n">
        <v>16</v>
      </c>
      <c r="AO54" s="250" t="n">
        <v>0.4</v>
      </c>
      <c r="AP54" s="236"/>
      <c r="AQ54" s="250" t="n">
        <v>50</v>
      </c>
      <c r="AR54" s="252" t="n">
        <v>0.1</v>
      </c>
      <c r="AS54" s="236"/>
      <c r="AT54" s="250" t="n">
        <v>0</v>
      </c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8" t="n">
        <v>38473</v>
      </c>
      <c r="BG54" s="252" t="n">
        <v>0.89</v>
      </c>
      <c r="BH54" s="236"/>
      <c r="BI54" s="236"/>
      <c r="BJ54" s="239"/>
      <c r="BK54" s="239"/>
      <c r="BL54" s="239"/>
      <c r="BM54" s="13"/>
      <c r="BN54" s="13"/>
      <c r="BO54" s="13"/>
      <c r="BP54" s="13"/>
      <c r="BQ54" s="13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</row>
    <row r="55" customFormat="false" ht="12.75" hidden="false" customHeight="false" outlineLevel="0" collapsed="false">
      <c r="B55" s="247" t="n">
        <v>37622</v>
      </c>
      <c r="C55" s="248" t="n">
        <v>27.8000106811523</v>
      </c>
      <c r="D55" s="248" t="n">
        <v>28.8000106811523</v>
      </c>
      <c r="E55" s="248" t="n">
        <v>29.8000106811523</v>
      </c>
      <c r="F55" s="243"/>
      <c r="G55" s="248" t="n">
        <v>16.092495880127</v>
      </c>
      <c r="H55" s="248" t="n">
        <v>18.092495880127</v>
      </c>
      <c r="I55" s="248" t="n">
        <v>20.092495880127</v>
      </c>
      <c r="J55" s="237"/>
      <c r="K55" s="238" t="n">
        <v>38504</v>
      </c>
      <c r="L55" s="249" t="n">
        <v>26.5900025939941</v>
      </c>
      <c r="M55" s="249" t="n">
        <v>28.5900025939941</v>
      </c>
      <c r="N55" s="249" t="n">
        <v>30.5900025939941</v>
      </c>
      <c r="O55" s="236"/>
      <c r="P55" s="249" t="n">
        <v>26.6725034332275</v>
      </c>
      <c r="Q55" s="249" t="n">
        <v>28.6725034332275</v>
      </c>
      <c r="R55" s="249" t="n">
        <v>30.6725034332275</v>
      </c>
      <c r="S55" s="236"/>
      <c r="T55" s="249" t="n">
        <v>1.19405233860016</v>
      </c>
      <c r="U55" s="249" t="n">
        <v>1.19405233860016</v>
      </c>
      <c r="V55" s="249" t="n">
        <v>1.19405233860016</v>
      </c>
      <c r="W55" s="236"/>
      <c r="X55" s="249" t="n">
        <v>0.1575</v>
      </c>
      <c r="Y55" s="249" t="n">
        <v>0.311468745</v>
      </c>
      <c r="Z55" s="249" t="n">
        <v>0.405</v>
      </c>
      <c r="AA55" s="236"/>
      <c r="AB55" s="249" t="n">
        <v>0.0805</v>
      </c>
      <c r="AC55" s="249" t="n">
        <v>0.155734372</v>
      </c>
      <c r="AD55" s="249" t="n">
        <v>0.218</v>
      </c>
      <c r="AE55" s="236"/>
      <c r="AF55" s="249" t="n">
        <v>0.281268105</v>
      </c>
      <c r="AG55" s="249" t="n">
        <v>0.427286419</v>
      </c>
      <c r="AH55" s="249" t="n">
        <v>0.576836666</v>
      </c>
      <c r="AI55" s="236"/>
      <c r="AJ55" s="249" t="n">
        <v>0.168760863</v>
      </c>
      <c r="AK55" s="249" t="n">
        <v>0.299100493</v>
      </c>
      <c r="AL55" s="249" t="n">
        <v>0.44865074</v>
      </c>
      <c r="AM55" s="236"/>
      <c r="AN55" s="237" t="n">
        <v>16</v>
      </c>
      <c r="AO55" s="250" t="n">
        <v>0.4</v>
      </c>
      <c r="AP55" s="236"/>
      <c r="AQ55" s="250" t="n">
        <v>75</v>
      </c>
      <c r="AR55" s="252" t="n">
        <v>0.15</v>
      </c>
      <c r="AS55" s="236"/>
      <c r="AT55" s="250" t="n">
        <v>0</v>
      </c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8" t="n">
        <v>38504</v>
      </c>
      <c r="BG55" s="252" t="n">
        <v>0.89</v>
      </c>
      <c r="BH55" s="236"/>
      <c r="BI55" s="236"/>
      <c r="BJ55" s="239"/>
      <c r="BK55" s="239"/>
      <c r="BL55" s="239"/>
      <c r="BM55" s="13"/>
      <c r="BN55" s="13"/>
      <c r="BO55" s="13"/>
      <c r="BP55" s="13"/>
      <c r="BQ55" s="13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</row>
    <row r="56" customFormat="false" ht="12.75" hidden="false" customHeight="false" outlineLevel="0" collapsed="false">
      <c r="B56" s="247" t="n">
        <v>37653</v>
      </c>
      <c r="C56" s="248" t="n">
        <v>26.6500015258789</v>
      </c>
      <c r="D56" s="248" t="n">
        <v>27.6500015258789</v>
      </c>
      <c r="E56" s="248" t="n">
        <v>28.6500015258789</v>
      </c>
      <c r="F56" s="243"/>
      <c r="G56" s="248" t="n">
        <v>16.5924977874756</v>
      </c>
      <c r="H56" s="248" t="n">
        <v>18.5924977874756</v>
      </c>
      <c r="I56" s="248" t="n">
        <v>20.5924977874756</v>
      </c>
      <c r="J56" s="237"/>
      <c r="K56" s="238" t="n">
        <v>38534</v>
      </c>
      <c r="L56" s="249" t="n">
        <v>33.2600122070313</v>
      </c>
      <c r="M56" s="249" t="n">
        <v>35.2600122070313</v>
      </c>
      <c r="N56" s="249" t="n">
        <v>37.2600122070313</v>
      </c>
      <c r="O56" s="236"/>
      <c r="P56" s="249" t="n">
        <v>34.090012512207</v>
      </c>
      <c r="Q56" s="249" t="n">
        <v>36.090012512207</v>
      </c>
      <c r="R56" s="249" t="n">
        <v>38.090012512207</v>
      </c>
      <c r="S56" s="236"/>
      <c r="T56" s="249" t="n">
        <v>1.19405233860016</v>
      </c>
      <c r="U56" s="249" t="n">
        <v>1.19405233860016</v>
      </c>
      <c r="V56" s="249" t="n">
        <v>1.19405233860016</v>
      </c>
      <c r="W56" s="236"/>
      <c r="X56" s="249" t="n">
        <v>0.1875</v>
      </c>
      <c r="Y56" s="249" t="n">
        <v>0.323808017</v>
      </c>
      <c r="Z56" s="249" t="n">
        <v>0.421</v>
      </c>
      <c r="AA56" s="236"/>
      <c r="AB56" s="249" t="n">
        <v>0.0945</v>
      </c>
      <c r="AC56" s="249" t="n">
        <v>0.161904009</v>
      </c>
      <c r="AD56" s="249" t="n">
        <v>0.227</v>
      </c>
      <c r="AE56" s="236"/>
      <c r="AF56" s="249" t="n">
        <v>0.299100493</v>
      </c>
      <c r="AG56" s="249" t="n">
        <v>0.453575403</v>
      </c>
      <c r="AH56" s="249" t="n">
        <v>0.612326794</v>
      </c>
      <c r="AI56" s="236"/>
      <c r="AJ56" s="249" t="n">
        <v>0.179460296</v>
      </c>
      <c r="AK56" s="249" t="n">
        <v>0.317502782</v>
      </c>
      <c r="AL56" s="249" t="n">
        <v>0.476254173</v>
      </c>
      <c r="AM56" s="236"/>
      <c r="AN56" s="237" t="n">
        <v>16</v>
      </c>
      <c r="AO56" s="250" t="n">
        <v>0.4</v>
      </c>
      <c r="AP56" s="236"/>
      <c r="AQ56" s="250" t="n">
        <v>100</v>
      </c>
      <c r="AR56" s="252" t="n">
        <v>0.2</v>
      </c>
      <c r="AS56" s="236"/>
      <c r="AT56" s="250" t="n">
        <v>0</v>
      </c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8" t="n">
        <v>38534</v>
      </c>
      <c r="BG56" s="252" t="n">
        <v>0.89</v>
      </c>
      <c r="BH56" s="236"/>
      <c r="BI56" s="236"/>
      <c r="BJ56" s="239"/>
      <c r="BK56" s="239"/>
      <c r="BL56" s="239"/>
      <c r="BM56" s="13"/>
      <c r="BN56" s="13"/>
      <c r="BO56" s="13"/>
      <c r="BP56" s="13"/>
      <c r="BQ56" s="13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</row>
    <row r="57" customFormat="false" ht="12.75" hidden="false" customHeight="false" outlineLevel="0" collapsed="false">
      <c r="B57" s="247" t="n">
        <v>37681</v>
      </c>
      <c r="C57" s="248" t="n">
        <v>25.1299915313721</v>
      </c>
      <c r="D57" s="248" t="n">
        <v>26.1299915313721</v>
      </c>
      <c r="E57" s="248" t="n">
        <v>27.1299915313721</v>
      </c>
      <c r="F57" s="243"/>
      <c r="G57" s="248" t="n">
        <v>15.5424966430664</v>
      </c>
      <c r="H57" s="248" t="n">
        <v>17.5424966430664</v>
      </c>
      <c r="I57" s="248" t="n">
        <v>19.5424966430664</v>
      </c>
      <c r="J57" s="237"/>
      <c r="K57" s="238" t="n">
        <v>38565</v>
      </c>
      <c r="L57" s="249" t="n">
        <v>30.9100099182129</v>
      </c>
      <c r="M57" s="249" t="n">
        <v>32.9100099182129</v>
      </c>
      <c r="N57" s="249" t="n">
        <v>34.9100099182129</v>
      </c>
      <c r="O57" s="236"/>
      <c r="P57" s="249" t="n">
        <v>32.2400102233887</v>
      </c>
      <c r="Q57" s="249" t="n">
        <v>34.2400102233887</v>
      </c>
      <c r="R57" s="249" t="n">
        <v>36.2400102233887</v>
      </c>
      <c r="S57" s="236"/>
      <c r="T57" s="249" t="n">
        <v>1.19405233860016</v>
      </c>
      <c r="U57" s="249" t="n">
        <v>1.19405233860016</v>
      </c>
      <c r="V57" s="249" t="n">
        <v>1.19405233860016</v>
      </c>
      <c r="W57" s="236"/>
      <c r="X57" s="249" t="n">
        <v>0.195</v>
      </c>
      <c r="Y57" s="249" t="n">
        <v>0.323068541</v>
      </c>
      <c r="Z57" s="249" t="n">
        <v>0.42</v>
      </c>
      <c r="AA57" s="236"/>
      <c r="AB57" s="249" t="n">
        <v>0.098</v>
      </c>
      <c r="AC57" s="249" t="n">
        <v>0.161534271</v>
      </c>
      <c r="AD57" s="249" t="n">
        <v>0.226</v>
      </c>
      <c r="AE57" s="236"/>
      <c r="AF57" s="249" t="n">
        <v>0.317502782</v>
      </c>
      <c r="AG57" s="249" t="n">
        <v>0.438042404</v>
      </c>
      <c r="AH57" s="249" t="n">
        <v>0.591357246</v>
      </c>
      <c r="AI57" s="236"/>
      <c r="AJ57" s="249" t="n">
        <v>0.190501669</v>
      </c>
      <c r="AK57" s="249" t="n">
        <v>0.306629683</v>
      </c>
      <c r="AL57" s="249" t="n">
        <v>0.459944525</v>
      </c>
      <c r="AM57" s="236"/>
      <c r="AN57" s="237" t="n">
        <v>17</v>
      </c>
      <c r="AO57" s="250" t="n">
        <v>0.4</v>
      </c>
      <c r="AP57" s="236"/>
      <c r="AQ57" s="250" t="n">
        <v>150</v>
      </c>
      <c r="AR57" s="252" t="n">
        <v>0.25</v>
      </c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8" t="n">
        <v>38565</v>
      </c>
      <c r="BG57" s="252" t="n">
        <v>0.89</v>
      </c>
      <c r="BH57" s="236"/>
      <c r="BI57" s="236"/>
      <c r="BJ57" s="239"/>
      <c r="BK57" s="239"/>
      <c r="BL57" s="239"/>
      <c r="BM57" s="13"/>
      <c r="BN57" s="13"/>
      <c r="BO57" s="13"/>
      <c r="BP57" s="13"/>
      <c r="BQ57" s="13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</row>
    <row r="58" customFormat="false" ht="12.75" hidden="false" customHeight="false" outlineLevel="0" collapsed="false">
      <c r="B58" s="247" t="n">
        <v>37712</v>
      </c>
      <c r="C58" s="248" t="n">
        <v>26.3299980163574</v>
      </c>
      <c r="D58" s="248" t="n">
        <v>27.3299980163574</v>
      </c>
      <c r="E58" s="248" t="n">
        <v>28.3299980163574</v>
      </c>
      <c r="F58" s="243"/>
      <c r="G58" s="248" t="n">
        <v>15.2424974060059</v>
      </c>
      <c r="H58" s="248" t="n">
        <v>17.2424974060059</v>
      </c>
      <c r="I58" s="248" t="n">
        <v>19.2424974060059</v>
      </c>
      <c r="J58" s="237"/>
      <c r="K58" s="238" t="n">
        <v>38596</v>
      </c>
      <c r="L58" s="249" t="n">
        <v>22.7090043640137</v>
      </c>
      <c r="M58" s="249" t="n">
        <v>24.7090043640137</v>
      </c>
      <c r="N58" s="249" t="n">
        <v>26.7090043640137</v>
      </c>
      <c r="O58" s="236"/>
      <c r="P58" s="249" t="n">
        <v>23.2860040283203</v>
      </c>
      <c r="Q58" s="249" t="n">
        <v>25.2860040283203</v>
      </c>
      <c r="R58" s="249" t="n">
        <v>27.2860040283203</v>
      </c>
      <c r="S58" s="236"/>
      <c r="T58" s="249" t="n">
        <v>1.19405233860016</v>
      </c>
      <c r="U58" s="249" t="n">
        <v>1.19405233860016</v>
      </c>
      <c r="V58" s="249" t="n">
        <v>1.19405233860016</v>
      </c>
      <c r="W58" s="236"/>
      <c r="X58" s="249" t="n">
        <v>0.1575</v>
      </c>
      <c r="Y58" s="249" t="n">
        <v>0.302239242</v>
      </c>
      <c r="Z58" s="249" t="n">
        <v>0.393</v>
      </c>
      <c r="AA58" s="236"/>
      <c r="AB58" s="249" t="n">
        <v>0.0805</v>
      </c>
      <c r="AC58" s="249" t="n">
        <v>0.151119621</v>
      </c>
      <c r="AD58" s="249" t="n">
        <v>0.212</v>
      </c>
      <c r="AE58" s="236"/>
      <c r="AF58" s="249" t="n">
        <v>0.306629683</v>
      </c>
      <c r="AG58" s="249" t="n">
        <v>0.389619598</v>
      </c>
      <c r="AH58" s="249" t="n">
        <v>0.525986458</v>
      </c>
      <c r="AI58" s="236"/>
      <c r="AJ58" s="249" t="n">
        <v>0.18397781</v>
      </c>
      <c r="AK58" s="249" t="n">
        <v>0.272733719</v>
      </c>
      <c r="AL58" s="249" t="n">
        <v>0.409100578</v>
      </c>
      <c r="AM58" s="236"/>
      <c r="AN58" s="237" t="n">
        <v>17</v>
      </c>
      <c r="AO58" s="250" t="n">
        <v>0.4</v>
      </c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8" t="n">
        <v>38596</v>
      </c>
      <c r="BG58" s="252" t="n">
        <v>0.89</v>
      </c>
      <c r="BH58" s="236"/>
      <c r="BI58" s="236"/>
      <c r="BJ58" s="239"/>
      <c r="BK58" s="239"/>
      <c r="BL58" s="239"/>
      <c r="BM58" s="13"/>
      <c r="BN58" s="13"/>
      <c r="BO58" s="13"/>
      <c r="BP58" s="13"/>
      <c r="BQ58" s="13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</row>
    <row r="59" customFormat="false" ht="12.75" hidden="false" customHeight="false" outlineLevel="0" collapsed="false">
      <c r="B59" s="247" t="n">
        <v>37742</v>
      </c>
      <c r="C59" s="248" t="n">
        <v>27.6300163269043</v>
      </c>
      <c r="D59" s="248" t="n">
        <v>28.6300163269043</v>
      </c>
      <c r="E59" s="248" t="n">
        <v>29.6300163269043</v>
      </c>
      <c r="F59" s="243"/>
      <c r="G59" s="248" t="n">
        <v>14.8424977874756</v>
      </c>
      <c r="H59" s="248" t="n">
        <v>16.8424977874756</v>
      </c>
      <c r="I59" s="248" t="n">
        <v>18.8424977874756</v>
      </c>
      <c r="J59" s="237"/>
      <c r="K59" s="238" t="n">
        <v>38626</v>
      </c>
      <c r="L59" s="249" t="n">
        <v>21.1510076141357</v>
      </c>
      <c r="M59" s="249" t="n">
        <v>23.1510076141357</v>
      </c>
      <c r="N59" s="249" t="n">
        <v>25.1510076141357</v>
      </c>
      <c r="O59" s="236"/>
      <c r="P59" s="249" t="n">
        <v>20.9040059661865</v>
      </c>
      <c r="Q59" s="249" t="n">
        <v>22.9040059661865</v>
      </c>
      <c r="R59" s="249" t="n">
        <v>24.9040059661865</v>
      </c>
      <c r="S59" s="236"/>
      <c r="T59" s="249" t="n">
        <v>1.19405233860016</v>
      </c>
      <c r="U59" s="249" t="n">
        <v>1.19405233860016</v>
      </c>
      <c r="V59" s="249" t="n">
        <v>1.19405233860016</v>
      </c>
      <c r="W59" s="236"/>
      <c r="X59" s="249" t="n">
        <v>0.1575</v>
      </c>
      <c r="Y59" s="249" t="n">
        <v>0.281107395</v>
      </c>
      <c r="Z59" s="249" t="n">
        <v>0.365</v>
      </c>
      <c r="AA59" s="236"/>
      <c r="AB59" s="249" t="n">
        <v>0.0805</v>
      </c>
      <c r="AC59" s="249" t="n">
        <v>0.140553697</v>
      </c>
      <c r="AD59" s="249" t="n">
        <v>0.197</v>
      </c>
      <c r="AE59" s="236"/>
      <c r="AF59" s="249" t="n">
        <v>0.272733719</v>
      </c>
      <c r="AG59" s="249" t="n">
        <v>0.350769527</v>
      </c>
      <c r="AH59" s="249" t="n">
        <v>0.473538861</v>
      </c>
      <c r="AI59" s="236"/>
      <c r="AJ59" s="249" t="n">
        <v>0.163640231</v>
      </c>
      <c r="AK59" s="249" t="n">
        <v>0.245538669</v>
      </c>
      <c r="AL59" s="249" t="n">
        <v>0.368308003</v>
      </c>
      <c r="AM59" s="236"/>
      <c r="AN59" s="237" t="n">
        <v>17</v>
      </c>
      <c r="AO59" s="250" t="n">
        <v>0.4</v>
      </c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8" t="n">
        <v>38626</v>
      </c>
      <c r="BG59" s="252" t="n">
        <v>0.89</v>
      </c>
      <c r="BH59" s="236"/>
      <c r="BI59" s="236"/>
      <c r="BJ59" s="239"/>
      <c r="BK59" s="239"/>
      <c r="BL59" s="239"/>
      <c r="BM59" s="13"/>
      <c r="BN59" s="13"/>
      <c r="BO59" s="13"/>
      <c r="BP59" s="13"/>
      <c r="BQ59" s="13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</row>
    <row r="60" customFormat="false" ht="12.75" hidden="false" customHeight="false" outlineLevel="0" collapsed="false">
      <c r="B60" s="247" t="n">
        <v>37773</v>
      </c>
      <c r="C60" s="248" t="n">
        <v>33.0800018310547</v>
      </c>
      <c r="D60" s="248" t="n">
        <v>34.0800018310547</v>
      </c>
      <c r="E60" s="248" t="n">
        <v>35.0800018310547</v>
      </c>
      <c r="F60" s="243"/>
      <c r="G60" s="248" t="n">
        <v>15.4425000762939</v>
      </c>
      <c r="H60" s="248" t="n">
        <v>17.4425000762939</v>
      </c>
      <c r="I60" s="248" t="n">
        <v>19.4425000762939</v>
      </c>
      <c r="J60" s="237"/>
      <c r="K60" s="238" t="n">
        <v>38657</v>
      </c>
      <c r="L60" s="249" t="n">
        <v>21.4010076141357</v>
      </c>
      <c r="M60" s="249" t="n">
        <v>23.4010076141357</v>
      </c>
      <c r="N60" s="249" t="n">
        <v>25.4010076141357</v>
      </c>
      <c r="O60" s="236"/>
      <c r="P60" s="249" t="n">
        <v>20.4040059661865</v>
      </c>
      <c r="Q60" s="249" t="n">
        <v>22.4040059661865</v>
      </c>
      <c r="R60" s="249" t="n">
        <v>24.4040059661865</v>
      </c>
      <c r="S60" s="236"/>
      <c r="T60" s="249" t="n">
        <v>1.19405233860016</v>
      </c>
      <c r="U60" s="249" t="n">
        <v>1.19405233860016</v>
      </c>
      <c r="V60" s="249" t="n">
        <v>1.19405233860016</v>
      </c>
      <c r="W60" s="236"/>
      <c r="X60" s="249" t="n">
        <v>0.1575</v>
      </c>
      <c r="Y60" s="249" t="n">
        <v>0.266473793</v>
      </c>
      <c r="Z60" s="249" t="n">
        <v>0.346</v>
      </c>
      <c r="AA60" s="236"/>
      <c r="AB60" s="249" t="n">
        <v>0.0805</v>
      </c>
      <c r="AC60" s="249" t="n">
        <v>0.133236897</v>
      </c>
      <c r="AD60" s="249" t="n">
        <v>0.187</v>
      </c>
      <c r="AE60" s="236"/>
      <c r="AF60" s="249" t="n">
        <v>0.245538669</v>
      </c>
      <c r="AG60" s="249" t="n">
        <v>0.338706824</v>
      </c>
      <c r="AH60" s="249" t="n">
        <v>0.457254213</v>
      </c>
      <c r="AI60" s="236"/>
      <c r="AJ60" s="249" t="n">
        <v>0.147323201</v>
      </c>
      <c r="AK60" s="249" t="n">
        <v>0.237094777</v>
      </c>
      <c r="AL60" s="249" t="n">
        <v>0.355642166</v>
      </c>
      <c r="AM60" s="236"/>
      <c r="AN60" s="237" t="n">
        <v>18</v>
      </c>
      <c r="AO60" s="250" t="n">
        <v>0.4</v>
      </c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8" t="n">
        <v>38657</v>
      </c>
      <c r="BG60" s="252" t="n">
        <v>0.89</v>
      </c>
      <c r="BH60" s="236"/>
      <c r="BI60" s="236"/>
      <c r="BJ60" s="239"/>
      <c r="BK60" s="239"/>
      <c r="BL60" s="239"/>
      <c r="BM60" s="13"/>
      <c r="BN60" s="13"/>
      <c r="BO60" s="13"/>
      <c r="BP60" s="13"/>
      <c r="BQ60" s="13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</row>
    <row r="61" customFormat="false" ht="12.75" hidden="false" customHeight="false" outlineLevel="0" collapsed="false">
      <c r="B61" s="247" t="n">
        <v>37803</v>
      </c>
      <c r="C61" s="248" t="n">
        <v>39.9800033569336</v>
      </c>
      <c r="D61" s="248" t="n">
        <v>40.9800033569336</v>
      </c>
      <c r="E61" s="248" t="n">
        <v>41.9800033569336</v>
      </c>
      <c r="F61" s="243"/>
      <c r="G61" s="248" t="n">
        <v>16.9425000762939</v>
      </c>
      <c r="H61" s="248" t="n">
        <v>18.9425000762939</v>
      </c>
      <c r="I61" s="248" t="n">
        <v>20.9425000762939</v>
      </c>
      <c r="J61" s="237"/>
      <c r="K61" s="238" t="n">
        <v>38687</v>
      </c>
      <c r="L61" s="249" t="n">
        <v>21.9660062408447</v>
      </c>
      <c r="M61" s="249" t="n">
        <v>23.9660062408447</v>
      </c>
      <c r="N61" s="249" t="n">
        <v>25.9660062408447</v>
      </c>
      <c r="O61" s="236"/>
      <c r="P61" s="249" t="n">
        <v>21.1140073394775</v>
      </c>
      <c r="Q61" s="249" t="n">
        <v>23.1140073394775</v>
      </c>
      <c r="R61" s="249" t="n">
        <v>25.1140073394775</v>
      </c>
      <c r="S61" s="236"/>
      <c r="T61" s="249" t="n">
        <v>1.19405233860016</v>
      </c>
      <c r="U61" s="249" t="n">
        <v>1.19405233860016</v>
      </c>
      <c r="V61" s="249" t="n">
        <v>1.19405233860016</v>
      </c>
      <c r="W61" s="236"/>
      <c r="X61" s="249" t="n">
        <v>0.1575</v>
      </c>
      <c r="Y61" s="249" t="n">
        <v>0.272241929</v>
      </c>
      <c r="Z61" s="249" t="n">
        <v>0.354</v>
      </c>
      <c r="AA61" s="236"/>
      <c r="AB61" s="249" t="n">
        <v>0.0805</v>
      </c>
      <c r="AC61" s="249" t="n">
        <v>0.136120965</v>
      </c>
      <c r="AD61" s="249" t="n">
        <v>0.191</v>
      </c>
      <c r="AE61" s="236"/>
      <c r="AF61" s="249" t="n">
        <v>0.237094777</v>
      </c>
      <c r="AG61" s="249" t="n">
        <v>0.343379737</v>
      </c>
      <c r="AH61" s="249" t="n">
        <v>0.463562644</v>
      </c>
      <c r="AI61" s="236"/>
      <c r="AJ61" s="249" t="n">
        <v>0.142256866</v>
      </c>
      <c r="AK61" s="249" t="n">
        <v>0.240365816</v>
      </c>
      <c r="AL61" s="249" t="n">
        <v>0.360548723</v>
      </c>
      <c r="AM61" s="236"/>
      <c r="AN61" s="237" t="n">
        <v>18</v>
      </c>
      <c r="AO61" s="250" t="n">
        <v>0.4</v>
      </c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8" t="n">
        <v>38687</v>
      </c>
      <c r="BG61" s="252" t="n">
        <v>0.89</v>
      </c>
      <c r="BH61" s="236"/>
      <c r="BI61" s="236"/>
      <c r="BJ61" s="239"/>
      <c r="BK61" s="239"/>
      <c r="BL61" s="239"/>
      <c r="BM61" s="13"/>
      <c r="BN61" s="13"/>
      <c r="BO61" s="13"/>
      <c r="BP61" s="13"/>
      <c r="BQ61" s="13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</row>
    <row r="62" customFormat="false" ht="12.75" hidden="false" customHeight="false" outlineLevel="0" collapsed="false">
      <c r="B62" s="247" t="n">
        <v>37834</v>
      </c>
      <c r="C62" s="248" t="n">
        <v>39.2250015258789</v>
      </c>
      <c r="D62" s="248" t="n">
        <v>40.2250015258789</v>
      </c>
      <c r="E62" s="248" t="n">
        <v>41.2250015258789</v>
      </c>
      <c r="F62" s="243"/>
      <c r="G62" s="248" t="n">
        <v>16.8425000762939</v>
      </c>
      <c r="H62" s="248" t="n">
        <v>18.8425000762939</v>
      </c>
      <c r="I62" s="248" t="n">
        <v>20.8425000762939</v>
      </c>
      <c r="J62" s="237"/>
      <c r="K62" s="238" t="n">
        <v>38718</v>
      </c>
      <c r="L62" s="249" t="n">
        <v>25.3030057525635</v>
      </c>
      <c r="M62" s="249" t="n">
        <v>28.3030057525635</v>
      </c>
      <c r="N62" s="249" t="n">
        <v>31.3030057525635</v>
      </c>
      <c r="O62" s="236"/>
      <c r="P62" s="249" t="n">
        <v>23.0120057678223</v>
      </c>
      <c r="Q62" s="249" t="n">
        <v>26.0120057678223</v>
      </c>
      <c r="R62" s="249" t="n">
        <v>29.0120057678223</v>
      </c>
      <c r="S62" s="236"/>
      <c r="T62" s="249" t="n">
        <v>1.22987389564514</v>
      </c>
      <c r="U62" s="249" t="n">
        <v>1.22987389564514</v>
      </c>
      <c r="V62" s="249" t="n">
        <v>1.22987389564514</v>
      </c>
      <c r="W62" s="236"/>
      <c r="X62" s="249" t="n">
        <v>0.1575</v>
      </c>
      <c r="Y62" s="249" t="n">
        <v>0.288462609</v>
      </c>
      <c r="Z62" s="249" t="n">
        <v>0.375</v>
      </c>
      <c r="AA62" s="236"/>
      <c r="AB62" s="249" t="n">
        <v>0.0805</v>
      </c>
      <c r="AC62" s="249" t="n">
        <v>0.144231304</v>
      </c>
      <c r="AD62" s="249" t="n">
        <v>0.202</v>
      </c>
      <c r="AE62" s="236"/>
      <c r="AF62" s="249" t="n">
        <v>0.240365816</v>
      </c>
      <c r="AG62" s="249" t="n">
        <v>0.35777712</v>
      </c>
      <c r="AH62" s="249" t="n">
        <v>0.482999111</v>
      </c>
      <c r="AI62" s="236"/>
      <c r="AJ62" s="249" t="n">
        <v>0.144219489</v>
      </c>
      <c r="AK62" s="249" t="n">
        <v>0.250443984</v>
      </c>
      <c r="AL62" s="249" t="n">
        <v>0.375665976</v>
      </c>
      <c r="AM62" s="236"/>
      <c r="AN62" s="237" t="n">
        <v>18</v>
      </c>
      <c r="AO62" s="250" t="n">
        <v>0.4</v>
      </c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8" t="n">
        <v>38718</v>
      </c>
      <c r="BG62" s="252" t="n">
        <v>0.89</v>
      </c>
      <c r="BH62" s="236"/>
      <c r="BI62" s="236"/>
      <c r="BJ62" s="239"/>
      <c r="BK62" s="239"/>
      <c r="BL62" s="239"/>
      <c r="BM62" s="13"/>
      <c r="BN62" s="13"/>
      <c r="BO62" s="13"/>
      <c r="BP62" s="13"/>
      <c r="BQ62" s="13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</row>
    <row r="63" customFormat="false" ht="12.75" hidden="false" customHeight="false" outlineLevel="0" collapsed="false">
      <c r="B63" s="247" t="n">
        <v>37865</v>
      </c>
      <c r="C63" s="248" t="n">
        <v>27.1499992370605</v>
      </c>
      <c r="D63" s="248" t="n">
        <v>28.1499992370605</v>
      </c>
      <c r="E63" s="248" t="n">
        <v>29.1499992370605</v>
      </c>
      <c r="F63" s="243"/>
      <c r="G63" s="248" t="n">
        <v>13.5925010299683</v>
      </c>
      <c r="H63" s="248" t="n">
        <v>15.5925010299683</v>
      </c>
      <c r="I63" s="248" t="n">
        <v>17.5925010299683</v>
      </c>
      <c r="J63" s="237"/>
      <c r="K63" s="238" t="n">
        <v>38749</v>
      </c>
      <c r="L63" s="249" t="n">
        <v>24.0530057525635</v>
      </c>
      <c r="M63" s="249" t="n">
        <v>27.0530057525635</v>
      </c>
      <c r="N63" s="249" t="n">
        <v>30.0530057525635</v>
      </c>
      <c r="O63" s="236"/>
      <c r="P63" s="249" t="n">
        <v>22.2620057678223</v>
      </c>
      <c r="Q63" s="249" t="n">
        <v>25.2620057678223</v>
      </c>
      <c r="R63" s="249" t="n">
        <v>28.2620057678223</v>
      </c>
      <c r="S63" s="236"/>
      <c r="T63" s="249" t="n">
        <v>1.22987389564514</v>
      </c>
      <c r="U63" s="249" t="n">
        <v>1.22987389564514</v>
      </c>
      <c r="V63" s="249" t="n">
        <v>1.22987389564514</v>
      </c>
      <c r="W63" s="236"/>
      <c r="X63" s="249" t="n">
        <v>0.18</v>
      </c>
      <c r="Y63" s="249" t="n">
        <v>0.287306457</v>
      </c>
      <c r="Z63" s="249" t="n">
        <v>0.373</v>
      </c>
      <c r="AA63" s="236"/>
      <c r="AB63" s="249" t="n">
        <v>0.0805</v>
      </c>
      <c r="AC63" s="249" t="n">
        <v>0.143653229</v>
      </c>
      <c r="AD63" s="249" t="n">
        <v>0.201</v>
      </c>
      <c r="AE63" s="236"/>
      <c r="AF63" s="249" t="n">
        <v>0.250443984</v>
      </c>
      <c r="AG63" s="249" t="n">
        <v>0.357099186</v>
      </c>
      <c r="AH63" s="249" t="n">
        <v>0.482083901</v>
      </c>
      <c r="AI63" s="236"/>
      <c r="AJ63" s="249" t="n">
        <v>0.15026639</v>
      </c>
      <c r="AK63" s="249" t="n">
        <v>0.24996943</v>
      </c>
      <c r="AL63" s="249" t="n">
        <v>0.374954145</v>
      </c>
      <c r="AM63" s="236"/>
      <c r="AN63" s="237" t="n">
        <v>19</v>
      </c>
      <c r="AO63" s="250" t="n">
        <v>0.4</v>
      </c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8" t="n">
        <v>38749</v>
      </c>
      <c r="BG63" s="252" t="n">
        <v>0.89</v>
      </c>
      <c r="BH63" s="236"/>
      <c r="BI63" s="236"/>
      <c r="BJ63" s="239"/>
      <c r="BK63" s="239"/>
      <c r="BL63" s="239"/>
      <c r="BM63" s="13"/>
      <c r="BN63" s="13"/>
      <c r="BO63" s="13"/>
      <c r="BP63" s="13"/>
      <c r="BQ63" s="13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</row>
    <row r="64" customFormat="false" ht="12.75" hidden="false" customHeight="false" outlineLevel="0" collapsed="false">
      <c r="B64" s="247" t="n">
        <v>37895</v>
      </c>
      <c r="C64" s="248" t="n">
        <v>26.9499988555908</v>
      </c>
      <c r="D64" s="248" t="n">
        <v>27.9499988555908</v>
      </c>
      <c r="E64" s="248" t="n">
        <v>28.9499988555908</v>
      </c>
      <c r="F64" s="243"/>
      <c r="G64" s="248" t="n">
        <v>13.2250007247925</v>
      </c>
      <c r="H64" s="248" t="n">
        <v>15.2250007247925</v>
      </c>
      <c r="I64" s="248" t="n">
        <v>17.2250007247925</v>
      </c>
      <c r="J64" s="237"/>
      <c r="K64" s="238" t="n">
        <v>38777</v>
      </c>
      <c r="L64" s="249" t="n">
        <v>22.6300035095215</v>
      </c>
      <c r="M64" s="249" t="n">
        <v>25.6300035095215</v>
      </c>
      <c r="N64" s="249" t="n">
        <v>28.6300035095215</v>
      </c>
      <c r="O64" s="236"/>
      <c r="P64" s="249" t="n">
        <v>21.4200028991699</v>
      </c>
      <c r="Q64" s="249" t="n">
        <v>24.4200028991699</v>
      </c>
      <c r="R64" s="249" t="n">
        <v>27.4200028991699</v>
      </c>
      <c r="S64" s="236"/>
      <c r="T64" s="249" t="n">
        <v>1.22987389564514</v>
      </c>
      <c r="U64" s="249" t="n">
        <v>1.22987389564514</v>
      </c>
      <c r="V64" s="249" t="n">
        <v>1.22987389564514</v>
      </c>
      <c r="W64" s="236"/>
      <c r="X64" s="249" t="n">
        <v>0.18</v>
      </c>
      <c r="Y64" s="249" t="n">
        <v>0.261396195</v>
      </c>
      <c r="Z64" s="249" t="n">
        <v>0.34</v>
      </c>
      <c r="AA64" s="236"/>
      <c r="AB64" s="249" t="n">
        <v>0.0805</v>
      </c>
      <c r="AC64" s="249" t="n">
        <v>0.130698097</v>
      </c>
      <c r="AD64" s="249" t="n">
        <v>0.183</v>
      </c>
      <c r="AE64" s="236"/>
      <c r="AF64" s="249" t="n">
        <v>0.24996943</v>
      </c>
      <c r="AG64" s="249" t="n">
        <v>0.330943797</v>
      </c>
      <c r="AH64" s="249" t="n">
        <v>0.446774125</v>
      </c>
      <c r="AI64" s="236"/>
      <c r="AJ64" s="249" t="n">
        <v>0.149981658</v>
      </c>
      <c r="AK64" s="249" t="n">
        <v>0.231660658</v>
      </c>
      <c r="AL64" s="249" t="n">
        <v>0.347490986</v>
      </c>
      <c r="AM64" s="236"/>
      <c r="AN64" s="237" t="n">
        <v>19</v>
      </c>
      <c r="AO64" s="250" t="n">
        <v>0.4</v>
      </c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8" t="n">
        <v>38777</v>
      </c>
      <c r="BG64" s="252" t="n">
        <v>0.89</v>
      </c>
      <c r="BH64" s="236"/>
      <c r="BI64" s="236"/>
      <c r="BJ64" s="239"/>
      <c r="BK64" s="239"/>
      <c r="BL64" s="239"/>
      <c r="BM64" s="13"/>
      <c r="BN64" s="13"/>
      <c r="BO64" s="13"/>
      <c r="BP64" s="13"/>
      <c r="BQ64" s="13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</row>
    <row r="65" customFormat="false" ht="12.75" hidden="false" customHeight="false" outlineLevel="0" collapsed="false">
      <c r="B65" s="247" t="n">
        <v>37926</v>
      </c>
      <c r="C65" s="248" t="n">
        <v>25.4499988555908</v>
      </c>
      <c r="D65" s="248" t="n">
        <v>26.4499988555908</v>
      </c>
      <c r="E65" s="248" t="n">
        <v>27.4499988555908</v>
      </c>
      <c r="F65" s="243"/>
      <c r="G65" s="248" t="n">
        <v>13.3249991989136</v>
      </c>
      <c r="H65" s="248" t="n">
        <v>15.3249991989136</v>
      </c>
      <c r="I65" s="248" t="n">
        <v>17.3249991989136</v>
      </c>
      <c r="J65" s="237"/>
      <c r="K65" s="238" t="n">
        <v>38808</v>
      </c>
      <c r="L65" s="249" t="n">
        <v>21.898508605957</v>
      </c>
      <c r="M65" s="249" t="n">
        <v>24.898508605957</v>
      </c>
      <c r="N65" s="249" t="n">
        <v>27.898508605957</v>
      </c>
      <c r="O65" s="236"/>
      <c r="P65" s="249" t="n">
        <v>20.4065103149414</v>
      </c>
      <c r="Q65" s="249" t="n">
        <v>23.4065103149414</v>
      </c>
      <c r="R65" s="249" t="n">
        <v>26.4065103149414</v>
      </c>
      <c r="S65" s="236"/>
      <c r="T65" s="249" t="n">
        <v>1.22987389564514</v>
      </c>
      <c r="U65" s="249" t="n">
        <v>1.22987389564514</v>
      </c>
      <c r="V65" s="249" t="n">
        <v>1.22987389564514</v>
      </c>
      <c r="W65" s="236"/>
      <c r="X65" s="249" t="n">
        <v>0.18</v>
      </c>
      <c r="Y65" s="249" t="n">
        <v>0.260083138</v>
      </c>
      <c r="Z65" s="249" t="n">
        <v>0.338</v>
      </c>
      <c r="AA65" s="236"/>
      <c r="AB65" s="249" t="n">
        <v>0.0805</v>
      </c>
      <c r="AC65" s="249" t="n">
        <v>0.130041569</v>
      </c>
      <c r="AD65" s="249" t="n">
        <v>0.182</v>
      </c>
      <c r="AE65" s="236"/>
      <c r="AF65" s="249" t="n">
        <v>0.231660658</v>
      </c>
      <c r="AG65" s="249" t="n">
        <v>0.329948106</v>
      </c>
      <c r="AH65" s="249" t="n">
        <v>0.445429943</v>
      </c>
      <c r="AI65" s="236"/>
      <c r="AJ65" s="249" t="n">
        <v>0.138996395</v>
      </c>
      <c r="AK65" s="249" t="n">
        <v>0.230963674</v>
      </c>
      <c r="AL65" s="249" t="n">
        <v>0.346445511</v>
      </c>
      <c r="AM65" s="236"/>
      <c r="AN65" s="237" t="n">
        <v>19</v>
      </c>
      <c r="AO65" s="250" t="n">
        <v>0.4</v>
      </c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8" t="n">
        <v>38808</v>
      </c>
      <c r="BG65" s="252" t="n">
        <v>0.89</v>
      </c>
      <c r="BH65" s="236"/>
      <c r="BI65" s="236"/>
      <c r="BJ65" s="239"/>
      <c r="BK65" s="239"/>
      <c r="BL65" s="239"/>
      <c r="BM65" s="13"/>
      <c r="BN65" s="13"/>
      <c r="BO65" s="13"/>
      <c r="BP65" s="13"/>
      <c r="BQ65" s="13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</row>
    <row r="66" customFormat="false" ht="12.75" hidden="false" customHeight="false" outlineLevel="0" collapsed="false">
      <c r="B66" s="247" t="n">
        <v>37956</v>
      </c>
      <c r="C66" s="248" t="n">
        <v>24.8500003814697</v>
      </c>
      <c r="D66" s="248" t="n">
        <v>25.8500003814697</v>
      </c>
      <c r="E66" s="248" t="n">
        <v>26.8500003814697</v>
      </c>
      <c r="F66" s="243"/>
      <c r="G66" s="248" t="n">
        <v>15.174998626709</v>
      </c>
      <c r="H66" s="248" t="n">
        <v>17.174998626709</v>
      </c>
      <c r="I66" s="248" t="n">
        <v>19.174998626709</v>
      </c>
      <c r="J66" s="237"/>
      <c r="K66" s="238" t="n">
        <v>38838</v>
      </c>
      <c r="L66" s="249" t="n">
        <v>23.0725064849854</v>
      </c>
      <c r="M66" s="249" t="n">
        <v>26.0725064849854</v>
      </c>
      <c r="N66" s="249" t="n">
        <v>29.0725064849854</v>
      </c>
      <c r="O66" s="236"/>
      <c r="P66" s="249" t="n">
        <v>22.702504119873</v>
      </c>
      <c r="Q66" s="249" t="n">
        <v>25.702504119873</v>
      </c>
      <c r="R66" s="249" t="n">
        <v>28.702504119873</v>
      </c>
      <c r="S66" s="236"/>
      <c r="T66" s="249" t="n">
        <v>1.22987389564514</v>
      </c>
      <c r="U66" s="249" t="n">
        <v>1.22987389564514</v>
      </c>
      <c r="V66" s="249" t="n">
        <v>1.22987389564514</v>
      </c>
      <c r="W66" s="236"/>
      <c r="X66" s="249" t="n">
        <v>0.18</v>
      </c>
      <c r="Y66" s="249" t="n">
        <v>0.279711752</v>
      </c>
      <c r="Z66" s="249" t="n">
        <v>0.364</v>
      </c>
      <c r="AA66" s="236"/>
      <c r="AB66" s="249" t="n">
        <v>0.0805</v>
      </c>
      <c r="AC66" s="249" t="n">
        <v>0.139855876</v>
      </c>
      <c r="AD66" s="249" t="n">
        <v>0.196</v>
      </c>
      <c r="AE66" s="236"/>
      <c r="AF66" s="249" t="n">
        <v>0.230963674</v>
      </c>
      <c r="AG66" s="249" t="n">
        <v>0.365118232</v>
      </c>
      <c r="AH66" s="249" t="n">
        <v>0.492909613</v>
      </c>
      <c r="AI66" s="236"/>
      <c r="AJ66" s="249" t="n">
        <v>0.138578205</v>
      </c>
      <c r="AK66" s="249" t="n">
        <v>0.255582762</v>
      </c>
      <c r="AL66" s="249" t="n">
        <v>0.383374143</v>
      </c>
      <c r="AM66" s="236"/>
      <c r="AN66" s="237" t="n">
        <v>20</v>
      </c>
      <c r="AO66" s="250" t="n">
        <v>0.4</v>
      </c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8" t="n">
        <v>38838</v>
      </c>
      <c r="BG66" s="252" t="n">
        <v>0.89</v>
      </c>
      <c r="BH66" s="236"/>
      <c r="BI66" s="236"/>
      <c r="BJ66" s="239"/>
      <c r="BK66" s="239"/>
      <c r="BL66" s="239"/>
      <c r="BM66" s="13"/>
      <c r="BN66" s="13"/>
      <c r="BO66" s="13"/>
      <c r="BP66" s="13"/>
      <c r="BQ66" s="13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</row>
    <row r="67" customFormat="false" ht="12.75" hidden="false" customHeight="false" outlineLevel="0" collapsed="false">
      <c r="B67" s="247" t="n">
        <v>37987</v>
      </c>
      <c r="C67" s="248" t="n">
        <v>28.7500106811523</v>
      </c>
      <c r="D67" s="248" t="n">
        <v>29.7500106811523</v>
      </c>
      <c r="E67" s="248" t="n">
        <v>30.7500106811523</v>
      </c>
      <c r="F67" s="243"/>
      <c r="G67" s="248" t="n">
        <v>16.592495880127</v>
      </c>
      <c r="H67" s="248" t="n">
        <v>18.592495880127</v>
      </c>
      <c r="I67" s="248" t="n">
        <v>20.592495880127</v>
      </c>
      <c r="J67" s="237"/>
      <c r="K67" s="238" t="n">
        <v>38869</v>
      </c>
      <c r="L67" s="249" t="n">
        <v>26.0900025939941</v>
      </c>
      <c r="M67" s="249" t="n">
        <v>29.0900025939941</v>
      </c>
      <c r="N67" s="249" t="n">
        <v>32.0900025939941</v>
      </c>
      <c r="O67" s="236"/>
      <c r="P67" s="249" t="n">
        <v>26.1725034332275</v>
      </c>
      <c r="Q67" s="249" t="n">
        <v>29.1725034332275</v>
      </c>
      <c r="R67" s="249" t="n">
        <v>32.1725034332275</v>
      </c>
      <c r="S67" s="236"/>
      <c r="T67" s="249" t="n">
        <v>1.22987389564514</v>
      </c>
      <c r="U67" s="249" t="n">
        <v>1.22987389564514</v>
      </c>
      <c r="V67" s="249" t="n">
        <v>1.22987389564514</v>
      </c>
      <c r="W67" s="236"/>
      <c r="X67" s="249" t="n">
        <v>0.18</v>
      </c>
      <c r="Y67" s="249" t="n">
        <v>0.282784838</v>
      </c>
      <c r="Z67" s="249" t="n">
        <v>0.368</v>
      </c>
      <c r="AA67" s="236"/>
      <c r="AB67" s="249" t="n">
        <v>0.0805</v>
      </c>
      <c r="AC67" s="249" t="n">
        <v>0.141392419</v>
      </c>
      <c r="AD67" s="249" t="n">
        <v>0.198</v>
      </c>
      <c r="AE67" s="236"/>
      <c r="AF67" s="249" t="n">
        <v>0.255582762</v>
      </c>
      <c r="AG67" s="249" t="n">
        <v>0.381421207</v>
      </c>
      <c r="AH67" s="249" t="n">
        <v>0.514918629</v>
      </c>
      <c r="AI67" s="236"/>
      <c r="AJ67" s="249" t="n">
        <v>0.153349657</v>
      </c>
      <c r="AK67" s="249" t="n">
        <v>0.266994845</v>
      </c>
      <c r="AL67" s="249" t="n">
        <v>0.400492267</v>
      </c>
      <c r="AM67" s="236"/>
      <c r="AN67" s="237" t="n">
        <v>20</v>
      </c>
      <c r="AO67" s="250" t="n">
        <v>0.4</v>
      </c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8" t="n">
        <v>38869</v>
      </c>
      <c r="BG67" s="252" t="n">
        <v>0.89</v>
      </c>
      <c r="BH67" s="236"/>
      <c r="BI67" s="236"/>
      <c r="BJ67" s="239"/>
      <c r="BK67" s="239"/>
      <c r="BL67" s="239"/>
      <c r="BM67" s="13"/>
      <c r="BN67" s="13"/>
      <c r="BO67" s="13"/>
      <c r="BP67" s="13"/>
      <c r="BQ67" s="13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</row>
    <row r="68" customFormat="false" ht="12.75" hidden="false" customHeight="false" outlineLevel="0" collapsed="false">
      <c r="B68" s="247" t="n">
        <v>38018</v>
      </c>
      <c r="C68" s="248" t="n">
        <v>27.6000015258789</v>
      </c>
      <c r="D68" s="248" t="n">
        <v>28.6000015258789</v>
      </c>
      <c r="E68" s="248" t="n">
        <v>29.6000015258789</v>
      </c>
      <c r="F68" s="243"/>
      <c r="G68" s="248" t="n">
        <v>17.0924977874756</v>
      </c>
      <c r="H68" s="248" t="n">
        <v>19.0924977874756</v>
      </c>
      <c r="I68" s="248" t="n">
        <v>21.0924977874756</v>
      </c>
      <c r="J68" s="237"/>
      <c r="K68" s="238" t="n">
        <v>38899</v>
      </c>
      <c r="L68" s="249" t="n">
        <v>32.7600122070313</v>
      </c>
      <c r="M68" s="249" t="n">
        <v>35.7600122070313</v>
      </c>
      <c r="N68" s="249" t="n">
        <v>38.7600122070313</v>
      </c>
      <c r="O68" s="236"/>
      <c r="P68" s="249" t="n">
        <v>33.590012512207</v>
      </c>
      <c r="Q68" s="249" t="n">
        <v>36.590012512207</v>
      </c>
      <c r="R68" s="249" t="n">
        <v>39.590012512207</v>
      </c>
      <c r="S68" s="236"/>
      <c r="T68" s="249" t="n">
        <v>1.22987389564514</v>
      </c>
      <c r="U68" s="249" t="n">
        <v>1.22987389564514</v>
      </c>
      <c r="V68" s="249" t="n">
        <v>1.22987389564514</v>
      </c>
      <c r="W68" s="236"/>
      <c r="X68" s="249" t="n">
        <v>0.2175</v>
      </c>
      <c r="Y68" s="249" t="n">
        <v>0.290183337</v>
      </c>
      <c r="Z68" s="249" t="n">
        <v>0.377</v>
      </c>
      <c r="AA68" s="236"/>
      <c r="AB68" s="249" t="n">
        <v>0.098</v>
      </c>
      <c r="AC68" s="249" t="n">
        <v>0.145091668</v>
      </c>
      <c r="AD68" s="249" t="n">
        <v>0.203</v>
      </c>
      <c r="AE68" s="236"/>
      <c r="AF68" s="249" t="n">
        <v>0.266994845</v>
      </c>
      <c r="AG68" s="249" t="n">
        <v>0.398310174</v>
      </c>
      <c r="AH68" s="249" t="n">
        <v>0.537718734</v>
      </c>
      <c r="AI68" s="236"/>
      <c r="AJ68" s="249" t="n">
        <v>0.160196907</v>
      </c>
      <c r="AK68" s="249" t="n">
        <v>0.278817122</v>
      </c>
      <c r="AL68" s="249" t="n">
        <v>0.418225682</v>
      </c>
      <c r="AM68" s="236"/>
      <c r="AN68" s="237" t="n">
        <v>20</v>
      </c>
      <c r="AO68" s="250" t="n">
        <v>0.4</v>
      </c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8" t="n">
        <v>38899</v>
      </c>
      <c r="BG68" s="252" t="n">
        <v>0.89</v>
      </c>
      <c r="BH68" s="236"/>
      <c r="BI68" s="236"/>
      <c r="BJ68" s="239"/>
      <c r="BK68" s="239"/>
      <c r="BL68" s="239"/>
      <c r="BM68" s="13"/>
      <c r="BN68" s="13"/>
      <c r="BO68" s="13"/>
      <c r="BP68" s="13"/>
      <c r="BQ68" s="13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</row>
    <row r="69" customFormat="false" ht="12.75" hidden="false" customHeight="false" outlineLevel="0" collapsed="false">
      <c r="B69" s="247" t="n">
        <v>38047</v>
      </c>
      <c r="C69" s="248" t="n">
        <v>26.0799915313721</v>
      </c>
      <c r="D69" s="248" t="n">
        <v>27.0799915313721</v>
      </c>
      <c r="E69" s="248" t="n">
        <v>28.0799915313721</v>
      </c>
      <c r="F69" s="243"/>
      <c r="G69" s="248" t="n">
        <v>16.0424966430664</v>
      </c>
      <c r="H69" s="248" t="n">
        <v>18.0424966430664</v>
      </c>
      <c r="I69" s="248" t="n">
        <v>20.0424966430664</v>
      </c>
      <c r="J69" s="237"/>
      <c r="K69" s="238" t="n">
        <v>38930</v>
      </c>
      <c r="L69" s="249" t="n">
        <v>30.4100099182129</v>
      </c>
      <c r="M69" s="249" t="n">
        <v>33.4100099182129</v>
      </c>
      <c r="N69" s="249" t="n">
        <v>36.4100099182129</v>
      </c>
      <c r="O69" s="236"/>
      <c r="P69" s="249" t="n">
        <v>31.7400102233887</v>
      </c>
      <c r="Q69" s="249" t="n">
        <v>34.7400102233887</v>
      </c>
      <c r="R69" s="249" t="n">
        <v>37.7400102233887</v>
      </c>
      <c r="S69" s="236"/>
      <c r="T69" s="249" t="n">
        <v>1.22987389564514</v>
      </c>
      <c r="U69" s="249" t="n">
        <v>1.22987389564514</v>
      </c>
      <c r="V69" s="249" t="n">
        <v>1.22987389564514</v>
      </c>
      <c r="W69" s="236"/>
      <c r="X69" s="249" t="n">
        <v>0.2175</v>
      </c>
      <c r="Y69" s="249" t="n">
        <v>0.289159121</v>
      </c>
      <c r="Z69" s="249" t="n">
        <v>0.376</v>
      </c>
      <c r="AA69" s="236"/>
      <c r="AB69" s="249" t="n">
        <v>0.098</v>
      </c>
      <c r="AC69" s="249" t="n">
        <v>0.14457956</v>
      </c>
      <c r="AD69" s="249" t="n">
        <v>0.202</v>
      </c>
      <c r="AE69" s="236"/>
      <c r="AF69" s="249" t="n">
        <v>0.278817122</v>
      </c>
      <c r="AG69" s="249" t="n">
        <v>0.388238612</v>
      </c>
      <c r="AH69" s="249" t="n">
        <v>0.524122126</v>
      </c>
      <c r="AI69" s="236"/>
      <c r="AJ69" s="249" t="n">
        <v>0.167290273</v>
      </c>
      <c r="AK69" s="249" t="n">
        <v>0.271767028</v>
      </c>
      <c r="AL69" s="249" t="n">
        <v>0.407650543</v>
      </c>
      <c r="AM69" s="236"/>
      <c r="AN69" s="237" t="n">
        <v>21</v>
      </c>
      <c r="AO69" s="250" t="n">
        <v>0.4</v>
      </c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8" t="n">
        <v>38930</v>
      </c>
      <c r="BG69" s="252" t="n">
        <v>0.89</v>
      </c>
      <c r="BH69" s="236"/>
      <c r="BI69" s="236"/>
      <c r="BJ69" s="239"/>
      <c r="BK69" s="239"/>
      <c r="BL69" s="239"/>
      <c r="BM69" s="13"/>
      <c r="BN69" s="13"/>
      <c r="BO69" s="13"/>
      <c r="BP69" s="13"/>
      <c r="BQ69" s="13"/>
      <c r="BR69" s="239"/>
      <c r="BS69" s="239"/>
      <c r="BT69" s="2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</row>
    <row r="70" customFormat="false" ht="12.75" hidden="false" customHeight="false" outlineLevel="0" collapsed="false">
      <c r="B70" s="247" t="n">
        <v>38078</v>
      </c>
      <c r="C70" s="248" t="n">
        <v>27.2799980163574</v>
      </c>
      <c r="D70" s="248" t="n">
        <v>28.2799980163574</v>
      </c>
      <c r="E70" s="248" t="n">
        <v>29.2799980163574</v>
      </c>
      <c r="F70" s="243"/>
      <c r="G70" s="248" t="n">
        <v>15.7424974060059</v>
      </c>
      <c r="H70" s="248" t="n">
        <v>17.7424974060059</v>
      </c>
      <c r="I70" s="248" t="n">
        <v>19.7424974060059</v>
      </c>
      <c r="J70" s="237"/>
      <c r="K70" s="238" t="n">
        <v>38961</v>
      </c>
      <c r="L70" s="249" t="n">
        <v>21.7090043640137</v>
      </c>
      <c r="M70" s="249" t="n">
        <v>24.7090043640137</v>
      </c>
      <c r="N70" s="249" t="n">
        <v>27.7090043640137</v>
      </c>
      <c r="O70" s="236"/>
      <c r="P70" s="249" t="n">
        <v>22.7860040283203</v>
      </c>
      <c r="Q70" s="249" t="n">
        <v>25.7860040283203</v>
      </c>
      <c r="R70" s="249" t="n">
        <v>28.7860040283203</v>
      </c>
      <c r="S70" s="236"/>
      <c r="T70" s="249" t="n">
        <v>1.22987389564514</v>
      </c>
      <c r="U70" s="249" t="n">
        <v>1.22987389564514</v>
      </c>
      <c r="V70" s="249" t="n">
        <v>1.22987389564514</v>
      </c>
      <c r="W70" s="236"/>
      <c r="X70" s="249" t="n">
        <v>0.18</v>
      </c>
      <c r="Y70" s="249" t="n">
        <v>0.275197059</v>
      </c>
      <c r="Z70" s="249" t="n">
        <v>0.358</v>
      </c>
      <c r="AA70" s="236"/>
      <c r="AB70" s="249" t="n">
        <v>0.0805</v>
      </c>
      <c r="AC70" s="249" t="n">
        <v>0.13759853</v>
      </c>
      <c r="AD70" s="249" t="n">
        <v>0.193</v>
      </c>
      <c r="AE70" s="236"/>
      <c r="AF70" s="249" t="n">
        <v>0.271767028</v>
      </c>
      <c r="AG70" s="249" t="n">
        <v>0.356850222</v>
      </c>
      <c r="AH70" s="249" t="n">
        <v>0.481747799</v>
      </c>
      <c r="AI70" s="236"/>
      <c r="AJ70" s="249" t="n">
        <v>0.163060217</v>
      </c>
      <c r="AK70" s="249" t="n">
        <v>0.249795155</v>
      </c>
      <c r="AL70" s="249" t="n">
        <v>0.374692733</v>
      </c>
      <c r="AM70" s="236"/>
      <c r="AN70" s="237" t="n">
        <v>21</v>
      </c>
      <c r="AO70" s="250" t="n">
        <v>0.4</v>
      </c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8" t="n">
        <v>38961</v>
      </c>
      <c r="BG70" s="252" t="n">
        <v>0.89</v>
      </c>
      <c r="BH70" s="236"/>
      <c r="BI70" s="236"/>
      <c r="BJ70" s="239"/>
      <c r="BK70" s="239"/>
      <c r="BL70" s="239"/>
      <c r="BM70" s="13"/>
      <c r="BN70" s="13"/>
      <c r="BO70" s="13"/>
      <c r="BP70" s="13"/>
      <c r="BQ70" s="13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</row>
    <row r="71" customFormat="false" ht="12.75" hidden="false" customHeight="false" outlineLevel="0" collapsed="false">
      <c r="B71" s="247" t="n">
        <v>38108</v>
      </c>
      <c r="C71" s="248" t="n">
        <v>28.5800163269043</v>
      </c>
      <c r="D71" s="248" t="n">
        <v>29.5800163269043</v>
      </c>
      <c r="E71" s="248" t="n">
        <v>30.5800163269043</v>
      </c>
      <c r="F71" s="243"/>
      <c r="G71" s="248" t="n">
        <v>15.3424977874756</v>
      </c>
      <c r="H71" s="248" t="n">
        <v>17.3424977874756</v>
      </c>
      <c r="I71" s="248" t="n">
        <v>19.3424977874756</v>
      </c>
      <c r="J71" s="237"/>
      <c r="K71" s="238" t="n">
        <v>38991</v>
      </c>
      <c r="L71" s="249" t="n">
        <v>20.1510076141357</v>
      </c>
      <c r="M71" s="249" t="n">
        <v>23.1510076141357</v>
      </c>
      <c r="N71" s="249" t="n">
        <v>26.1510076141357</v>
      </c>
      <c r="O71" s="236"/>
      <c r="P71" s="249" t="n">
        <v>20.4040059661865</v>
      </c>
      <c r="Q71" s="249" t="n">
        <v>23.4040059661865</v>
      </c>
      <c r="R71" s="249" t="n">
        <v>26.4040059661865</v>
      </c>
      <c r="S71" s="236"/>
      <c r="T71" s="249" t="n">
        <v>1.22987389564514</v>
      </c>
      <c r="U71" s="249" t="n">
        <v>1.22987389564514</v>
      </c>
      <c r="V71" s="249" t="n">
        <v>1.22987389564514</v>
      </c>
      <c r="W71" s="236"/>
      <c r="X71" s="249" t="n">
        <v>0.18</v>
      </c>
      <c r="Y71" s="249" t="n">
        <v>0.261040156</v>
      </c>
      <c r="Z71" s="249" t="n">
        <v>0.339</v>
      </c>
      <c r="AA71" s="236"/>
      <c r="AB71" s="249" t="n">
        <v>0.0805</v>
      </c>
      <c r="AC71" s="249" t="n">
        <v>0.130520078</v>
      </c>
      <c r="AD71" s="249" t="n">
        <v>0.183</v>
      </c>
      <c r="AE71" s="236"/>
      <c r="AF71" s="249" t="n">
        <v>0.249795155</v>
      </c>
      <c r="AG71" s="249" t="n">
        <v>0.331566583</v>
      </c>
      <c r="AH71" s="249" t="n">
        <v>0.447614887</v>
      </c>
      <c r="AI71" s="236"/>
      <c r="AJ71" s="249" t="n">
        <v>0.149877093</v>
      </c>
      <c r="AK71" s="249" t="n">
        <v>0.232096608</v>
      </c>
      <c r="AL71" s="249" t="n">
        <v>0.348144912</v>
      </c>
      <c r="AM71" s="236"/>
      <c r="AN71" s="237" t="n">
        <v>21</v>
      </c>
      <c r="AO71" s="250" t="n">
        <v>0.4</v>
      </c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8" t="n">
        <v>38991</v>
      </c>
      <c r="BG71" s="252" t="n">
        <v>0.89</v>
      </c>
      <c r="BH71" s="236"/>
      <c r="BI71" s="236"/>
      <c r="BJ71" s="239"/>
      <c r="BK71" s="239"/>
      <c r="BL71" s="239"/>
      <c r="BM71" s="13"/>
      <c r="BN71" s="13"/>
      <c r="BO71" s="13"/>
      <c r="BP71" s="13"/>
      <c r="BQ71" s="13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</row>
    <row r="72" customFormat="false" ht="12.75" hidden="false" customHeight="false" outlineLevel="0" collapsed="false">
      <c r="B72" s="247" t="n">
        <v>38139</v>
      </c>
      <c r="C72" s="248" t="n">
        <v>34.0300018310547</v>
      </c>
      <c r="D72" s="248" t="n">
        <v>35.0300018310547</v>
      </c>
      <c r="E72" s="248" t="n">
        <v>36.0300018310547</v>
      </c>
      <c r="F72" s="243"/>
      <c r="G72" s="248" t="n">
        <v>15.9425000762939</v>
      </c>
      <c r="H72" s="248" t="n">
        <v>17.9425000762939</v>
      </c>
      <c r="I72" s="248" t="n">
        <v>19.9425000762939</v>
      </c>
      <c r="J72" s="237"/>
      <c r="K72" s="238" t="n">
        <v>39022</v>
      </c>
      <c r="L72" s="249" t="n">
        <v>20.4010076141357</v>
      </c>
      <c r="M72" s="249" t="n">
        <v>23.4010076141357</v>
      </c>
      <c r="N72" s="249" t="n">
        <v>26.4010076141357</v>
      </c>
      <c r="O72" s="236"/>
      <c r="P72" s="249" t="n">
        <v>19.9040059661865</v>
      </c>
      <c r="Q72" s="249" t="n">
        <v>22.9040059661865</v>
      </c>
      <c r="R72" s="249" t="n">
        <v>25.9040059661865</v>
      </c>
      <c r="S72" s="236"/>
      <c r="T72" s="249" t="n">
        <v>1.22987389564514</v>
      </c>
      <c r="U72" s="249" t="n">
        <v>1.22987389564514</v>
      </c>
      <c r="V72" s="249" t="n">
        <v>1.22987389564514</v>
      </c>
      <c r="W72" s="236"/>
      <c r="X72" s="249" t="n">
        <v>0.18</v>
      </c>
      <c r="Y72" s="249" t="n">
        <v>0.251068124</v>
      </c>
      <c r="Z72" s="249" t="n">
        <v>0.326</v>
      </c>
      <c r="AA72" s="236"/>
      <c r="AB72" s="249" t="n">
        <v>0.0805</v>
      </c>
      <c r="AC72" s="249" t="n">
        <v>0.125534062</v>
      </c>
      <c r="AD72" s="249" t="n">
        <v>0.176</v>
      </c>
      <c r="AE72" s="236"/>
      <c r="AF72" s="249" t="n">
        <v>0.232096608</v>
      </c>
      <c r="AG72" s="249" t="n">
        <v>0.323600136</v>
      </c>
      <c r="AH72" s="249" t="n">
        <v>0.436860184</v>
      </c>
      <c r="AI72" s="236"/>
      <c r="AJ72" s="249" t="n">
        <v>0.139257965</v>
      </c>
      <c r="AK72" s="249" t="n">
        <v>0.226520095</v>
      </c>
      <c r="AL72" s="249" t="n">
        <v>0.339780143</v>
      </c>
      <c r="AM72" s="236"/>
      <c r="AN72" s="237" t="n">
        <v>22</v>
      </c>
      <c r="AO72" s="250" t="n">
        <v>0.4</v>
      </c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8" t="n">
        <v>39022</v>
      </c>
      <c r="BG72" s="252" t="n">
        <v>0.89</v>
      </c>
      <c r="BH72" s="236"/>
      <c r="BI72" s="236"/>
      <c r="BJ72" s="239"/>
      <c r="BK72" s="239"/>
      <c r="BL72" s="239"/>
      <c r="BM72" s="13"/>
      <c r="BN72" s="13"/>
      <c r="BO72" s="13"/>
      <c r="BP72" s="13"/>
      <c r="BQ72" s="13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</row>
    <row r="73" customFormat="false" ht="12.75" hidden="false" customHeight="false" outlineLevel="0" collapsed="false">
      <c r="B73" s="247" t="n">
        <v>38169</v>
      </c>
      <c r="C73" s="248" t="n">
        <v>40.9300033569336</v>
      </c>
      <c r="D73" s="248" t="n">
        <v>41.9300033569336</v>
      </c>
      <c r="E73" s="248" t="n">
        <v>42.9300033569336</v>
      </c>
      <c r="F73" s="243"/>
      <c r="G73" s="248" t="n">
        <v>17.4425000762939</v>
      </c>
      <c r="H73" s="248" t="n">
        <v>19.4425000762939</v>
      </c>
      <c r="I73" s="248" t="n">
        <v>21.4425000762939</v>
      </c>
      <c r="J73" s="237"/>
      <c r="K73" s="238" t="n">
        <v>39052</v>
      </c>
      <c r="L73" s="249" t="n">
        <v>20.9660062408447</v>
      </c>
      <c r="M73" s="249" t="n">
        <v>23.9660062408447</v>
      </c>
      <c r="N73" s="249" t="n">
        <v>26.9660062408447</v>
      </c>
      <c r="O73" s="236"/>
      <c r="P73" s="249" t="n">
        <v>20.6140073394775</v>
      </c>
      <c r="Q73" s="249" t="n">
        <v>23.6140073394775</v>
      </c>
      <c r="R73" s="249" t="n">
        <v>26.6140073394775</v>
      </c>
      <c r="S73" s="236"/>
      <c r="T73" s="249" t="n">
        <v>1.22987389564514</v>
      </c>
      <c r="U73" s="249" t="n">
        <v>1.22987389564514</v>
      </c>
      <c r="V73" s="249" t="n">
        <v>1.22987389564514</v>
      </c>
      <c r="W73" s="236"/>
      <c r="X73" s="249" t="n">
        <v>0.18</v>
      </c>
      <c r="Y73" s="249" t="n">
        <v>0.25423481</v>
      </c>
      <c r="Z73" s="249" t="n">
        <v>0.331</v>
      </c>
      <c r="AA73" s="236"/>
      <c r="AB73" s="249" t="n">
        <v>0.0805</v>
      </c>
      <c r="AC73" s="249" t="n">
        <v>0.127117405</v>
      </c>
      <c r="AD73" s="249" t="n">
        <v>0.178</v>
      </c>
      <c r="AE73" s="236"/>
      <c r="AF73" s="249" t="n">
        <v>0.226520095</v>
      </c>
      <c r="AG73" s="249" t="n">
        <v>0.326501347</v>
      </c>
      <c r="AH73" s="249" t="n">
        <v>0.440776818</v>
      </c>
      <c r="AI73" s="236"/>
      <c r="AJ73" s="249" t="n">
        <v>0.135912057</v>
      </c>
      <c r="AK73" s="249" t="n">
        <v>0.228550943</v>
      </c>
      <c r="AL73" s="249" t="n">
        <v>0.342826414</v>
      </c>
      <c r="AM73" s="236"/>
      <c r="AN73" s="237" t="n">
        <v>22</v>
      </c>
      <c r="AO73" s="250" t="n">
        <v>0.4</v>
      </c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8" t="n">
        <v>39052</v>
      </c>
      <c r="BG73" s="252" t="n">
        <v>0.89</v>
      </c>
      <c r="BH73" s="236"/>
      <c r="BI73" s="236"/>
      <c r="BJ73" s="239"/>
      <c r="BK73" s="239"/>
      <c r="BL73" s="239"/>
      <c r="BM73" s="13"/>
      <c r="BN73" s="13"/>
      <c r="BO73" s="13"/>
      <c r="BP73" s="13"/>
      <c r="BQ73" s="13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</row>
    <row r="74" customFormat="false" ht="12.75" hidden="false" customHeight="false" outlineLevel="0" collapsed="false">
      <c r="B74" s="247" t="n">
        <v>38200</v>
      </c>
      <c r="C74" s="248" t="n">
        <v>40.1750015258789</v>
      </c>
      <c r="D74" s="248" t="n">
        <v>41.1750015258789</v>
      </c>
      <c r="E74" s="248" t="n">
        <v>42.1750015258789</v>
      </c>
      <c r="F74" s="243"/>
      <c r="G74" s="248" t="n">
        <v>17.3425000762939</v>
      </c>
      <c r="H74" s="248" t="n">
        <v>19.3425000762939</v>
      </c>
      <c r="I74" s="248" t="n">
        <v>21.3425000762939</v>
      </c>
      <c r="J74" s="237"/>
      <c r="K74" s="238" t="n">
        <v>39083</v>
      </c>
      <c r="L74" s="249" t="n">
        <v>25.5530057525635</v>
      </c>
      <c r="M74" s="249" t="n">
        <v>28.5530057525635</v>
      </c>
      <c r="N74" s="249" t="n">
        <v>31.5530057525635</v>
      </c>
      <c r="O74" s="236"/>
      <c r="P74" s="249" t="n">
        <v>23.5120057678223</v>
      </c>
      <c r="Q74" s="249" t="n">
        <v>26.5120057678223</v>
      </c>
      <c r="R74" s="249" t="n">
        <v>29.5120057678223</v>
      </c>
      <c r="S74" s="236"/>
      <c r="T74" s="249" t="n">
        <v>1.26677012443542</v>
      </c>
      <c r="U74" s="249" t="n">
        <v>1.26677012443542</v>
      </c>
      <c r="V74" s="249" t="n">
        <v>1.26677012443542</v>
      </c>
      <c r="W74" s="236"/>
      <c r="X74" s="249" t="n">
        <v>0.18</v>
      </c>
      <c r="Y74" s="249" t="n">
        <v>0.263913738</v>
      </c>
      <c r="Z74" s="249" t="n">
        <v>0.343</v>
      </c>
      <c r="AA74" s="236"/>
      <c r="AB74" s="249" t="n">
        <v>0.0805</v>
      </c>
      <c r="AC74" s="249" t="n">
        <v>0.131956869</v>
      </c>
      <c r="AD74" s="249" t="n">
        <v>0.185</v>
      </c>
      <c r="AE74" s="236"/>
      <c r="AF74" s="249" t="n">
        <v>0.228550943</v>
      </c>
      <c r="AG74" s="249" t="n">
        <v>0.336414896</v>
      </c>
      <c r="AH74" s="249" t="n">
        <v>0.45416011</v>
      </c>
      <c r="AI74" s="236"/>
      <c r="AJ74" s="249" t="n">
        <v>0.137130566</v>
      </c>
      <c r="AK74" s="249" t="n">
        <v>0.235490427</v>
      </c>
      <c r="AL74" s="249" t="n">
        <v>0.353235641</v>
      </c>
      <c r="AM74" s="236"/>
      <c r="AN74" s="237" t="n">
        <v>22</v>
      </c>
      <c r="AO74" s="250" t="n">
        <v>0.4</v>
      </c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8" t="n">
        <v>39083</v>
      </c>
      <c r="BG74" s="252" t="n">
        <v>0.89</v>
      </c>
      <c r="BH74" s="236"/>
      <c r="BI74" s="236"/>
      <c r="BJ74" s="239"/>
      <c r="BK74" s="239"/>
      <c r="BL74" s="239"/>
      <c r="BM74" s="13"/>
      <c r="BN74" s="13"/>
      <c r="BO74" s="13"/>
      <c r="BP74" s="13"/>
      <c r="BQ74" s="13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</row>
    <row r="75" customFormat="false" ht="12.75" hidden="false" customHeight="false" outlineLevel="0" collapsed="false">
      <c r="B75" s="247" t="n">
        <v>38231</v>
      </c>
      <c r="C75" s="248" t="n">
        <v>28.0999992370605</v>
      </c>
      <c r="D75" s="248" t="n">
        <v>29.0999992370605</v>
      </c>
      <c r="E75" s="248" t="n">
        <v>30.0999992370605</v>
      </c>
      <c r="F75" s="243"/>
      <c r="G75" s="248" t="n">
        <v>14.0925010299683</v>
      </c>
      <c r="H75" s="248" t="n">
        <v>16.0925010299683</v>
      </c>
      <c r="I75" s="248" t="n">
        <v>18.0925010299683</v>
      </c>
      <c r="J75" s="237"/>
      <c r="K75" s="238" t="n">
        <v>39114</v>
      </c>
      <c r="L75" s="249" t="n">
        <v>24.3030057525635</v>
      </c>
      <c r="M75" s="249" t="n">
        <v>27.3030057525635</v>
      </c>
      <c r="N75" s="249" t="n">
        <v>30.3030057525635</v>
      </c>
      <c r="O75" s="236"/>
      <c r="P75" s="249" t="n">
        <v>22.7620057678223</v>
      </c>
      <c r="Q75" s="249" t="n">
        <v>25.7620057678223</v>
      </c>
      <c r="R75" s="249" t="n">
        <v>28.7620057678223</v>
      </c>
      <c r="S75" s="236"/>
      <c r="T75" s="249" t="n">
        <v>1.26677012443542</v>
      </c>
      <c r="U75" s="249" t="n">
        <v>1.26677012443542</v>
      </c>
      <c r="V75" s="249" t="n">
        <v>1.26677012443542</v>
      </c>
      <c r="W75" s="236"/>
      <c r="X75" s="249" t="n">
        <v>0.18</v>
      </c>
      <c r="Y75" s="249" t="n">
        <v>0.262665022</v>
      </c>
      <c r="Z75" s="249" t="n">
        <v>0.341</v>
      </c>
      <c r="AA75" s="236"/>
      <c r="AB75" s="249" t="n">
        <v>0.0805</v>
      </c>
      <c r="AC75" s="249" t="n">
        <v>0.131332511</v>
      </c>
      <c r="AD75" s="249" t="n">
        <v>0.184</v>
      </c>
      <c r="AE75" s="236"/>
      <c r="AF75" s="249" t="n">
        <v>0.235490427</v>
      </c>
      <c r="AG75" s="249" t="n">
        <v>0.335741776</v>
      </c>
      <c r="AH75" s="249" t="n">
        <v>0.453251398</v>
      </c>
      <c r="AI75" s="236"/>
      <c r="AJ75" s="249" t="n">
        <v>0.141294256</v>
      </c>
      <c r="AK75" s="249" t="n">
        <v>0.235019243</v>
      </c>
      <c r="AL75" s="249" t="n">
        <v>0.352528865</v>
      </c>
      <c r="AM75" s="236"/>
      <c r="AN75" s="237" t="n">
        <v>23</v>
      </c>
      <c r="AO75" s="250" t="n">
        <v>0.4</v>
      </c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8" t="n">
        <v>39114</v>
      </c>
      <c r="BG75" s="252" t="n">
        <v>0.89</v>
      </c>
      <c r="BH75" s="236"/>
      <c r="BI75" s="236"/>
      <c r="BJ75" s="239"/>
      <c r="BK75" s="239"/>
      <c r="BL75" s="239"/>
      <c r="BM75" s="13"/>
      <c r="BN75" s="13"/>
      <c r="BO75" s="13"/>
      <c r="BP75" s="13"/>
      <c r="BQ75" s="13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</row>
    <row r="76" customFormat="false" ht="12.75" hidden="false" customHeight="false" outlineLevel="0" collapsed="false">
      <c r="B76" s="247" t="n">
        <v>38261</v>
      </c>
      <c r="C76" s="248" t="n">
        <v>27.8999988555908</v>
      </c>
      <c r="D76" s="248" t="n">
        <v>28.8999988555908</v>
      </c>
      <c r="E76" s="248" t="n">
        <v>29.8999988555908</v>
      </c>
      <c r="F76" s="243"/>
      <c r="G76" s="248" t="n">
        <v>13.7250007247925</v>
      </c>
      <c r="H76" s="248" t="n">
        <v>15.7250007247925</v>
      </c>
      <c r="I76" s="248" t="n">
        <v>17.7250007247925</v>
      </c>
      <c r="J76" s="237"/>
      <c r="K76" s="238" t="n">
        <v>39142</v>
      </c>
      <c r="L76" s="249" t="n">
        <v>22.8800035095215</v>
      </c>
      <c r="M76" s="249" t="n">
        <v>25.8800035095215</v>
      </c>
      <c r="N76" s="249" t="n">
        <v>28.8800035095215</v>
      </c>
      <c r="O76" s="236"/>
      <c r="P76" s="249" t="n">
        <v>21.9200028991699</v>
      </c>
      <c r="Q76" s="249" t="n">
        <v>24.9200028991699</v>
      </c>
      <c r="R76" s="249" t="n">
        <v>27.9200028991699</v>
      </c>
      <c r="S76" s="236"/>
      <c r="T76" s="249" t="n">
        <v>1.26677012443542</v>
      </c>
      <c r="U76" s="249" t="n">
        <v>1.26677012443542</v>
      </c>
      <c r="V76" s="249" t="n">
        <v>1.26677012443542</v>
      </c>
      <c r="W76" s="236"/>
      <c r="X76" s="249" t="n">
        <v>0.18</v>
      </c>
      <c r="Y76" s="249" t="n">
        <v>0.24547466</v>
      </c>
      <c r="Z76" s="249" t="n">
        <v>0.319</v>
      </c>
      <c r="AA76" s="236"/>
      <c r="AB76" s="249" t="n">
        <v>0.0805</v>
      </c>
      <c r="AC76" s="249" t="n">
        <v>0.12273733</v>
      </c>
      <c r="AD76" s="249" t="n">
        <v>0.172</v>
      </c>
      <c r="AE76" s="236"/>
      <c r="AF76" s="249" t="n">
        <v>0.235019243</v>
      </c>
      <c r="AG76" s="249" t="n">
        <v>0.318346912</v>
      </c>
      <c r="AH76" s="249" t="n">
        <v>0.429768331</v>
      </c>
      <c r="AI76" s="236"/>
      <c r="AJ76" s="249" t="n">
        <v>0.141011546</v>
      </c>
      <c r="AK76" s="249" t="n">
        <v>0.222842838</v>
      </c>
      <c r="AL76" s="249" t="n">
        <v>0.334264257</v>
      </c>
      <c r="AM76" s="236"/>
      <c r="AN76" s="237" t="n">
        <v>23</v>
      </c>
      <c r="AO76" s="250" t="n">
        <v>0.4</v>
      </c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8" t="n">
        <v>39142</v>
      </c>
      <c r="BG76" s="252" t="n">
        <v>0.89</v>
      </c>
      <c r="BH76" s="236"/>
      <c r="BI76" s="236"/>
      <c r="BJ76" s="239"/>
      <c r="BK76" s="239"/>
      <c r="BL76" s="239"/>
      <c r="BM76" s="13"/>
      <c r="BN76" s="13"/>
      <c r="BO76" s="13"/>
      <c r="BP76" s="13"/>
      <c r="BQ76" s="13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</row>
    <row r="77" customFormat="false" ht="12.75" hidden="false" customHeight="false" outlineLevel="0" collapsed="false">
      <c r="B77" s="247" t="n">
        <v>38292</v>
      </c>
      <c r="C77" s="248" t="n">
        <v>26.3999988555908</v>
      </c>
      <c r="D77" s="248" t="n">
        <v>27.3999988555908</v>
      </c>
      <c r="E77" s="248" t="n">
        <v>28.3999988555908</v>
      </c>
      <c r="F77" s="243"/>
      <c r="G77" s="248" t="n">
        <v>13.8249991989136</v>
      </c>
      <c r="H77" s="248" t="n">
        <v>15.8249991989136</v>
      </c>
      <c r="I77" s="248" t="n">
        <v>17.8249991989136</v>
      </c>
      <c r="J77" s="237"/>
      <c r="K77" s="238" t="n">
        <v>39173</v>
      </c>
      <c r="L77" s="249" t="n">
        <v>22.148508605957</v>
      </c>
      <c r="M77" s="249" t="n">
        <v>25.148508605957</v>
      </c>
      <c r="N77" s="249" t="n">
        <v>28.148508605957</v>
      </c>
      <c r="O77" s="236"/>
      <c r="P77" s="249" t="n">
        <v>20.9065103149414</v>
      </c>
      <c r="Q77" s="249" t="n">
        <v>23.9065103149414</v>
      </c>
      <c r="R77" s="249" t="n">
        <v>26.9065103149414</v>
      </c>
      <c r="S77" s="236"/>
      <c r="T77" s="249" t="n">
        <v>1.26677012443542</v>
      </c>
      <c r="U77" s="249" t="n">
        <v>1.26677012443542</v>
      </c>
      <c r="V77" s="249" t="n">
        <v>1.26677012443542</v>
      </c>
      <c r="W77" s="236"/>
      <c r="X77" s="249" t="n">
        <v>0.18</v>
      </c>
      <c r="Y77" s="249" t="n">
        <v>0.244124898</v>
      </c>
      <c r="Z77" s="249" t="n">
        <v>0.317</v>
      </c>
      <c r="AA77" s="236"/>
      <c r="AB77" s="249" t="n">
        <v>0.0805</v>
      </c>
      <c r="AC77" s="249" t="n">
        <v>0.122062449</v>
      </c>
      <c r="AD77" s="249" t="n">
        <v>0.171</v>
      </c>
      <c r="AE77" s="236"/>
      <c r="AF77" s="249" t="n">
        <v>0.222842838</v>
      </c>
      <c r="AG77" s="249" t="n">
        <v>0.317453703</v>
      </c>
      <c r="AH77" s="249" t="n">
        <v>0.428562499</v>
      </c>
      <c r="AI77" s="236"/>
      <c r="AJ77" s="249" t="n">
        <v>0.133705703</v>
      </c>
      <c r="AK77" s="249" t="n">
        <v>0.222217592</v>
      </c>
      <c r="AL77" s="249" t="n">
        <v>0.333326388</v>
      </c>
      <c r="AM77" s="236"/>
      <c r="AN77" s="237" t="n">
        <v>23</v>
      </c>
      <c r="AO77" s="250" t="n">
        <v>0.4</v>
      </c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8" t="n">
        <v>39173</v>
      </c>
      <c r="BG77" s="252" t="n">
        <v>0.89</v>
      </c>
      <c r="BH77" s="236"/>
      <c r="BI77" s="236"/>
      <c r="BJ77" s="239"/>
      <c r="BK77" s="239"/>
      <c r="BL77" s="239"/>
      <c r="BM77" s="13"/>
      <c r="BN77" s="13"/>
      <c r="BO77" s="13"/>
      <c r="BP77" s="13"/>
      <c r="BQ77" s="13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</row>
    <row r="78" customFormat="false" ht="12.75" hidden="false" customHeight="false" outlineLevel="0" collapsed="false">
      <c r="B78" s="247" t="n">
        <v>38322</v>
      </c>
      <c r="C78" s="248" t="n">
        <v>25.8000003814697</v>
      </c>
      <c r="D78" s="248" t="n">
        <v>26.8000003814697</v>
      </c>
      <c r="E78" s="248" t="n">
        <v>27.8000003814697</v>
      </c>
      <c r="F78" s="243"/>
      <c r="G78" s="248" t="n">
        <v>15.674998626709</v>
      </c>
      <c r="H78" s="248" t="n">
        <v>17.674998626709</v>
      </c>
      <c r="I78" s="248" t="n">
        <v>19.674998626709</v>
      </c>
      <c r="J78" s="237"/>
      <c r="K78" s="238" t="n">
        <v>39203</v>
      </c>
      <c r="L78" s="249" t="n">
        <v>23.3225064849854</v>
      </c>
      <c r="M78" s="249" t="n">
        <v>26.3225064849854</v>
      </c>
      <c r="N78" s="249" t="n">
        <v>29.3225064849854</v>
      </c>
      <c r="O78" s="236"/>
      <c r="P78" s="249" t="n">
        <v>23.452504119873</v>
      </c>
      <c r="Q78" s="249" t="n">
        <v>26.452504119873</v>
      </c>
      <c r="R78" s="249" t="n">
        <v>29.452504119873</v>
      </c>
      <c r="S78" s="236"/>
      <c r="T78" s="249" t="n">
        <v>1.26677012443542</v>
      </c>
      <c r="U78" s="249" t="n">
        <v>1.26677012443542</v>
      </c>
      <c r="V78" s="249" t="n">
        <v>1.26677012443542</v>
      </c>
      <c r="W78" s="236"/>
      <c r="X78" s="249" t="n">
        <v>0.18</v>
      </c>
      <c r="Y78" s="249" t="n">
        <v>0.256261571</v>
      </c>
      <c r="Z78" s="249" t="n">
        <v>0.333</v>
      </c>
      <c r="AA78" s="236"/>
      <c r="AB78" s="249" t="n">
        <v>0.0805</v>
      </c>
      <c r="AC78" s="249" t="n">
        <v>0.128130786</v>
      </c>
      <c r="AD78" s="249" t="n">
        <v>0.179</v>
      </c>
      <c r="AE78" s="236"/>
      <c r="AF78" s="249" t="n">
        <v>0.222217592</v>
      </c>
      <c r="AG78" s="249" t="n">
        <v>0.340338555</v>
      </c>
      <c r="AH78" s="249" t="n">
        <v>0.459457049</v>
      </c>
      <c r="AI78" s="236"/>
      <c r="AJ78" s="249" t="n">
        <v>0.133330555</v>
      </c>
      <c r="AK78" s="249" t="n">
        <v>0.238236988</v>
      </c>
      <c r="AL78" s="249" t="n">
        <v>0.357355483</v>
      </c>
      <c r="AM78" s="236"/>
      <c r="AN78" s="237" t="n">
        <v>24</v>
      </c>
      <c r="AO78" s="250" t="n">
        <v>0.4</v>
      </c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8" t="n">
        <v>39203</v>
      </c>
      <c r="BG78" s="252" t="n">
        <v>0.89</v>
      </c>
      <c r="BH78" s="236"/>
      <c r="BI78" s="236"/>
      <c r="BJ78" s="239"/>
      <c r="BK78" s="239"/>
      <c r="BL78" s="239"/>
      <c r="BM78" s="13"/>
      <c r="BN78" s="13"/>
      <c r="BO78" s="13"/>
      <c r="BP78" s="13"/>
      <c r="BQ78" s="13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</row>
    <row r="79" customFormat="false" ht="12.75" hidden="false" customHeight="false" outlineLevel="0" collapsed="false">
      <c r="B79" s="247" t="n">
        <v>38353</v>
      </c>
      <c r="C79" s="248" t="n">
        <v>28.5500106811523</v>
      </c>
      <c r="D79" s="248" t="n">
        <v>30.5500106811523</v>
      </c>
      <c r="E79" s="248" t="n">
        <v>32.5500106811523</v>
      </c>
      <c r="F79" s="243"/>
      <c r="G79" s="248" t="n">
        <v>17.092495880127</v>
      </c>
      <c r="H79" s="248" t="n">
        <v>19.092495880127</v>
      </c>
      <c r="I79" s="248" t="n">
        <v>21.092495880127</v>
      </c>
      <c r="J79" s="237"/>
      <c r="K79" s="238" t="n">
        <v>39234</v>
      </c>
      <c r="L79" s="249" t="n">
        <v>26.3400025939941</v>
      </c>
      <c r="M79" s="249" t="n">
        <v>29.3400025939941</v>
      </c>
      <c r="N79" s="249" t="n">
        <v>32.3400025939941</v>
      </c>
      <c r="O79" s="236"/>
      <c r="P79" s="249" t="n">
        <v>27.6725034332275</v>
      </c>
      <c r="Q79" s="249" t="n">
        <v>30.6725034332275</v>
      </c>
      <c r="R79" s="249" t="n">
        <v>33.6725034332275</v>
      </c>
      <c r="S79" s="236"/>
      <c r="T79" s="249" t="n">
        <v>1.26677012443542</v>
      </c>
      <c r="U79" s="249" t="n">
        <v>1.26677012443542</v>
      </c>
      <c r="V79" s="249" t="n">
        <v>1.26677012443542</v>
      </c>
      <c r="W79" s="236"/>
      <c r="X79" s="249" t="n">
        <v>0.18</v>
      </c>
      <c r="Y79" s="249" t="n">
        <v>0.257736485</v>
      </c>
      <c r="Z79" s="249" t="n">
        <v>0.335</v>
      </c>
      <c r="AA79" s="236"/>
      <c r="AB79" s="249" t="n">
        <v>0.0805</v>
      </c>
      <c r="AC79" s="249" t="n">
        <v>0.128868243</v>
      </c>
      <c r="AD79" s="249" t="n">
        <v>0.18</v>
      </c>
      <c r="AE79" s="236"/>
      <c r="AF79" s="249" t="n">
        <v>0.238236988</v>
      </c>
      <c r="AG79" s="249" t="n">
        <v>0.350848982</v>
      </c>
      <c r="AH79" s="249" t="n">
        <v>0.473646126</v>
      </c>
      <c r="AI79" s="236"/>
      <c r="AJ79" s="249" t="n">
        <v>0.142942193</v>
      </c>
      <c r="AK79" s="249" t="n">
        <v>0.245594287</v>
      </c>
      <c r="AL79" s="249" t="n">
        <v>0.368391431</v>
      </c>
      <c r="AM79" s="236"/>
      <c r="AN79" s="237" t="n">
        <v>24</v>
      </c>
      <c r="AO79" s="250" t="n">
        <v>0.4</v>
      </c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8" t="n">
        <v>39234</v>
      </c>
      <c r="BG79" s="252" t="n">
        <v>0.89</v>
      </c>
      <c r="BH79" s="236"/>
      <c r="BI79" s="236"/>
      <c r="BJ79" s="239"/>
      <c r="BK79" s="239"/>
      <c r="BL79" s="239"/>
      <c r="BM79" s="13"/>
      <c r="BN79" s="13"/>
      <c r="BO79" s="13"/>
      <c r="BP79" s="13"/>
      <c r="BQ79" s="13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</row>
    <row r="80" customFormat="false" ht="12.75" hidden="false" customHeight="false" outlineLevel="0" collapsed="false">
      <c r="B80" s="247" t="n">
        <v>38384</v>
      </c>
      <c r="C80" s="248" t="n">
        <v>27.4000015258789</v>
      </c>
      <c r="D80" s="248" t="n">
        <v>29.4000015258789</v>
      </c>
      <c r="E80" s="248" t="n">
        <v>31.4000015258789</v>
      </c>
      <c r="F80" s="243"/>
      <c r="G80" s="248" t="n">
        <v>17.5924977874756</v>
      </c>
      <c r="H80" s="248" t="n">
        <v>19.5924977874756</v>
      </c>
      <c r="I80" s="248" t="n">
        <v>21.5924977874756</v>
      </c>
      <c r="J80" s="237"/>
      <c r="K80" s="238" t="n">
        <v>39264</v>
      </c>
      <c r="L80" s="249" t="n">
        <v>33.0100122070313</v>
      </c>
      <c r="M80" s="249" t="n">
        <v>36.0100122070313</v>
      </c>
      <c r="N80" s="249" t="n">
        <v>39.0100122070313</v>
      </c>
      <c r="O80" s="236"/>
      <c r="P80" s="249" t="n">
        <v>34.340012512207</v>
      </c>
      <c r="Q80" s="249" t="n">
        <v>37.340012512207</v>
      </c>
      <c r="R80" s="249" t="n">
        <v>40.340012512207</v>
      </c>
      <c r="S80" s="236"/>
      <c r="T80" s="249" t="n">
        <v>1.26677012443542</v>
      </c>
      <c r="U80" s="249" t="n">
        <v>1.26677012443542</v>
      </c>
      <c r="V80" s="249" t="n">
        <v>1.26677012443542</v>
      </c>
      <c r="W80" s="236"/>
      <c r="X80" s="249" t="n">
        <v>0.2175</v>
      </c>
      <c r="Y80" s="249" t="n">
        <v>0.261996965</v>
      </c>
      <c r="Z80" s="249" t="n">
        <v>0.341</v>
      </c>
      <c r="AA80" s="236"/>
      <c r="AB80" s="249" t="n">
        <v>0.098</v>
      </c>
      <c r="AC80" s="249" t="n">
        <v>0.130998482</v>
      </c>
      <c r="AD80" s="249" t="n">
        <v>0.183</v>
      </c>
      <c r="AE80" s="236"/>
      <c r="AF80" s="249" t="n">
        <v>0.245594287</v>
      </c>
      <c r="AG80" s="249" t="n">
        <v>0.361765285</v>
      </c>
      <c r="AH80" s="249" t="n">
        <v>0.488383135</v>
      </c>
      <c r="AI80" s="236"/>
      <c r="AJ80" s="249" t="n">
        <v>0.147356572</v>
      </c>
      <c r="AK80" s="249" t="n">
        <v>0.2532357</v>
      </c>
      <c r="AL80" s="249" t="n">
        <v>0.37985355</v>
      </c>
      <c r="AM80" s="236"/>
      <c r="AN80" s="237" t="n">
        <v>24</v>
      </c>
      <c r="AO80" s="250" t="n">
        <v>0.4</v>
      </c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8" t="n">
        <v>39264</v>
      </c>
      <c r="BG80" s="252" t="n">
        <v>0.89</v>
      </c>
      <c r="BH80" s="236"/>
      <c r="BI80" s="236"/>
      <c r="BJ80" s="239"/>
      <c r="BK80" s="239"/>
      <c r="BL80" s="239"/>
      <c r="BM80" s="13"/>
      <c r="BN80" s="13"/>
      <c r="BO80" s="13"/>
      <c r="BP80" s="13"/>
      <c r="BQ80" s="13"/>
      <c r="BR80" s="239"/>
      <c r="BS80" s="239"/>
      <c r="BT80" s="2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</row>
    <row r="81" customFormat="false" ht="12.75" hidden="false" customHeight="false" outlineLevel="0" collapsed="false">
      <c r="B81" s="247" t="n">
        <v>38412</v>
      </c>
      <c r="C81" s="248" t="n">
        <v>25.8799915313721</v>
      </c>
      <c r="D81" s="248" t="n">
        <v>27.8799915313721</v>
      </c>
      <c r="E81" s="248" t="n">
        <v>29.8799915313721</v>
      </c>
      <c r="F81" s="243"/>
      <c r="G81" s="248" t="n">
        <v>16.5424966430664</v>
      </c>
      <c r="H81" s="248" t="n">
        <v>18.5424966430664</v>
      </c>
      <c r="I81" s="248" t="n">
        <v>20.5424966430664</v>
      </c>
      <c r="J81" s="237"/>
      <c r="K81" s="238" t="n">
        <v>39295</v>
      </c>
      <c r="L81" s="249" t="n">
        <v>30.6600099182129</v>
      </c>
      <c r="M81" s="249" t="n">
        <v>33.6600099182129</v>
      </c>
      <c r="N81" s="249" t="n">
        <v>36.6600099182129</v>
      </c>
      <c r="O81" s="236"/>
      <c r="P81" s="249" t="n">
        <v>32.4900102233887</v>
      </c>
      <c r="Q81" s="249" t="n">
        <v>35.4900102233887</v>
      </c>
      <c r="R81" s="249" t="n">
        <v>38.4900102233887</v>
      </c>
      <c r="S81" s="236"/>
      <c r="T81" s="249" t="n">
        <v>1.26677012443542</v>
      </c>
      <c r="U81" s="249" t="n">
        <v>1.26677012443542</v>
      </c>
      <c r="V81" s="249" t="n">
        <v>1.26677012443542</v>
      </c>
      <c r="W81" s="236"/>
      <c r="X81" s="249" t="n">
        <v>0.2175</v>
      </c>
      <c r="Y81" s="249" t="n">
        <v>0.260833216</v>
      </c>
      <c r="Z81" s="249" t="n">
        <v>0.339</v>
      </c>
      <c r="AA81" s="236"/>
      <c r="AB81" s="249" t="n">
        <v>0.098</v>
      </c>
      <c r="AC81" s="249" t="n">
        <v>0.130416608</v>
      </c>
      <c r="AD81" s="249" t="n">
        <v>0.183</v>
      </c>
      <c r="AE81" s="236"/>
      <c r="AF81" s="249" t="n">
        <v>0.2532357</v>
      </c>
      <c r="AG81" s="249" t="n">
        <v>0.354932622</v>
      </c>
      <c r="AH81" s="249" t="n">
        <v>0.479159039</v>
      </c>
      <c r="AI81" s="236"/>
      <c r="AJ81" s="249" t="n">
        <v>0.15194142</v>
      </c>
      <c r="AK81" s="249" t="n">
        <v>0.248452835</v>
      </c>
      <c r="AL81" s="249" t="n">
        <v>0.372679253</v>
      </c>
      <c r="AM81" s="236"/>
      <c r="AN81" s="237" t="n">
        <v>25</v>
      </c>
      <c r="AO81" s="250" t="n">
        <v>0.4</v>
      </c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8" t="n">
        <v>39295</v>
      </c>
      <c r="BG81" s="252" t="n">
        <v>0.89</v>
      </c>
      <c r="BH81" s="236"/>
      <c r="BI81" s="236"/>
      <c r="BJ81" s="239"/>
      <c r="BK81" s="239"/>
      <c r="BL81" s="239"/>
      <c r="BM81" s="13"/>
      <c r="BN81" s="13"/>
      <c r="BO81" s="13"/>
      <c r="BP81" s="13"/>
      <c r="BQ81" s="13"/>
      <c r="BR81" s="239"/>
      <c r="BS81" s="239"/>
      <c r="BT81" s="2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</row>
    <row r="82" customFormat="false" ht="12.75" hidden="false" customHeight="false" outlineLevel="0" collapsed="false">
      <c r="B82" s="247" t="n">
        <v>38443</v>
      </c>
      <c r="C82" s="248" t="n">
        <v>27.0799980163574</v>
      </c>
      <c r="D82" s="248" t="n">
        <v>29.0799980163574</v>
      </c>
      <c r="E82" s="248" t="n">
        <v>31.0799980163574</v>
      </c>
      <c r="F82" s="243"/>
      <c r="G82" s="248" t="n">
        <v>16.2424974060059</v>
      </c>
      <c r="H82" s="248" t="n">
        <v>18.2424974060059</v>
      </c>
      <c r="I82" s="248" t="n">
        <v>20.2424974060059</v>
      </c>
      <c r="J82" s="237"/>
      <c r="K82" s="238" t="n">
        <v>39326</v>
      </c>
      <c r="L82" s="249" t="n">
        <v>21.9590043640137</v>
      </c>
      <c r="M82" s="249" t="n">
        <v>24.9590043640137</v>
      </c>
      <c r="N82" s="249" t="n">
        <v>27.9590043640137</v>
      </c>
      <c r="O82" s="236"/>
      <c r="P82" s="249" t="n">
        <v>23.5360040283203</v>
      </c>
      <c r="Q82" s="249" t="n">
        <v>26.5360040283203</v>
      </c>
      <c r="R82" s="249" t="n">
        <v>29.5360040283203</v>
      </c>
      <c r="S82" s="236"/>
      <c r="T82" s="249" t="n">
        <v>1.26677012443542</v>
      </c>
      <c r="U82" s="249" t="n">
        <v>1.26677012443542</v>
      </c>
      <c r="V82" s="249" t="n">
        <v>1.26677012443542</v>
      </c>
      <c r="W82" s="236"/>
      <c r="X82" s="249" t="n">
        <v>0.18</v>
      </c>
      <c r="Y82" s="249" t="n">
        <v>0.251337495</v>
      </c>
      <c r="Z82" s="249" t="n">
        <v>0.327</v>
      </c>
      <c r="AA82" s="236"/>
      <c r="AB82" s="249" t="n">
        <v>0.0805</v>
      </c>
      <c r="AC82" s="249" t="n">
        <v>0.125668747</v>
      </c>
      <c r="AD82" s="249" t="n">
        <v>0.176</v>
      </c>
      <c r="AE82" s="236"/>
      <c r="AF82" s="249" t="n">
        <v>0.248452835</v>
      </c>
      <c r="AG82" s="249" t="n">
        <v>0.334028809</v>
      </c>
      <c r="AH82" s="249" t="n">
        <v>0.450938892</v>
      </c>
      <c r="AI82" s="236"/>
      <c r="AJ82" s="249" t="n">
        <v>0.149071701</v>
      </c>
      <c r="AK82" s="249" t="n">
        <v>0.233820166</v>
      </c>
      <c r="AL82" s="249" t="n">
        <v>0.350730249</v>
      </c>
      <c r="AM82" s="236"/>
      <c r="AN82" s="237" t="n">
        <v>25</v>
      </c>
      <c r="AO82" s="250" t="n">
        <v>0.4</v>
      </c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8" t="n">
        <v>39326</v>
      </c>
      <c r="BG82" s="252" t="n">
        <v>0.89</v>
      </c>
      <c r="BH82" s="236"/>
      <c r="BI82" s="236"/>
      <c r="BJ82" s="239"/>
      <c r="BK82" s="239"/>
      <c r="BL82" s="239"/>
      <c r="BM82" s="13"/>
      <c r="BN82" s="13"/>
      <c r="BO82" s="13"/>
      <c r="BP82" s="13"/>
      <c r="BQ82" s="13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</row>
    <row r="83" customFormat="false" ht="12.75" hidden="false" customHeight="false" outlineLevel="0" collapsed="false">
      <c r="B83" s="247" t="n">
        <v>38473</v>
      </c>
      <c r="C83" s="248" t="n">
        <v>28.3800163269043</v>
      </c>
      <c r="D83" s="248" t="n">
        <v>30.3800163269043</v>
      </c>
      <c r="E83" s="248" t="n">
        <v>32.3800163269043</v>
      </c>
      <c r="F83" s="243"/>
      <c r="G83" s="248" t="n">
        <v>15.8424977874756</v>
      </c>
      <c r="H83" s="248" t="n">
        <v>17.8424977874756</v>
      </c>
      <c r="I83" s="248" t="n">
        <v>19.8424977874756</v>
      </c>
      <c r="J83" s="237"/>
      <c r="K83" s="238" t="n">
        <v>39356</v>
      </c>
      <c r="L83" s="249" t="n">
        <v>20.4010076141357</v>
      </c>
      <c r="M83" s="249" t="n">
        <v>23.4010076141357</v>
      </c>
      <c r="N83" s="249" t="n">
        <v>26.4010076141357</v>
      </c>
      <c r="O83" s="236"/>
      <c r="P83" s="249" t="n">
        <v>21.1540059661865</v>
      </c>
      <c r="Q83" s="249" t="n">
        <v>24.1540059661865</v>
      </c>
      <c r="R83" s="249" t="n">
        <v>27.1540059661865</v>
      </c>
      <c r="S83" s="236"/>
      <c r="T83" s="249" t="n">
        <v>1.26677012443542</v>
      </c>
      <c r="U83" s="249" t="n">
        <v>1.26677012443542</v>
      </c>
      <c r="V83" s="249" t="n">
        <v>1.26677012443542</v>
      </c>
      <c r="W83" s="236"/>
      <c r="X83" s="249" t="n">
        <v>0.18</v>
      </c>
      <c r="Y83" s="249" t="n">
        <v>0.241716295</v>
      </c>
      <c r="Z83" s="249" t="n">
        <v>0.314</v>
      </c>
      <c r="AA83" s="236"/>
      <c r="AB83" s="249" t="n">
        <v>0.0805</v>
      </c>
      <c r="AC83" s="249" t="n">
        <v>0.120858148</v>
      </c>
      <c r="AD83" s="249" t="n">
        <v>0.169</v>
      </c>
      <c r="AE83" s="236"/>
      <c r="AF83" s="249" t="n">
        <v>0.233820166</v>
      </c>
      <c r="AG83" s="249" t="n">
        <v>0.317122153</v>
      </c>
      <c r="AH83" s="249" t="n">
        <v>0.428114907</v>
      </c>
      <c r="AI83" s="236"/>
      <c r="AJ83" s="249" t="n">
        <v>0.1402921</v>
      </c>
      <c r="AK83" s="249" t="n">
        <v>0.221985507</v>
      </c>
      <c r="AL83" s="249" t="n">
        <v>0.332978261</v>
      </c>
      <c r="AM83" s="236"/>
      <c r="AN83" s="237" t="n">
        <v>25</v>
      </c>
      <c r="AO83" s="250" t="n">
        <v>0.4</v>
      </c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8" t="n">
        <v>39356</v>
      </c>
      <c r="BG83" s="252" t="n">
        <v>0.89</v>
      </c>
      <c r="BH83" s="236"/>
      <c r="BI83" s="236"/>
      <c r="BJ83" s="239"/>
      <c r="BK83" s="239"/>
      <c r="BL83" s="239"/>
      <c r="BM83" s="13"/>
      <c r="BN83" s="13"/>
      <c r="BO83" s="13"/>
      <c r="BP83" s="13"/>
      <c r="BQ83" s="13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</row>
    <row r="84" customFormat="false" ht="12.75" hidden="false" customHeight="false" outlineLevel="0" collapsed="false">
      <c r="B84" s="247" t="n">
        <v>38504</v>
      </c>
      <c r="C84" s="248" t="n">
        <v>33.8300018310547</v>
      </c>
      <c r="D84" s="248" t="n">
        <v>35.8300018310547</v>
      </c>
      <c r="E84" s="248" t="n">
        <v>37.8300018310547</v>
      </c>
      <c r="F84" s="243"/>
      <c r="G84" s="248" t="n">
        <v>16.4425000762939</v>
      </c>
      <c r="H84" s="248" t="n">
        <v>18.4425000762939</v>
      </c>
      <c r="I84" s="248" t="n">
        <v>20.4425000762939</v>
      </c>
      <c r="J84" s="237"/>
      <c r="K84" s="238" t="n">
        <v>39387</v>
      </c>
      <c r="L84" s="249" t="n">
        <v>20.6510076141357</v>
      </c>
      <c r="M84" s="249" t="n">
        <v>23.6510076141357</v>
      </c>
      <c r="N84" s="249" t="n">
        <v>26.6510076141357</v>
      </c>
      <c r="O84" s="236"/>
      <c r="P84" s="249" t="n">
        <v>20.6540059661865</v>
      </c>
      <c r="Q84" s="249" t="n">
        <v>23.6540059661865</v>
      </c>
      <c r="R84" s="249" t="n">
        <v>26.6540059661865</v>
      </c>
      <c r="S84" s="236"/>
      <c r="T84" s="249" t="n">
        <v>1.26677012443542</v>
      </c>
      <c r="U84" s="249" t="n">
        <v>1.26677012443542</v>
      </c>
      <c r="V84" s="249" t="n">
        <v>1.26677012443542</v>
      </c>
      <c r="W84" s="236"/>
      <c r="X84" s="249" t="n">
        <v>0.18</v>
      </c>
      <c r="Y84" s="249" t="n">
        <v>0.234790153</v>
      </c>
      <c r="Z84" s="249" t="n">
        <v>0.305</v>
      </c>
      <c r="AA84" s="236"/>
      <c r="AB84" s="249" t="n">
        <v>0.0805</v>
      </c>
      <c r="AC84" s="249" t="n">
        <v>0.117395076</v>
      </c>
      <c r="AD84" s="249" t="n">
        <v>0.164</v>
      </c>
      <c r="AE84" s="236"/>
      <c r="AF84" s="249" t="n">
        <v>0.221985507</v>
      </c>
      <c r="AG84" s="249" t="n">
        <v>0.311631965</v>
      </c>
      <c r="AH84" s="249" t="n">
        <v>0.420703153</v>
      </c>
      <c r="AI84" s="236"/>
      <c r="AJ84" s="249" t="n">
        <v>0.133191304</v>
      </c>
      <c r="AK84" s="249" t="n">
        <v>0.218142376</v>
      </c>
      <c r="AL84" s="249" t="n">
        <v>0.327213563</v>
      </c>
      <c r="AM84" s="236"/>
      <c r="AN84" s="237" t="n">
        <v>26</v>
      </c>
      <c r="AO84" s="250" t="n">
        <v>0.4</v>
      </c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8" t="n">
        <v>39387</v>
      </c>
      <c r="BG84" s="252" t="n">
        <v>0.89</v>
      </c>
      <c r="BH84" s="236"/>
      <c r="BI84" s="236"/>
      <c r="BJ84" s="239"/>
      <c r="BK84" s="239"/>
      <c r="BL84" s="239"/>
      <c r="BM84" s="13"/>
      <c r="BN84" s="13"/>
      <c r="BO84" s="13"/>
      <c r="BP84" s="13"/>
      <c r="BQ84" s="13"/>
      <c r="BR84" s="239"/>
      <c r="BS84" s="239"/>
      <c r="BT84" s="2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</row>
    <row r="85" customFormat="false" ht="12.75" hidden="false" customHeight="false" outlineLevel="0" collapsed="false">
      <c r="B85" s="247" t="n">
        <v>38534</v>
      </c>
      <c r="C85" s="248" t="n">
        <v>40.7300033569336</v>
      </c>
      <c r="D85" s="248" t="n">
        <v>42.7300033569336</v>
      </c>
      <c r="E85" s="248" t="n">
        <v>44.7300033569336</v>
      </c>
      <c r="F85" s="243"/>
      <c r="G85" s="248" t="n">
        <v>17.9425000762939</v>
      </c>
      <c r="H85" s="248" t="n">
        <v>19.9425000762939</v>
      </c>
      <c r="I85" s="248" t="n">
        <v>21.9425000762939</v>
      </c>
      <c r="J85" s="237"/>
      <c r="K85" s="238" t="n">
        <v>39417</v>
      </c>
      <c r="L85" s="249" t="n">
        <v>21.2160062408447</v>
      </c>
      <c r="M85" s="249" t="n">
        <v>24.2160062408447</v>
      </c>
      <c r="N85" s="249" t="n">
        <v>27.2160062408447</v>
      </c>
      <c r="O85" s="236"/>
      <c r="P85" s="249" t="n">
        <v>21.3640073394775</v>
      </c>
      <c r="Q85" s="249" t="n">
        <v>24.3640073394775</v>
      </c>
      <c r="R85" s="249" t="n">
        <v>27.3640073394775</v>
      </c>
      <c r="S85" s="236"/>
      <c r="T85" s="249" t="n">
        <v>1.26677012443542</v>
      </c>
      <c r="U85" s="249" t="n">
        <v>1.26677012443542</v>
      </c>
      <c r="V85" s="249" t="n">
        <v>1.26677012443542</v>
      </c>
      <c r="W85" s="236"/>
      <c r="X85" s="249" t="n">
        <v>0.18</v>
      </c>
      <c r="Y85" s="249" t="n">
        <v>0.236325345</v>
      </c>
      <c r="Z85" s="249" t="n">
        <v>0.307</v>
      </c>
      <c r="AA85" s="236"/>
      <c r="AB85" s="249" t="n">
        <v>0.0805</v>
      </c>
      <c r="AC85" s="249" t="n">
        <v>0.118162673</v>
      </c>
      <c r="AD85" s="249" t="n">
        <v>0.165</v>
      </c>
      <c r="AE85" s="236"/>
      <c r="AF85" s="249" t="n">
        <v>0.218142376</v>
      </c>
      <c r="AG85" s="249" t="n">
        <v>0.31332228</v>
      </c>
      <c r="AH85" s="249" t="n">
        <v>0.422985078</v>
      </c>
      <c r="AI85" s="236"/>
      <c r="AJ85" s="249" t="n">
        <v>0.130885425</v>
      </c>
      <c r="AK85" s="249" t="n">
        <v>0.219325596</v>
      </c>
      <c r="AL85" s="249" t="n">
        <v>0.328988394</v>
      </c>
      <c r="AM85" s="236"/>
      <c r="AN85" s="237" t="n">
        <v>26</v>
      </c>
      <c r="AO85" s="250" t="n">
        <v>0.4</v>
      </c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8" t="n">
        <v>39417</v>
      </c>
      <c r="BG85" s="252" t="n">
        <v>0.89</v>
      </c>
      <c r="BH85" s="236"/>
      <c r="BI85" s="236"/>
      <c r="BJ85" s="239"/>
      <c r="BK85" s="239"/>
      <c r="BL85" s="239"/>
      <c r="BM85" s="13"/>
      <c r="BN85" s="13"/>
      <c r="BO85" s="13"/>
      <c r="BP85" s="13"/>
      <c r="BQ85" s="13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</row>
    <row r="86" customFormat="false" ht="12.75" hidden="false" customHeight="false" outlineLevel="0" collapsed="false">
      <c r="B86" s="247" t="n">
        <v>38565</v>
      </c>
      <c r="C86" s="248" t="n">
        <v>39.9750015258789</v>
      </c>
      <c r="D86" s="248" t="n">
        <v>41.9750015258789</v>
      </c>
      <c r="E86" s="248" t="n">
        <v>43.9750015258789</v>
      </c>
      <c r="F86" s="243"/>
      <c r="G86" s="248" t="n">
        <v>17.8425000762939</v>
      </c>
      <c r="H86" s="248" t="n">
        <v>19.8425000762939</v>
      </c>
      <c r="I86" s="248" t="n">
        <v>21.8425000762939</v>
      </c>
      <c r="J86" s="237"/>
      <c r="K86" s="238" t="n">
        <v>39448</v>
      </c>
      <c r="L86" s="249" t="n">
        <v>25.3030057525635</v>
      </c>
      <c r="M86" s="249" t="n">
        <v>28.8030057525635</v>
      </c>
      <c r="N86" s="249" t="n">
        <v>32.3030057525635</v>
      </c>
      <c r="O86" s="236"/>
      <c r="P86" s="249" t="n">
        <v>23.5120057678223</v>
      </c>
      <c r="Q86" s="249" t="n">
        <v>27.0120057678223</v>
      </c>
      <c r="R86" s="249" t="n">
        <v>30.5120057678223</v>
      </c>
      <c r="S86" s="236"/>
      <c r="T86" s="249" t="n">
        <v>1.30477321147919</v>
      </c>
      <c r="U86" s="249" t="n">
        <v>1.30477321147919</v>
      </c>
      <c r="V86" s="249" t="n">
        <v>1.30477321147919</v>
      </c>
      <c r="W86" s="236"/>
      <c r="X86" s="249" t="n">
        <v>0.18</v>
      </c>
      <c r="Y86" s="249" t="n">
        <v>0.237951908</v>
      </c>
      <c r="Z86" s="249" t="n">
        <v>0.309</v>
      </c>
      <c r="AA86" s="236"/>
      <c r="AB86" s="249" t="n">
        <v>0.0805</v>
      </c>
      <c r="AC86" s="249" t="n">
        <v>0.118975954</v>
      </c>
      <c r="AD86" s="249" t="n">
        <v>0.167</v>
      </c>
      <c r="AE86" s="236"/>
      <c r="AF86" s="249" t="n">
        <v>0.219325596</v>
      </c>
      <c r="AG86" s="249" t="n">
        <v>0.320572712</v>
      </c>
      <c r="AH86" s="249" t="n">
        <v>0.432773161</v>
      </c>
      <c r="AI86" s="236"/>
      <c r="AJ86" s="249" t="n">
        <v>0.131595358</v>
      </c>
      <c r="AK86" s="249" t="n">
        <v>0.224400898</v>
      </c>
      <c r="AL86" s="249" t="n">
        <v>0.336601347</v>
      </c>
      <c r="AM86" s="236"/>
      <c r="AN86" s="237" t="n">
        <v>26</v>
      </c>
      <c r="AO86" s="250" t="n">
        <v>0.4</v>
      </c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8" t="n">
        <v>39448</v>
      </c>
      <c r="BG86" s="252" t="n">
        <v>0.89</v>
      </c>
      <c r="BH86" s="236"/>
      <c r="BI86" s="236"/>
      <c r="BJ86" s="239"/>
      <c r="BK86" s="239"/>
      <c r="BL86" s="239"/>
      <c r="BM86" s="13"/>
      <c r="BN86" s="13"/>
      <c r="BO86" s="13"/>
      <c r="BP86" s="13"/>
      <c r="BQ86" s="13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</row>
    <row r="87" customFormat="false" ht="12.75" hidden="false" customHeight="false" outlineLevel="0" collapsed="false">
      <c r="B87" s="247" t="n">
        <v>38596</v>
      </c>
      <c r="C87" s="248" t="n">
        <v>27.8999992370605</v>
      </c>
      <c r="D87" s="248" t="n">
        <v>29.8999992370605</v>
      </c>
      <c r="E87" s="248" t="n">
        <v>31.8999992370605</v>
      </c>
      <c r="F87" s="243"/>
      <c r="G87" s="248" t="n">
        <v>14.5925010299683</v>
      </c>
      <c r="H87" s="248" t="n">
        <v>16.5925010299683</v>
      </c>
      <c r="I87" s="248" t="n">
        <v>18.5925010299683</v>
      </c>
      <c r="J87" s="237"/>
      <c r="K87" s="238" t="n">
        <v>39479</v>
      </c>
      <c r="L87" s="249" t="n">
        <v>24.0530057525635</v>
      </c>
      <c r="M87" s="249" t="n">
        <v>27.5530057525635</v>
      </c>
      <c r="N87" s="249" t="n">
        <v>31.0530057525635</v>
      </c>
      <c r="O87" s="236"/>
      <c r="P87" s="249" t="n">
        <v>22.7620057678223</v>
      </c>
      <c r="Q87" s="249" t="n">
        <v>26.2620057678223</v>
      </c>
      <c r="R87" s="249" t="n">
        <v>29.7620057678223</v>
      </c>
      <c r="S87" s="236"/>
      <c r="T87" s="249" t="n">
        <v>1.30477321147919</v>
      </c>
      <c r="U87" s="249" t="n">
        <v>1.30477321147919</v>
      </c>
      <c r="V87" s="249" t="n">
        <v>1.30477321147919</v>
      </c>
      <c r="W87" s="236"/>
      <c r="X87" s="249" t="n">
        <v>0.18</v>
      </c>
      <c r="Y87" s="249" t="n">
        <v>0.237460288</v>
      </c>
      <c r="Z87" s="249" t="n">
        <v>0.309</v>
      </c>
      <c r="AA87" s="236"/>
      <c r="AB87" s="249" t="n">
        <v>0.0805</v>
      </c>
      <c r="AC87" s="249" t="n">
        <v>0.118730144</v>
      </c>
      <c r="AD87" s="249" t="n">
        <v>0.166</v>
      </c>
      <c r="AE87" s="236"/>
      <c r="AF87" s="249" t="n">
        <v>0.224400898</v>
      </c>
      <c r="AG87" s="249" t="n">
        <v>0.319729753</v>
      </c>
      <c r="AH87" s="249" t="n">
        <v>0.431635167</v>
      </c>
      <c r="AI87" s="236"/>
      <c r="AJ87" s="249" t="n">
        <v>0.134640539</v>
      </c>
      <c r="AK87" s="249" t="n">
        <v>0.223810827</v>
      </c>
      <c r="AL87" s="249" t="n">
        <v>0.335716241</v>
      </c>
      <c r="AM87" s="236"/>
      <c r="AN87" s="237" t="n">
        <v>27</v>
      </c>
      <c r="AO87" s="250" t="n">
        <v>0.4</v>
      </c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8" t="n">
        <v>39479</v>
      </c>
      <c r="BG87" s="252" t="n">
        <v>0.89</v>
      </c>
      <c r="BH87" s="236"/>
      <c r="BI87" s="236"/>
      <c r="BJ87" s="239"/>
      <c r="BK87" s="239"/>
      <c r="BL87" s="239"/>
      <c r="BM87" s="13"/>
      <c r="BN87" s="13"/>
      <c r="BO87" s="13"/>
      <c r="BP87" s="13"/>
      <c r="BQ87" s="13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</row>
    <row r="88" customFormat="false" ht="12.75" hidden="false" customHeight="false" outlineLevel="0" collapsed="false">
      <c r="B88" s="247" t="n">
        <v>38626</v>
      </c>
      <c r="C88" s="248" t="n">
        <v>27.6999988555908</v>
      </c>
      <c r="D88" s="248" t="n">
        <v>29.6999988555908</v>
      </c>
      <c r="E88" s="248" t="n">
        <v>31.6999988555908</v>
      </c>
      <c r="F88" s="243"/>
      <c r="G88" s="248" t="n">
        <v>14.2250007247925</v>
      </c>
      <c r="H88" s="248" t="n">
        <v>16.2250007247925</v>
      </c>
      <c r="I88" s="248" t="n">
        <v>18.2250007247925</v>
      </c>
      <c r="J88" s="237"/>
      <c r="K88" s="238" t="n">
        <v>39508</v>
      </c>
      <c r="L88" s="249" t="n">
        <v>22.6300035095215</v>
      </c>
      <c r="M88" s="249" t="n">
        <v>26.1300035095215</v>
      </c>
      <c r="N88" s="249" t="n">
        <v>29.6300035095215</v>
      </c>
      <c r="O88" s="236"/>
      <c r="P88" s="249" t="n">
        <v>21.9200028991699</v>
      </c>
      <c r="Q88" s="249" t="n">
        <v>25.4200028991699</v>
      </c>
      <c r="R88" s="249" t="n">
        <v>28.9200028991699</v>
      </c>
      <c r="S88" s="236"/>
      <c r="T88" s="249" t="n">
        <v>1.30477321147919</v>
      </c>
      <c r="U88" s="249" t="n">
        <v>1.30477321147919</v>
      </c>
      <c r="V88" s="249" t="n">
        <v>1.30477321147919</v>
      </c>
      <c r="W88" s="236"/>
      <c r="X88" s="249" t="n">
        <v>0.18</v>
      </c>
      <c r="Y88" s="249" t="n">
        <v>0.226804759</v>
      </c>
      <c r="Z88" s="249" t="n">
        <v>0.295</v>
      </c>
      <c r="AA88" s="236"/>
      <c r="AB88" s="249" t="n">
        <v>0.0805</v>
      </c>
      <c r="AC88" s="249" t="n">
        <v>0.113402379</v>
      </c>
      <c r="AD88" s="249" t="n">
        <v>0.159</v>
      </c>
      <c r="AE88" s="236"/>
      <c r="AF88" s="249" t="n">
        <v>0.223810827</v>
      </c>
      <c r="AG88" s="249" t="n">
        <v>0.307766834</v>
      </c>
      <c r="AH88" s="249" t="n">
        <v>0.415485226</v>
      </c>
      <c r="AI88" s="236"/>
      <c r="AJ88" s="249" t="n">
        <v>0.134286496</v>
      </c>
      <c r="AK88" s="249" t="n">
        <v>0.215436784</v>
      </c>
      <c r="AL88" s="249" t="n">
        <v>0.323155176</v>
      </c>
      <c r="AM88" s="236"/>
      <c r="AN88" s="237" t="n">
        <v>27</v>
      </c>
      <c r="AO88" s="250" t="n">
        <v>0.4</v>
      </c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8" t="n">
        <v>39508</v>
      </c>
      <c r="BG88" s="252" t="n">
        <v>0.89</v>
      </c>
      <c r="BH88" s="236"/>
      <c r="BI88" s="236"/>
      <c r="BJ88" s="239"/>
      <c r="BK88" s="239"/>
      <c r="BL88" s="239"/>
      <c r="BM88" s="13"/>
      <c r="BN88" s="13"/>
      <c r="BO88" s="13"/>
      <c r="BP88" s="13"/>
      <c r="BQ88" s="13"/>
      <c r="BR88" s="239"/>
      <c r="BS88" s="239"/>
      <c r="BT88" s="2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</row>
    <row r="89" customFormat="false" ht="12.75" hidden="false" customHeight="false" outlineLevel="0" collapsed="false">
      <c r="B89" s="247" t="n">
        <v>38657</v>
      </c>
      <c r="C89" s="248" t="n">
        <v>26.1999988555908</v>
      </c>
      <c r="D89" s="248" t="n">
        <v>28.1999988555908</v>
      </c>
      <c r="E89" s="248" t="n">
        <v>30.1999988555908</v>
      </c>
      <c r="F89" s="243"/>
      <c r="G89" s="248" t="n">
        <v>14.3249991989136</v>
      </c>
      <c r="H89" s="248" t="n">
        <v>16.3249991989136</v>
      </c>
      <c r="I89" s="248" t="n">
        <v>18.3249991989136</v>
      </c>
      <c r="J89" s="237"/>
      <c r="K89" s="238" t="n">
        <v>39539</v>
      </c>
      <c r="L89" s="249" t="n">
        <v>21.898508605957</v>
      </c>
      <c r="M89" s="249" t="n">
        <v>25.398508605957</v>
      </c>
      <c r="N89" s="249" t="n">
        <v>28.898508605957</v>
      </c>
      <c r="O89" s="236"/>
      <c r="P89" s="249" t="n">
        <v>20.9065103149414</v>
      </c>
      <c r="Q89" s="249" t="n">
        <v>24.4065103149414</v>
      </c>
      <c r="R89" s="249" t="n">
        <v>27.9065103149414</v>
      </c>
      <c r="S89" s="236"/>
      <c r="T89" s="249" t="n">
        <v>1.30477321147919</v>
      </c>
      <c r="U89" s="249" t="n">
        <v>1.30477321147919</v>
      </c>
      <c r="V89" s="249" t="n">
        <v>1.30477321147919</v>
      </c>
      <c r="W89" s="236"/>
      <c r="X89" s="249" t="n">
        <v>0.18</v>
      </c>
      <c r="Y89" s="249" t="n">
        <v>0.226219142</v>
      </c>
      <c r="Z89" s="249" t="n">
        <v>0.294</v>
      </c>
      <c r="AA89" s="236"/>
      <c r="AB89" s="249" t="n">
        <v>0.0805</v>
      </c>
      <c r="AC89" s="249" t="n">
        <v>0.113109571</v>
      </c>
      <c r="AD89" s="249" t="n">
        <v>0.158</v>
      </c>
      <c r="AE89" s="236"/>
      <c r="AF89" s="249" t="n">
        <v>0.215436784</v>
      </c>
      <c r="AG89" s="249" t="n">
        <v>0.306777517</v>
      </c>
      <c r="AH89" s="249" t="n">
        <v>0.414149648</v>
      </c>
      <c r="AI89" s="236"/>
      <c r="AJ89" s="249" t="n">
        <v>0.12926207</v>
      </c>
      <c r="AK89" s="249" t="n">
        <v>0.214744262</v>
      </c>
      <c r="AL89" s="249" t="n">
        <v>0.322116393</v>
      </c>
      <c r="AM89" s="236"/>
      <c r="AN89" s="237" t="n">
        <v>27</v>
      </c>
      <c r="AO89" s="250" t="n">
        <v>0.4</v>
      </c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8" t="n">
        <v>39539</v>
      </c>
      <c r="BG89" s="252" t="n">
        <v>0.89</v>
      </c>
      <c r="BH89" s="236"/>
      <c r="BI89" s="236"/>
      <c r="BJ89" s="239"/>
      <c r="BK89" s="239"/>
      <c r="BL89" s="239"/>
      <c r="BM89" s="13"/>
      <c r="BN89" s="13"/>
      <c r="BO89" s="13"/>
      <c r="BP89" s="13"/>
      <c r="BQ89" s="13"/>
      <c r="BR89" s="239"/>
      <c r="BS89" s="239"/>
      <c r="BT89" s="2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</row>
    <row r="90" customFormat="false" ht="12.75" hidden="false" customHeight="false" outlineLevel="0" collapsed="false">
      <c r="B90" s="247" t="n">
        <v>38687</v>
      </c>
      <c r="C90" s="248" t="n">
        <v>25.6000003814697</v>
      </c>
      <c r="D90" s="248" t="n">
        <v>27.6000003814697</v>
      </c>
      <c r="E90" s="248" t="n">
        <v>29.6000003814697</v>
      </c>
      <c r="F90" s="243"/>
      <c r="G90" s="248" t="n">
        <v>16.174998626709</v>
      </c>
      <c r="H90" s="248" t="n">
        <v>18.174998626709</v>
      </c>
      <c r="I90" s="248" t="n">
        <v>20.174998626709</v>
      </c>
      <c r="J90" s="237"/>
      <c r="K90" s="238" t="n">
        <v>39569</v>
      </c>
      <c r="L90" s="249" t="n">
        <v>23.0725064849854</v>
      </c>
      <c r="M90" s="249" t="n">
        <v>26.5725064849854</v>
      </c>
      <c r="N90" s="249" t="n">
        <v>30.0725064849854</v>
      </c>
      <c r="O90" s="236"/>
      <c r="P90" s="249" t="n">
        <v>23.702504119873</v>
      </c>
      <c r="Q90" s="249" t="n">
        <v>27.202504119873</v>
      </c>
      <c r="R90" s="249" t="n">
        <v>30.702504119873</v>
      </c>
      <c r="S90" s="236"/>
      <c r="T90" s="249" t="n">
        <v>1.30477321147919</v>
      </c>
      <c r="U90" s="249" t="n">
        <v>1.30477321147919</v>
      </c>
      <c r="V90" s="249" t="n">
        <v>1.30477321147919</v>
      </c>
      <c r="W90" s="236"/>
      <c r="X90" s="249" t="n">
        <v>0.18</v>
      </c>
      <c r="Y90" s="249" t="n">
        <v>0.234291103</v>
      </c>
      <c r="Z90" s="249" t="n">
        <v>0.305</v>
      </c>
      <c r="AA90" s="236"/>
      <c r="AB90" s="249" t="n">
        <v>0.0805</v>
      </c>
      <c r="AC90" s="249" t="n">
        <v>0.117145551</v>
      </c>
      <c r="AD90" s="249" t="n">
        <v>0.164</v>
      </c>
      <c r="AE90" s="236"/>
      <c r="AF90" s="249" t="n">
        <v>0.214744262</v>
      </c>
      <c r="AG90" s="249" t="n">
        <v>0.321600609</v>
      </c>
      <c r="AH90" s="249" t="n">
        <v>0.434160823</v>
      </c>
      <c r="AI90" s="236"/>
      <c r="AJ90" s="249" t="n">
        <v>0.128846557</v>
      </c>
      <c r="AK90" s="249" t="n">
        <v>0.225120427</v>
      </c>
      <c r="AL90" s="249" t="n">
        <v>0.33768064</v>
      </c>
      <c r="AM90" s="236"/>
      <c r="AN90" s="237" t="n">
        <v>28</v>
      </c>
      <c r="AO90" s="250" t="n">
        <v>0.4</v>
      </c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8" t="n">
        <v>39569</v>
      </c>
      <c r="BG90" s="252" t="n">
        <v>0.89</v>
      </c>
      <c r="BH90" s="236"/>
      <c r="BI90" s="236"/>
      <c r="BJ90" s="239"/>
      <c r="BK90" s="239"/>
      <c r="BL90" s="239"/>
      <c r="BM90" s="13"/>
      <c r="BN90" s="13"/>
      <c r="BO90" s="13"/>
      <c r="BP90" s="13"/>
      <c r="BQ90" s="13"/>
      <c r="BR90" s="239"/>
      <c r="BS90" s="239"/>
      <c r="BT90" s="2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</row>
    <row r="91" customFormat="false" ht="12.75" hidden="false" customHeight="false" outlineLevel="0" collapsed="false">
      <c r="B91" s="247" t="n">
        <v>38718</v>
      </c>
      <c r="C91" s="248" t="n">
        <v>27.8000106811523</v>
      </c>
      <c r="D91" s="248" t="n">
        <v>30.8000106811523</v>
      </c>
      <c r="E91" s="248" t="n">
        <v>33.8000106811523</v>
      </c>
      <c r="F91" s="243"/>
      <c r="G91" s="248" t="n">
        <v>16.592495880127</v>
      </c>
      <c r="H91" s="248" t="n">
        <v>19.592495880127</v>
      </c>
      <c r="I91" s="248" t="n">
        <v>22.592495880127</v>
      </c>
      <c r="J91" s="237"/>
      <c r="K91" s="238" t="n">
        <v>39600</v>
      </c>
      <c r="L91" s="249" t="n">
        <v>26.0900025939941</v>
      </c>
      <c r="M91" s="249" t="n">
        <v>29.5900025939941</v>
      </c>
      <c r="N91" s="249" t="n">
        <v>33.0900025939941</v>
      </c>
      <c r="O91" s="236"/>
      <c r="P91" s="249" t="n">
        <v>28.6725034332275</v>
      </c>
      <c r="Q91" s="249" t="n">
        <v>32.1725034332275</v>
      </c>
      <c r="R91" s="249" t="n">
        <v>35.6725034332275</v>
      </c>
      <c r="S91" s="236"/>
      <c r="T91" s="249" t="n">
        <v>1.30477321147919</v>
      </c>
      <c r="U91" s="249" t="n">
        <v>1.30477321147919</v>
      </c>
      <c r="V91" s="249" t="n">
        <v>1.30477321147919</v>
      </c>
      <c r="W91" s="236"/>
      <c r="X91" s="249" t="n">
        <v>0.18</v>
      </c>
      <c r="Y91" s="249" t="n">
        <v>0.235555502</v>
      </c>
      <c r="Z91" s="249" t="n">
        <v>0.306</v>
      </c>
      <c r="AA91" s="236"/>
      <c r="AB91" s="249" t="n">
        <v>0.0805</v>
      </c>
      <c r="AC91" s="249" t="n">
        <v>0.117777751</v>
      </c>
      <c r="AD91" s="249" t="n">
        <v>0.165</v>
      </c>
      <c r="AE91" s="236"/>
      <c r="AF91" s="249" t="n">
        <v>0.225120427</v>
      </c>
      <c r="AG91" s="249" t="n">
        <v>0.328194709</v>
      </c>
      <c r="AH91" s="249" t="n">
        <v>0.443062858</v>
      </c>
      <c r="AI91" s="236"/>
      <c r="AJ91" s="249" t="n">
        <v>0.135072256</v>
      </c>
      <c r="AK91" s="249" t="n">
        <v>0.229736297</v>
      </c>
      <c r="AL91" s="249" t="n">
        <v>0.344604445</v>
      </c>
      <c r="AM91" s="236"/>
      <c r="AN91" s="237" t="n">
        <v>28</v>
      </c>
      <c r="AO91" s="250" t="n">
        <v>0.4</v>
      </c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8" t="n">
        <v>39600</v>
      </c>
      <c r="BG91" s="252" t="n">
        <v>0.89</v>
      </c>
      <c r="BH91" s="236"/>
      <c r="BI91" s="236"/>
      <c r="BJ91" s="239"/>
      <c r="BK91" s="239"/>
      <c r="BL91" s="239"/>
      <c r="BM91" s="13"/>
      <c r="BN91" s="13"/>
      <c r="BO91" s="13"/>
      <c r="BP91" s="13"/>
      <c r="BQ91" s="13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</row>
    <row r="92" customFormat="false" ht="12.75" hidden="false" customHeight="false" outlineLevel="0" collapsed="false">
      <c r="B92" s="247" t="n">
        <v>38749</v>
      </c>
      <c r="C92" s="248" t="n">
        <v>26.6500015258789</v>
      </c>
      <c r="D92" s="248" t="n">
        <v>29.6500015258789</v>
      </c>
      <c r="E92" s="248" t="n">
        <v>32.6500015258789</v>
      </c>
      <c r="F92" s="243"/>
      <c r="G92" s="248" t="n">
        <v>17.0924977874756</v>
      </c>
      <c r="H92" s="248" t="n">
        <v>20.0924977874756</v>
      </c>
      <c r="I92" s="248" t="n">
        <v>23.0924977874756</v>
      </c>
      <c r="J92" s="237"/>
      <c r="K92" s="238" t="n">
        <v>39630</v>
      </c>
      <c r="L92" s="249" t="n">
        <v>32.7600122070313</v>
      </c>
      <c r="M92" s="249" t="n">
        <v>36.2600122070313</v>
      </c>
      <c r="N92" s="249" t="n">
        <v>39.7600122070313</v>
      </c>
      <c r="O92" s="236"/>
      <c r="P92" s="249" t="n">
        <v>34.590012512207</v>
      </c>
      <c r="Q92" s="249" t="n">
        <v>38.090012512207</v>
      </c>
      <c r="R92" s="249" t="n">
        <v>41.590012512207</v>
      </c>
      <c r="S92" s="236"/>
      <c r="T92" s="249" t="n">
        <v>1.30477321147919</v>
      </c>
      <c r="U92" s="249" t="n">
        <v>1.30477321147919</v>
      </c>
      <c r="V92" s="249" t="n">
        <v>1.30477321147919</v>
      </c>
      <c r="W92" s="236"/>
      <c r="X92" s="249" t="n">
        <v>0.2175</v>
      </c>
      <c r="Y92" s="249" t="n">
        <v>0.238633535</v>
      </c>
      <c r="Z92" s="249" t="n">
        <v>0.31</v>
      </c>
      <c r="AA92" s="236"/>
      <c r="AB92" s="249" t="n">
        <v>0.098</v>
      </c>
      <c r="AC92" s="249" t="n">
        <v>0.119316767</v>
      </c>
      <c r="AD92" s="249" t="n">
        <v>0.167</v>
      </c>
      <c r="AE92" s="236"/>
      <c r="AF92" s="249" t="n">
        <v>0.229736297</v>
      </c>
      <c r="AG92" s="249" t="n">
        <v>0.335058717</v>
      </c>
      <c r="AH92" s="249" t="n">
        <v>0.452329268</v>
      </c>
      <c r="AI92" s="236"/>
      <c r="AJ92" s="249" t="n">
        <v>0.137841778</v>
      </c>
      <c r="AK92" s="249" t="n">
        <v>0.234541102</v>
      </c>
      <c r="AL92" s="249" t="n">
        <v>0.351811653</v>
      </c>
      <c r="AM92" s="236"/>
      <c r="AN92" s="237" t="n">
        <v>28</v>
      </c>
      <c r="AO92" s="250" t="n">
        <v>0.4</v>
      </c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8" t="n">
        <v>39630</v>
      </c>
      <c r="BG92" s="252" t="n">
        <v>0.89</v>
      </c>
      <c r="BH92" s="236"/>
      <c r="BI92" s="236"/>
      <c r="BJ92" s="239"/>
      <c r="BK92" s="239"/>
      <c r="BL92" s="239"/>
      <c r="BM92" s="13"/>
      <c r="BN92" s="13"/>
      <c r="BO92" s="13"/>
      <c r="BP92" s="13"/>
      <c r="BQ92" s="13"/>
      <c r="BR92" s="239"/>
      <c r="BS92" s="239"/>
      <c r="BT92" s="2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</row>
    <row r="93" customFormat="false" ht="12.75" hidden="false" customHeight="false" outlineLevel="0" collapsed="false">
      <c r="B93" s="247" t="n">
        <v>38777</v>
      </c>
      <c r="C93" s="248" t="n">
        <v>25.1299915313721</v>
      </c>
      <c r="D93" s="248" t="n">
        <v>28.1299915313721</v>
      </c>
      <c r="E93" s="248" t="n">
        <v>31.1299915313721</v>
      </c>
      <c r="F93" s="243"/>
      <c r="G93" s="248" t="n">
        <v>16.0424966430664</v>
      </c>
      <c r="H93" s="248" t="n">
        <v>19.0424966430664</v>
      </c>
      <c r="I93" s="248" t="n">
        <v>22.0424966430664</v>
      </c>
      <c r="J93" s="237"/>
      <c r="K93" s="238" t="n">
        <v>39661</v>
      </c>
      <c r="L93" s="249" t="n">
        <v>30.4100099182129</v>
      </c>
      <c r="M93" s="249" t="n">
        <v>33.9100099182129</v>
      </c>
      <c r="N93" s="249" t="n">
        <v>37.4100099182129</v>
      </c>
      <c r="O93" s="236"/>
      <c r="P93" s="249" t="n">
        <v>32.7400102233887</v>
      </c>
      <c r="Q93" s="249" t="n">
        <v>36.2400102233887</v>
      </c>
      <c r="R93" s="249" t="n">
        <v>39.7400102233887</v>
      </c>
      <c r="S93" s="236"/>
      <c r="T93" s="249" t="n">
        <v>1.30477321147919</v>
      </c>
      <c r="U93" s="249" t="n">
        <v>1.30477321147919</v>
      </c>
      <c r="V93" s="249" t="n">
        <v>1.30477321147919</v>
      </c>
      <c r="W93" s="236"/>
      <c r="X93" s="249" t="n">
        <v>0.2175</v>
      </c>
      <c r="Y93" s="249" t="n">
        <v>0.238220952</v>
      </c>
      <c r="Z93" s="249" t="n">
        <v>0.31</v>
      </c>
      <c r="AA93" s="236"/>
      <c r="AB93" s="249" t="n">
        <v>0.098</v>
      </c>
      <c r="AC93" s="249" t="n">
        <v>0.119110476</v>
      </c>
      <c r="AD93" s="249" t="n">
        <v>0.167</v>
      </c>
      <c r="AE93" s="236"/>
      <c r="AF93" s="249" t="n">
        <v>0.234541102</v>
      </c>
      <c r="AG93" s="249" t="n">
        <v>0.330119662</v>
      </c>
      <c r="AH93" s="249" t="n">
        <v>0.445661544</v>
      </c>
      <c r="AI93" s="236"/>
      <c r="AJ93" s="249" t="n">
        <v>0.140724661</v>
      </c>
      <c r="AK93" s="249" t="n">
        <v>0.231083763</v>
      </c>
      <c r="AL93" s="249" t="n">
        <v>0.346625645</v>
      </c>
      <c r="AM93" s="236"/>
      <c r="AN93" s="237" t="n">
        <v>29</v>
      </c>
      <c r="AO93" s="250" t="n">
        <v>0.4</v>
      </c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8" t="n">
        <v>39661</v>
      </c>
      <c r="BG93" s="252" t="n">
        <v>0.89</v>
      </c>
      <c r="BH93" s="236"/>
      <c r="BI93" s="236"/>
      <c r="BJ93" s="239"/>
      <c r="BK93" s="239"/>
      <c r="BL93" s="239"/>
      <c r="BM93" s="13"/>
      <c r="BN93" s="13"/>
      <c r="BO93" s="13"/>
      <c r="BP93" s="13"/>
      <c r="BQ93" s="13"/>
      <c r="BR93" s="239"/>
      <c r="BS93" s="239"/>
      <c r="BT93" s="2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</row>
    <row r="94" customFormat="false" ht="12.75" hidden="false" customHeight="false" outlineLevel="0" collapsed="false">
      <c r="B94" s="247" t="n">
        <v>38808</v>
      </c>
      <c r="C94" s="248" t="n">
        <v>26.3299980163574</v>
      </c>
      <c r="D94" s="248" t="n">
        <v>29.3299980163574</v>
      </c>
      <c r="E94" s="248" t="n">
        <v>32.3299980163574</v>
      </c>
      <c r="F94" s="243"/>
      <c r="G94" s="248" t="n">
        <v>15.7424974060059</v>
      </c>
      <c r="H94" s="248" t="n">
        <v>18.7424974060059</v>
      </c>
      <c r="I94" s="248" t="n">
        <v>21.7424974060059</v>
      </c>
      <c r="J94" s="237"/>
      <c r="K94" s="238" t="n">
        <v>39692</v>
      </c>
      <c r="L94" s="249" t="n">
        <v>21.7090043640137</v>
      </c>
      <c r="M94" s="249" t="n">
        <v>25.2090043640137</v>
      </c>
      <c r="N94" s="249" t="n">
        <v>28.7090043640137</v>
      </c>
      <c r="O94" s="236"/>
      <c r="P94" s="249" t="n">
        <v>23.7860040283203</v>
      </c>
      <c r="Q94" s="249" t="n">
        <v>27.2860040283203</v>
      </c>
      <c r="R94" s="249" t="n">
        <v>30.7860040283203</v>
      </c>
      <c r="S94" s="236"/>
      <c r="T94" s="249" t="n">
        <v>1.30477321147919</v>
      </c>
      <c r="U94" s="249" t="n">
        <v>1.30477321147919</v>
      </c>
      <c r="V94" s="249" t="n">
        <v>1.30477321147919</v>
      </c>
      <c r="W94" s="236"/>
      <c r="X94" s="249" t="n">
        <v>0.18</v>
      </c>
      <c r="Y94" s="249" t="n">
        <v>0.232390466</v>
      </c>
      <c r="Z94" s="249" t="n">
        <v>0.302</v>
      </c>
      <c r="AA94" s="236"/>
      <c r="AB94" s="249" t="n">
        <v>0.0805</v>
      </c>
      <c r="AC94" s="249" t="n">
        <v>0.116195233</v>
      </c>
      <c r="AD94" s="249" t="n">
        <v>0.163</v>
      </c>
      <c r="AE94" s="236"/>
      <c r="AF94" s="249" t="n">
        <v>0.231083763</v>
      </c>
      <c r="AG94" s="249" t="n">
        <v>0.315823293</v>
      </c>
      <c r="AH94" s="249" t="n">
        <v>0.426361445</v>
      </c>
      <c r="AI94" s="236"/>
      <c r="AJ94" s="249" t="n">
        <v>0.138650258</v>
      </c>
      <c r="AK94" s="249" t="n">
        <v>0.221076305</v>
      </c>
      <c r="AL94" s="249" t="n">
        <v>0.331614457</v>
      </c>
      <c r="AM94" s="236"/>
      <c r="AN94" s="237" t="n">
        <v>29</v>
      </c>
      <c r="AO94" s="250" t="n">
        <v>0.4</v>
      </c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8" t="n">
        <v>39692</v>
      </c>
      <c r="BG94" s="252" t="n">
        <v>0.89</v>
      </c>
      <c r="BH94" s="236"/>
      <c r="BI94" s="236"/>
      <c r="BJ94" s="239"/>
      <c r="BK94" s="239"/>
      <c r="BL94" s="239"/>
      <c r="BM94" s="13"/>
      <c r="BN94" s="13"/>
      <c r="BO94" s="13"/>
      <c r="BP94" s="13"/>
      <c r="BQ94" s="13"/>
      <c r="BR94" s="239"/>
      <c r="BS94" s="239"/>
      <c r="BT94" s="2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</row>
    <row r="95" customFormat="false" ht="12.75" hidden="false" customHeight="false" outlineLevel="0" collapsed="false">
      <c r="B95" s="247" t="n">
        <v>38838</v>
      </c>
      <c r="C95" s="248" t="n">
        <v>27.8800163269043</v>
      </c>
      <c r="D95" s="248" t="n">
        <v>30.8800163269043</v>
      </c>
      <c r="E95" s="248" t="n">
        <v>33.8800163269043</v>
      </c>
      <c r="F95" s="243"/>
      <c r="G95" s="248" t="n">
        <v>15.3424977874756</v>
      </c>
      <c r="H95" s="248" t="n">
        <v>18.3424977874756</v>
      </c>
      <c r="I95" s="248" t="n">
        <v>21.3424977874756</v>
      </c>
      <c r="J95" s="237"/>
      <c r="K95" s="238" t="n">
        <v>39722</v>
      </c>
      <c r="L95" s="249" t="n">
        <v>20.1510076141357</v>
      </c>
      <c r="M95" s="249" t="n">
        <v>23.6510076141357</v>
      </c>
      <c r="N95" s="249" t="n">
        <v>27.1510076141357</v>
      </c>
      <c r="O95" s="236"/>
      <c r="P95" s="249" t="n">
        <v>21.4040059661865</v>
      </c>
      <c r="Q95" s="249" t="n">
        <v>24.9040059661865</v>
      </c>
      <c r="R95" s="249" t="n">
        <v>28.4040059661865</v>
      </c>
      <c r="S95" s="236"/>
      <c r="T95" s="249" t="n">
        <v>1.30477321147919</v>
      </c>
      <c r="U95" s="249" t="n">
        <v>1.30477321147919</v>
      </c>
      <c r="V95" s="249" t="n">
        <v>1.30477321147919</v>
      </c>
      <c r="W95" s="236"/>
      <c r="X95" s="249" t="n">
        <v>0.18</v>
      </c>
      <c r="Y95" s="249" t="n">
        <v>0.226443258</v>
      </c>
      <c r="Z95" s="249" t="n">
        <v>0.294</v>
      </c>
      <c r="AA95" s="236"/>
      <c r="AB95" s="249" t="n">
        <v>0.0805</v>
      </c>
      <c r="AC95" s="249" t="n">
        <v>0.113221629</v>
      </c>
      <c r="AD95" s="249" t="n">
        <v>0.159</v>
      </c>
      <c r="AE95" s="236"/>
      <c r="AF95" s="249" t="n">
        <v>0.221076305</v>
      </c>
      <c r="AG95" s="249" t="n">
        <v>0.304185033</v>
      </c>
      <c r="AH95" s="249" t="n">
        <v>0.410649794</v>
      </c>
      <c r="AI95" s="236"/>
      <c r="AJ95" s="249" t="n">
        <v>0.132645783</v>
      </c>
      <c r="AK95" s="249" t="n">
        <v>0.212929523</v>
      </c>
      <c r="AL95" s="249" t="n">
        <v>0.319394284</v>
      </c>
      <c r="AM95" s="236"/>
      <c r="AN95" s="237" t="n">
        <v>29</v>
      </c>
      <c r="AO95" s="250" t="n">
        <v>0.4</v>
      </c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8" t="n">
        <v>39722</v>
      </c>
      <c r="BG95" s="252" t="n">
        <v>0.89</v>
      </c>
      <c r="BH95" s="236"/>
      <c r="BI95" s="236"/>
      <c r="BJ95" s="239"/>
      <c r="BK95" s="239"/>
      <c r="BL95" s="239"/>
      <c r="BM95" s="13"/>
      <c r="BN95" s="13"/>
      <c r="BO95" s="13"/>
      <c r="BP95" s="13"/>
      <c r="BQ95" s="13"/>
      <c r="BR95" s="239"/>
      <c r="BS95" s="239"/>
      <c r="BT95" s="2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</row>
    <row r="96" customFormat="false" ht="12.75" hidden="false" customHeight="false" outlineLevel="0" collapsed="false">
      <c r="B96" s="247" t="n">
        <v>38869</v>
      </c>
      <c r="C96" s="248" t="n">
        <v>33.3300018310547</v>
      </c>
      <c r="D96" s="248" t="n">
        <v>36.3300018310547</v>
      </c>
      <c r="E96" s="248" t="n">
        <v>39.3300018310547</v>
      </c>
      <c r="F96" s="243"/>
      <c r="G96" s="248" t="n">
        <v>15.9425000762939</v>
      </c>
      <c r="H96" s="248" t="n">
        <v>18.9425000762939</v>
      </c>
      <c r="I96" s="248" t="n">
        <v>21.9425000762939</v>
      </c>
      <c r="J96" s="237"/>
      <c r="K96" s="238" t="n">
        <v>39753</v>
      </c>
      <c r="L96" s="249" t="n">
        <v>20.4010076141357</v>
      </c>
      <c r="M96" s="249" t="n">
        <v>23.9010076141357</v>
      </c>
      <c r="N96" s="249" t="n">
        <v>27.4010076141357</v>
      </c>
      <c r="O96" s="236"/>
      <c r="P96" s="249" t="n">
        <v>20.9040059661865</v>
      </c>
      <c r="Q96" s="249" t="n">
        <v>24.4040059661865</v>
      </c>
      <c r="R96" s="249" t="n">
        <v>27.9040059661865</v>
      </c>
      <c r="S96" s="236"/>
      <c r="T96" s="249" t="n">
        <v>1.30477321147919</v>
      </c>
      <c r="U96" s="249" t="n">
        <v>1.30477321147919</v>
      </c>
      <c r="V96" s="249" t="n">
        <v>1.30477321147919</v>
      </c>
      <c r="W96" s="236"/>
      <c r="X96" s="249" t="n">
        <v>0.18</v>
      </c>
      <c r="Y96" s="249" t="n">
        <v>0.222225491</v>
      </c>
      <c r="Z96" s="249" t="n">
        <v>0.289</v>
      </c>
      <c r="AA96" s="236"/>
      <c r="AB96" s="249" t="n">
        <v>0.0805</v>
      </c>
      <c r="AC96" s="249" t="n">
        <v>0.111112745</v>
      </c>
      <c r="AD96" s="249" t="n">
        <v>0.156</v>
      </c>
      <c r="AE96" s="236"/>
      <c r="AF96" s="249" t="n">
        <v>0.212929523</v>
      </c>
      <c r="AG96" s="249" t="n">
        <v>0.300138724</v>
      </c>
      <c r="AH96" s="249" t="n">
        <v>0.405187277</v>
      </c>
      <c r="AI96" s="236"/>
      <c r="AJ96" s="249" t="n">
        <v>0.127757714</v>
      </c>
      <c r="AK96" s="249" t="n">
        <v>0.210097107</v>
      </c>
      <c r="AL96" s="249" t="n">
        <v>0.31514566</v>
      </c>
      <c r="AM96" s="236"/>
      <c r="AN96" s="237" t="n">
        <v>30</v>
      </c>
      <c r="AO96" s="250" t="n">
        <v>0.4</v>
      </c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8" t="n">
        <v>39753</v>
      </c>
      <c r="BG96" s="252" t="n">
        <v>0.89</v>
      </c>
      <c r="BH96" s="236"/>
      <c r="BI96" s="236"/>
      <c r="BJ96" s="239"/>
      <c r="BK96" s="239"/>
      <c r="BL96" s="239"/>
      <c r="BM96" s="13"/>
      <c r="BN96" s="13"/>
      <c r="BO96" s="13"/>
      <c r="BP96" s="13"/>
      <c r="BQ96" s="13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</row>
    <row r="97" customFormat="false" ht="12.75" hidden="false" customHeight="false" outlineLevel="0" collapsed="false">
      <c r="B97" s="247" t="n">
        <v>38899</v>
      </c>
      <c r="C97" s="248" t="n">
        <v>40.2300033569336</v>
      </c>
      <c r="D97" s="248" t="n">
        <v>43.2300033569336</v>
      </c>
      <c r="E97" s="248" t="n">
        <v>46.2300033569336</v>
      </c>
      <c r="F97" s="243"/>
      <c r="G97" s="248" t="n">
        <v>17.4425000762939</v>
      </c>
      <c r="H97" s="248" t="n">
        <v>20.4425000762939</v>
      </c>
      <c r="I97" s="248" t="n">
        <v>23.4425000762939</v>
      </c>
      <c r="J97" s="237"/>
      <c r="K97" s="238" t="n">
        <v>39783</v>
      </c>
      <c r="L97" s="249" t="n">
        <v>20.9660062408447</v>
      </c>
      <c r="M97" s="249" t="n">
        <v>24.4660062408447</v>
      </c>
      <c r="N97" s="249" t="n">
        <v>27.9660062408447</v>
      </c>
      <c r="O97" s="236"/>
      <c r="P97" s="249" t="n">
        <v>21.6140073394775</v>
      </c>
      <c r="Q97" s="249" t="n">
        <v>25.1140073394775</v>
      </c>
      <c r="R97" s="249" t="n">
        <v>28.6140073394775</v>
      </c>
      <c r="S97" s="236"/>
      <c r="T97" s="249" t="n">
        <v>1.30477321147919</v>
      </c>
      <c r="U97" s="249" t="n">
        <v>1.30477321147919</v>
      </c>
      <c r="V97" s="249" t="n">
        <v>1.30477321147919</v>
      </c>
      <c r="W97" s="236"/>
      <c r="X97" s="249" t="n">
        <v>0.18</v>
      </c>
      <c r="Y97" s="249" t="n">
        <v>0.223545962</v>
      </c>
      <c r="Z97" s="249" t="n">
        <v>0.291</v>
      </c>
      <c r="AA97" s="236"/>
      <c r="AB97" s="249" t="n">
        <v>0.0805</v>
      </c>
      <c r="AC97" s="249" t="n">
        <v>0.111772981</v>
      </c>
      <c r="AD97" s="249" t="n">
        <v>0.156</v>
      </c>
      <c r="AE97" s="236"/>
      <c r="AF97" s="249" t="n">
        <v>0.210097107</v>
      </c>
      <c r="AG97" s="249" t="n">
        <v>0.300867449</v>
      </c>
      <c r="AH97" s="249" t="n">
        <v>0.406171056</v>
      </c>
      <c r="AI97" s="236"/>
      <c r="AJ97" s="249" t="n">
        <v>0.126058264</v>
      </c>
      <c r="AK97" s="249" t="n">
        <v>0.210607214</v>
      </c>
      <c r="AL97" s="249" t="n">
        <v>0.315910822</v>
      </c>
      <c r="AM97" s="236"/>
      <c r="AN97" s="237" t="n">
        <v>30</v>
      </c>
      <c r="AO97" s="250" t="n">
        <v>0.4</v>
      </c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8" t="n">
        <v>39783</v>
      </c>
      <c r="BG97" s="252" t="n">
        <v>0.89</v>
      </c>
      <c r="BH97" s="236"/>
      <c r="BI97" s="236"/>
      <c r="BJ97" s="239"/>
      <c r="BK97" s="239"/>
      <c r="BL97" s="239"/>
      <c r="BM97" s="13"/>
      <c r="BN97" s="13"/>
      <c r="BO97" s="13"/>
      <c r="BP97" s="13"/>
      <c r="BQ97" s="13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</row>
    <row r="98" customFormat="false" ht="12.75" hidden="false" customHeight="false" outlineLevel="0" collapsed="false">
      <c r="B98" s="247" t="n">
        <v>38930</v>
      </c>
      <c r="C98" s="248" t="n">
        <v>39.4750015258789</v>
      </c>
      <c r="D98" s="248" t="n">
        <v>42.4750015258789</v>
      </c>
      <c r="E98" s="248" t="n">
        <v>45.4750015258789</v>
      </c>
      <c r="F98" s="243"/>
      <c r="G98" s="248" t="n">
        <v>17.3425000762939</v>
      </c>
      <c r="H98" s="248" t="n">
        <v>20.3425000762939</v>
      </c>
      <c r="I98" s="248" t="n">
        <v>23.3425000762939</v>
      </c>
      <c r="J98" s="237"/>
      <c r="K98" s="238" t="n">
        <v>39814</v>
      </c>
      <c r="L98" s="249" t="n">
        <v>26.0530057525635</v>
      </c>
      <c r="M98" s="249" t="n">
        <v>29.5530057525635</v>
      </c>
      <c r="N98" s="249" t="n">
        <v>33.5530057525635</v>
      </c>
      <c r="O98" s="236"/>
      <c r="P98" s="249" t="n">
        <v>24.0120057678223</v>
      </c>
      <c r="Q98" s="249" t="n">
        <v>27.5120057678223</v>
      </c>
      <c r="R98" s="249" t="n">
        <v>31.5120057678223</v>
      </c>
      <c r="S98" s="236"/>
      <c r="T98" s="249" t="n">
        <v>1.34391641616821</v>
      </c>
      <c r="U98" s="249" t="n">
        <v>1.34391641616821</v>
      </c>
      <c r="V98" s="249" t="n">
        <v>1.34391641616821</v>
      </c>
      <c r="W98" s="236"/>
      <c r="X98" s="249" t="n">
        <v>0.18</v>
      </c>
      <c r="Y98" s="249" t="n">
        <v>0.227807131</v>
      </c>
      <c r="Z98" s="249" t="n">
        <v>0.296</v>
      </c>
      <c r="AA98" s="236"/>
      <c r="AB98" s="249" t="n">
        <v>0.0805</v>
      </c>
      <c r="AC98" s="249" t="n">
        <v>0.113903565</v>
      </c>
      <c r="AD98" s="249" t="n">
        <v>0.159</v>
      </c>
      <c r="AE98" s="236"/>
      <c r="AF98" s="249" t="n">
        <v>0.210607214</v>
      </c>
      <c r="AG98" s="249" t="n">
        <v>0.305194819</v>
      </c>
      <c r="AH98" s="249" t="n">
        <v>0.412013006</v>
      </c>
      <c r="AI98" s="236"/>
      <c r="AJ98" s="249" t="n">
        <v>0.126364329</v>
      </c>
      <c r="AK98" s="249" t="n">
        <v>0.213636373</v>
      </c>
      <c r="AL98" s="249" t="n">
        <v>0.32045456</v>
      </c>
      <c r="AM98" s="236"/>
      <c r="AN98" s="237" t="n">
        <v>30</v>
      </c>
      <c r="AO98" s="250" t="n">
        <v>0.4</v>
      </c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8" t="n">
        <v>39814</v>
      </c>
      <c r="BG98" s="252" t="n">
        <v>0.89</v>
      </c>
      <c r="BH98" s="236"/>
      <c r="BI98" s="236"/>
      <c r="BJ98" s="239"/>
      <c r="BK98" s="239"/>
      <c r="BL98" s="239"/>
      <c r="BM98" s="13"/>
      <c r="BN98" s="13"/>
      <c r="BO98" s="13"/>
      <c r="BP98" s="13"/>
      <c r="BQ98" s="13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</row>
    <row r="99" customFormat="false" ht="12.75" hidden="false" customHeight="false" outlineLevel="0" collapsed="false">
      <c r="B99" s="247" t="n">
        <v>38961</v>
      </c>
      <c r="C99" s="248" t="n">
        <v>27.3999992370605</v>
      </c>
      <c r="D99" s="248" t="n">
        <v>30.3999992370605</v>
      </c>
      <c r="E99" s="248" t="n">
        <v>33.3999992370605</v>
      </c>
      <c r="F99" s="243"/>
      <c r="G99" s="248" t="n">
        <v>14.0925010299683</v>
      </c>
      <c r="H99" s="248" t="n">
        <v>17.0925010299683</v>
      </c>
      <c r="I99" s="248" t="n">
        <v>20.0925010299683</v>
      </c>
      <c r="J99" s="237"/>
      <c r="K99" s="238" t="n">
        <v>39845</v>
      </c>
      <c r="L99" s="249" t="n">
        <v>24.8030057525635</v>
      </c>
      <c r="M99" s="249" t="n">
        <v>28.3030057525635</v>
      </c>
      <c r="N99" s="249" t="n">
        <v>32.3030057525635</v>
      </c>
      <c r="O99" s="236"/>
      <c r="P99" s="249" t="n">
        <v>23.2620057678223</v>
      </c>
      <c r="Q99" s="249" t="n">
        <v>26.7620057678223</v>
      </c>
      <c r="R99" s="249" t="n">
        <v>30.7620057678223</v>
      </c>
      <c r="S99" s="236"/>
      <c r="T99" s="249" t="n">
        <v>1.34391641616821</v>
      </c>
      <c r="U99" s="249" t="n">
        <v>1.34391641616821</v>
      </c>
      <c r="V99" s="249" t="n">
        <v>1.34391641616821</v>
      </c>
      <c r="W99" s="236"/>
      <c r="X99" s="249" t="n">
        <v>0.18</v>
      </c>
      <c r="Y99" s="249" t="n">
        <v>0.227254128</v>
      </c>
      <c r="Z99" s="249" t="n">
        <v>0.295</v>
      </c>
      <c r="AA99" s="236"/>
      <c r="AB99" s="249" t="n">
        <v>0.0805</v>
      </c>
      <c r="AC99" s="249" t="n">
        <v>0.113627064</v>
      </c>
      <c r="AD99" s="249" t="n">
        <v>0.159</v>
      </c>
      <c r="AE99" s="236"/>
      <c r="AF99" s="249" t="n">
        <v>0.213636373</v>
      </c>
      <c r="AG99" s="249" t="n">
        <v>0.304258684</v>
      </c>
      <c r="AH99" s="249" t="n">
        <v>0.410749224</v>
      </c>
      <c r="AI99" s="236"/>
      <c r="AJ99" s="249" t="n">
        <v>0.128181824</v>
      </c>
      <c r="AK99" s="249" t="n">
        <v>0.212981079</v>
      </c>
      <c r="AL99" s="249" t="n">
        <v>0.319471618</v>
      </c>
      <c r="AM99" s="236"/>
      <c r="AN99" s="237" t="n">
        <v>31</v>
      </c>
      <c r="AO99" s="250" t="n">
        <v>0.4</v>
      </c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8" t="n">
        <v>39845</v>
      </c>
      <c r="BG99" s="252" t="n">
        <v>0.89</v>
      </c>
      <c r="BH99" s="236"/>
      <c r="BI99" s="236"/>
      <c r="BJ99" s="239"/>
      <c r="BK99" s="239"/>
      <c r="BL99" s="239"/>
      <c r="BM99" s="13"/>
      <c r="BN99" s="13"/>
      <c r="BO99" s="13"/>
      <c r="BP99" s="13"/>
      <c r="BQ99" s="13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</row>
    <row r="100" customFormat="false" ht="12.75" hidden="false" customHeight="false" outlineLevel="0" collapsed="false">
      <c r="B100" s="247" t="n">
        <v>38991</v>
      </c>
      <c r="C100" s="248" t="n">
        <v>26.9499988555908</v>
      </c>
      <c r="D100" s="248" t="n">
        <v>29.9499988555908</v>
      </c>
      <c r="E100" s="248" t="n">
        <v>32.9499988555908</v>
      </c>
      <c r="F100" s="243"/>
      <c r="G100" s="248" t="n">
        <v>13.7250007247925</v>
      </c>
      <c r="H100" s="248" t="n">
        <v>16.7250007247925</v>
      </c>
      <c r="I100" s="248" t="n">
        <v>19.7250007247925</v>
      </c>
      <c r="J100" s="237"/>
      <c r="K100" s="238" t="n">
        <v>39873</v>
      </c>
      <c r="L100" s="249" t="n">
        <v>23.3800035095215</v>
      </c>
      <c r="M100" s="249" t="n">
        <v>26.8800035095215</v>
      </c>
      <c r="N100" s="249" t="n">
        <v>30.8800035095215</v>
      </c>
      <c r="O100" s="236"/>
      <c r="P100" s="249" t="n">
        <v>22.4200028991699</v>
      </c>
      <c r="Q100" s="249" t="n">
        <v>25.9200028991699</v>
      </c>
      <c r="R100" s="249" t="n">
        <v>29.9200028991699</v>
      </c>
      <c r="S100" s="236"/>
      <c r="T100" s="249" t="n">
        <v>1.34391641616821</v>
      </c>
      <c r="U100" s="249" t="n">
        <v>1.34391641616821</v>
      </c>
      <c r="V100" s="249" t="n">
        <v>1.34391641616821</v>
      </c>
      <c r="W100" s="236"/>
      <c r="X100" s="249" t="n">
        <v>0.18</v>
      </c>
      <c r="Y100" s="249" t="n">
        <v>0.219870978</v>
      </c>
      <c r="Z100" s="249" t="n">
        <v>0.286</v>
      </c>
      <c r="AA100" s="236"/>
      <c r="AB100" s="249" t="n">
        <v>0.0805</v>
      </c>
      <c r="AC100" s="249" t="n">
        <v>0.109935489</v>
      </c>
      <c r="AD100" s="249" t="n">
        <v>0.154</v>
      </c>
      <c r="AE100" s="236"/>
      <c r="AF100" s="249" t="n">
        <v>0.212981079</v>
      </c>
      <c r="AG100" s="249" t="n">
        <v>0.295927776</v>
      </c>
      <c r="AH100" s="249" t="n">
        <v>0.399502498</v>
      </c>
      <c r="AI100" s="236"/>
      <c r="AJ100" s="249" t="n">
        <v>0.127788647</v>
      </c>
      <c r="AK100" s="249" t="n">
        <v>0.207149443</v>
      </c>
      <c r="AL100" s="249" t="n">
        <v>0.310724165</v>
      </c>
      <c r="AM100" s="236"/>
      <c r="AN100" s="237" t="n">
        <v>31</v>
      </c>
      <c r="AO100" s="250" t="n">
        <v>0.4</v>
      </c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8" t="n">
        <v>39873</v>
      </c>
      <c r="BG100" s="252" t="n">
        <v>0.89</v>
      </c>
      <c r="BH100" s="236"/>
      <c r="BI100" s="236"/>
      <c r="BJ100" s="239"/>
      <c r="BK100" s="239"/>
      <c r="BL100" s="239"/>
      <c r="BM100" s="13"/>
      <c r="BN100" s="13"/>
      <c r="BO100" s="13"/>
      <c r="BP100" s="13"/>
      <c r="BQ100" s="13"/>
      <c r="BR100" s="239"/>
      <c r="BS100" s="239"/>
      <c r="BT100" s="2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</row>
    <row r="101" customFormat="false" ht="12.75" hidden="false" customHeight="false" outlineLevel="0" collapsed="false">
      <c r="B101" s="247" t="n">
        <v>39022</v>
      </c>
      <c r="C101" s="248" t="n">
        <v>25.4499988555908</v>
      </c>
      <c r="D101" s="248" t="n">
        <v>28.4499988555908</v>
      </c>
      <c r="E101" s="248" t="n">
        <v>31.4499988555908</v>
      </c>
      <c r="F101" s="243"/>
      <c r="G101" s="248" t="n">
        <v>13.8249991989136</v>
      </c>
      <c r="H101" s="248" t="n">
        <v>16.8249991989136</v>
      </c>
      <c r="I101" s="248" t="n">
        <v>19.8249991989136</v>
      </c>
      <c r="J101" s="237"/>
      <c r="K101" s="238" t="n">
        <v>39904</v>
      </c>
      <c r="L101" s="249" t="n">
        <v>22.648508605957</v>
      </c>
      <c r="M101" s="249" t="n">
        <v>26.148508605957</v>
      </c>
      <c r="N101" s="249" t="n">
        <v>30.148508605957</v>
      </c>
      <c r="O101" s="236"/>
      <c r="P101" s="249" t="n">
        <v>21.4065103149414</v>
      </c>
      <c r="Q101" s="249" t="n">
        <v>24.9065103149414</v>
      </c>
      <c r="R101" s="249" t="n">
        <v>28.9065103149414</v>
      </c>
      <c r="S101" s="236"/>
      <c r="T101" s="249" t="n">
        <v>1.34391641616821</v>
      </c>
      <c r="U101" s="249" t="n">
        <v>1.34391641616821</v>
      </c>
      <c r="V101" s="249" t="n">
        <v>1.34391641616821</v>
      </c>
      <c r="W101" s="236"/>
      <c r="X101" s="249" t="n">
        <v>0.18</v>
      </c>
      <c r="Y101" s="249" t="n">
        <v>0.219254809</v>
      </c>
      <c r="Z101" s="249" t="n">
        <v>0.285</v>
      </c>
      <c r="AA101" s="236"/>
      <c r="AB101" s="249" t="n">
        <v>0.0805</v>
      </c>
      <c r="AC101" s="249" t="n">
        <v>0.109627405</v>
      </c>
      <c r="AD101" s="249" t="n">
        <v>0.153</v>
      </c>
      <c r="AE101" s="236"/>
      <c r="AF101" s="249" t="n">
        <v>0.207149443</v>
      </c>
      <c r="AG101" s="249" t="n">
        <v>0.294894313</v>
      </c>
      <c r="AH101" s="249" t="n">
        <v>0.398107322</v>
      </c>
      <c r="AI101" s="236"/>
      <c r="AJ101" s="249" t="n">
        <v>0.124289666</v>
      </c>
      <c r="AK101" s="249" t="n">
        <v>0.206426019</v>
      </c>
      <c r="AL101" s="249" t="n">
        <v>0.309639028</v>
      </c>
      <c r="AM101" s="236"/>
      <c r="AN101" s="237" t="n">
        <v>31</v>
      </c>
      <c r="AO101" s="250" t="n">
        <v>0.4</v>
      </c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8" t="n">
        <v>39904</v>
      </c>
      <c r="BG101" s="252" t="n">
        <v>0.89</v>
      </c>
      <c r="BH101" s="236"/>
      <c r="BI101" s="236"/>
      <c r="BJ101" s="239"/>
      <c r="BK101" s="239"/>
      <c r="BL101" s="239"/>
      <c r="BM101" s="13"/>
      <c r="BN101" s="13"/>
      <c r="BO101" s="13"/>
      <c r="BP101" s="13"/>
      <c r="BQ101" s="13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</row>
    <row r="102" customFormat="false" ht="12.75" hidden="false" customHeight="false" outlineLevel="0" collapsed="false">
      <c r="B102" s="247" t="n">
        <v>39052</v>
      </c>
      <c r="C102" s="248" t="n">
        <v>24.8500003814697</v>
      </c>
      <c r="D102" s="248" t="n">
        <v>27.8500003814697</v>
      </c>
      <c r="E102" s="248" t="n">
        <v>30.8500003814697</v>
      </c>
      <c r="F102" s="243"/>
      <c r="G102" s="248" t="n">
        <v>15.674998626709</v>
      </c>
      <c r="H102" s="248" t="n">
        <v>18.674998626709</v>
      </c>
      <c r="I102" s="248" t="n">
        <v>21.674998626709</v>
      </c>
      <c r="J102" s="237"/>
      <c r="K102" s="238" t="n">
        <v>39934</v>
      </c>
      <c r="L102" s="249" t="n">
        <v>23.8225064849854</v>
      </c>
      <c r="M102" s="249" t="n">
        <v>27.3225064849854</v>
      </c>
      <c r="N102" s="249" t="n">
        <v>31.3225064849854</v>
      </c>
      <c r="O102" s="236"/>
      <c r="P102" s="249" t="n">
        <v>24.452504119873</v>
      </c>
      <c r="Q102" s="249" t="n">
        <v>27.952504119873</v>
      </c>
      <c r="R102" s="249" t="n">
        <v>31.952504119873</v>
      </c>
      <c r="S102" s="236"/>
      <c r="T102" s="249" t="n">
        <v>1.34391641616821</v>
      </c>
      <c r="U102" s="249" t="n">
        <v>1.34391641616821</v>
      </c>
      <c r="V102" s="249" t="n">
        <v>1.34391641616821</v>
      </c>
      <c r="W102" s="236"/>
      <c r="X102" s="249" t="n">
        <v>0.18</v>
      </c>
      <c r="Y102" s="249" t="n">
        <v>0.224456533</v>
      </c>
      <c r="Z102" s="249" t="n">
        <v>0.292</v>
      </c>
      <c r="AA102" s="236"/>
      <c r="AB102" s="249" t="n">
        <v>0.0805</v>
      </c>
      <c r="AC102" s="249" t="n">
        <v>0.112228266</v>
      </c>
      <c r="AD102" s="249" t="n">
        <v>0.157</v>
      </c>
      <c r="AE102" s="236"/>
      <c r="AF102" s="249" t="n">
        <v>0.206426019</v>
      </c>
      <c r="AG102" s="249" t="n">
        <v>0.304376102</v>
      </c>
      <c r="AH102" s="249" t="n">
        <v>0.410907738</v>
      </c>
      <c r="AI102" s="236"/>
      <c r="AJ102" s="249" t="n">
        <v>0.123855611</v>
      </c>
      <c r="AK102" s="249" t="n">
        <v>0.213063271</v>
      </c>
      <c r="AL102" s="249" t="n">
        <v>0.319594907</v>
      </c>
      <c r="AM102" s="236"/>
      <c r="AN102" s="237" t="n">
        <v>32</v>
      </c>
      <c r="AO102" s="250" t="n">
        <v>0.4</v>
      </c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8" t="n">
        <v>39934</v>
      </c>
      <c r="BG102" s="252" t="n">
        <v>0.89</v>
      </c>
      <c r="BH102" s="236"/>
      <c r="BI102" s="236"/>
      <c r="BJ102" s="239"/>
      <c r="BK102" s="239"/>
      <c r="BL102" s="239"/>
      <c r="BM102" s="13"/>
      <c r="BN102" s="13"/>
      <c r="BO102" s="13"/>
      <c r="BP102" s="13"/>
      <c r="BQ102" s="13"/>
      <c r="BR102" s="239"/>
      <c r="BS102" s="239"/>
      <c r="BT102" s="2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</row>
    <row r="103" customFormat="false" ht="12.75" hidden="false" customHeight="false" outlineLevel="0" collapsed="false">
      <c r="B103" s="247" t="n">
        <v>39083</v>
      </c>
      <c r="C103" s="248" t="n">
        <v>28.8000106811523</v>
      </c>
      <c r="D103" s="248" t="n">
        <v>31.8000106811523</v>
      </c>
      <c r="E103" s="248" t="n">
        <v>34.8000106811523</v>
      </c>
      <c r="F103" s="243"/>
      <c r="G103" s="248" t="n">
        <v>16.942495880127</v>
      </c>
      <c r="H103" s="248" t="n">
        <v>19.942495880127</v>
      </c>
      <c r="I103" s="248" t="n">
        <v>22.942495880127</v>
      </c>
      <c r="J103" s="237"/>
      <c r="K103" s="238" t="n">
        <v>39965</v>
      </c>
      <c r="L103" s="249" t="n">
        <v>27.0900025939941</v>
      </c>
      <c r="M103" s="249" t="n">
        <v>30.5900025939941</v>
      </c>
      <c r="N103" s="249" t="n">
        <v>34.5900025939941</v>
      </c>
      <c r="O103" s="236"/>
      <c r="P103" s="249" t="n">
        <v>30.1725034332275</v>
      </c>
      <c r="Q103" s="249" t="n">
        <v>33.6725034332275</v>
      </c>
      <c r="R103" s="249" t="n">
        <v>37.6725034332275</v>
      </c>
      <c r="S103" s="236"/>
      <c r="T103" s="249" t="n">
        <v>1.34391641616821</v>
      </c>
      <c r="U103" s="249" t="n">
        <v>1.34391641616821</v>
      </c>
      <c r="V103" s="249" t="n">
        <v>1.34391641616821</v>
      </c>
      <c r="W103" s="236"/>
      <c r="X103" s="249" t="n">
        <v>0.18</v>
      </c>
      <c r="Y103" s="249" t="n">
        <v>0.225083574</v>
      </c>
      <c r="Z103" s="249" t="n">
        <v>0.293</v>
      </c>
      <c r="AA103" s="236"/>
      <c r="AB103" s="249" t="n">
        <v>0.0805</v>
      </c>
      <c r="AC103" s="249" t="n">
        <v>0.112541787</v>
      </c>
      <c r="AD103" s="249" t="n">
        <v>0.158</v>
      </c>
      <c r="AE103" s="236"/>
      <c r="AF103" s="249" t="n">
        <v>0.213063271</v>
      </c>
      <c r="AG103" s="249" t="n">
        <v>0.308385611</v>
      </c>
      <c r="AH103" s="249" t="n">
        <v>0.416320575</v>
      </c>
      <c r="AI103" s="236"/>
      <c r="AJ103" s="249" t="n">
        <v>0.127837963</v>
      </c>
      <c r="AK103" s="249" t="n">
        <v>0.215869928</v>
      </c>
      <c r="AL103" s="249" t="n">
        <v>0.323804892</v>
      </c>
      <c r="AM103" s="236"/>
      <c r="AN103" s="237" t="n">
        <v>32</v>
      </c>
      <c r="AO103" s="250" t="n">
        <v>0.4</v>
      </c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8" t="n">
        <v>39965</v>
      </c>
      <c r="BG103" s="252" t="n">
        <v>0.89</v>
      </c>
      <c r="BH103" s="236"/>
      <c r="BI103" s="236"/>
      <c r="BJ103" s="239"/>
      <c r="BK103" s="239"/>
      <c r="BL103" s="239"/>
      <c r="BM103" s="13"/>
      <c r="BN103" s="13"/>
      <c r="BO103" s="13"/>
      <c r="BP103" s="13"/>
      <c r="BQ103" s="13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</row>
    <row r="104" customFormat="false" ht="12.75" hidden="false" customHeight="false" outlineLevel="0" collapsed="false">
      <c r="B104" s="247" t="n">
        <v>39114</v>
      </c>
      <c r="C104" s="248" t="n">
        <v>27.6500015258789</v>
      </c>
      <c r="D104" s="248" t="n">
        <v>30.6500015258789</v>
      </c>
      <c r="E104" s="248" t="n">
        <v>33.6500015258789</v>
      </c>
      <c r="F104" s="243"/>
      <c r="G104" s="248" t="n">
        <v>17.4424977874756</v>
      </c>
      <c r="H104" s="248" t="n">
        <v>20.4424977874756</v>
      </c>
      <c r="I104" s="248" t="n">
        <v>23.4424977874756</v>
      </c>
      <c r="J104" s="237"/>
      <c r="K104" s="238" t="n">
        <v>39995</v>
      </c>
      <c r="L104" s="249" t="n">
        <v>33.7600122070313</v>
      </c>
      <c r="M104" s="249" t="n">
        <v>37.2600122070313</v>
      </c>
      <c r="N104" s="249" t="n">
        <v>41.2600122070313</v>
      </c>
      <c r="O104" s="236"/>
      <c r="P104" s="249" t="n">
        <v>35.340012512207</v>
      </c>
      <c r="Q104" s="249" t="n">
        <v>38.840012512207</v>
      </c>
      <c r="R104" s="249" t="n">
        <v>42.840012512207</v>
      </c>
      <c r="S104" s="236"/>
      <c r="T104" s="249" t="n">
        <v>1.34391641616821</v>
      </c>
      <c r="U104" s="249" t="n">
        <v>1.34391641616821</v>
      </c>
      <c r="V104" s="249" t="n">
        <v>1.34391641616821</v>
      </c>
      <c r="W104" s="236"/>
      <c r="X104" s="249" t="n">
        <v>0.2175</v>
      </c>
      <c r="Y104" s="249" t="n">
        <v>0.226929378</v>
      </c>
      <c r="Z104" s="249" t="n">
        <v>0.295</v>
      </c>
      <c r="AA104" s="236"/>
      <c r="AB104" s="249" t="n">
        <v>0.098</v>
      </c>
      <c r="AC104" s="249" t="n">
        <v>0.113464689</v>
      </c>
      <c r="AD104" s="249" t="n">
        <v>0.159</v>
      </c>
      <c r="AE104" s="236"/>
      <c r="AF104" s="249" t="n">
        <v>0.215869928</v>
      </c>
      <c r="AG104" s="249" t="n">
        <v>0.312574609</v>
      </c>
      <c r="AH104" s="249" t="n">
        <v>0.421975723</v>
      </c>
      <c r="AI104" s="236"/>
      <c r="AJ104" s="249" t="n">
        <v>0.129521957</v>
      </c>
      <c r="AK104" s="249" t="n">
        <v>0.218802227</v>
      </c>
      <c r="AL104" s="249" t="n">
        <v>0.32820334</v>
      </c>
      <c r="AM104" s="236"/>
      <c r="AN104" s="237" t="n">
        <v>32</v>
      </c>
      <c r="AO104" s="250" t="n">
        <v>0.4</v>
      </c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8" t="n">
        <v>39995</v>
      </c>
      <c r="BG104" s="252" t="n">
        <v>0.89</v>
      </c>
      <c r="BH104" s="236"/>
      <c r="BI104" s="236"/>
      <c r="BJ104" s="239"/>
      <c r="BK104" s="239"/>
      <c r="BL104" s="239"/>
      <c r="BM104" s="13"/>
      <c r="BN104" s="13"/>
      <c r="BO104" s="13"/>
      <c r="BP104" s="13"/>
      <c r="BQ104" s="13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</row>
    <row r="105" customFormat="false" ht="12.75" hidden="false" customHeight="false" outlineLevel="0" collapsed="false">
      <c r="B105" s="247" t="n">
        <v>39142</v>
      </c>
      <c r="C105" s="248" t="n">
        <v>26.1299915313721</v>
      </c>
      <c r="D105" s="248" t="n">
        <v>29.1299915313721</v>
      </c>
      <c r="E105" s="248" t="n">
        <v>32.1299915313721</v>
      </c>
      <c r="F105" s="243"/>
      <c r="G105" s="248" t="n">
        <v>16.3924966430664</v>
      </c>
      <c r="H105" s="248" t="n">
        <v>19.3924966430664</v>
      </c>
      <c r="I105" s="248" t="n">
        <v>22.3924966430664</v>
      </c>
      <c r="J105" s="237"/>
      <c r="K105" s="238" t="n">
        <v>40026</v>
      </c>
      <c r="L105" s="249" t="n">
        <v>31.4100099182129</v>
      </c>
      <c r="M105" s="249" t="n">
        <v>34.9100099182129</v>
      </c>
      <c r="N105" s="249" t="n">
        <v>38.9100099182129</v>
      </c>
      <c r="O105" s="236"/>
      <c r="P105" s="249" t="n">
        <v>33.4900102233887</v>
      </c>
      <c r="Q105" s="249" t="n">
        <v>36.9900102233887</v>
      </c>
      <c r="R105" s="249" t="n">
        <v>40.9900102233887</v>
      </c>
      <c r="S105" s="236"/>
      <c r="T105" s="249" t="n">
        <v>1.34391641616821</v>
      </c>
      <c r="U105" s="249" t="n">
        <v>1.34391641616821</v>
      </c>
      <c r="V105" s="249" t="n">
        <v>1.34391641616821</v>
      </c>
      <c r="W105" s="236"/>
      <c r="X105" s="249" t="n">
        <v>0.2175</v>
      </c>
      <c r="Y105" s="249" t="n">
        <v>0.226429488</v>
      </c>
      <c r="Z105" s="249" t="n">
        <v>0.294</v>
      </c>
      <c r="AA105" s="236"/>
      <c r="AB105" s="249" t="n">
        <v>0.098</v>
      </c>
      <c r="AC105" s="249" t="n">
        <v>0.113214744</v>
      </c>
      <c r="AD105" s="249" t="n">
        <v>0.159</v>
      </c>
      <c r="AE105" s="236"/>
      <c r="AF105" s="249" t="n">
        <v>0.218802227</v>
      </c>
      <c r="AG105" s="249" t="n">
        <v>0.30891457</v>
      </c>
      <c r="AH105" s="249" t="n">
        <v>0.41703467</v>
      </c>
      <c r="AI105" s="236"/>
      <c r="AJ105" s="249" t="n">
        <v>0.131281336</v>
      </c>
      <c r="AK105" s="249" t="n">
        <v>0.216240199</v>
      </c>
      <c r="AL105" s="249" t="n">
        <v>0.324360299</v>
      </c>
      <c r="AM105" s="236"/>
      <c r="AN105" s="237" t="n">
        <v>33</v>
      </c>
      <c r="AO105" s="250" t="n">
        <v>0.4</v>
      </c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8" t="n">
        <v>40026</v>
      </c>
      <c r="BG105" s="252" t="n">
        <v>0.89</v>
      </c>
      <c r="BH105" s="236"/>
      <c r="BI105" s="236"/>
      <c r="BJ105" s="239"/>
      <c r="BK105" s="239"/>
      <c r="BL105" s="239"/>
      <c r="BM105" s="13"/>
      <c r="BN105" s="13"/>
      <c r="BO105" s="13"/>
      <c r="BP105" s="13"/>
      <c r="BQ105" s="13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</row>
    <row r="106" customFormat="false" ht="12.75" hidden="false" customHeight="false" outlineLevel="0" collapsed="false">
      <c r="B106" s="247" t="n">
        <v>39173</v>
      </c>
      <c r="C106" s="248" t="n">
        <v>27.3299980163574</v>
      </c>
      <c r="D106" s="248" t="n">
        <v>30.3299980163574</v>
      </c>
      <c r="E106" s="248" t="n">
        <v>33.3299980163574</v>
      </c>
      <c r="F106" s="243"/>
      <c r="G106" s="248" t="n">
        <v>16.0924974060059</v>
      </c>
      <c r="H106" s="248" t="n">
        <v>19.0924974060059</v>
      </c>
      <c r="I106" s="248" t="n">
        <v>22.0924974060059</v>
      </c>
      <c r="J106" s="237"/>
      <c r="K106" s="238" t="n">
        <v>40057</v>
      </c>
      <c r="L106" s="249" t="n">
        <v>22.7090043640137</v>
      </c>
      <c r="M106" s="249" t="n">
        <v>26.2090043640137</v>
      </c>
      <c r="N106" s="249" t="n">
        <v>30.2090043640137</v>
      </c>
      <c r="O106" s="236"/>
      <c r="P106" s="249" t="n">
        <v>24.5360040283203</v>
      </c>
      <c r="Q106" s="249" t="n">
        <v>28.0360040283203</v>
      </c>
      <c r="R106" s="249" t="n">
        <v>32.0360040283203</v>
      </c>
      <c r="S106" s="236"/>
      <c r="T106" s="249" t="n">
        <v>1.34391641616821</v>
      </c>
      <c r="U106" s="249" t="n">
        <v>1.34391641616821</v>
      </c>
      <c r="V106" s="249" t="n">
        <v>1.34391641616821</v>
      </c>
      <c r="W106" s="236"/>
      <c r="X106" s="249" t="n">
        <v>0.18</v>
      </c>
      <c r="Y106" s="249" t="n">
        <v>0.222288768</v>
      </c>
      <c r="Z106" s="249" t="n">
        <v>0.289</v>
      </c>
      <c r="AA106" s="236"/>
      <c r="AB106" s="249" t="n">
        <v>0.0805</v>
      </c>
      <c r="AC106" s="249" t="n">
        <v>0.111144384</v>
      </c>
      <c r="AD106" s="249" t="n">
        <v>0.156</v>
      </c>
      <c r="AE106" s="236"/>
      <c r="AF106" s="249" t="n">
        <v>0.216240199</v>
      </c>
      <c r="AG106" s="249" t="n">
        <v>0.299031918</v>
      </c>
      <c r="AH106" s="249" t="n">
        <v>0.403693089</v>
      </c>
      <c r="AI106" s="236"/>
      <c r="AJ106" s="249" t="n">
        <v>0.12974412</v>
      </c>
      <c r="AK106" s="249" t="n">
        <v>0.209322342</v>
      </c>
      <c r="AL106" s="249" t="n">
        <v>0.313983513</v>
      </c>
      <c r="AM106" s="236"/>
      <c r="AN106" s="237" t="n">
        <v>33</v>
      </c>
      <c r="AO106" s="250" t="n">
        <v>0.4</v>
      </c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8" t="n">
        <v>40057</v>
      </c>
      <c r="BG106" s="252" t="n">
        <v>0.89</v>
      </c>
      <c r="BH106" s="236"/>
      <c r="BI106" s="236"/>
      <c r="BJ106" s="239"/>
      <c r="BK106" s="239"/>
      <c r="BL106" s="239"/>
      <c r="BM106" s="13"/>
      <c r="BN106" s="13"/>
      <c r="BO106" s="13"/>
      <c r="BP106" s="13"/>
      <c r="BQ106" s="13"/>
      <c r="BR106" s="239"/>
      <c r="BS106" s="239"/>
      <c r="BT106" s="2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</row>
    <row r="107" customFormat="false" ht="12.75" hidden="false" customHeight="false" outlineLevel="0" collapsed="false">
      <c r="B107" s="247" t="n">
        <v>39203</v>
      </c>
      <c r="C107" s="248" t="n">
        <v>29.3800163269043</v>
      </c>
      <c r="D107" s="248" t="n">
        <v>32.3800163269043</v>
      </c>
      <c r="E107" s="248" t="n">
        <v>35.3800163269043</v>
      </c>
      <c r="F107" s="243"/>
      <c r="G107" s="248" t="n">
        <v>15.6924977874756</v>
      </c>
      <c r="H107" s="248" t="n">
        <v>18.6924977874756</v>
      </c>
      <c r="I107" s="248" t="n">
        <v>21.6924977874756</v>
      </c>
      <c r="J107" s="237"/>
      <c r="K107" s="238" t="n">
        <v>40087</v>
      </c>
      <c r="L107" s="249" t="n">
        <v>21.1510076141357</v>
      </c>
      <c r="M107" s="249" t="n">
        <v>24.6510076141357</v>
      </c>
      <c r="N107" s="249" t="n">
        <v>28.6510076141357</v>
      </c>
      <c r="O107" s="236"/>
      <c r="P107" s="249" t="n">
        <v>22.1540059661865</v>
      </c>
      <c r="Q107" s="249" t="n">
        <v>25.6540059661865</v>
      </c>
      <c r="R107" s="249" t="n">
        <v>29.6540059661865</v>
      </c>
      <c r="S107" s="236"/>
      <c r="T107" s="249" t="n">
        <v>1.34391641616821</v>
      </c>
      <c r="U107" s="249" t="n">
        <v>1.34391641616821</v>
      </c>
      <c r="V107" s="249" t="n">
        <v>1.34391641616821</v>
      </c>
      <c r="W107" s="236"/>
      <c r="X107" s="249" t="n">
        <v>0.18</v>
      </c>
      <c r="Y107" s="249" t="n">
        <v>0.21806961</v>
      </c>
      <c r="Z107" s="249" t="n">
        <v>0.283</v>
      </c>
      <c r="AA107" s="236"/>
      <c r="AB107" s="249" t="n">
        <v>0.0805</v>
      </c>
      <c r="AC107" s="249" t="n">
        <v>0.109034805</v>
      </c>
      <c r="AD107" s="249" t="n">
        <v>0.153</v>
      </c>
      <c r="AE107" s="236"/>
      <c r="AF107" s="249" t="n">
        <v>0.209322342</v>
      </c>
      <c r="AG107" s="249" t="n">
        <v>0.290916908</v>
      </c>
      <c r="AH107" s="249" t="n">
        <v>0.392737825</v>
      </c>
      <c r="AI107" s="236"/>
      <c r="AJ107" s="249" t="n">
        <v>0.125593405</v>
      </c>
      <c r="AK107" s="249" t="n">
        <v>0.203641835</v>
      </c>
      <c r="AL107" s="249" t="n">
        <v>0.305462753</v>
      </c>
      <c r="AM107" s="236"/>
      <c r="AN107" s="237" t="n">
        <v>33</v>
      </c>
      <c r="AO107" s="250" t="n">
        <v>0.4</v>
      </c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8" t="n">
        <v>40087</v>
      </c>
      <c r="BG107" s="252" t="n">
        <v>0.89</v>
      </c>
      <c r="BH107" s="236"/>
      <c r="BI107" s="236"/>
      <c r="BJ107" s="239"/>
      <c r="BK107" s="239"/>
      <c r="BL107" s="239"/>
      <c r="BM107" s="13"/>
      <c r="BN107" s="13"/>
      <c r="BO107" s="13"/>
      <c r="BP107" s="13"/>
      <c r="BQ107" s="13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</row>
    <row r="108" customFormat="false" ht="12.75" hidden="false" customHeight="false" outlineLevel="0" collapsed="false">
      <c r="B108" s="247" t="n">
        <v>39234</v>
      </c>
      <c r="C108" s="248" t="n">
        <v>34.8300018310547</v>
      </c>
      <c r="D108" s="248" t="n">
        <v>37.8300018310547</v>
      </c>
      <c r="E108" s="248" t="n">
        <v>40.8300018310547</v>
      </c>
      <c r="F108" s="243"/>
      <c r="G108" s="248" t="n">
        <v>16.2925000762939</v>
      </c>
      <c r="H108" s="248" t="n">
        <v>19.2925000762939</v>
      </c>
      <c r="I108" s="248" t="n">
        <v>22.2925000762939</v>
      </c>
      <c r="J108" s="237"/>
      <c r="K108" s="238" t="n">
        <v>40118</v>
      </c>
      <c r="L108" s="249" t="n">
        <v>21.4010076141357</v>
      </c>
      <c r="M108" s="249" t="n">
        <v>24.9010076141357</v>
      </c>
      <c r="N108" s="249" t="n">
        <v>28.9010076141357</v>
      </c>
      <c r="O108" s="236"/>
      <c r="P108" s="249" t="n">
        <v>21.6540059661865</v>
      </c>
      <c r="Q108" s="249" t="n">
        <v>25.1540059661865</v>
      </c>
      <c r="R108" s="249" t="n">
        <v>29.1540059661865</v>
      </c>
      <c r="S108" s="236"/>
      <c r="T108" s="249" t="n">
        <v>1.34391641616821</v>
      </c>
      <c r="U108" s="249" t="n">
        <v>1.34391641616821</v>
      </c>
      <c r="V108" s="249" t="n">
        <v>1.34391641616821</v>
      </c>
      <c r="W108" s="236"/>
      <c r="X108" s="249" t="n">
        <v>0.18</v>
      </c>
      <c r="Y108" s="249" t="n">
        <v>0.215012636</v>
      </c>
      <c r="Z108" s="249" t="n">
        <v>0.28</v>
      </c>
      <c r="AA108" s="236"/>
      <c r="AB108" s="249" t="n">
        <v>0.0805</v>
      </c>
      <c r="AC108" s="249" t="n">
        <v>0.107506318</v>
      </c>
      <c r="AD108" s="249" t="n">
        <v>0.151</v>
      </c>
      <c r="AE108" s="236"/>
      <c r="AF108" s="249" t="n">
        <v>0.203641835</v>
      </c>
      <c r="AG108" s="249" t="n">
        <v>0.287850545</v>
      </c>
      <c r="AH108" s="249" t="n">
        <v>0.388598236</v>
      </c>
      <c r="AI108" s="236"/>
      <c r="AJ108" s="249" t="n">
        <v>0.122185101</v>
      </c>
      <c r="AK108" s="249" t="n">
        <v>0.201495381</v>
      </c>
      <c r="AL108" s="249" t="n">
        <v>0.302243072</v>
      </c>
      <c r="AM108" s="236"/>
      <c r="AN108" s="237" t="n">
        <v>34</v>
      </c>
      <c r="AO108" s="250" t="n">
        <v>0.4</v>
      </c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8" t="n">
        <v>40118</v>
      </c>
      <c r="BG108" s="252" t="n">
        <v>0.89</v>
      </c>
      <c r="BH108" s="236"/>
      <c r="BI108" s="236"/>
      <c r="BJ108" s="239"/>
      <c r="BK108" s="239"/>
      <c r="BL108" s="239"/>
      <c r="BM108" s="13"/>
      <c r="BN108" s="13"/>
      <c r="BO108" s="13"/>
      <c r="BP108" s="13"/>
      <c r="BQ108" s="13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</row>
    <row r="109" customFormat="false" ht="12.75" hidden="false" customHeight="false" outlineLevel="0" collapsed="false">
      <c r="B109" s="247" t="n">
        <v>39264</v>
      </c>
      <c r="C109" s="248" t="n">
        <v>40.7300033569336</v>
      </c>
      <c r="D109" s="248" t="n">
        <v>43.7300033569336</v>
      </c>
      <c r="E109" s="248" t="n">
        <v>46.7300033569336</v>
      </c>
      <c r="F109" s="243"/>
      <c r="G109" s="248" t="n">
        <v>17.7925000762939</v>
      </c>
      <c r="H109" s="248" t="n">
        <v>20.7925000762939</v>
      </c>
      <c r="I109" s="248" t="n">
        <v>23.7925000762939</v>
      </c>
      <c r="J109" s="237"/>
      <c r="K109" s="238" t="n">
        <v>40148</v>
      </c>
      <c r="L109" s="249" t="n">
        <v>21.9660062408447</v>
      </c>
      <c r="M109" s="249" t="n">
        <v>25.4660062408447</v>
      </c>
      <c r="N109" s="249" t="n">
        <v>29.4660062408447</v>
      </c>
      <c r="O109" s="236"/>
      <c r="P109" s="249" t="n">
        <v>22.3640073394775</v>
      </c>
      <c r="Q109" s="249" t="n">
        <v>25.8640073394775</v>
      </c>
      <c r="R109" s="249" t="n">
        <v>29.8640073394775</v>
      </c>
      <c r="S109" s="236"/>
      <c r="T109" s="249" t="n">
        <v>1.34391641616821</v>
      </c>
      <c r="U109" s="249" t="n">
        <v>1.34391641616821</v>
      </c>
      <c r="V109" s="249" t="n">
        <v>1.34391641616821</v>
      </c>
      <c r="W109" s="236"/>
      <c r="X109" s="249" t="n">
        <v>0.18</v>
      </c>
      <c r="Y109" s="249" t="n">
        <v>0.215677358</v>
      </c>
      <c r="Z109" s="249" t="n">
        <v>0.28</v>
      </c>
      <c r="AA109" s="236"/>
      <c r="AB109" s="249" t="n">
        <v>0.0805</v>
      </c>
      <c r="AC109" s="249" t="n">
        <v>0.107838679</v>
      </c>
      <c r="AD109" s="249" t="n">
        <v>0.151</v>
      </c>
      <c r="AE109" s="236"/>
      <c r="AF109" s="249" t="n">
        <v>0.201495381</v>
      </c>
      <c r="AG109" s="249" t="n">
        <v>0.28795958</v>
      </c>
      <c r="AH109" s="249" t="n">
        <v>0.388745433</v>
      </c>
      <c r="AI109" s="236"/>
      <c r="AJ109" s="249" t="n">
        <v>0.120897229</v>
      </c>
      <c r="AK109" s="249" t="n">
        <v>0.201571706</v>
      </c>
      <c r="AL109" s="249" t="n">
        <v>0.302357559</v>
      </c>
      <c r="AM109" s="236"/>
      <c r="AN109" s="237" t="n">
        <v>34</v>
      </c>
      <c r="AO109" s="250" t="n">
        <v>0.4</v>
      </c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8" t="n">
        <v>40148</v>
      </c>
      <c r="BG109" s="252" t="n">
        <v>0.89</v>
      </c>
      <c r="BH109" s="236"/>
      <c r="BI109" s="236"/>
      <c r="BJ109" s="239"/>
      <c r="BK109" s="239"/>
      <c r="BL109" s="239"/>
      <c r="BM109" s="13"/>
      <c r="BN109" s="13"/>
      <c r="BO109" s="13"/>
      <c r="BP109" s="13"/>
      <c r="BQ109" s="13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</row>
    <row r="110" customFormat="false" ht="12.75" hidden="false" customHeight="false" outlineLevel="0" collapsed="false">
      <c r="B110" s="247" t="n">
        <v>39295</v>
      </c>
      <c r="C110" s="248" t="n">
        <v>39.9750015258789</v>
      </c>
      <c r="D110" s="248" t="n">
        <v>42.9750015258789</v>
      </c>
      <c r="E110" s="248" t="n">
        <v>45.9750015258789</v>
      </c>
      <c r="F110" s="243"/>
      <c r="G110" s="248" t="n">
        <v>17.6925000762939</v>
      </c>
      <c r="H110" s="248" t="n">
        <v>20.6925000762939</v>
      </c>
      <c r="I110" s="248" t="n">
        <v>23.6925000762939</v>
      </c>
      <c r="J110" s="237"/>
      <c r="K110" s="238" t="n">
        <v>40179</v>
      </c>
      <c r="L110" s="249" t="n">
        <v>26.3030057525635</v>
      </c>
      <c r="M110" s="249" t="n">
        <v>30.3030057525635</v>
      </c>
      <c r="N110" s="249" t="n">
        <v>34.3030057525635</v>
      </c>
      <c r="O110" s="236"/>
      <c r="P110" s="249" t="n">
        <v>24.2620057678223</v>
      </c>
      <c r="Q110" s="249" t="n">
        <v>28.2620057678223</v>
      </c>
      <c r="R110" s="249" t="n">
        <v>32.2620057678223</v>
      </c>
      <c r="S110" s="236"/>
      <c r="T110" s="249" t="n">
        <v>1.38423383235931</v>
      </c>
      <c r="U110" s="249" t="n">
        <v>1.38423383235931</v>
      </c>
      <c r="V110" s="249" t="n">
        <v>1.38423383235931</v>
      </c>
      <c r="W110" s="236"/>
      <c r="X110" s="249" t="n">
        <v>0.18</v>
      </c>
      <c r="Y110" s="249" t="n">
        <v>0.217379138</v>
      </c>
      <c r="Z110" s="249" t="n">
        <v>0.283</v>
      </c>
      <c r="AA110" s="236"/>
      <c r="AB110" s="249" t="n">
        <v>0.0805</v>
      </c>
      <c r="AC110" s="249" t="n">
        <v>0.108689569</v>
      </c>
      <c r="AD110" s="249" t="n">
        <v>0.152</v>
      </c>
      <c r="AE110" s="236"/>
      <c r="AF110" s="249" t="n">
        <v>0.201571706</v>
      </c>
      <c r="AG110" s="249" t="n">
        <v>0.289182647</v>
      </c>
      <c r="AH110" s="249" t="n">
        <v>0.390396574</v>
      </c>
      <c r="AI110" s="236"/>
      <c r="AJ110" s="249" t="n">
        <v>0.120943024</v>
      </c>
      <c r="AK110" s="249" t="n">
        <v>0.202427853</v>
      </c>
      <c r="AL110" s="249" t="n">
        <v>0.30364178</v>
      </c>
      <c r="AM110" s="236"/>
      <c r="AN110" s="237" t="n">
        <v>34</v>
      </c>
      <c r="AO110" s="250" t="n">
        <v>0.4</v>
      </c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8" t="n">
        <v>40179</v>
      </c>
      <c r="BG110" s="252" t="n">
        <v>0.89</v>
      </c>
      <c r="BH110" s="236"/>
      <c r="BI110" s="236"/>
      <c r="BJ110" s="239"/>
      <c r="BK110" s="239"/>
      <c r="BL110" s="239"/>
      <c r="BM110" s="13"/>
      <c r="BN110" s="13"/>
      <c r="BO110" s="13"/>
      <c r="BP110" s="13"/>
      <c r="BQ110" s="13"/>
      <c r="BR110" s="239"/>
      <c r="BS110" s="239"/>
      <c r="BT110" s="2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</row>
    <row r="111" customFormat="false" ht="12.75" hidden="false" customHeight="false" outlineLevel="0" collapsed="false">
      <c r="B111" s="247" t="n">
        <v>39326</v>
      </c>
      <c r="C111" s="248" t="n">
        <v>28.3999992370605</v>
      </c>
      <c r="D111" s="248" t="n">
        <v>31.3999992370605</v>
      </c>
      <c r="E111" s="248" t="n">
        <v>34.3999992370605</v>
      </c>
      <c r="F111" s="243"/>
      <c r="G111" s="248" t="n">
        <v>14.4425010299683</v>
      </c>
      <c r="H111" s="248" t="n">
        <v>17.4425010299683</v>
      </c>
      <c r="I111" s="248" t="n">
        <v>20.4425010299683</v>
      </c>
      <c r="J111" s="237"/>
      <c r="K111" s="238" t="n">
        <v>40210</v>
      </c>
      <c r="L111" s="249" t="n">
        <v>25.0530057525635</v>
      </c>
      <c r="M111" s="249" t="n">
        <v>29.0530057525635</v>
      </c>
      <c r="N111" s="249" t="n">
        <v>33.0530057525635</v>
      </c>
      <c r="O111" s="236"/>
      <c r="P111" s="249" t="n">
        <v>23.5120057678223</v>
      </c>
      <c r="Q111" s="249" t="n">
        <v>27.5120057678223</v>
      </c>
      <c r="R111" s="249" t="n">
        <v>31.5120057678223</v>
      </c>
      <c r="S111" s="236"/>
      <c r="T111" s="249" t="n">
        <v>1.38423383235931</v>
      </c>
      <c r="U111" s="249" t="n">
        <v>1.38423383235931</v>
      </c>
      <c r="V111" s="249" t="n">
        <v>1.38423383235931</v>
      </c>
      <c r="W111" s="236"/>
      <c r="X111" s="249" t="n">
        <v>0.18</v>
      </c>
      <c r="Y111" s="249" t="n">
        <v>0.216972275</v>
      </c>
      <c r="Z111" s="249" t="n">
        <v>0.282</v>
      </c>
      <c r="AA111" s="236"/>
      <c r="AB111" s="249" t="n">
        <v>0.0805</v>
      </c>
      <c r="AC111" s="249" t="n">
        <v>0.108486138</v>
      </c>
      <c r="AD111" s="249" t="n">
        <v>0.152</v>
      </c>
      <c r="AE111" s="236"/>
      <c r="AF111" s="249" t="n">
        <v>0.202427853</v>
      </c>
      <c r="AG111" s="249" t="n">
        <v>0.288439689</v>
      </c>
      <c r="AH111" s="249" t="n">
        <v>0.38939358</v>
      </c>
      <c r="AI111" s="236"/>
      <c r="AJ111" s="249" t="n">
        <v>0.121456712</v>
      </c>
      <c r="AK111" s="249" t="n">
        <v>0.201907782</v>
      </c>
      <c r="AL111" s="249" t="n">
        <v>0.302861673</v>
      </c>
      <c r="AM111" s="236"/>
      <c r="AN111" s="237" t="n">
        <v>35</v>
      </c>
      <c r="AO111" s="250" t="n">
        <v>0.4</v>
      </c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8" t="n">
        <v>40210</v>
      </c>
      <c r="BG111" s="252" t="n">
        <v>0.89</v>
      </c>
      <c r="BH111" s="236"/>
      <c r="BI111" s="236"/>
      <c r="BJ111" s="239"/>
      <c r="BK111" s="239"/>
      <c r="BL111" s="239"/>
      <c r="BM111" s="13"/>
      <c r="BN111" s="13"/>
      <c r="BO111" s="13"/>
      <c r="BP111" s="13"/>
      <c r="BQ111" s="13"/>
      <c r="BR111" s="239"/>
      <c r="BS111" s="239"/>
      <c r="BT111" s="2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</row>
    <row r="112" customFormat="false" ht="12.75" hidden="false" customHeight="false" outlineLevel="0" collapsed="false">
      <c r="B112" s="247" t="n">
        <v>39356</v>
      </c>
      <c r="C112" s="248" t="n">
        <v>27.9499988555908</v>
      </c>
      <c r="D112" s="248" t="n">
        <v>30.9499988555908</v>
      </c>
      <c r="E112" s="248" t="n">
        <v>33.9499988555908</v>
      </c>
      <c r="F112" s="243"/>
      <c r="G112" s="248" t="n">
        <v>14.0750007247925</v>
      </c>
      <c r="H112" s="248" t="n">
        <v>17.0750007247925</v>
      </c>
      <c r="I112" s="248" t="n">
        <v>20.0750007247925</v>
      </c>
      <c r="J112" s="237"/>
      <c r="K112" s="238" t="n">
        <v>40238</v>
      </c>
      <c r="L112" s="249" t="n">
        <v>23.6300035095215</v>
      </c>
      <c r="M112" s="249" t="n">
        <v>27.6300035095215</v>
      </c>
      <c r="N112" s="249" t="n">
        <v>31.6300035095215</v>
      </c>
      <c r="O112" s="236"/>
      <c r="P112" s="249" t="n">
        <v>22.6700028991699</v>
      </c>
      <c r="Q112" s="249" t="n">
        <v>26.6700028991699</v>
      </c>
      <c r="R112" s="249" t="n">
        <v>30.6700028991699</v>
      </c>
      <c r="S112" s="236"/>
      <c r="T112" s="249" t="n">
        <v>1.38423383235931</v>
      </c>
      <c r="U112" s="249" t="n">
        <v>1.38423383235931</v>
      </c>
      <c r="V112" s="249" t="n">
        <v>1.38423383235931</v>
      </c>
      <c r="W112" s="236"/>
      <c r="X112" s="249" t="n">
        <v>0.18</v>
      </c>
      <c r="Y112" s="249" t="n">
        <v>0.211987127</v>
      </c>
      <c r="Z112" s="249" t="n">
        <v>0.276</v>
      </c>
      <c r="AA112" s="236"/>
      <c r="AB112" s="249" t="n">
        <v>0.0805</v>
      </c>
      <c r="AC112" s="249" t="n">
        <v>0.105993564</v>
      </c>
      <c r="AD112" s="249" t="n">
        <v>0.148</v>
      </c>
      <c r="AE112" s="236"/>
      <c r="AF112" s="249" t="n">
        <v>0.201907782</v>
      </c>
      <c r="AG112" s="249" t="n">
        <v>0.282791681</v>
      </c>
      <c r="AH112" s="249" t="n">
        <v>0.38176877</v>
      </c>
      <c r="AI112" s="236"/>
      <c r="AJ112" s="249" t="n">
        <v>0.121144669</v>
      </c>
      <c r="AK112" s="249" t="n">
        <v>0.197954177</v>
      </c>
      <c r="AL112" s="249" t="n">
        <v>0.296931265</v>
      </c>
      <c r="AM112" s="236"/>
      <c r="AN112" s="237" t="n">
        <v>35</v>
      </c>
      <c r="AO112" s="250" t="n">
        <v>0.4</v>
      </c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8" t="n">
        <v>40238</v>
      </c>
      <c r="BG112" s="252" t="n">
        <v>0.89</v>
      </c>
      <c r="BH112" s="236"/>
      <c r="BI112" s="236"/>
      <c r="BJ112" s="239"/>
      <c r="BK112" s="239"/>
      <c r="BL112" s="239"/>
      <c r="BM112" s="13"/>
      <c r="BN112" s="13"/>
      <c r="BO112" s="13"/>
      <c r="BP112" s="13"/>
      <c r="BQ112" s="13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</row>
    <row r="113" customFormat="false" ht="12.75" hidden="false" customHeight="false" outlineLevel="0" collapsed="false">
      <c r="B113" s="247" t="n">
        <v>39387</v>
      </c>
      <c r="C113" s="248" t="n">
        <v>26.4499988555908</v>
      </c>
      <c r="D113" s="248" t="n">
        <v>29.4499988555908</v>
      </c>
      <c r="E113" s="248" t="n">
        <v>32.4499988555908</v>
      </c>
      <c r="F113" s="243"/>
      <c r="G113" s="248" t="n">
        <v>14.1749991989136</v>
      </c>
      <c r="H113" s="248" t="n">
        <v>17.1749991989136</v>
      </c>
      <c r="I113" s="248" t="n">
        <v>20.1749991989136</v>
      </c>
      <c r="J113" s="237"/>
      <c r="K113" s="238" t="n">
        <v>40269</v>
      </c>
      <c r="L113" s="249" t="n">
        <v>22.898508605957</v>
      </c>
      <c r="M113" s="249" t="n">
        <v>26.898508605957</v>
      </c>
      <c r="N113" s="249" t="n">
        <v>30.898508605957</v>
      </c>
      <c r="O113" s="236"/>
      <c r="P113" s="249" t="n">
        <v>21.6565103149414</v>
      </c>
      <c r="Q113" s="249" t="n">
        <v>25.6565103149414</v>
      </c>
      <c r="R113" s="249" t="n">
        <v>29.6565103149414</v>
      </c>
      <c r="S113" s="236"/>
      <c r="T113" s="249" t="n">
        <v>1.38423383235931</v>
      </c>
      <c r="U113" s="249" t="n">
        <v>1.38423383235931</v>
      </c>
      <c r="V113" s="249" t="n">
        <v>1.38423383235931</v>
      </c>
      <c r="W113" s="236"/>
      <c r="X113" s="249" t="n">
        <v>0.18</v>
      </c>
      <c r="Y113" s="249" t="n">
        <v>0.211534552</v>
      </c>
      <c r="Z113" s="249" t="n">
        <v>0.275</v>
      </c>
      <c r="AA113" s="236"/>
      <c r="AB113" s="249" t="n">
        <v>0.0805</v>
      </c>
      <c r="AC113" s="249" t="n">
        <v>0.105767276</v>
      </c>
      <c r="AD113" s="249" t="n">
        <v>0.148</v>
      </c>
      <c r="AE113" s="236"/>
      <c r="AF113" s="249" t="n">
        <v>0.197954177</v>
      </c>
      <c r="AG113" s="249" t="n">
        <v>0.281980763</v>
      </c>
      <c r="AH113" s="249" t="n">
        <v>0.38067403</v>
      </c>
      <c r="AI113" s="236"/>
      <c r="AJ113" s="249" t="n">
        <v>0.118772506</v>
      </c>
      <c r="AK113" s="249" t="n">
        <v>0.197386534</v>
      </c>
      <c r="AL113" s="249" t="n">
        <v>0.296079801</v>
      </c>
      <c r="AM113" s="236"/>
      <c r="AN113" s="237" t="n">
        <v>35</v>
      </c>
      <c r="AO113" s="250" t="n">
        <v>0.4</v>
      </c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8" t="n">
        <v>40269</v>
      </c>
      <c r="BG113" s="252" t="n">
        <v>0.89</v>
      </c>
      <c r="BH113" s="236"/>
      <c r="BI113" s="236"/>
      <c r="BJ113" s="239"/>
      <c r="BK113" s="239"/>
      <c r="BL113" s="239"/>
      <c r="BM113" s="13"/>
      <c r="BN113" s="13"/>
      <c r="BO113" s="13"/>
      <c r="BP113" s="13"/>
      <c r="BQ113" s="13"/>
      <c r="BR113" s="239"/>
      <c r="BS113" s="239"/>
      <c r="BT113" s="2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</row>
    <row r="114" customFormat="false" ht="12.75" hidden="false" customHeight="false" outlineLevel="0" collapsed="false">
      <c r="B114" s="247" t="n">
        <v>39417</v>
      </c>
      <c r="C114" s="248" t="n">
        <v>25.8500003814697</v>
      </c>
      <c r="D114" s="248" t="n">
        <v>28.8500003814697</v>
      </c>
      <c r="E114" s="248" t="n">
        <v>31.8500003814697</v>
      </c>
      <c r="F114" s="243"/>
      <c r="G114" s="248" t="n">
        <v>16.024998626709</v>
      </c>
      <c r="H114" s="248" t="n">
        <v>19.024998626709</v>
      </c>
      <c r="I114" s="248" t="n">
        <v>22.024998626709</v>
      </c>
      <c r="J114" s="237"/>
      <c r="K114" s="238" t="n">
        <v>40299</v>
      </c>
      <c r="L114" s="249" t="n">
        <v>24.0725064849854</v>
      </c>
      <c r="M114" s="249" t="n">
        <v>28.0725064849854</v>
      </c>
      <c r="N114" s="249" t="n">
        <v>32.0725064849854</v>
      </c>
      <c r="O114" s="236"/>
      <c r="P114" s="249" t="n">
        <v>24.702504119873</v>
      </c>
      <c r="Q114" s="249" t="n">
        <v>28.702504119873</v>
      </c>
      <c r="R114" s="249" t="n">
        <v>32.7025041198731</v>
      </c>
      <c r="S114" s="236"/>
      <c r="T114" s="249" t="n">
        <v>1.38423383235931</v>
      </c>
      <c r="U114" s="249" t="n">
        <v>1.38423383235931</v>
      </c>
      <c r="V114" s="249" t="n">
        <v>1.38423383235931</v>
      </c>
      <c r="W114" s="236"/>
      <c r="X114" s="249" t="n">
        <v>0.18</v>
      </c>
      <c r="Y114" s="249" t="n">
        <v>0.214988475</v>
      </c>
      <c r="Z114" s="249" t="n">
        <v>0.279</v>
      </c>
      <c r="AA114" s="236"/>
      <c r="AB114" s="249" t="n">
        <v>0.0805</v>
      </c>
      <c r="AC114" s="249" t="n">
        <v>0.107494237</v>
      </c>
      <c r="AD114" s="249" t="n">
        <v>0.15</v>
      </c>
      <c r="AE114" s="236"/>
      <c r="AF114" s="249" t="n">
        <v>0.197386534</v>
      </c>
      <c r="AG114" s="249" t="n">
        <v>0.288156887</v>
      </c>
      <c r="AH114" s="249" t="n">
        <v>0.389011797</v>
      </c>
      <c r="AI114" s="236"/>
      <c r="AJ114" s="249" t="n">
        <v>0.118431921</v>
      </c>
      <c r="AK114" s="249" t="n">
        <v>0.201709821</v>
      </c>
      <c r="AL114" s="249" t="n">
        <v>0.302564731</v>
      </c>
      <c r="AM114" s="236"/>
      <c r="AN114" s="237" t="n">
        <v>36</v>
      </c>
      <c r="AO114" s="250" t="n">
        <v>0.4</v>
      </c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8" t="n">
        <v>40299</v>
      </c>
      <c r="BG114" s="252" t="n">
        <v>0.89</v>
      </c>
      <c r="BH114" s="236"/>
      <c r="BI114" s="236"/>
      <c r="BJ114" s="239"/>
      <c r="BK114" s="239"/>
      <c r="BL114" s="239"/>
      <c r="BM114" s="13"/>
      <c r="BN114" s="13"/>
      <c r="BO114" s="13"/>
      <c r="BP114" s="13"/>
      <c r="BQ114" s="13"/>
      <c r="BR114" s="239"/>
      <c r="BS114" s="239"/>
      <c r="BT114" s="239"/>
      <c r="BU114" s="239"/>
      <c r="BV114" s="239"/>
      <c r="BW114" s="239"/>
      <c r="BX114" s="239"/>
      <c r="BY114" s="239"/>
      <c r="BZ114" s="239"/>
      <c r="CA114" s="239"/>
      <c r="CB114" s="239"/>
      <c r="CC114" s="239"/>
      <c r="CD114" s="239"/>
      <c r="CE114" s="239"/>
    </row>
    <row r="115" customFormat="false" ht="12.75" hidden="false" customHeight="false" outlineLevel="0" collapsed="false">
      <c r="B115" s="247" t="n">
        <v>39448</v>
      </c>
      <c r="C115" s="248" t="n">
        <v>29.3000106811523</v>
      </c>
      <c r="D115" s="248" t="n">
        <v>32.8000106811523</v>
      </c>
      <c r="E115" s="248" t="n">
        <v>36.3000106811523</v>
      </c>
      <c r="F115" s="243"/>
      <c r="G115" s="248" t="n">
        <v>16.942495880127</v>
      </c>
      <c r="H115" s="248" t="n">
        <v>20.442495880127</v>
      </c>
      <c r="I115" s="248" t="n">
        <v>23.942495880127</v>
      </c>
      <c r="J115" s="237"/>
      <c r="K115" s="238" t="n">
        <v>40330</v>
      </c>
      <c r="L115" s="249" t="n">
        <v>28.0900025939941</v>
      </c>
      <c r="M115" s="249" t="n">
        <v>32.0900025939941</v>
      </c>
      <c r="N115" s="249" t="n">
        <v>36.0900025939941</v>
      </c>
      <c r="O115" s="236"/>
      <c r="P115" s="249" t="n">
        <v>31.1725034332275</v>
      </c>
      <c r="Q115" s="249" t="n">
        <v>35.1725034332275</v>
      </c>
      <c r="R115" s="249" t="n">
        <v>39.1725034332275</v>
      </c>
      <c r="S115" s="236"/>
      <c r="T115" s="249" t="n">
        <v>1.38423383235931</v>
      </c>
      <c r="U115" s="249" t="n">
        <v>1.38423383235931</v>
      </c>
      <c r="V115" s="249" t="n">
        <v>1.38423383235931</v>
      </c>
      <c r="W115" s="236"/>
      <c r="X115" s="249" t="n">
        <v>0.18</v>
      </c>
      <c r="Y115" s="249" t="n">
        <v>0.215374828</v>
      </c>
      <c r="Z115" s="249" t="n">
        <v>0.28</v>
      </c>
      <c r="AA115" s="236"/>
      <c r="AB115" s="249" t="n">
        <v>0.0805</v>
      </c>
      <c r="AC115" s="249" t="n">
        <v>0.107687414</v>
      </c>
      <c r="AD115" s="249" t="n">
        <v>0.151</v>
      </c>
      <c r="AE115" s="236"/>
      <c r="AF115" s="249" t="n">
        <v>0.201709821</v>
      </c>
      <c r="AG115" s="249" t="n">
        <v>0.290705755</v>
      </c>
      <c r="AH115" s="249" t="n">
        <v>0.392452769</v>
      </c>
      <c r="AI115" s="236"/>
      <c r="AJ115" s="249" t="n">
        <v>0.121025892</v>
      </c>
      <c r="AK115" s="249" t="n">
        <v>0.203494028</v>
      </c>
      <c r="AL115" s="249" t="n">
        <v>0.305241042</v>
      </c>
      <c r="AM115" s="236"/>
      <c r="AN115" s="237" t="n">
        <v>36</v>
      </c>
      <c r="AO115" s="250" t="n">
        <v>0.4</v>
      </c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8" t="n">
        <v>40330</v>
      </c>
      <c r="BG115" s="252" t="n">
        <v>0.89</v>
      </c>
      <c r="BH115" s="236"/>
      <c r="BI115" s="236"/>
      <c r="BJ115" s="239"/>
      <c r="BK115" s="239"/>
      <c r="BL115" s="239"/>
      <c r="BM115" s="13"/>
      <c r="BN115" s="13"/>
      <c r="BO115" s="13"/>
      <c r="BP115" s="13"/>
      <c r="BQ115" s="13"/>
      <c r="BR115" s="239"/>
      <c r="BS115" s="239"/>
      <c r="BT115" s="239"/>
      <c r="BU115" s="239"/>
      <c r="BV115" s="239"/>
      <c r="BW115" s="239"/>
      <c r="BX115" s="239"/>
      <c r="BY115" s="239"/>
      <c r="BZ115" s="239"/>
      <c r="CA115" s="239"/>
      <c r="CB115" s="239"/>
      <c r="CC115" s="239"/>
      <c r="CD115" s="239"/>
      <c r="CE115" s="239"/>
    </row>
    <row r="116" customFormat="false" ht="12.75" hidden="false" customHeight="false" outlineLevel="0" collapsed="false">
      <c r="B116" s="247" t="n">
        <v>39479</v>
      </c>
      <c r="C116" s="248" t="n">
        <v>28.1500015258789</v>
      </c>
      <c r="D116" s="248" t="n">
        <v>31.6500015258789</v>
      </c>
      <c r="E116" s="248" t="n">
        <v>35.1500015258789</v>
      </c>
      <c r="F116" s="243"/>
      <c r="G116" s="248" t="n">
        <v>17.4424977874756</v>
      </c>
      <c r="H116" s="248" t="n">
        <v>20.9424977874756</v>
      </c>
      <c r="I116" s="248" t="n">
        <v>24.4424977874756</v>
      </c>
      <c r="J116" s="237"/>
      <c r="K116" s="238" t="n">
        <v>40360</v>
      </c>
      <c r="L116" s="249" t="n">
        <v>33.7600122070313</v>
      </c>
      <c r="M116" s="249" t="n">
        <v>37.7600122070313</v>
      </c>
      <c r="N116" s="249" t="n">
        <v>41.7600122070313</v>
      </c>
      <c r="O116" s="236"/>
      <c r="P116" s="249" t="n">
        <v>35.590012512207</v>
      </c>
      <c r="Q116" s="249" t="n">
        <v>39.590012512207</v>
      </c>
      <c r="R116" s="249" t="n">
        <v>43.590012512207</v>
      </c>
      <c r="S116" s="236"/>
      <c r="T116" s="249" t="n">
        <v>1.38423383235931</v>
      </c>
      <c r="U116" s="249" t="n">
        <v>1.38423383235931</v>
      </c>
      <c r="V116" s="249" t="n">
        <v>1.38423383235931</v>
      </c>
      <c r="W116" s="236"/>
      <c r="X116" s="249" t="n">
        <v>0.2175</v>
      </c>
      <c r="Y116" s="249" t="n">
        <v>0.216582417</v>
      </c>
      <c r="Z116" s="249" t="n">
        <v>0.282</v>
      </c>
      <c r="AA116" s="236"/>
      <c r="AB116" s="249" t="n">
        <v>0.098</v>
      </c>
      <c r="AC116" s="249" t="n">
        <v>0.108291209</v>
      </c>
      <c r="AD116" s="249" t="n">
        <v>0.152</v>
      </c>
      <c r="AE116" s="236"/>
      <c r="AF116" s="249" t="n">
        <v>0.203494028</v>
      </c>
      <c r="AG116" s="249" t="n">
        <v>0.29337995</v>
      </c>
      <c r="AH116" s="249" t="n">
        <v>0.396062933</v>
      </c>
      <c r="AI116" s="236"/>
      <c r="AJ116" s="249" t="n">
        <v>0.122096417</v>
      </c>
      <c r="AK116" s="249" t="n">
        <v>0.205365965</v>
      </c>
      <c r="AL116" s="249" t="n">
        <v>0.308048948</v>
      </c>
      <c r="AM116" s="236"/>
      <c r="AN116" s="237" t="n">
        <v>36</v>
      </c>
      <c r="AO116" s="250" t="n">
        <v>0.4</v>
      </c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8" t="n">
        <v>40360</v>
      </c>
      <c r="BG116" s="252" t="n">
        <v>0.89</v>
      </c>
      <c r="BH116" s="236"/>
      <c r="BI116" s="236"/>
      <c r="BJ116" s="239"/>
      <c r="BK116" s="239"/>
      <c r="BL116" s="239"/>
      <c r="BM116" s="13"/>
      <c r="BN116" s="13"/>
      <c r="BO116" s="13"/>
      <c r="BP116" s="13"/>
      <c r="BQ116" s="13"/>
      <c r="BR116" s="239"/>
      <c r="BS116" s="239"/>
      <c r="BT116" s="239"/>
      <c r="BU116" s="239"/>
      <c r="BV116" s="239"/>
      <c r="BW116" s="239"/>
      <c r="BX116" s="239"/>
      <c r="BY116" s="239"/>
      <c r="BZ116" s="239"/>
      <c r="CA116" s="239"/>
      <c r="CB116" s="239"/>
      <c r="CC116" s="239"/>
      <c r="CD116" s="239"/>
      <c r="CE116" s="239"/>
    </row>
    <row r="117" customFormat="false" ht="12.75" hidden="false" customHeight="false" outlineLevel="0" collapsed="false">
      <c r="B117" s="247" t="n">
        <v>39508</v>
      </c>
      <c r="C117" s="248" t="n">
        <v>26.6299915313721</v>
      </c>
      <c r="D117" s="248" t="n">
        <v>30.1299915313721</v>
      </c>
      <c r="E117" s="248" t="n">
        <v>33.6299915313721</v>
      </c>
      <c r="F117" s="243"/>
      <c r="G117" s="248" t="n">
        <v>16.3924966430664</v>
      </c>
      <c r="H117" s="248" t="n">
        <v>19.8924966430664</v>
      </c>
      <c r="I117" s="248" t="n">
        <v>23.3924966430664</v>
      </c>
      <c r="J117" s="237"/>
      <c r="K117" s="238" t="n">
        <v>40391</v>
      </c>
      <c r="L117" s="249" t="n">
        <v>31.4100099182129</v>
      </c>
      <c r="M117" s="249" t="n">
        <v>35.4100099182129</v>
      </c>
      <c r="N117" s="249" t="n">
        <v>39.4100099182129</v>
      </c>
      <c r="O117" s="236"/>
      <c r="P117" s="249" t="n">
        <v>33.7400102233887</v>
      </c>
      <c r="Q117" s="249" t="n">
        <v>37.7400102233887</v>
      </c>
      <c r="R117" s="249" t="n">
        <v>41.7400102233887</v>
      </c>
      <c r="S117" s="236"/>
      <c r="T117" s="249" t="n">
        <v>1.38423383235931</v>
      </c>
      <c r="U117" s="249" t="n">
        <v>1.38423383235931</v>
      </c>
      <c r="V117" s="249" t="n">
        <v>1.38423383235931</v>
      </c>
      <c r="W117" s="236"/>
      <c r="X117" s="249" t="n">
        <v>0.2175</v>
      </c>
      <c r="Y117" s="249" t="n">
        <v>0.216213992</v>
      </c>
      <c r="Z117" s="249" t="n">
        <v>0.281</v>
      </c>
      <c r="AA117" s="236"/>
      <c r="AB117" s="249" t="n">
        <v>0.098</v>
      </c>
      <c r="AC117" s="249" t="n">
        <v>0.108106996</v>
      </c>
      <c r="AD117" s="249" t="n">
        <v>0.151</v>
      </c>
      <c r="AE117" s="236"/>
      <c r="AF117" s="249" t="n">
        <v>0.205365965</v>
      </c>
      <c r="AG117" s="249" t="n">
        <v>0.290831908</v>
      </c>
      <c r="AH117" s="249" t="n">
        <v>0.392623076</v>
      </c>
      <c r="AI117" s="236"/>
      <c r="AJ117" s="249" t="n">
        <v>0.123219579</v>
      </c>
      <c r="AK117" s="249" t="n">
        <v>0.203582335</v>
      </c>
      <c r="AL117" s="249" t="n">
        <v>0.305373503</v>
      </c>
      <c r="AM117" s="236"/>
      <c r="AN117" s="237" t="n">
        <v>37</v>
      </c>
      <c r="AO117" s="250" t="n">
        <v>0.4</v>
      </c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8" t="n">
        <v>40391</v>
      </c>
      <c r="BG117" s="252" t="n">
        <v>0.89</v>
      </c>
      <c r="BH117" s="236"/>
      <c r="BI117" s="236"/>
      <c r="BJ117" s="239"/>
      <c r="BK117" s="239"/>
      <c r="BL117" s="239"/>
      <c r="BM117" s="13"/>
      <c r="BN117" s="13"/>
      <c r="BO117" s="13"/>
      <c r="BP117" s="13"/>
      <c r="BQ117" s="13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</row>
    <row r="118" customFormat="false" ht="12.75" hidden="false" customHeight="false" outlineLevel="0" collapsed="false">
      <c r="B118" s="247" t="n">
        <v>39539</v>
      </c>
      <c r="C118" s="248" t="n">
        <v>27.8299980163574</v>
      </c>
      <c r="D118" s="248" t="n">
        <v>31.3299980163574</v>
      </c>
      <c r="E118" s="248" t="n">
        <v>34.8299980163574</v>
      </c>
      <c r="F118" s="243"/>
      <c r="G118" s="248" t="n">
        <v>16.0924974060059</v>
      </c>
      <c r="H118" s="248" t="n">
        <v>19.5924974060059</v>
      </c>
      <c r="I118" s="248" t="n">
        <v>23.0924974060059</v>
      </c>
      <c r="J118" s="237"/>
      <c r="K118" s="238" t="n">
        <v>40422</v>
      </c>
      <c r="L118" s="249" t="n">
        <v>22.9590043640137</v>
      </c>
      <c r="M118" s="249" t="n">
        <v>26.9590043640137</v>
      </c>
      <c r="N118" s="249" t="n">
        <v>30.9590043640137</v>
      </c>
      <c r="O118" s="236"/>
      <c r="P118" s="249" t="n">
        <v>24.7860040283203</v>
      </c>
      <c r="Q118" s="249" t="n">
        <v>28.7860040283203</v>
      </c>
      <c r="R118" s="249" t="n">
        <v>32.7860040283203</v>
      </c>
      <c r="S118" s="236"/>
      <c r="T118" s="249" t="n">
        <v>1.38423383235931</v>
      </c>
      <c r="U118" s="249" t="n">
        <v>1.38423383235931</v>
      </c>
      <c r="V118" s="249" t="n">
        <v>1.38423383235931</v>
      </c>
      <c r="W118" s="236"/>
      <c r="X118" s="249" t="n">
        <v>0.18</v>
      </c>
      <c r="Y118" s="249" t="n">
        <v>0.213393045</v>
      </c>
      <c r="Z118" s="249" t="n">
        <v>0.277</v>
      </c>
      <c r="AA118" s="236"/>
      <c r="AB118" s="249" t="n">
        <v>0.0805</v>
      </c>
      <c r="AC118" s="249" t="n">
        <v>0.106696523</v>
      </c>
      <c r="AD118" s="249" t="n">
        <v>0.149</v>
      </c>
      <c r="AE118" s="236"/>
      <c r="AF118" s="249" t="n">
        <v>0.203582335</v>
      </c>
      <c r="AG118" s="249" t="n">
        <v>0.284132689</v>
      </c>
      <c r="AH118" s="249" t="n">
        <v>0.38357913</v>
      </c>
      <c r="AI118" s="236"/>
      <c r="AJ118" s="249" t="n">
        <v>0.122149401</v>
      </c>
      <c r="AK118" s="249" t="n">
        <v>0.198892882</v>
      </c>
      <c r="AL118" s="249" t="n">
        <v>0.298339323</v>
      </c>
      <c r="AM118" s="236"/>
      <c r="AN118" s="237" t="n">
        <v>37</v>
      </c>
      <c r="AO118" s="250" t="n">
        <v>0.4</v>
      </c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8" t="n">
        <v>40422</v>
      </c>
      <c r="BG118" s="252" t="n">
        <v>0.89</v>
      </c>
      <c r="BH118" s="236"/>
      <c r="BI118" s="236"/>
      <c r="BJ118" s="239"/>
      <c r="BK118" s="239"/>
      <c r="BL118" s="239"/>
      <c r="BM118" s="13"/>
      <c r="BN118" s="13"/>
      <c r="BO118" s="13"/>
      <c r="BP118" s="13"/>
      <c r="BQ118" s="13"/>
      <c r="BR118" s="239"/>
      <c r="BS118" s="239"/>
      <c r="BT118" s="239"/>
      <c r="BU118" s="239"/>
      <c r="BV118" s="239"/>
      <c r="BW118" s="239"/>
      <c r="BX118" s="239"/>
      <c r="BY118" s="239"/>
      <c r="BZ118" s="239"/>
      <c r="CA118" s="239"/>
      <c r="CB118" s="239"/>
      <c r="CC118" s="239"/>
      <c r="CD118" s="239"/>
      <c r="CE118" s="239"/>
    </row>
    <row r="119" customFormat="false" ht="12.75" hidden="false" customHeight="false" outlineLevel="0" collapsed="false">
      <c r="B119" s="247" t="n">
        <v>39569</v>
      </c>
      <c r="C119" s="248" t="n">
        <v>30.3800163269043</v>
      </c>
      <c r="D119" s="248" t="n">
        <v>33.8800163269043</v>
      </c>
      <c r="E119" s="248" t="n">
        <v>37.3800163269043</v>
      </c>
      <c r="F119" s="243"/>
      <c r="G119" s="248" t="n">
        <v>15.6924977874756</v>
      </c>
      <c r="H119" s="248" t="n">
        <v>19.1924977874756</v>
      </c>
      <c r="I119" s="248" t="n">
        <v>22.6924977874756</v>
      </c>
      <c r="J119" s="237"/>
      <c r="K119" s="238" t="n">
        <v>40452</v>
      </c>
      <c r="L119" s="249" t="n">
        <v>21.4010076141357</v>
      </c>
      <c r="M119" s="249" t="n">
        <v>25.4010076141357</v>
      </c>
      <c r="N119" s="249" t="n">
        <v>29.4010076141357</v>
      </c>
      <c r="O119" s="236"/>
      <c r="P119" s="249" t="n">
        <v>22.4040059661865</v>
      </c>
      <c r="Q119" s="249" t="n">
        <v>26.4040059661865</v>
      </c>
      <c r="R119" s="249" t="n">
        <v>30.4040059661865</v>
      </c>
      <c r="S119" s="236"/>
      <c r="T119" s="249" t="n">
        <v>1.38423383235931</v>
      </c>
      <c r="U119" s="249" t="n">
        <v>1.38423383235931</v>
      </c>
      <c r="V119" s="249" t="n">
        <v>1.38423383235931</v>
      </c>
      <c r="W119" s="236"/>
      <c r="X119" s="249" t="n">
        <v>0.18</v>
      </c>
      <c r="Y119" s="249" t="n">
        <v>0.210515334</v>
      </c>
      <c r="Z119" s="249" t="n">
        <v>0.274</v>
      </c>
      <c r="AA119" s="236"/>
      <c r="AB119" s="249" t="n">
        <v>0.0805</v>
      </c>
      <c r="AC119" s="249" t="n">
        <v>0.105257667</v>
      </c>
      <c r="AD119" s="249" t="n">
        <v>0.147</v>
      </c>
      <c r="AE119" s="236"/>
      <c r="AF119" s="249" t="n">
        <v>0.198892882</v>
      </c>
      <c r="AG119" s="249" t="n">
        <v>0.278603138</v>
      </c>
      <c r="AH119" s="249" t="n">
        <v>0.376114236</v>
      </c>
      <c r="AI119" s="236"/>
      <c r="AJ119" s="249" t="n">
        <v>0.119335729</v>
      </c>
      <c r="AK119" s="249" t="n">
        <v>0.195022197</v>
      </c>
      <c r="AL119" s="249" t="n">
        <v>0.292533295</v>
      </c>
      <c r="AM119" s="236"/>
      <c r="AN119" s="237" t="n">
        <v>37</v>
      </c>
      <c r="AO119" s="250" t="n">
        <v>0.4</v>
      </c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8" t="n">
        <v>40452</v>
      </c>
      <c r="BG119" s="252" t="n">
        <v>0.89</v>
      </c>
      <c r="BH119" s="236"/>
      <c r="BI119" s="236"/>
      <c r="BJ119" s="239"/>
      <c r="BK119" s="239"/>
      <c r="BL119" s="239"/>
      <c r="BM119" s="13"/>
      <c r="BN119" s="13"/>
      <c r="BO119" s="13"/>
      <c r="BP119" s="13"/>
      <c r="BQ119" s="13"/>
      <c r="BR119" s="239"/>
      <c r="BS119" s="239"/>
      <c r="BT119" s="239"/>
      <c r="BU119" s="239"/>
      <c r="BV119" s="239"/>
      <c r="BW119" s="239"/>
      <c r="BX119" s="239"/>
      <c r="BY119" s="239"/>
      <c r="BZ119" s="239"/>
      <c r="CA119" s="239"/>
      <c r="CB119" s="239"/>
      <c r="CC119" s="239"/>
      <c r="CD119" s="239"/>
      <c r="CE119" s="239"/>
    </row>
    <row r="120" customFormat="false" ht="12.75" hidden="false" customHeight="false" outlineLevel="0" collapsed="false">
      <c r="B120" s="247" t="n">
        <v>39600</v>
      </c>
      <c r="C120" s="248" t="n">
        <v>35.8300018310547</v>
      </c>
      <c r="D120" s="248" t="n">
        <v>39.3300018310547</v>
      </c>
      <c r="E120" s="248" t="n">
        <v>42.8300018310547</v>
      </c>
      <c r="F120" s="243"/>
      <c r="G120" s="248" t="n">
        <v>16.2925000762939</v>
      </c>
      <c r="H120" s="248" t="n">
        <v>19.7925000762939</v>
      </c>
      <c r="I120" s="248" t="n">
        <v>23.2925000762939</v>
      </c>
      <c r="J120" s="237"/>
      <c r="K120" s="238" t="n">
        <v>40483</v>
      </c>
      <c r="L120" s="249" t="n">
        <v>21.6510076141357</v>
      </c>
      <c r="M120" s="249" t="n">
        <v>25.6510076141357</v>
      </c>
      <c r="N120" s="249" t="n">
        <v>29.6510076141357</v>
      </c>
      <c r="O120" s="236"/>
      <c r="P120" s="249" t="n">
        <v>21.9040059661865</v>
      </c>
      <c r="Q120" s="249" t="n">
        <v>25.9040059661865</v>
      </c>
      <c r="R120" s="249" t="n">
        <v>29.9040059661865</v>
      </c>
      <c r="S120" s="236"/>
      <c r="T120" s="249" t="n">
        <v>1.38423383235931</v>
      </c>
      <c r="U120" s="249" t="n">
        <v>1.38423383235931</v>
      </c>
      <c r="V120" s="249" t="n">
        <v>1.38423383235931</v>
      </c>
      <c r="W120" s="236"/>
      <c r="X120" s="249" t="n">
        <v>0.18</v>
      </c>
      <c r="Y120" s="249" t="n">
        <v>0.208417913</v>
      </c>
      <c r="Z120" s="249" t="n">
        <v>0.271</v>
      </c>
      <c r="AA120" s="236"/>
      <c r="AB120" s="249" t="n">
        <v>0.0805</v>
      </c>
      <c r="AC120" s="249" t="n">
        <v>0.104208957</v>
      </c>
      <c r="AD120" s="249" t="n">
        <v>0.146</v>
      </c>
      <c r="AE120" s="236"/>
      <c r="AF120" s="249" t="n">
        <v>0.195022197</v>
      </c>
      <c r="AG120" s="249" t="n">
        <v>0.276437336</v>
      </c>
      <c r="AH120" s="249" t="n">
        <v>0.373190403</v>
      </c>
      <c r="AI120" s="236"/>
      <c r="AJ120" s="249" t="n">
        <v>0.117013318</v>
      </c>
      <c r="AK120" s="249" t="n">
        <v>0.193506135</v>
      </c>
      <c r="AL120" s="249" t="n">
        <v>0.290259203</v>
      </c>
      <c r="AM120" s="236"/>
      <c r="AN120" s="237" t="n">
        <v>38</v>
      </c>
      <c r="AO120" s="250" t="n">
        <v>0.4</v>
      </c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8" t="n">
        <v>40483</v>
      </c>
      <c r="BG120" s="252" t="n">
        <v>0.89</v>
      </c>
      <c r="BH120" s="236"/>
      <c r="BI120" s="236"/>
      <c r="BJ120" s="239"/>
      <c r="BK120" s="239"/>
      <c r="BL120" s="239"/>
      <c r="BM120" s="13"/>
      <c r="BN120" s="13"/>
      <c r="BO120" s="13"/>
      <c r="BP120" s="13"/>
      <c r="BQ120" s="13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39"/>
      <c r="CB120" s="239"/>
      <c r="CC120" s="239"/>
      <c r="CD120" s="239"/>
      <c r="CE120" s="239"/>
    </row>
    <row r="121" customFormat="false" ht="12.75" hidden="false" customHeight="false" outlineLevel="0" collapsed="false">
      <c r="B121" s="247" t="n">
        <v>39630</v>
      </c>
      <c r="C121" s="248" t="n">
        <v>40.7300033569336</v>
      </c>
      <c r="D121" s="248" t="n">
        <v>44.2300033569336</v>
      </c>
      <c r="E121" s="248" t="n">
        <v>47.7300033569336</v>
      </c>
      <c r="F121" s="243"/>
      <c r="G121" s="248" t="n">
        <v>17.7925000762939</v>
      </c>
      <c r="H121" s="248" t="n">
        <v>21.2925000762939</v>
      </c>
      <c r="I121" s="248" t="n">
        <v>24.7925000762939</v>
      </c>
      <c r="J121" s="237"/>
      <c r="K121" s="238" t="n">
        <v>40513</v>
      </c>
      <c r="L121" s="249" t="n">
        <v>22.2160062408447</v>
      </c>
      <c r="M121" s="249" t="n">
        <v>26.2160062408447</v>
      </c>
      <c r="N121" s="249" t="n">
        <v>30.2160062408447</v>
      </c>
      <c r="O121" s="236"/>
      <c r="P121" s="249" t="n">
        <v>22.6140073394775</v>
      </c>
      <c r="Q121" s="249" t="n">
        <v>26.6140073394775</v>
      </c>
      <c r="R121" s="249" t="n">
        <v>30.6140073394775</v>
      </c>
      <c r="S121" s="236"/>
      <c r="T121" s="249" t="n">
        <v>1.38423383235931</v>
      </c>
      <c r="U121" s="249" t="n">
        <v>1.38423383235931</v>
      </c>
      <c r="V121" s="249" t="n">
        <v>1.38423383235931</v>
      </c>
      <c r="W121" s="236"/>
      <c r="X121" s="249" t="n">
        <v>0.18</v>
      </c>
      <c r="Y121" s="249" t="n">
        <v>0.208831536</v>
      </c>
      <c r="Z121" s="249" t="n">
        <v>0.271</v>
      </c>
      <c r="AA121" s="236"/>
      <c r="AB121" s="249" t="n">
        <v>0.0805</v>
      </c>
      <c r="AC121" s="249" t="n">
        <v>0.104415768</v>
      </c>
      <c r="AD121" s="249" t="n">
        <v>0.146</v>
      </c>
      <c r="AE121" s="236"/>
      <c r="AF121" s="249" t="n">
        <v>0.193506135</v>
      </c>
      <c r="AG121" s="249" t="n">
        <v>0.276391873</v>
      </c>
      <c r="AH121" s="249" t="n">
        <v>0.373129029</v>
      </c>
      <c r="AI121" s="236"/>
      <c r="AJ121" s="249" t="n">
        <v>0.116103681</v>
      </c>
      <c r="AK121" s="249" t="n">
        <v>0.193474311</v>
      </c>
      <c r="AL121" s="249" t="n">
        <v>0.290211467</v>
      </c>
      <c r="AM121" s="236"/>
      <c r="AN121" s="237" t="n">
        <v>38</v>
      </c>
      <c r="AO121" s="250" t="n">
        <v>0.4</v>
      </c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8" t="n">
        <v>40513</v>
      </c>
      <c r="BG121" s="252" t="n">
        <v>0.89</v>
      </c>
      <c r="BH121" s="236"/>
      <c r="BI121" s="236"/>
      <c r="BJ121" s="239"/>
      <c r="BK121" s="239"/>
      <c r="BL121" s="239"/>
      <c r="BM121" s="13"/>
      <c r="BN121" s="13"/>
      <c r="BO121" s="13"/>
      <c r="BP121" s="13"/>
      <c r="BQ121" s="13"/>
      <c r="BR121" s="239"/>
      <c r="BS121" s="239"/>
      <c r="BT121" s="239"/>
      <c r="BU121" s="239"/>
      <c r="BV121" s="239"/>
      <c r="BW121" s="239"/>
      <c r="BX121" s="239"/>
      <c r="BY121" s="239"/>
      <c r="BZ121" s="239"/>
      <c r="CA121" s="239"/>
      <c r="CB121" s="239"/>
      <c r="CC121" s="239"/>
      <c r="CD121" s="239"/>
      <c r="CE121" s="239"/>
    </row>
    <row r="122" customFormat="false" ht="12.75" hidden="false" customHeight="false" outlineLevel="0" collapsed="false">
      <c r="B122" s="247" t="n">
        <v>39661</v>
      </c>
      <c r="C122" s="248" t="n">
        <v>39.9750015258789</v>
      </c>
      <c r="D122" s="248" t="n">
        <v>43.4750015258789</v>
      </c>
      <c r="E122" s="248" t="n">
        <v>46.9750015258789</v>
      </c>
      <c r="F122" s="243"/>
      <c r="G122" s="248" t="n">
        <v>17.6925000762939</v>
      </c>
      <c r="H122" s="248" t="n">
        <v>21.1925000762939</v>
      </c>
      <c r="I122" s="248" t="n">
        <v>24.6925000762939</v>
      </c>
      <c r="J122" s="237"/>
      <c r="K122" s="238" t="n">
        <v>40544</v>
      </c>
      <c r="L122" s="249" t="n">
        <v>27.0530057525635</v>
      </c>
      <c r="M122" s="249" t="n">
        <v>31.0530057525635</v>
      </c>
      <c r="N122" s="249" t="n">
        <v>36.0530057525635</v>
      </c>
      <c r="O122" s="236"/>
      <c r="P122" s="249" t="n">
        <v>25.0120057678223</v>
      </c>
      <c r="Q122" s="249" t="n">
        <v>29.0120057678223</v>
      </c>
      <c r="R122" s="249" t="n">
        <v>34.0120057678223</v>
      </c>
      <c r="S122" s="236"/>
      <c r="T122" s="249" t="n">
        <v>1.42576086521149</v>
      </c>
      <c r="U122" s="249" t="n">
        <v>1.42576086521149</v>
      </c>
      <c r="V122" s="249" t="n">
        <v>1.42576086521149</v>
      </c>
      <c r="W122" s="236"/>
      <c r="X122" s="249" t="n">
        <v>0.18</v>
      </c>
      <c r="Y122" s="249" t="n">
        <v>0.209706424</v>
      </c>
      <c r="Z122" s="249" t="n">
        <v>0.273</v>
      </c>
      <c r="AA122" s="236"/>
      <c r="AB122" s="249" t="n">
        <v>0.0805</v>
      </c>
      <c r="AC122" s="249" t="n">
        <v>0.104853212</v>
      </c>
      <c r="AD122" s="249" t="n">
        <v>0.147</v>
      </c>
      <c r="AE122" s="236"/>
      <c r="AF122" s="249" t="n">
        <v>0.193474311</v>
      </c>
      <c r="AG122" s="249" t="n">
        <v>0.277904958</v>
      </c>
      <c r="AH122" s="249" t="n">
        <v>0.375171694</v>
      </c>
      <c r="AI122" s="236"/>
      <c r="AJ122" s="249" t="n">
        <v>0.116084587</v>
      </c>
      <c r="AK122" s="249" t="n">
        <v>0.194533471</v>
      </c>
      <c r="AL122" s="249" t="n">
        <v>0.291800206</v>
      </c>
      <c r="AM122" s="236"/>
      <c r="AN122" s="237" t="n">
        <v>38</v>
      </c>
      <c r="AO122" s="250" t="n">
        <v>0.4</v>
      </c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8" t="n">
        <v>40544</v>
      </c>
      <c r="BG122" s="252" t="n">
        <v>0.89</v>
      </c>
      <c r="BH122" s="236"/>
      <c r="BI122" s="236"/>
      <c r="BJ122" s="239"/>
      <c r="BK122" s="239"/>
      <c r="BL122" s="239"/>
      <c r="BM122" s="13"/>
      <c r="BN122" s="13"/>
      <c r="BO122" s="13"/>
      <c r="BP122" s="13"/>
      <c r="BQ122" s="13"/>
      <c r="BR122" s="239"/>
      <c r="BS122" s="239"/>
      <c r="BT122" s="239"/>
      <c r="BU122" s="239"/>
      <c r="BV122" s="239"/>
      <c r="BW122" s="239"/>
      <c r="BX122" s="239"/>
      <c r="BY122" s="239"/>
      <c r="BZ122" s="239"/>
      <c r="CA122" s="239"/>
      <c r="CB122" s="239"/>
      <c r="CC122" s="239"/>
      <c r="CD122" s="239"/>
      <c r="CE122" s="239"/>
    </row>
    <row r="123" customFormat="false" ht="12.75" hidden="false" customHeight="false" outlineLevel="0" collapsed="false">
      <c r="B123" s="247" t="n">
        <v>39692</v>
      </c>
      <c r="C123" s="248" t="n">
        <v>28.8999992370605</v>
      </c>
      <c r="D123" s="248" t="n">
        <v>32.3999992370605</v>
      </c>
      <c r="E123" s="248" t="n">
        <v>35.8999992370605</v>
      </c>
      <c r="F123" s="243"/>
      <c r="G123" s="248" t="n">
        <v>14.4425010299683</v>
      </c>
      <c r="H123" s="248" t="n">
        <v>17.9425010299683</v>
      </c>
      <c r="I123" s="248" t="n">
        <v>21.4425010299683</v>
      </c>
      <c r="J123" s="237"/>
      <c r="K123" s="238" t="n">
        <v>40575</v>
      </c>
      <c r="L123" s="249" t="n">
        <v>25.8030057525635</v>
      </c>
      <c r="M123" s="249" t="n">
        <v>29.8030057525635</v>
      </c>
      <c r="N123" s="249" t="n">
        <v>34.8030057525635</v>
      </c>
      <c r="O123" s="236"/>
      <c r="P123" s="249" t="n">
        <v>24.2620057678223</v>
      </c>
      <c r="Q123" s="249" t="n">
        <v>28.2620057678223</v>
      </c>
      <c r="R123" s="249" t="n">
        <v>33.2620057678223</v>
      </c>
      <c r="S123" s="236"/>
      <c r="T123" s="249" t="n">
        <v>1.42576086521149</v>
      </c>
      <c r="U123" s="249" t="n">
        <v>1.42576086521149</v>
      </c>
      <c r="V123" s="249" t="n">
        <v>1.42576086521149</v>
      </c>
      <c r="W123" s="236"/>
      <c r="X123" s="249" t="n">
        <v>0.18</v>
      </c>
      <c r="Y123" s="249" t="n">
        <v>0.209447697</v>
      </c>
      <c r="Z123" s="249" t="n">
        <v>0.272</v>
      </c>
      <c r="AA123" s="236"/>
      <c r="AB123" s="249" t="n">
        <v>0.0805</v>
      </c>
      <c r="AC123" s="249" t="n">
        <v>0.104723848</v>
      </c>
      <c r="AD123" s="249" t="n">
        <v>0.147</v>
      </c>
      <c r="AE123" s="236"/>
      <c r="AF123" s="249" t="n">
        <v>0.194533471</v>
      </c>
      <c r="AG123" s="249" t="n">
        <v>0.277131676</v>
      </c>
      <c r="AH123" s="249" t="n">
        <v>0.374127763</v>
      </c>
      <c r="AI123" s="236"/>
      <c r="AJ123" s="249" t="n">
        <v>0.116720082</v>
      </c>
      <c r="AK123" s="249" t="n">
        <v>0.193992173</v>
      </c>
      <c r="AL123" s="249" t="n">
        <v>0.29098826</v>
      </c>
      <c r="AM123" s="236"/>
      <c r="AN123" s="237" t="n">
        <v>39</v>
      </c>
      <c r="AO123" s="250" t="n">
        <v>0.4</v>
      </c>
      <c r="AP123" s="236"/>
      <c r="AQ123" s="236"/>
      <c r="AR123" s="236"/>
      <c r="AS123" s="236"/>
      <c r="AT123" s="236"/>
      <c r="AU123" s="236"/>
      <c r="AV123" s="236"/>
      <c r="AW123" s="236"/>
      <c r="AX123" s="236"/>
      <c r="AY123" s="236"/>
      <c r="AZ123" s="236"/>
      <c r="BA123" s="236"/>
      <c r="BB123" s="236"/>
      <c r="BC123" s="236"/>
      <c r="BD123" s="236"/>
      <c r="BE123" s="236"/>
      <c r="BF123" s="238" t="n">
        <v>40575</v>
      </c>
      <c r="BG123" s="252" t="n">
        <v>0.89</v>
      </c>
      <c r="BH123" s="236"/>
      <c r="BI123" s="236"/>
      <c r="BJ123" s="239"/>
      <c r="BK123" s="239"/>
      <c r="BL123" s="239"/>
      <c r="BM123" s="13"/>
      <c r="BN123" s="13"/>
      <c r="BO123" s="13"/>
      <c r="BP123" s="13"/>
      <c r="BQ123" s="13"/>
      <c r="BR123" s="239"/>
      <c r="BS123" s="239"/>
      <c r="BT123" s="239"/>
      <c r="BU123" s="239"/>
      <c r="BV123" s="239"/>
      <c r="BW123" s="239"/>
      <c r="BX123" s="239"/>
      <c r="BY123" s="239"/>
      <c r="BZ123" s="239"/>
      <c r="CA123" s="239"/>
      <c r="CB123" s="239"/>
      <c r="CC123" s="239"/>
      <c r="CD123" s="239"/>
      <c r="CE123" s="239"/>
    </row>
    <row r="124" customFormat="false" ht="12.75" hidden="false" customHeight="false" outlineLevel="0" collapsed="false">
      <c r="B124" s="247" t="n">
        <v>39722</v>
      </c>
      <c r="C124" s="248" t="n">
        <v>28.4499988555908</v>
      </c>
      <c r="D124" s="248" t="n">
        <v>31.9499988555908</v>
      </c>
      <c r="E124" s="248" t="n">
        <v>35.4499988555908</v>
      </c>
      <c r="F124" s="243"/>
      <c r="G124" s="248" t="n">
        <v>14.0750007247925</v>
      </c>
      <c r="H124" s="248" t="n">
        <v>17.5750007247925</v>
      </c>
      <c r="I124" s="248" t="n">
        <v>21.0750007247925</v>
      </c>
      <c r="J124" s="237"/>
      <c r="K124" s="238" t="n">
        <v>40603</v>
      </c>
      <c r="L124" s="249" t="n">
        <v>24.3800035095215</v>
      </c>
      <c r="M124" s="249" t="n">
        <v>28.3800035095215</v>
      </c>
      <c r="N124" s="249" t="n">
        <v>33.3800035095215</v>
      </c>
      <c r="O124" s="236"/>
      <c r="P124" s="249" t="n">
        <v>23.4200028991699</v>
      </c>
      <c r="Q124" s="249" t="n">
        <v>27.4200028991699</v>
      </c>
      <c r="R124" s="249" t="n">
        <v>32.4200028991699</v>
      </c>
      <c r="S124" s="236"/>
      <c r="T124" s="249" t="n">
        <v>1.42576086521149</v>
      </c>
      <c r="U124" s="249" t="n">
        <v>1.42576086521149</v>
      </c>
      <c r="V124" s="249" t="n">
        <v>1.42576086521149</v>
      </c>
      <c r="W124" s="236"/>
      <c r="X124" s="249" t="n">
        <v>0.18</v>
      </c>
      <c r="Y124" s="249" t="n">
        <v>0.206088172</v>
      </c>
      <c r="Z124" s="249" t="n">
        <v>0.268</v>
      </c>
      <c r="AA124" s="236"/>
      <c r="AB124" s="249" t="n">
        <v>0.0805</v>
      </c>
      <c r="AC124" s="249" t="n">
        <v>0.103044086</v>
      </c>
      <c r="AD124" s="249" t="n">
        <v>0.144</v>
      </c>
      <c r="AE124" s="236"/>
      <c r="AF124" s="249" t="n">
        <v>0.193992173</v>
      </c>
      <c r="AG124" s="249" t="n">
        <v>0.273062202</v>
      </c>
      <c r="AH124" s="249" t="n">
        <v>0.368633972</v>
      </c>
      <c r="AI124" s="236"/>
      <c r="AJ124" s="249" t="n">
        <v>0.116395304</v>
      </c>
      <c r="AK124" s="249" t="n">
        <v>0.191143541</v>
      </c>
      <c r="AL124" s="249" t="n">
        <v>0.286715312</v>
      </c>
      <c r="AM124" s="236"/>
      <c r="AN124" s="237" t="n">
        <v>39</v>
      </c>
      <c r="AO124" s="250" t="n">
        <v>0.4</v>
      </c>
      <c r="AP124" s="236"/>
      <c r="AQ124" s="236"/>
      <c r="AR124" s="236"/>
      <c r="AS124" s="236"/>
      <c r="AT124" s="236"/>
      <c r="AU124" s="236"/>
      <c r="AV124" s="236"/>
      <c r="AW124" s="236"/>
      <c r="AX124" s="236"/>
      <c r="AY124" s="236"/>
      <c r="AZ124" s="236"/>
      <c r="BA124" s="236"/>
      <c r="BB124" s="236"/>
      <c r="BC124" s="236"/>
      <c r="BD124" s="236"/>
      <c r="BE124" s="236"/>
      <c r="BF124" s="238" t="n">
        <v>40603</v>
      </c>
      <c r="BG124" s="252" t="n">
        <v>0.89</v>
      </c>
      <c r="BH124" s="236"/>
      <c r="BI124" s="236"/>
      <c r="BJ124" s="239"/>
      <c r="BK124" s="239"/>
      <c r="BL124" s="239"/>
      <c r="BM124" s="13"/>
      <c r="BN124" s="13"/>
      <c r="BO124" s="13"/>
      <c r="BP124" s="13"/>
      <c r="BQ124" s="13"/>
      <c r="BR124" s="239"/>
      <c r="BS124" s="239"/>
      <c r="BT124" s="239"/>
      <c r="BU124" s="239"/>
      <c r="BV124" s="239"/>
      <c r="BW124" s="239"/>
      <c r="BX124" s="239"/>
      <c r="BY124" s="239"/>
      <c r="BZ124" s="239"/>
      <c r="CA124" s="239"/>
      <c r="CB124" s="239"/>
      <c r="CC124" s="239"/>
      <c r="CD124" s="239"/>
      <c r="CE124" s="239"/>
    </row>
    <row r="125" customFormat="false" ht="12.75" hidden="false" customHeight="false" outlineLevel="0" collapsed="false">
      <c r="B125" s="247" t="n">
        <v>39753</v>
      </c>
      <c r="C125" s="248" t="n">
        <v>26.9499988555908</v>
      </c>
      <c r="D125" s="248" t="n">
        <v>30.4499988555908</v>
      </c>
      <c r="E125" s="248" t="n">
        <v>33.9499988555908</v>
      </c>
      <c r="F125" s="243"/>
      <c r="G125" s="248" t="n">
        <v>14.1749991989136</v>
      </c>
      <c r="H125" s="248" t="n">
        <v>17.6749991989136</v>
      </c>
      <c r="I125" s="248" t="n">
        <v>21.1749991989136</v>
      </c>
      <c r="J125" s="237"/>
      <c r="K125" s="238" t="n">
        <v>40634</v>
      </c>
      <c r="L125" s="249" t="n">
        <v>23.648508605957</v>
      </c>
      <c r="M125" s="249" t="n">
        <v>27.648508605957</v>
      </c>
      <c r="N125" s="249" t="n">
        <v>32.648508605957</v>
      </c>
      <c r="O125" s="236"/>
      <c r="P125" s="249" t="n">
        <v>22.4065103149414</v>
      </c>
      <c r="Q125" s="249" t="n">
        <v>26.4065103149414</v>
      </c>
      <c r="R125" s="249" t="n">
        <v>31.4065103149414</v>
      </c>
      <c r="S125" s="236"/>
      <c r="T125" s="249" t="n">
        <v>1.42576086521149</v>
      </c>
      <c r="U125" s="249" t="n">
        <v>1.42576086521149</v>
      </c>
      <c r="V125" s="249" t="n">
        <v>1.42576086521149</v>
      </c>
      <c r="W125" s="236"/>
      <c r="X125" s="249" t="n">
        <v>0.18</v>
      </c>
      <c r="Y125" s="249" t="n">
        <v>0.205796188</v>
      </c>
      <c r="Z125" s="249" t="n">
        <v>0.268</v>
      </c>
      <c r="AA125" s="236"/>
      <c r="AB125" s="249" t="n">
        <v>0.0805</v>
      </c>
      <c r="AC125" s="249" t="n">
        <v>0.102898094</v>
      </c>
      <c r="AD125" s="249" t="n">
        <v>0.144</v>
      </c>
      <c r="AE125" s="236"/>
      <c r="AF125" s="249" t="n">
        <v>0.191143541</v>
      </c>
      <c r="AG125" s="249" t="n">
        <v>0.272243251</v>
      </c>
      <c r="AH125" s="249" t="n">
        <v>0.367528388</v>
      </c>
      <c r="AI125" s="236"/>
      <c r="AJ125" s="249" t="n">
        <v>0.114686125</v>
      </c>
      <c r="AK125" s="249" t="n">
        <v>0.190570276</v>
      </c>
      <c r="AL125" s="249" t="n">
        <v>0.285855413</v>
      </c>
      <c r="AM125" s="236"/>
      <c r="AN125" s="237" t="n">
        <v>39</v>
      </c>
      <c r="AO125" s="250" t="n">
        <v>0.4</v>
      </c>
      <c r="AP125" s="236"/>
      <c r="AQ125" s="236"/>
      <c r="AR125" s="236"/>
      <c r="AS125" s="236"/>
      <c r="AT125" s="236"/>
      <c r="AU125" s="236"/>
      <c r="AV125" s="236"/>
      <c r="AW125" s="236"/>
      <c r="AX125" s="236"/>
      <c r="AY125" s="236"/>
      <c r="AZ125" s="236"/>
      <c r="BA125" s="236"/>
      <c r="BB125" s="236"/>
      <c r="BC125" s="236"/>
      <c r="BD125" s="236"/>
      <c r="BE125" s="236"/>
      <c r="BF125" s="238" t="n">
        <v>40634</v>
      </c>
      <c r="BG125" s="252" t="n">
        <v>0.89</v>
      </c>
      <c r="BH125" s="236"/>
      <c r="BI125" s="236"/>
      <c r="BJ125" s="239"/>
      <c r="BK125" s="239"/>
      <c r="BL125" s="239"/>
      <c r="BM125" s="13"/>
      <c r="BN125" s="13"/>
      <c r="BO125" s="13"/>
      <c r="BP125" s="13"/>
      <c r="BQ125" s="13"/>
      <c r="BR125" s="239"/>
      <c r="BS125" s="239"/>
      <c r="BT125" s="239"/>
      <c r="BU125" s="239"/>
      <c r="BV125" s="239"/>
      <c r="BW125" s="239"/>
      <c r="BX125" s="239"/>
      <c r="BY125" s="239"/>
      <c r="BZ125" s="239"/>
      <c r="CA125" s="239"/>
      <c r="CB125" s="239"/>
      <c r="CC125" s="239"/>
      <c r="CD125" s="239"/>
      <c r="CE125" s="239"/>
    </row>
    <row r="126" customFormat="false" ht="12.75" hidden="false" customHeight="false" outlineLevel="0" collapsed="false">
      <c r="B126" s="247" t="n">
        <v>39783</v>
      </c>
      <c r="C126" s="248" t="n">
        <v>26.3500003814697</v>
      </c>
      <c r="D126" s="248" t="n">
        <v>29.8500003814697</v>
      </c>
      <c r="E126" s="248" t="n">
        <v>33.3500003814697</v>
      </c>
      <c r="F126" s="243"/>
      <c r="G126" s="248" t="n">
        <v>16.024998626709</v>
      </c>
      <c r="H126" s="248" t="n">
        <v>19.524998626709</v>
      </c>
      <c r="I126" s="248" t="n">
        <v>23.024998626709</v>
      </c>
      <c r="J126" s="237"/>
      <c r="K126" s="238" t="n">
        <v>40664</v>
      </c>
      <c r="L126" s="249" t="n">
        <v>24.8225064849854</v>
      </c>
      <c r="M126" s="249" t="n">
        <v>28.8225064849854</v>
      </c>
      <c r="N126" s="249" t="n">
        <v>33.8225064849854</v>
      </c>
      <c r="O126" s="236"/>
      <c r="P126" s="249" t="n">
        <v>25.452504119873</v>
      </c>
      <c r="Q126" s="249" t="n">
        <v>29.452504119873</v>
      </c>
      <c r="R126" s="249" t="n">
        <v>34.4525041198731</v>
      </c>
      <c r="S126" s="236"/>
      <c r="T126" s="249" t="n">
        <v>1.42576086521149</v>
      </c>
      <c r="U126" s="249" t="n">
        <v>1.42576086521149</v>
      </c>
      <c r="V126" s="249" t="n">
        <v>1.42576086521149</v>
      </c>
      <c r="W126" s="236"/>
      <c r="X126" s="249" t="n">
        <v>0.18</v>
      </c>
      <c r="Y126" s="249" t="n">
        <v>0.208154595</v>
      </c>
      <c r="Z126" s="249" t="n">
        <v>0.271</v>
      </c>
      <c r="AA126" s="236"/>
      <c r="AB126" s="249" t="n">
        <v>0.0805</v>
      </c>
      <c r="AC126" s="249" t="n">
        <v>0.104077297</v>
      </c>
      <c r="AD126" s="249" t="n">
        <v>0.146</v>
      </c>
      <c r="AE126" s="236"/>
      <c r="AF126" s="249" t="n">
        <v>0.190570276</v>
      </c>
      <c r="AG126" s="249" t="n">
        <v>0.276119592</v>
      </c>
      <c r="AH126" s="249" t="n">
        <v>0.372761449</v>
      </c>
      <c r="AI126" s="236"/>
      <c r="AJ126" s="249" t="n">
        <v>0.114342165</v>
      </c>
      <c r="AK126" s="249" t="n">
        <v>0.193283714</v>
      </c>
      <c r="AL126" s="249" t="n">
        <v>0.289925572</v>
      </c>
      <c r="AM126" s="236"/>
      <c r="AN126" s="237" t="n">
        <v>40</v>
      </c>
      <c r="AO126" s="250" t="n">
        <v>0.4</v>
      </c>
      <c r="AP126" s="236"/>
      <c r="AQ126" s="236"/>
      <c r="AR126" s="236"/>
      <c r="AS126" s="236"/>
      <c r="AT126" s="236"/>
      <c r="AU126" s="236"/>
      <c r="AV126" s="236"/>
      <c r="AW126" s="236"/>
      <c r="AX126" s="236"/>
      <c r="AY126" s="236"/>
      <c r="AZ126" s="236"/>
      <c r="BA126" s="236"/>
      <c r="BB126" s="236"/>
      <c r="BC126" s="236"/>
      <c r="BD126" s="236"/>
      <c r="BE126" s="236"/>
      <c r="BF126" s="238" t="n">
        <v>40664</v>
      </c>
      <c r="BG126" s="252" t="n">
        <v>0.89</v>
      </c>
      <c r="BH126" s="236"/>
      <c r="BI126" s="236"/>
      <c r="BJ126" s="239"/>
      <c r="BK126" s="239"/>
      <c r="BL126" s="239"/>
      <c r="BM126" s="13"/>
      <c r="BN126" s="13"/>
      <c r="BO126" s="13"/>
      <c r="BP126" s="13"/>
      <c r="BQ126" s="13"/>
      <c r="BR126" s="239"/>
      <c r="BS126" s="239"/>
      <c r="BT126" s="239"/>
      <c r="BU126" s="239"/>
      <c r="BV126" s="239"/>
      <c r="BW126" s="239"/>
      <c r="BX126" s="239"/>
      <c r="BY126" s="239"/>
      <c r="BZ126" s="239"/>
      <c r="CA126" s="239"/>
      <c r="CB126" s="239"/>
      <c r="CC126" s="239"/>
      <c r="CD126" s="239"/>
      <c r="CE126" s="239"/>
    </row>
    <row r="127" customFormat="false" ht="12.75" hidden="false" customHeight="false" outlineLevel="0" collapsed="false">
      <c r="B127" s="247" t="n">
        <v>39814</v>
      </c>
      <c r="C127" s="248" t="n">
        <v>29.8000106811523</v>
      </c>
      <c r="D127" s="248" t="n">
        <v>33.3000106811523</v>
      </c>
      <c r="E127" s="248" t="n">
        <v>37.3000106811523</v>
      </c>
      <c r="F127" s="243"/>
      <c r="G127" s="248" t="n">
        <v>17.442495880127</v>
      </c>
      <c r="H127" s="248" t="n">
        <v>20.942495880127</v>
      </c>
      <c r="I127" s="248" t="n">
        <v>24.442495880127</v>
      </c>
      <c r="J127" s="237"/>
      <c r="K127" s="238" t="n">
        <v>40695</v>
      </c>
      <c r="L127" s="249" t="n">
        <v>29.5900025939941</v>
      </c>
      <c r="M127" s="249" t="n">
        <v>33.5900025939941</v>
      </c>
      <c r="N127" s="249" t="n">
        <v>38.5900025939941</v>
      </c>
      <c r="O127" s="236"/>
      <c r="P127" s="249" t="n">
        <v>32.6725034332275</v>
      </c>
      <c r="Q127" s="249" t="n">
        <v>36.6725034332275</v>
      </c>
      <c r="R127" s="249" t="n">
        <v>41.6725034332275</v>
      </c>
      <c r="S127" s="236"/>
      <c r="T127" s="249" t="n">
        <v>1.42576086521149</v>
      </c>
      <c r="U127" s="249" t="n">
        <v>1.42576086521149</v>
      </c>
      <c r="V127" s="249" t="n">
        <v>1.42576086521149</v>
      </c>
      <c r="W127" s="236"/>
      <c r="X127" s="249" t="n">
        <v>0.18</v>
      </c>
      <c r="Y127" s="249" t="n">
        <v>0.208434614</v>
      </c>
      <c r="Z127" s="249" t="n">
        <v>0.271</v>
      </c>
      <c r="AA127" s="236"/>
      <c r="AB127" s="249" t="n">
        <v>0.0805</v>
      </c>
      <c r="AC127" s="249" t="n">
        <v>0.104217307</v>
      </c>
      <c r="AD127" s="249" t="n">
        <v>0.146</v>
      </c>
      <c r="AE127" s="236"/>
      <c r="AF127" s="249" t="n">
        <v>0.193283714</v>
      </c>
      <c r="AG127" s="249" t="n">
        <v>0.277558417</v>
      </c>
      <c r="AH127" s="249" t="n">
        <v>0.374703863</v>
      </c>
      <c r="AI127" s="236"/>
      <c r="AJ127" s="249" t="n">
        <v>0.115970229</v>
      </c>
      <c r="AK127" s="249" t="n">
        <v>0.194290892</v>
      </c>
      <c r="AL127" s="249" t="n">
        <v>0.291436338</v>
      </c>
      <c r="AM127" s="236"/>
      <c r="AN127" s="237" t="n">
        <v>40</v>
      </c>
      <c r="AO127" s="250" t="n">
        <v>0.4</v>
      </c>
      <c r="AP127" s="236"/>
      <c r="AQ127" s="236"/>
      <c r="AR127" s="236"/>
      <c r="AS127" s="236"/>
      <c r="AT127" s="236"/>
      <c r="AU127" s="236"/>
      <c r="AV127" s="236"/>
      <c r="AW127" s="236"/>
      <c r="AX127" s="236"/>
      <c r="AY127" s="236"/>
      <c r="AZ127" s="236"/>
      <c r="BA127" s="236"/>
      <c r="BB127" s="236"/>
      <c r="BC127" s="236"/>
      <c r="BD127" s="236"/>
      <c r="BE127" s="236"/>
      <c r="BF127" s="238" t="n">
        <v>40695</v>
      </c>
      <c r="BG127" s="252" t="n">
        <v>0.89</v>
      </c>
      <c r="BH127" s="236"/>
      <c r="BI127" s="236"/>
      <c r="BJ127" s="239"/>
      <c r="BK127" s="239"/>
      <c r="BL127" s="239"/>
      <c r="BM127" s="13"/>
      <c r="BN127" s="13"/>
      <c r="BO127" s="13"/>
      <c r="BP127" s="13"/>
      <c r="BQ127" s="13"/>
      <c r="BR127" s="239"/>
      <c r="BS127" s="239"/>
      <c r="BT127" s="239"/>
      <c r="BU127" s="239"/>
      <c r="BV127" s="239"/>
      <c r="BW127" s="239"/>
      <c r="BX127" s="239"/>
      <c r="BY127" s="239"/>
      <c r="BZ127" s="239"/>
      <c r="CA127" s="239"/>
      <c r="CB127" s="239"/>
      <c r="CC127" s="239"/>
      <c r="CD127" s="239"/>
      <c r="CE127" s="239"/>
    </row>
    <row r="128" customFormat="false" ht="12.75" hidden="false" customHeight="false" outlineLevel="0" collapsed="false">
      <c r="B128" s="247" t="n">
        <v>39845</v>
      </c>
      <c r="C128" s="248" t="n">
        <v>28.6500015258789</v>
      </c>
      <c r="D128" s="248" t="n">
        <v>32.1500015258789</v>
      </c>
      <c r="E128" s="248" t="n">
        <v>36.1500015258789</v>
      </c>
      <c r="F128" s="243"/>
      <c r="G128" s="248" t="n">
        <v>17.9424977874756</v>
      </c>
      <c r="H128" s="248" t="n">
        <v>21.4424977874756</v>
      </c>
      <c r="I128" s="248" t="n">
        <v>24.9424977874756</v>
      </c>
      <c r="J128" s="237"/>
      <c r="K128" s="238" t="n">
        <v>40725</v>
      </c>
      <c r="L128" s="249" t="n">
        <v>34.2600122070313</v>
      </c>
      <c r="M128" s="249" t="n">
        <v>38.2600122070313</v>
      </c>
      <c r="N128" s="249" t="n">
        <v>43.2600122070313</v>
      </c>
      <c r="O128" s="236"/>
      <c r="P128" s="249" t="n">
        <v>36.340012512207</v>
      </c>
      <c r="Q128" s="249" t="n">
        <v>40.340012512207</v>
      </c>
      <c r="R128" s="249" t="n">
        <v>45.340012512207</v>
      </c>
      <c r="S128" s="236"/>
      <c r="T128" s="249" t="n">
        <v>1.42576086521149</v>
      </c>
      <c r="U128" s="249" t="n">
        <v>1.42576086521149</v>
      </c>
      <c r="V128" s="249" t="n">
        <v>1.42576086521149</v>
      </c>
      <c r="W128" s="236"/>
      <c r="X128" s="249" t="n">
        <v>0.2175</v>
      </c>
      <c r="Y128" s="249" t="n">
        <v>0.209273765</v>
      </c>
      <c r="Z128" s="249" t="n">
        <v>0.272</v>
      </c>
      <c r="AA128" s="236"/>
      <c r="AB128" s="249" t="n">
        <v>0.098</v>
      </c>
      <c r="AC128" s="249" t="n">
        <v>0.104636883</v>
      </c>
      <c r="AD128" s="249" t="n">
        <v>0.146</v>
      </c>
      <c r="AE128" s="236"/>
      <c r="AF128" s="249" t="n">
        <v>0.194290892</v>
      </c>
      <c r="AG128" s="249" t="n">
        <v>0.279081463</v>
      </c>
      <c r="AH128" s="249" t="n">
        <v>0.376759975</v>
      </c>
      <c r="AI128" s="236"/>
      <c r="AJ128" s="249" t="n">
        <v>0.116574535</v>
      </c>
      <c r="AK128" s="249" t="n">
        <v>0.195357024</v>
      </c>
      <c r="AL128" s="249" t="n">
        <v>0.293035536</v>
      </c>
      <c r="AM128" s="236"/>
      <c r="AN128" s="237" t="n">
        <v>40</v>
      </c>
      <c r="AO128" s="250" t="n">
        <v>0.4</v>
      </c>
      <c r="AP128" s="236"/>
      <c r="AQ128" s="236"/>
      <c r="AR128" s="236"/>
      <c r="AS128" s="236"/>
      <c r="AT128" s="236"/>
      <c r="AU128" s="236"/>
      <c r="AV128" s="236"/>
      <c r="AW128" s="236"/>
      <c r="AX128" s="236"/>
      <c r="AY128" s="236"/>
      <c r="AZ128" s="236"/>
      <c r="BA128" s="236"/>
      <c r="BB128" s="236"/>
      <c r="BC128" s="236"/>
      <c r="BD128" s="236"/>
      <c r="BE128" s="236"/>
      <c r="BF128" s="238" t="n">
        <v>40725</v>
      </c>
      <c r="BG128" s="252" t="n">
        <v>0.89</v>
      </c>
      <c r="BH128" s="236"/>
      <c r="BI128" s="236"/>
      <c r="BJ128" s="239"/>
      <c r="BK128" s="239"/>
      <c r="BL128" s="239"/>
      <c r="BM128" s="13"/>
      <c r="BN128" s="13"/>
      <c r="BO128" s="13"/>
      <c r="BP128" s="13"/>
      <c r="BQ128" s="13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</row>
    <row r="129" customFormat="false" ht="12.75" hidden="false" customHeight="false" outlineLevel="0" collapsed="false">
      <c r="B129" s="247" t="n">
        <v>39873</v>
      </c>
      <c r="C129" s="248" t="n">
        <v>27.1299915313721</v>
      </c>
      <c r="D129" s="248" t="n">
        <v>30.6299915313721</v>
      </c>
      <c r="E129" s="248" t="n">
        <v>34.6299915313721</v>
      </c>
      <c r="F129" s="243"/>
      <c r="G129" s="248" t="n">
        <v>16.8924966430664</v>
      </c>
      <c r="H129" s="248" t="n">
        <v>20.3924966430664</v>
      </c>
      <c r="I129" s="248" t="n">
        <v>23.8924966430664</v>
      </c>
      <c r="J129" s="237"/>
      <c r="K129" s="238" t="n">
        <v>40756</v>
      </c>
      <c r="L129" s="249" t="n">
        <v>31.9100099182129</v>
      </c>
      <c r="M129" s="249" t="n">
        <v>35.9100099182129</v>
      </c>
      <c r="N129" s="249" t="n">
        <v>40.9100099182129</v>
      </c>
      <c r="O129" s="236"/>
      <c r="P129" s="249" t="n">
        <v>34.4900102233887</v>
      </c>
      <c r="Q129" s="249" t="n">
        <v>38.4900102233887</v>
      </c>
      <c r="R129" s="249" t="n">
        <v>43.4900102233887</v>
      </c>
      <c r="S129" s="236"/>
      <c r="T129" s="249" t="n">
        <v>1.42576086521149</v>
      </c>
      <c r="U129" s="249" t="n">
        <v>1.42576086521149</v>
      </c>
      <c r="V129" s="249" t="n">
        <v>1.42576086521149</v>
      </c>
      <c r="W129" s="236"/>
      <c r="X129" s="249" t="n">
        <v>0.2175</v>
      </c>
      <c r="Y129" s="249" t="n">
        <v>0.209043001</v>
      </c>
      <c r="Z129" s="249" t="n">
        <v>0.272</v>
      </c>
      <c r="AA129" s="236"/>
      <c r="AB129" s="249" t="n">
        <v>0.098</v>
      </c>
      <c r="AC129" s="249" t="n">
        <v>0.104521501</v>
      </c>
      <c r="AD129" s="249" t="n">
        <v>0.146</v>
      </c>
      <c r="AE129" s="236"/>
      <c r="AF129" s="249" t="n">
        <v>0.195357024</v>
      </c>
      <c r="AG129" s="249" t="n">
        <v>0.277095165</v>
      </c>
      <c r="AH129" s="249" t="n">
        <v>0.374078472</v>
      </c>
      <c r="AI129" s="236"/>
      <c r="AJ129" s="249" t="n">
        <v>0.117214215</v>
      </c>
      <c r="AK129" s="249" t="n">
        <v>0.193966615</v>
      </c>
      <c r="AL129" s="249" t="n">
        <v>0.290949923</v>
      </c>
      <c r="AM129" s="236"/>
      <c r="AN129" s="237" t="n">
        <v>41</v>
      </c>
      <c r="AO129" s="250" t="n">
        <v>0.4</v>
      </c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  <c r="BE129" s="236"/>
      <c r="BF129" s="238" t="n">
        <v>40756</v>
      </c>
      <c r="BG129" s="252" t="n">
        <v>0.89</v>
      </c>
      <c r="BH129" s="236"/>
      <c r="BI129" s="236"/>
      <c r="BJ129" s="239"/>
      <c r="BK129" s="239"/>
      <c r="BL129" s="239"/>
      <c r="BM129" s="13"/>
      <c r="BN129" s="13"/>
      <c r="BO129" s="13"/>
      <c r="BP129" s="13"/>
      <c r="BQ129" s="13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</row>
    <row r="130" customFormat="false" ht="12.75" hidden="false" customHeight="false" outlineLevel="0" collapsed="false">
      <c r="B130" s="247" t="n">
        <v>39904</v>
      </c>
      <c r="C130" s="248" t="n">
        <v>28.3299980163574</v>
      </c>
      <c r="D130" s="248" t="n">
        <v>31.8299980163574</v>
      </c>
      <c r="E130" s="248" t="n">
        <v>35.8299980163574</v>
      </c>
      <c r="F130" s="243"/>
      <c r="G130" s="248" t="n">
        <v>16.5924974060059</v>
      </c>
      <c r="H130" s="248" t="n">
        <v>20.0924974060059</v>
      </c>
      <c r="I130" s="248" t="n">
        <v>23.5924974060059</v>
      </c>
      <c r="J130" s="237"/>
      <c r="K130" s="238" t="n">
        <v>40787</v>
      </c>
      <c r="L130" s="249" t="n">
        <v>23.7090043640137</v>
      </c>
      <c r="M130" s="249" t="n">
        <v>27.7090043640137</v>
      </c>
      <c r="N130" s="249" t="n">
        <v>32.7090043640137</v>
      </c>
      <c r="O130" s="236"/>
      <c r="P130" s="249" t="n">
        <v>25.5360040283203</v>
      </c>
      <c r="Q130" s="249" t="n">
        <v>29.5360040283203</v>
      </c>
      <c r="R130" s="249" t="n">
        <v>34.5360040283203</v>
      </c>
      <c r="S130" s="236"/>
      <c r="T130" s="249" t="n">
        <v>1.42576086521149</v>
      </c>
      <c r="U130" s="249" t="n">
        <v>1.42576086521149</v>
      </c>
      <c r="V130" s="249" t="n">
        <v>1.42576086521149</v>
      </c>
      <c r="W130" s="236"/>
      <c r="X130" s="249" t="n">
        <v>0.18</v>
      </c>
      <c r="Y130" s="249" t="n">
        <v>0.20714298</v>
      </c>
      <c r="Z130" s="249" t="n">
        <v>0.269</v>
      </c>
      <c r="AA130" s="236"/>
      <c r="AB130" s="249" t="n">
        <v>0.0805</v>
      </c>
      <c r="AC130" s="249" t="n">
        <v>0.10357149</v>
      </c>
      <c r="AD130" s="249" t="n">
        <v>0.145</v>
      </c>
      <c r="AE130" s="236"/>
      <c r="AF130" s="249" t="n">
        <v>0.193966615</v>
      </c>
      <c r="AG130" s="249" t="n">
        <v>0.272319275</v>
      </c>
      <c r="AH130" s="249" t="n">
        <v>0.367631022</v>
      </c>
      <c r="AI130" s="236"/>
      <c r="AJ130" s="249" t="n">
        <v>0.116379969</v>
      </c>
      <c r="AK130" s="249" t="n">
        <v>0.190623493</v>
      </c>
      <c r="AL130" s="249" t="n">
        <v>0.285935239</v>
      </c>
      <c r="AM130" s="236"/>
      <c r="AN130" s="237" t="n">
        <v>41</v>
      </c>
      <c r="AO130" s="250" t="n">
        <v>0.4</v>
      </c>
      <c r="AP130" s="236"/>
      <c r="AQ130" s="236"/>
      <c r="AR130" s="236"/>
      <c r="AS130" s="236"/>
      <c r="AT130" s="236"/>
      <c r="AU130" s="236"/>
      <c r="AV130" s="236"/>
      <c r="AW130" s="236"/>
      <c r="AX130" s="236"/>
      <c r="AY130" s="236"/>
      <c r="AZ130" s="236"/>
      <c r="BA130" s="236"/>
      <c r="BB130" s="236"/>
      <c r="BC130" s="236"/>
      <c r="BD130" s="236"/>
      <c r="BE130" s="236"/>
      <c r="BF130" s="238" t="n">
        <v>40787</v>
      </c>
      <c r="BG130" s="252" t="n">
        <v>0.89</v>
      </c>
      <c r="BH130" s="236"/>
      <c r="BI130" s="236"/>
      <c r="BJ130" s="239"/>
      <c r="BK130" s="239"/>
      <c r="BL130" s="239"/>
      <c r="BM130" s="13"/>
      <c r="BN130" s="13"/>
      <c r="BO130" s="13"/>
      <c r="BP130" s="13"/>
      <c r="BQ130" s="13"/>
      <c r="BR130" s="239"/>
      <c r="BS130" s="239"/>
      <c r="BT130" s="239"/>
      <c r="BU130" s="239"/>
      <c r="BV130" s="239"/>
      <c r="BW130" s="239"/>
      <c r="BX130" s="239"/>
      <c r="BY130" s="239"/>
      <c r="BZ130" s="239"/>
      <c r="CA130" s="239"/>
      <c r="CB130" s="239"/>
      <c r="CC130" s="239"/>
      <c r="CD130" s="239"/>
      <c r="CE130" s="239"/>
    </row>
    <row r="131" customFormat="false" ht="12.75" hidden="false" customHeight="false" outlineLevel="0" collapsed="false">
      <c r="B131" s="247" t="n">
        <v>39934</v>
      </c>
      <c r="C131" s="248" t="n">
        <v>30.8800163269043</v>
      </c>
      <c r="D131" s="248" t="n">
        <v>34.3800163269043</v>
      </c>
      <c r="E131" s="248" t="n">
        <v>38.3800163269043</v>
      </c>
      <c r="F131" s="243"/>
      <c r="G131" s="248" t="n">
        <v>16.1924977874756</v>
      </c>
      <c r="H131" s="248" t="n">
        <v>19.6924977874756</v>
      </c>
      <c r="I131" s="248" t="n">
        <v>23.1924977874756</v>
      </c>
      <c r="J131" s="237"/>
      <c r="K131" s="238" t="n">
        <v>40817</v>
      </c>
      <c r="L131" s="249" t="n">
        <v>22.1510076141357</v>
      </c>
      <c r="M131" s="249" t="n">
        <v>26.1510076141357</v>
      </c>
      <c r="N131" s="249" t="n">
        <v>31.1510076141357</v>
      </c>
      <c r="O131" s="236"/>
      <c r="P131" s="249" t="n">
        <v>23.1540059661865</v>
      </c>
      <c r="Q131" s="249" t="n">
        <v>27.1540059661865</v>
      </c>
      <c r="R131" s="249" t="n">
        <v>32.1540059661865</v>
      </c>
      <c r="S131" s="236"/>
      <c r="T131" s="249" t="n">
        <v>1.42576086521149</v>
      </c>
      <c r="U131" s="249" t="n">
        <v>1.42576086521149</v>
      </c>
      <c r="V131" s="249" t="n">
        <v>1.42576086521149</v>
      </c>
      <c r="W131" s="236"/>
      <c r="X131" s="249" t="n">
        <v>0.18</v>
      </c>
      <c r="Y131" s="249" t="n">
        <v>0.205201663</v>
      </c>
      <c r="Z131" s="249" t="n">
        <v>0.267</v>
      </c>
      <c r="AA131" s="236"/>
      <c r="AB131" s="249" t="n">
        <v>0.0805</v>
      </c>
      <c r="AC131" s="249" t="n">
        <v>0.102600832</v>
      </c>
      <c r="AD131" s="249" t="n">
        <v>0.144</v>
      </c>
      <c r="AE131" s="236"/>
      <c r="AF131" s="249" t="n">
        <v>0.190623493</v>
      </c>
      <c r="AG131" s="249" t="n">
        <v>0.268329404</v>
      </c>
      <c r="AH131" s="249" t="n">
        <v>0.362244695</v>
      </c>
      <c r="AI131" s="236"/>
      <c r="AJ131" s="249" t="n">
        <v>0.114374096</v>
      </c>
      <c r="AK131" s="249" t="n">
        <v>0.187830583</v>
      </c>
      <c r="AL131" s="249" t="n">
        <v>0.281745874</v>
      </c>
      <c r="AM131" s="236"/>
      <c r="AN131" s="237" t="n">
        <v>41</v>
      </c>
      <c r="AO131" s="250" t="n">
        <v>0.4</v>
      </c>
      <c r="AP131" s="236"/>
      <c r="AQ131" s="236"/>
      <c r="AR131" s="236"/>
      <c r="AS131" s="236"/>
      <c r="AT131" s="236"/>
      <c r="AU131" s="236"/>
      <c r="AV131" s="236"/>
      <c r="AW131" s="236"/>
      <c r="AX131" s="236"/>
      <c r="AY131" s="236"/>
      <c r="AZ131" s="236"/>
      <c r="BA131" s="236"/>
      <c r="BB131" s="236"/>
      <c r="BC131" s="236"/>
      <c r="BD131" s="236"/>
      <c r="BE131" s="236"/>
      <c r="BF131" s="238" t="n">
        <v>40817</v>
      </c>
      <c r="BG131" s="252" t="n">
        <v>0.89</v>
      </c>
      <c r="BH131" s="236"/>
      <c r="BI131" s="236"/>
      <c r="BJ131" s="239"/>
      <c r="BK131" s="239"/>
      <c r="BL131" s="239"/>
      <c r="BM131" s="13"/>
      <c r="BN131" s="13"/>
      <c r="BO131" s="13"/>
      <c r="BP131" s="13"/>
      <c r="BQ131" s="13"/>
      <c r="BR131" s="239"/>
      <c r="BS131" s="239"/>
      <c r="BT131" s="239"/>
      <c r="BU131" s="239"/>
      <c r="BV131" s="239"/>
      <c r="BW131" s="239"/>
      <c r="BX131" s="239"/>
      <c r="BY131" s="239"/>
      <c r="BZ131" s="239"/>
      <c r="CA131" s="239"/>
      <c r="CB131" s="239"/>
      <c r="CC131" s="239"/>
      <c r="CD131" s="239"/>
      <c r="CE131" s="239"/>
    </row>
    <row r="132" customFormat="false" ht="12.75" hidden="false" customHeight="false" outlineLevel="0" collapsed="false">
      <c r="B132" s="247" t="n">
        <v>39965</v>
      </c>
      <c r="C132" s="248" t="n">
        <v>36.3300018310547</v>
      </c>
      <c r="D132" s="248" t="n">
        <v>39.8300018310547</v>
      </c>
      <c r="E132" s="248" t="n">
        <v>43.8300018310547</v>
      </c>
      <c r="F132" s="243"/>
      <c r="G132" s="248" t="n">
        <v>16.7925000762939</v>
      </c>
      <c r="H132" s="248" t="n">
        <v>20.2925000762939</v>
      </c>
      <c r="I132" s="248" t="n">
        <v>23.7925000762939</v>
      </c>
      <c r="J132" s="237"/>
      <c r="K132" s="238" t="n">
        <v>40848</v>
      </c>
      <c r="L132" s="249" t="n">
        <v>22.4010076141357</v>
      </c>
      <c r="M132" s="249" t="n">
        <v>26.4010076141357</v>
      </c>
      <c r="N132" s="249" t="n">
        <v>31.4010076141357</v>
      </c>
      <c r="O132" s="236"/>
      <c r="P132" s="249" t="n">
        <v>22.6540059661865</v>
      </c>
      <c r="Q132" s="249" t="n">
        <v>26.6540059661865</v>
      </c>
      <c r="R132" s="249" t="n">
        <v>31.6540059661865</v>
      </c>
      <c r="S132" s="236"/>
      <c r="T132" s="249" t="n">
        <v>1.42576086521149</v>
      </c>
      <c r="U132" s="249" t="n">
        <v>1.42576086521149</v>
      </c>
      <c r="V132" s="249" t="n">
        <v>1.42576086521149</v>
      </c>
      <c r="W132" s="236"/>
      <c r="X132" s="249" t="n">
        <v>0.18</v>
      </c>
      <c r="Y132" s="249" t="n">
        <v>0.20378969</v>
      </c>
      <c r="Z132" s="249" t="n">
        <v>0.265</v>
      </c>
      <c r="AA132" s="236"/>
      <c r="AB132" s="249" t="n">
        <v>0.0805</v>
      </c>
      <c r="AC132" s="249" t="n">
        <v>0.101894845</v>
      </c>
      <c r="AD132" s="249" t="n">
        <v>0.143</v>
      </c>
      <c r="AE132" s="236"/>
      <c r="AF132" s="249" t="n">
        <v>0.187830583</v>
      </c>
      <c r="AG132" s="249" t="n">
        <v>0.266599971</v>
      </c>
      <c r="AH132" s="249" t="n">
        <v>0.35990996</v>
      </c>
      <c r="AI132" s="236"/>
      <c r="AJ132" s="249" t="n">
        <v>0.11269835</v>
      </c>
      <c r="AK132" s="249" t="n">
        <v>0.18661998</v>
      </c>
      <c r="AL132" s="249" t="n">
        <v>0.279929969</v>
      </c>
      <c r="AM132" s="236"/>
      <c r="AN132" s="237" t="n">
        <v>42</v>
      </c>
      <c r="AO132" s="250" t="n">
        <v>0.4</v>
      </c>
      <c r="AP132" s="236"/>
      <c r="AQ132" s="236"/>
      <c r="AR132" s="236"/>
      <c r="AS132" s="236"/>
      <c r="AT132" s="236"/>
      <c r="AU132" s="236"/>
      <c r="AV132" s="236"/>
      <c r="AW132" s="236"/>
      <c r="AX132" s="236"/>
      <c r="AY132" s="236"/>
      <c r="AZ132" s="236"/>
      <c r="BA132" s="236"/>
      <c r="BB132" s="236"/>
      <c r="BC132" s="236"/>
      <c r="BD132" s="236"/>
      <c r="BE132" s="236"/>
      <c r="BF132" s="238" t="n">
        <v>40848</v>
      </c>
      <c r="BG132" s="252" t="n">
        <v>0.89</v>
      </c>
      <c r="BH132" s="236"/>
      <c r="BI132" s="236"/>
      <c r="BJ132" s="239"/>
      <c r="BK132" s="239"/>
      <c r="BL132" s="239"/>
      <c r="BM132" s="13"/>
      <c r="BN132" s="13"/>
      <c r="BO132" s="13"/>
      <c r="BP132" s="13"/>
      <c r="BQ132" s="13"/>
      <c r="BR132" s="239"/>
      <c r="BS132" s="239"/>
      <c r="BT132" s="239"/>
      <c r="BU132" s="239"/>
      <c r="BV132" s="239"/>
      <c r="BW132" s="239"/>
      <c r="BX132" s="239"/>
      <c r="BY132" s="239"/>
      <c r="BZ132" s="239"/>
      <c r="CA132" s="239"/>
      <c r="CB132" s="239"/>
      <c r="CC132" s="239"/>
      <c r="CD132" s="239"/>
      <c r="CE132" s="239"/>
    </row>
    <row r="133" customFormat="false" ht="12.75" hidden="false" customHeight="false" outlineLevel="0" collapsed="false">
      <c r="B133" s="247" t="n">
        <v>39995</v>
      </c>
      <c r="C133" s="248" t="n">
        <v>41.2300033569336</v>
      </c>
      <c r="D133" s="248" t="n">
        <v>44.7300033569336</v>
      </c>
      <c r="E133" s="248" t="n">
        <v>48.7300033569336</v>
      </c>
      <c r="F133" s="243"/>
      <c r="G133" s="248" t="n">
        <v>18.2925000762939</v>
      </c>
      <c r="H133" s="248" t="n">
        <v>21.7925000762939</v>
      </c>
      <c r="I133" s="248" t="n">
        <v>25.2925000762939</v>
      </c>
      <c r="J133" s="237"/>
      <c r="K133" s="238" t="n">
        <v>40878</v>
      </c>
      <c r="L133" s="249" t="n">
        <v>22.9660062408447</v>
      </c>
      <c r="M133" s="249" t="n">
        <v>26.9660062408447</v>
      </c>
      <c r="N133" s="249" t="n">
        <v>31.9660062408447</v>
      </c>
      <c r="O133" s="236"/>
      <c r="P133" s="249" t="n">
        <v>23.3640073394775</v>
      </c>
      <c r="Q133" s="249" t="n">
        <v>27.3640073394775</v>
      </c>
      <c r="R133" s="249" t="n">
        <v>32.3640073394775</v>
      </c>
      <c r="S133" s="236"/>
      <c r="T133" s="249" t="n">
        <v>1.42576086521149</v>
      </c>
      <c r="U133" s="249" t="n">
        <v>1.42576086521149</v>
      </c>
      <c r="V133" s="249" t="n">
        <v>1.42576086521149</v>
      </c>
      <c r="W133" s="236"/>
      <c r="X133" s="249" t="n">
        <v>0.18</v>
      </c>
      <c r="Y133" s="249" t="n">
        <v>0.204089548</v>
      </c>
      <c r="Z133" s="249" t="n">
        <v>0.265</v>
      </c>
      <c r="AA133" s="236"/>
      <c r="AB133" s="249" t="n">
        <v>0.0805</v>
      </c>
      <c r="AC133" s="249" t="n">
        <v>0.102044774</v>
      </c>
      <c r="AD133" s="249" t="n">
        <v>0.143</v>
      </c>
      <c r="AE133" s="236"/>
      <c r="AF133" s="249" t="n">
        <v>0.18661998</v>
      </c>
      <c r="AG133" s="249" t="n">
        <v>0.266295406</v>
      </c>
      <c r="AH133" s="249" t="n">
        <v>0.359498798</v>
      </c>
      <c r="AI133" s="236"/>
      <c r="AJ133" s="249" t="n">
        <v>0.111971988</v>
      </c>
      <c r="AK133" s="249" t="n">
        <v>0.186406784</v>
      </c>
      <c r="AL133" s="249" t="n">
        <v>0.279610176</v>
      </c>
      <c r="AM133" s="236"/>
      <c r="AN133" s="237" t="n">
        <v>42</v>
      </c>
      <c r="AO133" s="250" t="n">
        <v>0.4</v>
      </c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  <c r="BE133" s="236"/>
      <c r="BF133" s="238" t="n">
        <v>40878</v>
      </c>
      <c r="BG133" s="252" t="n">
        <v>0.89</v>
      </c>
      <c r="BH133" s="236"/>
      <c r="BI133" s="236"/>
      <c r="BJ133" s="239"/>
      <c r="BK133" s="239"/>
      <c r="BL133" s="239"/>
      <c r="BM133" s="13"/>
      <c r="BN133" s="13"/>
      <c r="BO133" s="13"/>
      <c r="BP133" s="13"/>
      <c r="BQ133" s="13"/>
      <c r="BR133" s="239"/>
      <c r="BS133" s="239"/>
      <c r="BT133" s="239"/>
      <c r="BU133" s="239"/>
      <c r="BV133" s="239"/>
      <c r="BW133" s="239"/>
      <c r="BX133" s="239"/>
      <c r="BY133" s="239"/>
      <c r="BZ133" s="239"/>
      <c r="CA133" s="239"/>
      <c r="CB133" s="239"/>
      <c r="CC133" s="239"/>
      <c r="CD133" s="239"/>
      <c r="CE133" s="239"/>
    </row>
    <row r="134" customFormat="false" ht="12.75" hidden="false" customHeight="false" outlineLevel="0" collapsed="false">
      <c r="B134" s="247" t="n">
        <v>40026</v>
      </c>
      <c r="C134" s="248" t="n">
        <v>40.4750015258789</v>
      </c>
      <c r="D134" s="248" t="n">
        <v>43.9750015258789</v>
      </c>
      <c r="E134" s="248" t="n">
        <v>47.9750015258789</v>
      </c>
      <c r="F134" s="243"/>
      <c r="G134" s="248" t="n">
        <v>18.1925000762939</v>
      </c>
      <c r="H134" s="248" t="n">
        <v>21.6925000762939</v>
      </c>
      <c r="I134" s="248" t="n">
        <v>25.1925000762939</v>
      </c>
      <c r="J134" s="237"/>
      <c r="K134" s="238" t="n">
        <v>40909</v>
      </c>
      <c r="L134" s="249" t="n">
        <v>27.8030057525635</v>
      </c>
      <c r="M134" s="249" t="n">
        <v>31.8030057525635</v>
      </c>
      <c r="N134" s="249" t="n">
        <v>36.8030057525635</v>
      </c>
      <c r="O134" s="236"/>
      <c r="P134" s="249" t="n">
        <v>25.7620057678223</v>
      </c>
      <c r="Q134" s="249" t="n">
        <v>29.7620057678223</v>
      </c>
      <c r="R134" s="249" t="n">
        <v>34.7620057678223</v>
      </c>
      <c r="S134" s="236"/>
      <c r="T134" s="249" t="n">
        <v>1.46853375434875</v>
      </c>
      <c r="U134" s="249" t="n">
        <v>1.46853375434875</v>
      </c>
      <c r="V134" s="249" t="n">
        <v>1.46853375434875</v>
      </c>
      <c r="W134" s="236"/>
      <c r="X134" s="249" t="n">
        <v>0.18</v>
      </c>
      <c r="Y134" s="249" t="n">
        <v>0.204469317</v>
      </c>
      <c r="Z134" s="249" t="n">
        <v>0.266</v>
      </c>
      <c r="AA134" s="236"/>
      <c r="AB134" s="249" t="n">
        <v>0.0805</v>
      </c>
      <c r="AC134" s="249" t="n">
        <v>0.102234659</v>
      </c>
      <c r="AD134" s="249" t="n">
        <v>0.143</v>
      </c>
      <c r="AE134" s="236"/>
      <c r="AF134" s="249" t="n">
        <v>0.186406784</v>
      </c>
      <c r="AG134" s="249" t="n">
        <v>0.266983383</v>
      </c>
      <c r="AH134" s="249" t="n">
        <v>0.360427566</v>
      </c>
      <c r="AI134" s="236"/>
      <c r="AJ134" s="249" t="n">
        <v>0.111844071</v>
      </c>
      <c r="AK134" s="249" t="n">
        <v>0.186888368</v>
      </c>
      <c r="AL134" s="249" t="n">
        <v>0.280332552</v>
      </c>
      <c r="AM134" s="236"/>
      <c r="AN134" s="237" t="n">
        <v>42</v>
      </c>
      <c r="AO134" s="250" t="n">
        <v>0.4</v>
      </c>
      <c r="AP134" s="236"/>
      <c r="AQ134" s="236"/>
      <c r="AR134" s="236"/>
      <c r="AS134" s="236"/>
      <c r="AT134" s="236"/>
      <c r="AU134" s="236"/>
      <c r="AV134" s="236"/>
      <c r="AW134" s="236"/>
      <c r="AX134" s="236"/>
      <c r="AY134" s="236"/>
      <c r="AZ134" s="236"/>
      <c r="BA134" s="236"/>
      <c r="BB134" s="236"/>
      <c r="BC134" s="236"/>
      <c r="BD134" s="236"/>
      <c r="BE134" s="236"/>
      <c r="BF134" s="238" t="n">
        <v>40909</v>
      </c>
      <c r="BG134" s="252" t="n">
        <v>0.89</v>
      </c>
      <c r="BH134" s="236"/>
      <c r="BI134" s="236"/>
      <c r="BJ134" s="239"/>
      <c r="BK134" s="239"/>
      <c r="BL134" s="239"/>
      <c r="BM134" s="13"/>
      <c r="BN134" s="13"/>
      <c r="BO134" s="13"/>
      <c r="BP134" s="13"/>
      <c r="BQ134" s="13"/>
      <c r="BR134" s="239"/>
      <c r="BS134" s="239"/>
      <c r="BT134" s="239"/>
      <c r="BU134" s="239"/>
      <c r="BV134" s="239"/>
      <c r="BW134" s="239"/>
      <c r="BX134" s="239"/>
      <c r="BY134" s="239"/>
      <c r="BZ134" s="239"/>
      <c r="CA134" s="239"/>
      <c r="CB134" s="239"/>
      <c r="CC134" s="239"/>
      <c r="CD134" s="239"/>
      <c r="CE134" s="239"/>
    </row>
    <row r="135" customFormat="false" ht="12.75" hidden="false" customHeight="false" outlineLevel="0" collapsed="false">
      <c r="B135" s="247" t="n">
        <v>40057</v>
      </c>
      <c r="C135" s="248" t="n">
        <v>29.3999992370605</v>
      </c>
      <c r="D135" s="248" t="n">
        <v>32.8999992370605</v>
      </c>
      <c r="E135" s="248" t="n">
        <v>36.8999992370605</v>
      </c>
      <c r="F135" s="243"/>
      <c r="G135" s="248" t="n">
        <v>14.9425010299683</v>
      </c>
      <c r="H135" s="248" t="n">
        <v>18.4425010299683</v>
      </c>
      <c r="I135" s="248" t="n">
        <v>21.9425010299683</v>
      </c>
      <c r="J135" s="237"/>
      <c r="K135" s="238" t="n">
        <v>40940</v>
      </c>
      <c r="L135" s="249" t="n">
        <v>26.5530057525635</v>
      </c>
      <c r="M135" s="249" t="n">
        <v>30.5530057525635</v>
      </c>
      <c r="N135" s="249" t="n">
        <v>35.5530057525635</v>
      </c>
      <c r="O135" s="236"/>
      <c r="P135" s="249" t="n">
        <v>25.0120057678223</v>
      </c>
      <c r="Q135" s="249" t="n">
        <v>29.0120057678223</v>
      </c>
      <c r="R135" s="249" t="n">
        <v>34.0120057678223</v>
      </c>
      <c r="S135" s="236"/>
      <c r="T135" s="249" t="n">
        <v>1.46853375434875</v>
      </c>
      <c r="U135" s="249" t="n">
        <v>1.46853375434875</v>
      </c>
      <c r="V135" s="249" t="n">
        <v>1.46853375434875</v>
      </c>
      <c r="W135" s="236"/>
      <c r="X135" s="249" t="n">
        <v>0.18</v>
      </c>
      <c r="Y135" s="249" t="n">
        <v>0.204359729</v>
      </c>
      <c r="Z135" s="249" t="n">
        <v>0.266</v>
      </c>
      <c r="AA135" s="236"/>
      <c r="AB135" s="249" t="n">
        <v>0.0805</v>
      </c>
      <c r="AC135" s="249" t="n">
        <v>0.102179865</v>
      </c>
      <c r="AD135" s="249" t="n">
        <v>0.143</v>
      </c>
      <c r="AE135" s="236"/>
      <c r="AF135" s="249" t="n">
        <v>0.186888368</v>
      </c>
      <c r="AG135" s="249" t="n">
        <v>0.266200684</v>
      </c>
      <c r="AH135" s="249" t="n">
        <v>0.359370923</v>
      </c>
      <c r="AI135" s="236"/>
      <c r="AJ135" s="249" t="n">
        <v>0.112133021</v>
      </c>
      <c r="AK135" s="249" t="n">
        <v>0.186340479</v>
      </c>
      <c r="AL135" s="249" t="n">
        <v>0.279510718</v>
      </c>
      <c r="AM135" s="236"/>
      <c r="AN135" s="237" t="n">
        <v>43</v>
      </c>
      <c r="AO135" s="250" t="n">
        <v>0.4</v>
      </c>
      <c r="AP135" s="236"/>
      <c r="AQ135" s="236"/>
      <c r="AR135" s="236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  <c r="BE135" s="236"/>
      <c r="BF135" s="238" t="n">
        <v>40940</v>
      </c>
      <c r="BG135" s="252" t="n">
        <v>0.89</v>
      </c>
      <c r="BH135" s="236"/>
      <c r="BI135" s="236"/>
      <c r="BJ135" s="239"/>
      <c r="BK135" s="239"/>
      <c r="BL135" s="239"/>
      <c r="BM135" s="13"/>
      <c r="BN135" s="13"/>
      <c r="BO135" s="13"/>
      <c r="BP135" s="13"/>
      <c r="BQ135" s="13"/>
      <c r="BR135" s="239"/>
      <c r="BS135" s="239"/>
      <c r="BT135" s="239"/>
      <c r="BU135" s="239"/>
      <c r="BV135" s="239"/>
      <c r="BW135" s="239"/>
      <c r="BX135" s="239"/>
      <c r="BY135" s="239"/>
      <c r="BZ135" s="239"/>
      <c r="CA135" s="239"/>
      <c r="CB135" s="239"/>
      <c r="CC135" s="239"/>
      <c r="CD135" s="239"/>
      <c r="CE135" s="239"/>
    </row>
    <row r="136" customFormat="false" ht="12.75" hidden="false" customHeight="false" outlineLevel="0" collapsed="false">
      <c r="B136" s="247" t="n">
        <v>40087</v>
      </c>
      <c r="C136" s="248" t="n">
        <v>28.9499988555908</v>
      </c>
      <c r="D136" s="248" t="n">
        <v>32.4499988555908</v>
      </c>
      <c r="E136" s="248" t="n">
        <v>36.4499988555908</v>
      </c>
      <c r="F136" s="243"/>
      <c r="G136" s="248" t="n">
        <v>14.5750007247925</v>
      </c>
      <c r="H136" s="248" t="n">
        <v>18.0750007247925</v>
      </c>
      <c r="I136" s="248" t="n">
        <v>21.5750007247925</v>
      </c>
      <c r="J136" s="237"/>
      <c r="K136" s="238" t="n">
        <v>40969</v>
      </c>
      <c r="L136" s="249" t="n">
        <v>25.1300035095215</v>
      </c>
      <c r="M136" s="249" t="n">
        <v>29.1300035095215</v>
      </c>
      <c r="N136" s="249" t="n">
        <v>34.1300035095215</v>
      </c>
      <c r="O136" s="236"/>
      <c r="P136" s="249" t="n">
        <v>24.1700028991699</v>
      </c>
      <c r="Q136" s="249" t="n">
        <v>28.1700028991699</v>
      </c>
      <c r="R136" s="249" t="n">
        <v>33.1700028991699</v>
      </c>
      <c r="S136" s="236"/>
      <c r="T136" s="249" t="n">
        <v>1.46853375434875</v>
      </c>
      <c r="U136" s="249" t="n">
        <v>1.46853375434875</v>
      </c>
      <c r="V136" s="249" t="n">
        <v>1.46853375434875</v>
      </c>
      <c r="W136" s="236"/>
      <c r="X136" s="249" t="n">
        <v>0.18</v>
      </c>
      <c r="Y136" s="249" t="n">
        <v>0.202128385</v>
      </c>
      <c r="Z136" s="249" t="n">
        <v>0.263</v>
      </c>
      <c r="AA136" s="236"/>
      <c r="AB136" s="249" t="n">
        <v>0.0805</v>
      </c>
      <c r="AC136" s="249" t="n">
        <v>0.101064192</v>
      </c>
      <c r="AD136" s="249" t="n">
        <v>0.141</v>
      </c>
      <c r="AE136" s="236"/>
      <c r="AF136" s="249" t="n">
        <v>0.186340479</v>
      </c>
      <c r="AG136" s="249" t="n">
        <v>0.263202943</v>
      </c>
      <c r="AH136" s="249" t="n">
        <v>0.355323974</v>
      </c>
      <c r="AI136" s="236"/>
      <c r="AJ136" s="249" t="n">
        <v>0.111804287</v>
      </c>
      <c r="AK136" s="249" t="n">
        <v>0.18424206</v>
      </c>
      <c r="AL136" s="249" t="n">
        <v>0.276363091</v>
      </c>
      <c r="AM136" s="236"/>
      <c r="AN136" s="237" t="n">
        <v>43</v>
      </c>
      <c r="AO136" s="250" t="n">
        <v>0.4</v>
      </c>
      <c r="AP136" s="236"/>
      <c r="AQ136" s="236"/>
      <c r="AR136" s="236"/>
      <c r="AS136" s="236"/>
      <c r="AT136" s="236"/>
      <c r="AU136" s="236"/>
      <c r="AV136" s="236"/>
      <c r="AW136" s="236"/>
      <c r="AX136" s="236"/>
      <c r="AY136" s="236"/>
      <c r="AZ136" s="236"/>
      <c r="BA136" s="236"/>
      <c r="BB136" s="236"/>
      <c r="BC136" s="236"/>
      <c r="BD136" s="236"/>
      <c r="BE136" s="236"/>
      <c r="BF136" s="238" t="n">
        <v>40969</v>
      </c>
      <c r="BG136" s="252" t="n">
        <v>0.89</v>
      </c>
      <c r="BH136" s="236"/>
      <c r="BI136" s="236"/>
      <c r="BJ136" s="239"/>
      <c r="BK136" s="239"/>
      <c r="BL136" s="239"/>
      <c r="BM136" s="13"/>
      <c r="BN136" s="13"/>
      <c r="BO136" s="13"/>
      <c r="BP136" s="13"/>
      <c r="BQ136" s="13"/>
      <c r="BR136" s="239"/>
      <c r="BS136" s="239"/>
      <c r="BT136" s="239"/>
      <c r="BU136" s="239"/>
      <c r="BV136" s="239"/>
      <c r="BW136" s="239"/>
      <c r="BX136" s="239"/>
      <c r="BY136" s="239"/>
      <c r="BZ136" s="239"/>
      <c r="CA136" s="239"/>
      <c r="CB136" s="239"/>
      <c r="CC136" s="239"/>
      <c r="CD136" s="239"/>
      <c r="CE136" s="239"/>
    </row>
    <row r="137" customFormat="false" ht="12.75" hidden="false" customHeight="false" outlineLevel="0" collapsed="false">
      <c r="B137" s="247" t="n">
        <v>40118</v>
      </c>
      <c r="C137" s="248" t="n">
        <v>27.4499988555908</v>
      </c>
      <c r="D137" s="248" t="n">
        <v>30.9499988555908</v>
      </c>
      <c r="E137" s="248" t="n">
        <v>34.9499988555908</v>
      </c>
      <c r="F137" s="243"/>
      <c r="G137" s="248" t="n">
        <v>14.6749991989136</v>
      </c>
      <c r="H137" s="248" t="n">
        <v>18.1749991989136</v>
      </c>
      <c r="I137" s="248" t="n">
        <v>21.6749991989136</v>
      </c>
      <c r="J137" s="237"/>
      <c r="K137" s="238" t="n">
        <v>41000</v>
      </c>
      <c r="L137" s="249" t="n">
        <v>24.398508605957</v>
      </c>
      <c r="M137" s="249" t="n">
        <v>28.398508605957</v>
      </c>
      <c r="N137" s="249" t="n">
        <v>33.398508605957</v>
      </c>
      <c r="O137" s="236"/>
      <c r="P137" s="249" t="n">
        <v>23.1565103149414</v>
      </c>
      <c r="Q137" s="249" t="n">
        <v>27.1565103149414</v>
      </c>
      <c r="R137" s="249" t="n">
        <v>32.1565103149414</v>
      </c>
      <c r="S137" s="236"/>
      <c r="T137" s="249" t="n">
        <v>1.46853375434875</v>
      </c>
      <c r="U137" s="249" t="n">
        <v>1.46853375434875</v>
      </c>
      <c r="V137" s="249" t="n">
        <v>1.46853375434875</v>
      </c>
      <c r="W137" s="236"/>
      <c r="X137" s="249" t="n">
        <v>0.18</v>
      </c>
      <c r="Y137" s="249" t="n">
        <v>0.201994463</v>
      </c>
      <c r="Z137" s="249" t="n">
        <v>0.263</v>
      </c>
      <c r="AA137" s="236"/>
      <c r="AB137" s="249" t="n">
        <v>0.0805</v>
      </c>
      <c r="AC137" s="249" t="n">
        <v>0.100997231</v>
      </c>
      <c r="AD137" s="249" t="n">
        <v>0.141</v>
      </c>
      <c r="AE137" s="236"/>
      <c r="AF137" s="249" t="n">
        <v>0.18424206</v>
      </c>
      <c r="AG137" s="249" t="n">
        <v>0.262389555</v>
      </c>
      <c r="AH137" s="249" t="n">
        <v>0.3542259</v>
      </c>
      <c r="AI137" s="236"/>
      <c r="AJ137" s="249" t="n">
        <v>0.110545236</v>
      </c>
      <c r="AK137" s="249" t="n">
        <v>0.183672689</v>
      </c>
      <c r="AL137" s="249" t="n">
        <v>0.275509033</v>
      </c>
      <c r="AM137" s="236"/>
      <c r="AN137" s="237" t="n">
        <v>43</v>
      </c>
      <c r="AO137" s="250" t="n">
        <v>0.4</v>
      </c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  <c r="BE137" s="236"/>
      <c r="BF137" s="238" t="n">
        <v>41000</v>
      </c>
      <c r="BG137" s="252" t="n">
        <v>0.89</v>
      </c>
      <c r="BH137" s="236"/>
      <c r="BI137" s="236"/>
      <c r="BJ137" s="239"/>
      <c r="BK137" s="239"/>
      <c r="BL137" s="239"/>
      <c r="BM137" s="13"/>
      <c r="BN137" s="13"/>
      <c r="BO137" s="13"/>
      <c r="BP137" s="13"/>
      <c r="BQ137" s="13"/>
      <c r="BR137" s="239"/>
      <c r="BS137" s="239"/>
      <c r="BT137" s="239"/>
      <c r="BU137" s="239"/>
      <c r="BV137" s="239"/>
      <c r="BW137" s="239"/>
      <c r="BX137" s="239"/>
      <c r="BY137" s="239"/>
      <c r="BZ137" s="239"/>
      <c r="CA137" s="239"/>
      <c r="CB137" s="239"/>
      <c r="CC137" s="239"/>
      <c r="CD137" s="239"/>
      <c r="CE137" s="239"/>
    </row>
    <row r="138" customFormat="false" ht="12.75" hidden="false" customHeight="false" outlineLevel="0" collapsed="false">
      <c r="B138" s="247" t="n">
        <v>40148</v>
      </c>
      <c r="C138" s="248" t="n">
        <v>26.8500003814697</v>
      </c>
      <c r="D138" s="248" t="n">
        <v>30.3500003814697</v>
      </c>
      <c r="E138" s="248" t="n">
        <v>34.3500003814697</v>
      </c>
      <c r="F138" s="243"/>
      <c r="G138" s="248" t="n">
        <v>16.524998626709</v>
      </c>
      <c r="H138" s="248" t="n">
        <v>20.024998626709</v>
      </c>
      <c r="I138" s="248" t="n">
        <v>23.524998626709</v>
      </c>
      <c r="J138" s="237"/>
      <c r="K138" s="238" t="n">
        <v>41030</v>
      </c>
      <c r="L138" s="249" t="n">
        <v>25.5725064849854</v>
      </c>
      <c r="M138" s="249" t="n">
        <v>29.5725064849854</v>
      </c>
      <c r="N138" s="249" t="n">
        <v>34.5725064849854</v>
      </c>
      <c r="O138" s="236"/>
      <c r="P138" s="249" t="n">
        <v>26.202504119873</v>
      </c>
      <c r="Q138" s="249" t="n">
        <v>30.202504119873</v>
      </c>
      <c r="R138" s="249" t="n">
        <v>35.2025041198731</v>
      </c>
      <c r="S138" s="236"/>
      <c r="T138" s="249" t="n">
        <v>1.46853375434875</v>
      </c>
      <c r="U138" s="249" t="n">
        <v>1.46853375434875</v>
      </c>
      <c r="V138" s="249" t="n">
        <v>1.46853375434875</v>
      </c>
      <c r="W138" s="236"/>
      <c r="X138" s="249" t="n">
        <v>0.18</v>
      </c>
      <c r="Y138" s="249" t="n">
        <v>0.203677251</v>
      </c>
      <c r="Z138" s="249" t="n">
        <v>0.265</v>
      </c>
      <c r="AA138" s="236"/>
      <c r="AB138" s="249" t="n">
        <v>0.0805</v>
      </c>
      <c r="AC138" s="249" t="n">
        <v>0.101838626</v>
      </c>
      <c r="AD138" s="249" t="n">
        <v>0.143</v>
      </c>
      <c r="AE138" s="236"/>
      <c r="AF138" s="249" t="n">
        <v>0.183672689</v>
      </c>
      <c r="AG138" s="249" t="n">
        <v>0.264731403</v>
      </c>
      <c r="AH138" s="249" t="n">
        <v>0.357387394</v>
      </c>
      <c r="AI138" s="236"/>
      <c r="AJ138" s="249" t="n">
        <v>0.110203613</v>
      </c>
      <c r="AK138" s="249" t="n">
        <v>0.185311982</v>
      </c>
      <c r="AL138" s="249" t="n">
        <v>0.277967973</v>
      </c>
      <c r="AM138" s="236"/>
      <c r="AN138" s="237" t="n">
        <v>44</v>
      </c>
      <c r="AO138" s="250" t="n">
        <v>0.4</v>
      </c>
      <c r="AP138" s="236"/>
      <c r="AQ138" s="236"/>
      <c r="AR138" s="236"/>
      <c r="AS138" s="236"/>
      <c r="AT138" s="236"/>
      <c r="AU138" s="236"/>
      <c r="AV138" s="236"/>
      <c r="AW138" s="236"/>
      <c r="AX138" s="236"/>
      <c r="AY138" s="236"/>
      <c r="AZ138" s="236"/>
      <c r="BA138" s="236"/>
      <c r="BB138" s="236"/>
      <c r="BC138" s="236"/>
      <c r="BD138" s="236"/>
      <c r="BE138" s="236"/>
      <c r="BF138" s="238" t="n">
        <v>41030</v>
      </c>
      <c r="BG138" s="252" t="n">
        <v>0.89</v>
      </c>
      <c r="BH138" s="236"/>
      <c r="BI138" s="236"/>
      <c r="BJ138" s="239"/>
      <c r="BK138" s="239"/>
      <c r="BL138" s="239"/>
      <c r="BM138" s="13"/>
      <c r="BN138" s="13"/>
      <c r="BO138" s="13"/>
      <c r="BP138" s="13"/>
      <c r="BQ138" s="13"/>
      <c r="BR138" s="239"/>
      <c r="BS138" s="239"/>
      <c r="BT138" s="239"/>
      <c r="BU138" s="239"/>
      <c r="BV138" s="239"/>
      <c r="BW138" s="239"/>
      <c r="BX138" s="239"/>
      <c r="BY138" s="239"/>
      <c r="BZ138" s="239"/>
      <c r="CA138" s="239"/>
      <c r="CB138" s="239"/>
      <c r="CC138" s="239"/>
      <c r="CD138" s="239"/>
      <c r="CE138" s="239"/>
    </row>
    <row r="139" customFormat="false" ht="12.75" hidden="false" customHeight="false" outlineLevel="0" collapsed="false">
      <c r="B139" s="247" t="n">
        <v>40179</v>
      </c>
      <c r="C139" s="248" t="n">
        <v>29.8000106811523</v>
      </c>
      <c r="D139" s="248" t="n">
        <v>33.8000106811523</v>
      </c>
      <c r="E139" s="248" t="n">
        <v>37.8000106811523</v>
      </c>
      <c r="F139" s="243"/>
      <c r="G139" s="248" t="n">
        <v>17.692495880127</v>
      </c>
      <c r="H139" s="248" t="n">
        <v>21.692495880127</v>
      </c>
      <c r="I139" s="248" t="n">
        <v>25.692495880127</v>
      </c>
      <c r="J139" s="237"/>
      <c r="K139" s="238" t="n">
        <v>41061</v>
      </c>
      <c r="L139" s="249" t="n">
        <v>31.0900025939941</v>
      </c>
      <c r="M139" s="249" t="n">
        <v>35.0900025939941</v>
      </c>
      <c r="N139" s="249" t="n">
        <v>40.0900025939941</v>
      </c>
      <c r="O139" s="236"/>
      <c r="P139" s="249" t="n">
        <v>34.1725034332275</v>
      </c>
      <c r="Q139" s="249" t="n">
        <v>38.1725034332275</v>
      </c>
      <c r="R139" s="249" t="n">
        <v>43.1725034332275</v>
      </c>
      <c r="S139" s="236"/>
      <c r="T139" s="249" t="n">
        <v>1.46853375434875</v>
      </c>
      <c r="U139" s="249" t="n">
        <v>1.46853375434875</v>
      </c>
      <c r="V139" s="249" t="n">
        <v>1.46853375434875</v>
      </c>
      <c r="W139" s="236"/>
      <c r="X139" s="249" t="n">
        <v>0.18</v>
      </c>
      <c r="Y139" s="249" t="n">
        <v>0.203937349</v>
      </c>
      <c r="Z139" s="249" t="n">
        <v>0.265</v>
      </c>
      <c r="AA139" s="236"/>
      <c r="AB139" s="249" t="n">
        <v>0.0805</v>
      </c>
      <c r="AC139" s="249" t="n">
        <v>0.101968675</v>
      </c>
      <c r="AD139" s="249" t="n">
        <v>0.143</v>
      </c>
      <c r="AE139" s="236"/>
      <c r="AF139" s="249" t="n">
        <v>0.185311982</v>
      </c>
      <c r="AG139" s="249" t="n">
        <v>0.265435241</v>
      </c>
      <c r="AH139" s="249" t="n">
        <v>0.358337575</v>
      </c>
      <c r="AI139" s="236"/>
      <c r="AJ139" s="249" t="n">
        <v>0.111187189</v>
      </c>
      <c r="AK139" s="249" t="n">
        <v>0.185804668</v>
      </c>
      <c r="AL139" s="249" t="n">
        <v>0.278707003</v>
      </c>
      <c r="AM139" s="236"/>
      <c r="AN139" s="237" t="n">
        <v>44</v>
      </c>
      <c r="AO139" s="250" t="n">
        <v>0.4</v>
      </c>
      <c r="AP139" s="236"/>
      <c r="AQ139" s="236"/>
      <c r="AR139" s="236"/>
      <c r="AS139" s="236"/>
      <c r="AT139" s="236"/>
      <c r="AU139" s="236"/>
      <c r="AV139" s="236"/>
      <c r="AW139" s="236"/>
      <c r="AX139" s="236"/>
      <c r="AY139" s="236"/>
      <c r="AZ139" s="236"/>
      <c r="BA139" s="236"/>
      <c r="BB139" s="236"/>
      <c r="BC139" s="236"/>
      <c r="BD139" s="236"/>
      <c r="BE139" s="236"/>
      <c r="BF139" s="238" t="n">
        <v>41061</v>
      </c>
      <c r="BG139" s="252" t="n">
        <v>0.89</v>
      </c>
      <c r="BH139" s="236"/>
      <c r="BI139" s="236"/>
      <c r="BJ139" s="239"/>
      <c r="BK139" s="239"/>
      <c r="BL139" s="239"/>
      <c r="BM139" s="13"/>
      <c r="BN139" s="13"/>
      <c r="BO139" s="13"/>
      <c r="BP139" s="13"/>
      <c r="BQ139" s="13"/>
      <c r="BR139" s="239"/>
      <c r="BS139" s="239"/>
      <c r="BT139" s="239"/>
      <c r="BU139" s="239"/>
      <c r="BV139" s="239"/>
      <c r="BW139" s="239"/>
      <c r="BX139" s="239"/>
      <c r="BY139" s="239"/>
      <c r="BZ139" s="239"/>
      <c r="CA139" s="239"/>
      <c r="CB139" s="239"/>
      <c r="CC139" s="239"/>
      <c r="CD139" s="239"/>
      <c r="CE139" s="239"/>
    </row>
    <row r="140" customFormat="false" ht="12.75" hidden="false" customHeight="false" outlineLevel="0" collapsed="false">
      <c r="B140" s="247" t="n">
        <v>40210</v>
      </c>
      <c r="C140" s="248" t="n">
        <v>28.6500015258789</v>
      </c>
      <c r="D140" s="248" t="n">
        <v>32.6500015258789</v>
      </c>
      <c r="E140" s="248" t="n">
        <v>36.6500015258789</v>
      </c>
      <c r="F140" s="243"/>
      <c r="G140" s="248" t="n">
        <v>18.1924977874756</v>
      </c>
      <c r="H140" s="248" t="n">
        <v>22.1924977874756</v>
      </c>
      <c r="I140" s="248" t="n">
        <v>26.1924977874756</v>
      </c>
      <c r="J140" s="237"/>
      <c r="K140" s="238" t="n">
        <v>41091</v>
      </c>
      <c r="L140" s="249" t="n">
        <v>35.0100122070313</v>
      </c>
      <c r="M140" s="249" t="n">
        <v>39.0100122070313</v>
      </c>
      <c r="N140" s="249" t="n">
        <v>44.0100122070313</v>
      </c>
      <c r="O140" s="236"/>
      <c r="P140" s="249" t="n">
        <v>37.090012512207</v>
      </c>
      <c r="Q140" s="249" t="n">
        <v>41.090012512207</v>
      </c>
      <c r="R140" s="249" t="n">
        <v>46.090012512207</v>
      </c>
      <c r="S140" s="236"/>
      <c r="T140" s="249" t="n">
        <v>1.46853375434875</v>
      </c>
      <c r="U140" s="249" t="n">
        <v>1.46853375434875</v>
      </c>
      <c r="V140" s="249" t="n">
        <v>1.46853375434875</v>
      </c>
      <c r="W140" s="236"/>
      <c r="X140" s="249" t="n">
        <v>0.2175</v>
      </c>
      <c r="Y140" s="249" t="n">
        <v>0.204582049</v>
      </c>
      <c r="Z140" s="249" t="n">
        <v>0.266</v>
      </c>
      <c r="AA140" s="236"/>
      <c r="AB140" s="249" t="n">
        <v>0.098</v>
      </c>
      <c r="AC140" s="249" t="n">
        <v>0.102291024</v>
      </c>
      <c r="AD140" s="249" t="n">
        <v>0.143</v>
      </c>
      <c r="AE140" s="236"/>
      <c r="AF140" s="249" t="n">
        <v>0.185804668</v>
      </c>
      <c r="AG140" s="249" t="n">
        <v>0.266195674</v>
      </c>
      <c r="AH140" s="249" t="n">
        <v>0.35936416</v>
      </c>
      <c r="AI140" s="236"/>
      <c r="AJ140" s="249" t="n">
        <v>0.111482801</v>
      </c>
      <c r="AK140" s="249" t="n">
        <v>0.186336972</v>
      </c>
      <c r="AL140" s="249" t="n">
        <v>0.279505458</v>
      </c>
      <c r="AM140" s="236"/>
      <c r="AN140" s="237" t="n">
        <v>44</v>
      </c>
      <c r="AO140" s="250" t="n">
        <v>0.4</v>
      </c>
      <c r="AP140" s="236"/>
      <c r="AQ140" s="236"/>
      <c r="AR140" s="236"/>
      <c r="AS140" s="236"/>
      <c r="AT140" s="236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  <c r="BE140" s="236"/>
      <c r="BF140" s="238" t="n">
        <v>41091</v>
      </c>
      <c r="BG140" s="252" t="n">
        <v>0.89</v>
      </c>
      <c r="BH140" s="236"/>
      <c r="BI140" s="236"/>
      <c r="BJ140" s="239"/>
      <c r="BK140" s="239"/>
      <c r="BL140" s="239"/>
      <c r="BM140" s="13"/>
      <c r="BN140" s="13"/>
      <c r="BO140" s="13"/>
      <c r="BP140" s="13"/>
      <c r="BQ140" s="13"/>
      <c r="BR140" s="239"/>
      <c r="BS140" s="239"/>
      <c r="BT140" s="239"/>
      <c r="BU140" s="239"/>
      <c r="BV140" s="239"/>
      <c r="BW140" s="239"/>
      <c r="BX140" s="239"/>
      <c r="BY140" s="239"/>
      <c r="BZ140" s="239"/>
      <c r="CA140" s="239"/>
      <c r="CB140" s="239"/>
      <c r="CC140" s="239"/>
      <c r="CD140" s="239"/>
      <c r="CE140" s="239"/>
    </row>
    <row r="141" customFormat="false" ht="12.75" hidden="false" customHeight="false" outlineLevel="0" collapsed="false">
      <c r="B141" s="247" t="n">
        <v>40238</v>
      </c>
      <c r="C141" s="248" t="n">
        <v>27.1299915313721</v>
      </c>
      <c r="D141" s="248" t="n">
        <v>31.1299915313721</v>
      </c>
      <c r="E141" s="248" t="n">
        <v>35.1299915313721</v>
      </c>
      <c r="F141" s="243"/>
      <c r="G141" s="248" t="n">
        <v>17.1424966430664</v>
      </c>
      <c r="H141" s="248" t="n">
        <v>21.1424966430664</v>
      </c>
      <c r="I141" s="248" t="n">
        <v>25.1424966430664</v>
      </c>
      <c r="J141" s="237"/>
      <c r="K141" s="238" t="n">
        <v>41122</v>
      </c>
      <c r="L141" s="249" t="n">
        <v>32.6600099182129</v>
      </c>
      <c r="M141" s="249" t="n">
        <v>36.6600099182129</v>
      </c>
      <c r="N141" s="249" t="n">
        <v>41.6600099182129</v>
      </c>
      <c r="O141" s="236"/>
      <c r="P141" s="249" t="n">
        <v>35.2400102233887</v>
      </c>
      <c r="Q141" s="249" t="n">
        <v>39.2400102233887</v>
      </c>
      <c r="R141" s="249" t="n">
        <v>44.2400102233887</v>
      </c>
      <c r="S141" s="236"/>
      <c r="T141" s="249" t="n">
        <v>1.46853375434875</v>
      </c>
      <c r="U141" s="249" t="n">
        <v>1.46853375434875</v>
      </c>
      <c r="V141" s="249" t="n">
        <v>1.46853375434875</v>
      </c>
      <c r="W141" s="236"/>
      <c r="X141" s="249" t="n">
        <v>0.2175</v>
      </c>
      <c r="Y141" s="249" t="n">
        <v>0.204492923</v>
      </c>
      <c r="Z141" s="249" t="n">
        <v>0.266</v>
      </c>
      <c r="AA141" s="236"/>
      <c r="AB141" s="249" t="n">
        <v>0.098</v>
      </c>
      <c r="AC141" s="249" t="n">
        <v>0.102246461</v>
      </c>
      <c r="AD141" s="249" t="n">
        <v>0.143</v>
      </c>
      <c r="AE141" s="236"/>
      <c r="AF141" s="249" t="n">
        <v>0.186336972</v>
      </c>
      <c r="AG141" s="249" t="n">
        <v>0.264597828</v>
      </c>
      <c r="AH141" s="249" t="n">
        <v>0.357207068</v>
      </c>
      <c r="AI141" s="236"/>
      <c r="AJ141" s="249" t="n">
        <v>0.111802183</v>
      </c>
      <c r="AK141" s="249" t="n">
        <v>0.18521848</v>
      </c>
      <c r="AL141" s="249" t="n">
        <v>0.27782772</v>
      </c>
      <c r="AM141" s="236"/>
      <c r="AN141" s="237" t="n">
        <v>45</v>
      </c>
      <c r="AO141" s="250" t="n">
        <v>0.4</v>
      </c>
      <c r="AP141" s="236"/>
      <c r="AQ141" s="236"/>
      <c r="AR141" s="236"/>
      <c r="AS141" s="236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236"/>
      <c r="BD141" s="236"/>
      <c r="BE141" s="236"/>
      <c r="BF141" s="238" t="n">
        <v>41122</v>
      </c>
      <c r="BG141" s="252" t="n">
        <v>0.89</v>
      </c>
      <c r="BH141" s="236"/>
      <c r="BI141" s="236"/>
      <c r="BJ141" s="239"/>
      <c r="BK141" s="239"/>
      <c r="BL141" s="239"/>
      <c r="BM141" s="13"/>
      <c r="BN141" s="13"/>
      <c r="BO141" s="13"/>
      <c r="BP141" s="13"/>
      <c r="BQ141" s="13"/>
      <c r="BR141" s="239"/>
      <c r="BS141" s="239"/>
      <c r="BT141" s="239"/>
      <c r="BU141" s="239"/>
      <c r="BV141" s="239"/>
      <c r="BW141" s="239"/>
      <c r="BX141" s="239"/>
      <c r="BY141" s="239"/>
      <c r="BZ141" s="239"/>
      <c r="CA141" s="239"/>
      <c r="CB141" s="239"/>
      <c r="CC141" s="239"/>
      <c r="CD141" s="239"/>
      <c r="CE141" s="239"/>
    </row>
    <row r="142" customFormat="false" ht="12.75" hidden="false" customHeight="false" outlineLevel="0" collapsed="false">
      <c r="B142" s="247" t="n">
        <v>40269</v>
      </c>
      <c r="C142" s="248" t="n">
        <v>28.3299980163574</v>
      </c>
      <c r="D142" s="248" t="n">
        <v>32.3299980163574</v>
      </c>
      <c r="E142" s="248" t="n">
        <v>36.3299980163574</v>
      </c>
      <c r="F142" s="243"/>
      <c r="G142" s="248" t="n">
        <v>16.8424974060059</v>
      </c>
      <c r="H142" s="248" t="n">
        <v>20.8424974060059</v>
      </c>
      <c r="I142" s="248" t="n">
        <v>24.8424974060059</v>
      </c>
      <c r="J142" s="237"/>
      <c r="K142" s="238" t="n">
        <v>41153</v>
      </c>
      <c r="L142" s="249" t="n">
        <v>24.4590043640137</v>
      </c>
      <c r="M142" s="249" t="n">
        <v>28.4590043640137</v>
      </c>
      <c r="N142" s="249" t="n">
        <v>33.4590043640137</v>
      </c>
      <c r="O142" s="236"/>
      <c r="P142" s="249" t="n">
        <v>26.5360040283203</v>
      </c>
      <c r="Q142" s="249" t="n">
        <v>30.5360040283203</v>
      </c>
      <c r="R142" s="249" t="n">
        <v>35.5360040283203</v>
      </c>
      <c r="S142" s="236"/>
      <c r="T142" s="249" t="n">
        <v>1.46853375434875</v>
      </c>
      <c r="U142" s="249" t="n">
        <v>1.46853375434875</v>
      </c>
      <c r="V142" s="249" t="n">
        <v>1.46853375434875</v>
      </c>
      <c r="W142" s="236"/>
      <c r="X142" s="249" t="n">
        <v>0.18</v>
      </c>
      <c r="Y142" s="249" t="n">
        <v>0.203255946</v>
      </c>
      <c r="Z142" s="249" t="n">
        <v>0.264</v>
      </c>
      <c r="AA142" s="236"/>
      <c r="AB142" s="249" t="n">
        <v>0.0805</v>
      </c>
      <c r="AC142" s="249" t="n">
        <v>0.101627973</v>
      </c>
      <c r="AD142" s="249" t="n">
        <v>0.142</v>
      </c>
      <c r="AE142" s="236"/>
      <c r="AF142" s="249" t="n">
        <v>0.18521848</v>
      </c>
      <c r="AG142" s="249" t="n">
        <v>0.261125377</v>
      </c>
      <c r="AH142" s="249" t="n">
        <v>0.35251926</v>
      </c>
      <c r="AI142" s="236"/>
      <c r="AJ142" s="249" t="n">
        <v>0.111131088</v>
      </c>
      <c r="AK142" s="249" t="n">
        <v>0.182787764</v>
      </c>
      <c r="AL142" s="249" t="n">
        <v>0.274181646</v>
      </c>
      <c r="AM142" s="236"/>
      <c r="AN142" s="237" t="n">
        <v>45</v>
      </c>
      <c r="AO142" s="250" t="n">
        <v>0.4</v>
      </c>
      <c r="AP142" s="236"/>
      <c r="AQ142" s="236"/>
      <c r="AR142" s="236"/>
      <c r="AS142" s="236"/>
      <c r="AT142" s="236"/>
      <c r="AU142" s="236"/>
      <c r="AV142" s="236"/>
      <c r="AW142" s="236"/>
      <c r="AX142" s="236"/>
      <c r="AY142" s="236"/>
      <c r="AZ142" s="236"/>
      <c r="BA142" s="236"/>
      <c r="BB142" s="236"/>
      <c r="BC142" s="236"/>
      <c r="BD142" s="236"/>
      <c r="BE142" s="236"/>
      <c r="BF142" s="238" t="n">
        <v>41153</v>
      </c>
      <c r="BG142" s="252" t="n">
        <v>0.89</v>
      </c>
      <c r="BH142" s="236"/>
      <c r="BI142" s="236"/>
      <c r="BJ142" s="239"/>
      <c r="BK142" s="239"/>
      <c r="BL142" s="239"/>
      <c r="BM142" s="13"/>
      <c r="BN142" s="13"/>
      <c r="BO142" s="13"/>
      <c r="BP142" s="13"/>
      <c r="BQ142" s="13"/>
      <c r="BR142" s="239"/>
      <c r="BS142" s="239"/>
      <c r="BT142" s="239"/>
      <c r="BU142" s="239"/>
      <c r="BV142" s="239"/>
      <c r="BW142" s="239"/>
      <c r="BX142" s="239"/>
      <c r="BY142" s="239"/>
      <c r="BZ142" s="239"/>
      <c r="CA142" s="239"/>
      <c r="CB142" s="239"/>
      <c r="CC142" s="239"/>
      <c r="CD142" s="239"/>
      <c r="CE142" s="239"/>
    </row>
    <row r="143" customFormat="false" ht="12.75" hidden="false" customHeight="false" outlineLevel="0" collapsed="false">
      <c r="B143" s="247" t="n">
        <v>40299</v>
      </c>
      <c r="C143" s="248" t="n">
        <v>30.8800163269043</v>
      </c>
      <c r="D143" s="248" t="n">
        <v>34.8800163269043</v>
      </c>
      <c r="E143" s="248" t="n">
        <v>38.8800163269043</v>
      </c>
      <c r="F143" s="243"/>
      <c r="G143" s="248" t="n">
        <v>16.4424977874756</v>
      </c>
      <c r="H143" s="248" t="n">
        <v>20.4424977874756</v>
      </c>
      <c r="I143" s="248" t="n">
        <v>24.4424977874756</v>
      </c>
      <c r="J143" s="237"/>
      <c r="K143" s="238" t="n">
        <v>41183</v>
      </c>
      <c r="L143" s="249" t="n">
        <v>22.9010076141357</v>
      </c>
      <c r="M143" s="249" t="n">
        <v>26.9010076141357</v>
      </c>
      <c r="N143" s="249" t="n">
        <v>31.9010076141357</v>
      </c>
      <c r="O143" s="236"/>
      <c r="P143" s="249" t="n">
        <v>24.1540059661865</v>
      </c>
      <c r="Q143" s="249" t="n">
        <v>28.1540059661865</v>
      </c>
      <c r="R143" s="249" t="n">
        <v>33.1540059661865</v>
      </c>
      <c r="S143" s="236"/>
      <c r="T143" s="249" t="n">
        <v>1.46853375434875</v>
      </c>
      <c r="U143" s="249" t="n">
        <v>1.46853375434875</v>
      </c>
      <c r="V143" s="249" t="n">
        <v>1.46853375434875</v>
      </c>
      <c r="W143" s="236"/>
      <c r="X143" s="249" t="n">
        <v>0.18</v>
      </c>
      <c r="Y143" s="249" t="n">
        <v>0.201988751</v>
      </c>
      <c r="Z143" s="249" t="n">
        <v>0.263</v>
      </c>
      <c r="AA143" s="236"/>
      <c r="AB143" s="249" t="n">
        <v>0.0805</v>
      </c>
      <c r="AC143" s="249" t="n">
        <v>0.100994376</v>
      </c>
      <c r="AD143" s="249" t="n">
        <v>0.141</v>
      </c>
      <c r="AE143" s="236"/>
      <c r="AF143" s="249" t="n">
        <v>0.182787764</v>
      </c>
      <c r="AG143" s="249" t="n">
        <v>0.25818113</v>
      </c>
      <c r="AH143" s="249" t="n">
        <v>0.348544526</v>
      </c>
      <c r="AI143" s="236"/>
      <c r="AJ143" s="249" t="n">
        <v>0.109672659</v>
      </c>
      <c r="AK143" s="249" t="n">
        <v>0.180726791</v>
      </c>
      <c r="AL143" s="249" t="n">
        <v>0.271090187</v>
      </c>
      <c r="AM143" s="236"/>
      <c r="AN143" s="237" t="n">
        <v>45</v>
      </c>
      <c r="AO143" s="250" t="n">
        <v>0.4</v>
      </c>
      <c r="AP143" s="236"/>
      <c r="AQ143" s="236"/>
      <c r="AR143" s="236"/>
      <c r="AS143" s="236"/>
      <c r="AT143" s="236"/>
      <c r="AU143" s="236"/>
      <c r="AV143" s="236"/>
      <c r="AW143" s="236"/>
      <c r="AX143" s="236"/>
      <c r="AY143" s="236"/>
      <c r="AZ143" s="236"/>
      <c r="BA143" s="236"/>
      <c r="BB143" s="236"/>
      <c r="BC143" s="236"/>
      <c r="BD143" s="236"/>
      <c r="BE143" s="236"/>
      <c r="BF143" s="238" t="n">
        <v>41183</v>
      </c>
      <c r="BG143" s="252" t="n">
        <v>0.89</v>
      </c>
      <c r="BH143" s="236"/>
      <c r="BI143" s="236"/>
      <c r="BJ143" s="239"/>
      <c r="BK143" s="239"/>
      <c r="BL143" s="239"/>
      <c r="BM143" s="13"/>
      <c r="BN143" s="13"/>
      <c r="BO143" s="13"/>
      <c r="BP143" s="13"/>
      <c r="BQ143" s="13"/>
      <c r="BR143" s="239"/>
      <c r="BS143" s="239"/>
      <c r="BT143" s="239"/>
      <c r="BU143" s="239"/>
      <c r="BV143" s="239"/>
      <c r="BW143" s="239"/>
      <c r="BX143" s="239"/>
      <c r="BY143" s="239"/>
      <c r="BZ143" s="239"/>
      <c r="CA143" s="239"/>
      <c r="CB143" s="239"/>
      <c r="CC143" s="239"/>
      <c r="CD143" s="239"/>
      <c r="CE143" s="239"/>
    </row>
    <row r="144" customFormat="false" ht="12.75" hidden="false" customHeight="false" outlineLevel="0" collapsed="false">
      <c r="B144" s="247" t="n">
        <v>40330</v>
      </c>
      <c r="C144" s="248" t="n">
        <v>37.0800018310547</v>
      </c>
      <c r="D144" s="248" t="n">
        <v>41.0800018310547</v>
      </c>
      <c r="E144" s="248" t="n">
        <v>45.0800018310547</v>
      </c>
      <c r="F144" s="243"/>
      <c r="G144" s="248" t="n">
        <v>17.0425000762939</v>
      </c>
      <c r="H144" s="248" t="n">
        <v>21.0425000762939</v>
      </c>
      <c r="I144" s="248" t="n">
        <v>25.0425000762939</v>
      </c>
      <c r="J144" s="237"/>
      <c r="K144" s="238" t="n">
        <v>41214</v>
      </c>
      <c r="L144" s="249" t="n">
        <v>23.1510076141357</v>
      </c>
      <c r="M144" s="249" t="n">
        <v>27.1510076141357</v>
      </c>
      <c r="N144" s="249" t="n">
        <v>32.1510076141357</v>
      </c>
      <c r="O144" s="236"/>
      <c r="P144" s="249" t="n">
        <v>23.6540059661865</v>
      </c>
      <c r="Q144" s="249" t="n">
        <v>27.6540059661865</v>
      </c>
      <c r="R144" s="249" t="n">
        <v>32.6540059661865</v>
      </c>
      <c r="S144" s="236"/>
      <c r="T144" s="249" t="n">
        <v>1.46853375434875</v>
      </c>
      <c r="U144" s="249" t="n">
        <v>1.46853375434875</v>
      </c>
      <c r="V144" s="249" t="n">
        <v>1.46853375434875</v>
      </c>
      <c r="W144" s="236"/>
      <c r="X144" s="249" t="n">
        <v>0.18</v>
      </c>
      <c r="Y144" s="249" t="n">
        <v>0.201084362</v>
      </c>
      <c r="Z144" s="249" t="n">
        <v>0.261</v>
      </c>
      <c r="AA144" s="236"/>
      <c r="AB144" s="249" t="n">
        <v>0.0805</v>
      </c>
      <c r="AC144" s="249" t="n">
        <v>0.100542181</v>
      </c>
      <c r="AD144" s="249" t="n">
        <v>0.141</v>
      </c>
      <c r="AE144" s="236"/>
      <c r="AF144" s="249" t="n">
        <v>0.180726791</v>
      </c>
      <c r="AG144" s="249" t="n">
        <v>0.256755898</v>
      </c>
      <c r="AH144" s="249" t="n">
        <v>0.346620462</v>
      </c>
      <c r="AI144" s="236"/>
      <c r="AJ144" s="249" t="n">
        <v>0.108436075</v>
      </c>
      <c r="AK144" s="249" t="n">
        <v>0.179729129</v>
      </c>
      <c r="AL144" s="249" t="n">
        <v>0.269593693</v>
      </c>
      <c r="AM144" s="236"/>
      <c r="AN144" s="237" t="n">
        <v>46</v>
      </c>
      <c r="AO144" s="250" t="n">
        <v>0.4</v>
      </c>
      <c r="AP144" s="236"/>
      <c r="AQ144" s="236"/>
      <c r="AR144" s="236"/>
      <c r="AS144" s="236"/>
      <c r="AT144" s="236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  <c r="BE144" s="236"/>
      <c r="BF144" s="238" t="n">
        <v>41214</v>
      </c>
      <c r="BG144" s="252" t="n">
        <v>0.89</v>
      </c>
      <c r="BH144" s="236"/>
      <c r="BI144" s="236"/>
      <c r="BJ144" s="239"/>
      <c r="BK144" s="239"/>
      <c r="BL144" s="239"/>
      <c r="BM144" s="13"/>
      <c r="BN144" s="13"/>
      <c r="BO144" s="13"/>
      <c r="BP144" s="13"/>
      <c r="BQ144" s="13"/>
      <c r="BR144" s="239"/>
      <c r="BS144" s="239"/>
      <c r="BT144" s="239"/>
      <c r="BU144" s="239"/>
      <c r="BV144" s="239"/>
      <c r="BW144" s="239"/>
      <c r="BX144" s="239"/>
      <c r="BY144" s="239"/>
      <c r="BZ144" s="239"/>
      <c r="CA144" s="239"/>
      <c r="CB144" s="239"/>
      <c r="CC144" s="239"/>
      <c r="CD144" s="239"/>
      <c r="CE144" s="239"/>
    </row>
    <row r="145" customFormat="false" ht="12.75" hidden="false" customHeight="false" outlineLevel="0" collapsed="false">
      <c r="B145" s="247" t="n">
        <v>40360</v>
      </c>
      <c r="C145" s="248" t="n">
        <v>42.7300033569336</v>
      </c>
      <c r="D145" s="248" t="n">
        <v>46.7300033569336</v>
      </c>
      <c r="E145" s="248" t="n">
        <v>50.7300033569336</v>
      </c>
      <c r="F145" s="243"/>
      <c r="G145" s="248" t="n">
        <v>18.5425000762939</v>
      </c>
      <c r="H145" s="248" t="n">
        <v>22.5425000762939</v>
      </c>
      <c r="I145" s="248" t="n">
        <v>26.5425000762939</v>
      </c>
      <c r="J145" s="237"/>
      <c r="K145" s="238" t="n">
        <v>41244</v>
      </c>
      <c r="L145" s="249" t="n">
        <v>23.7160062408447</v>
      </c>
      <c r="M145" s="249" t="n">
        <v>27.7160062408447</v>
      </c>
      <c r="N145" s="249" t="n">
        <v>32.7160062408447</v>
      </c>
      <c r="O145" s="236"/>
      <c r="P145" s="249" t="n">
        <v>24.3640073394775</v>
      </c>
      <c r="Q145" s="249" t="n">
        <v>28.3640073394775</v>
      </c>
      <c r="R145" s="249" t="n">
        <v>33.3640073394775</v>
      </c>
      <c r="S145" s="236"/>
      <c r="T145" s="249" t="n">
        <v>1.46853375434875</v>
      </c>
      <c r="U145" s="249" t="n">
        <v>1.46853375434875</v>
      </c>
      <c r="V145" s="249" t="n">
        <v>1.46853375434875</v>
      </c>
      <c r="W145" s="236"/>
      <c r="X145" s="249" t="n">
        <v>0.18</v>
      </c>
      <c r="Y145" s="249" t="n">
        <v>0.201358976</v>
      </c>
      <c r="Z145" s="249" t="n">
        <v>0.262</v>
      </c>
      <c r="AA145" s="236"/>
      <c r="AB145" s="249" t="n">
        <v>0.0805</v>
      </c>
      <c r="AC145" s="249" t="n">
        <v>0.100679488</v>
      </c>
      <c r="AD145" s="249" t="n">
        <v>0.141</v>
      </c>
      <c r="AE145" s="236"/>
      <c r="AF145" s="249" t="n">
        <v>0.179729129</v>
      </c>
      <c r="AG145" s="249" t="n">
        <v>0.256288177</v>
      </c>
      <c r="AH145" s="249" t="n">
        <v>0.34598904</v>
      </c>
      <c r="AI145" s="236"/>
      <c r="AJ145" s="249" t="n">
        <v>0.107837477</v>
      </c>
      <c r="AK145" s="249" t="n">
        <v>0.179401724</v>
      </c>
      <c r="AL145" s="249" t="n">
        <v>0.269102586</v>
      </c>
      <c r="AM145" s="236"/>
      <c r="AN145" s="237" t="n">
        <v>46</v>
      </c>
      <c r="AO145" s="250" t="n">
        <v>0.4</v>
      </c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236"/>
      <c r="BD145" s="236"/>
      <c r="BE145" s="236"/>
      <c r="BF145" s="238" t="n">
        <v>41244</v>
      </c>
      <c r="BG145" s="252" t="n">
        <v>0.89</v>
      </c>
      <c r="BH145" s="236"/>
      <c r="BI145" s="236"/>
      <c r="BJ145" s="239"/>
      <c r="BK145" s="239"/>
      <c r="BL145" s="239"/>
      <c r="BM145" s="13"/>
      <c r="BN145" s="13"/>
      <c r="BO145" s="13"/>
      <c r="BP145" s="13"/>
      <c r="BQ145" s="13"/>
      <c r="BR145" s="239"/>
      <c r="BS145" s="239"/>
      <c r="BT145" s="239"/>
      <c r="BU145" s="239"/>
      <c r="BV145" s="239"/>
      <c r="BW145" s="239"/>
      <c r="BX145" s="239"/>
      <c r="BY145" s="239"/>
      <c r="BZ145" s="239"/>
      <c r="CA145" s="239"/>
      <c r="CB145" s="239"/>
      <c r="CC145" s="239"/>
      <c r="CD145" s="239"/>
      <c r="CE145" s="239"/>
    </row>
    <row r="146" customFormat="false" ht="12.75" hidden="false" customHeight="false" outlineLevel="0" collapsed="false">
      <c r="B146" s="247" t="n">
        <v>40391</v>
      </c>
      <c r="C146" s="248" t="n">
        <v>41.9750015258789</v>
      </c>
      <c r="D146" s="248" t="n">
        <v>45.9750015258789</v>
      </c>
      <c r="E146" s="248" t="n">
        <v>49.9750015258789</v>
      </c>
      <c r="F146" s="243"/>
      <c r="G146" s="248" t="n">
        <v>18.4425000762939</v>
      </c>
      <c r="H146" s="248" t="n">
        <v>22.4425000762939</v>
      </c>
      <c r="I146" s="248" t="n">
        <v>26.4425000762939</v>
      </c>
      <c r="J146" s="237"/>
      <c r="K146" s="238" t="n">
        <v>41275</v>
      </c>
      <c r="L146" s="249" t="n">
        <v>28.5530057525635</v>
      </c>
      <c r="M146" s="249" t="n">
        <v>32.5530057525635</v>
      </c>
      <c r="N146" s="249" t="n">
        <v>37.5530057525635</v>
      </c>
      <c r="O146" s="236"/>
      <c r="P146" s="249" t="n">
        <v>26.5120057678223</v>
      </c>
      <c r="Q146" s="249" t="n">
        <v>30.5120057678223</v>
      </c>
      <c r="R146" s="249" t="n">
        <v>35.5120057678223</v>
      </c>
      <c r="S146" s="236"/>
      <c r="T146" s="249" t="n">
        <v>1.51258969306946</v>
      </c>
      <c r="U146" s="249" t="n">
        <v>1.51258969306946</v>
      </c>
      <c r="V146" s="249" t="n">
        <v>1.51258969306946</v>
      </c>
      <c r="W146" s="236"/>
      <c r="X146" s="249" t="n">
        <v>0.18</v>
      </c>
      <c r="Y146" s="249" t="n">
        <v>0.202290353</v>
      </c>
      <c r="Z146" s="249" t="n">
        <v>0.263</v>
      </c>
      <c r="AA146" s="236"/>
      <c r="AB146" s="249" t="n">
        <v>0.0805</v>
      </c>
      <c r="AC146" s="249" t="n">
        <v>0.101145176</v>
      </c>
      <c r="AD146" s="249" t="n">
        <v>0.142</v>
      </c>
      <c r="AE146" s="236"/>
      <c r="AF146" s="249" t="n">
        <v>0.179401724</v>
      </c>
      <c r="AG146" s="249" t="n">
        <v>0.255383871</v>
      </c>
      <c r="AH146" s="249" t="n">
        <v>0.344768226</v>
      </c>
      <c r="AI146" s="236"/>
      <c r="AJ146" s="249" t="n">
        <v>0.107641035</v>
      </c>
      <c r="AK146" s="249" t="n">
        <v>0.17876871</v>
      </c>
      <c r="AL146" s="249" t="n">
        <v>0.268153065</v>
      </c>
      <c r="AM146" s="236"/>
      <c r="AN146" s="237" t="n">
        <v>46</v>
      </c>
      <c r="AO146" s="250" t="n">
        <v>0.4</v>
      </c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  <c r="BE146" s="236"/>
      <c r="BF146" s="238" t="n">
        <v>41275</v>
      </c>
      <c r="BG146" s="252" t="n">
        <v>0.89</v>
      </c>
      <c r="BH146" s="236"/>
      <c r="BI146" s="236"/>
      <c r="BJ146" s="239"/>
      <c r="BK146" s="239"/>
      <c r="BL146" s="239"/>
      <c r="BM146" s="13"/>
      <c r="BN146" s="13"/>
      <c r="BO146" s="13"/>
      <c r="BP146" s="13"/>
      <c r="BQ146" s="13"/>
      <c r="BR146" s="239"/>
      <c r="BS146" s="239"/>
      <c r="BT146" s="239"/>
      <c r="BU146" s="239"/>
      <c r="BV146" s="239"/>
      <c r="BW146" s="239"/>
      <c r="BX146" s="239"/>
      <c r="BY146" s="239"/>
      <c r="BZ146" s="239"/>
      <c r="CA146" s="239"/>
      <c r="CB146" s="239"/>
      <c r="CC146" s="239"/>
      <c r="CD146" s="239"/>
      <c r="CE146" s="239"/>
    </row>
    <row r="147" customFormat="false" ht="12.75" hidden="false" customHeight="false" outlineLevel="0" collapsed="false">
      <c r="B147" s="247" t="n">
        <v>40422</v>
      </c>
      <c r="C147" s="248" t="n">
        <v>29.3999992370605</v>
      </c>
      <c r="D147" s="248" t="n">
        <v>33.3999992370605</v>
      </c>
      <c r="E147" s="248" t="n">
        <v>37.3999992370605</v>
      </c>
      <c r="F147" s="243"/>
      <c r="G147" s="248" t="n">
        <v>15.1925010299683</v>
      </c>
      <c r="H147" s="248" t="n">
        <v>19.1925010299683</v>
      </c>
      <c r="I147" s="248" t="n">
        <v>23.1925010299683</v>
      </c>
      <c r="J147" s="237"/>
      <c r="K147" s="238" t="n">
        <v>41306</v>
      </c>
      <c r="L147" s="249" t="n">
        <v>27.3030057525635</v>
      </c>
      <c r="M147" s="249" t="n">
        <v>31.3030057525635</v>
      </c>
      <c r="N147" s="249" t="n">
        <v>36.3030057525635</v>
      </c>
      <c r="O147" s="236"/>
      <c r="P147" s="249" t="n">
        <v>25.7620057678223</v>
      </c>
      <c r="Q147" s="249" t="n">
        <v>29.7620057678223</v>
      </c>
      <c r="R147" s="249" t="n">
        <v>34.7620057678223</v>
      </c>
      <c r="S147" s="236"/>
      <c r="T147" s="249" t="n">
        <v>1.51258969306946</v>
      </c>
      <c r="U147" s="249" t="n">
        <v>1.51258969306946</v>
      </c>
      <c r="V147" s="249" t="n">
        <v>1.51258969306946</v>
      </c>
      <c r="W147" s="236"/>
      <c r="X147" s="249" t="n">
        <v>0.18</v>
      </c>
      <c r="Y147" s="249" t="n">
        <v>0.202164123</v>
      </c>
      <c r="Z147" s="249" t="n">
        <v>0.263</v>
      </c>
      <c r="AA147" s="236"/>
      <c r="AB147" s="249" t="n">
        <v>0.0805</v>
      </c>
      <c r="AC147" s="249" t="n">
        <v>0.101082062</v>
      </c>
      <c r="AD147" s="249" t="n">
        <v>0.142</v>
      </c>
      <c r="AE147" s="236"/>
      <c r="AF147" s="249" t="n">
        <v>0.17876871</v>
      </c>
      <c r="AG147" s="249" t="n">
        <v>0.254815354</v>
      </c>
      <c r="AH147" s="249" t="n">
        <v>0.344000728</v>
      </c>
      <c r="AI147" s="236"/>
      <c r="AJ147" s="249" t="n">
        <v>0.107261226</v>
      </c>
      <c r="AK147" s="249" t="n">
        <v>0.178370748</v>
      </c>
      <c r="AL147" s="249" t="n">
        <v>0.267556122</v>
      </c>
      <c r="AM147" s="236"/>
      <c r="AN147" s="237" t="n">
        <v>47</v>
      </c>
      <c r="AO147" s="250" t="n">
        <v>0.4</v>
      </c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8" t="n">
        <v>41306</v>
      </c>
      <c r="BG147" s="252" t="n">
        <v>0.89</v>
      </c>
      <c r="BH147" s="236"/>
      <c r="BI147" s="236"/>
      <c r="BJ147" s="239"/>
      <c r="BK147" s="239"/>
      <c r="BL147" s="239"/>
      <c r="BM147" s="13"/>
      <c r="BN147" s="13"/>
      <c r="BO147" s="13"/>
      <c r="BP147" s="13"/>
      <c r="BQ147" s="13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</row>
    <row r="148" customFormat="false" ht="12.75" hidden="false" customHeight="false" outlineLevel="0" collapsed="false">
      <c r="B148" s="247" t="n">
        <v>40452</v>
      </c>
      <c r="C148" s="248" t="n">
        <v>28.7999988555908</v>
      </c>
      <c r="D148" s="248" t="n">
        <v>32.7999988555908</v>
      </c>
      <c r="E148" s="248" t="n">
        <v>36.7999988555908</v>
      </c>
      <c r="F148" s="243"/>
      <c r="G148" s="248" t="n">
        <v>14.8250007247925</v>
      </c>
      <c r="H148" s="248" t="n">
        <v>18.8250007247925</v>
      </c>
      <c r="I148" s="248" t="n">
        <v>22.8250007247925</v>
      </c>
      <c r="J148" s="237"/>
      <c r="K148" s="238" t="n">
        <v>41334</v>
      </c>
      <c r="L148" s="249" t="n">
        <v>25.8800035095215</v>
      </c>
      <c r="M148" s="249" t="n">
        <v>29.8800035095215</v>
      </c>
      <c r="N148" s="249" t="n">
        <v>34.8800035095215</v>
      </c>
      <c r="O148" s="236"/>
      <c r="P148" s="249" t="n">
        <v>24.9200028991699</v>
      </c>
      <c r="Q148" s="249" t="n">
        <v>28.9200028991699</v>
      </c>
      <c r="R148" s="249" t="n">
        <v>33.9200028991699</v>
      </c>
      <c r="S148" s="236"/>
      <c r="T148" s="249" t="n">
        <v>1.51258969306946</v>
      </c>
      <c r="U148" s="249" t="n">
        <v>1.51258969306946</v>
      </c>
      <c r="V148" s="249" t="n">
        <v>1.51258969306946</v>
      </c>
      <c r="W148" s="236"/>
      <c r="X148" s="249" t="n">
        <v>0.18</v>
      </c>
      <c r="Y148" s="249" t="n">
        <v>0.200567517</v>
      </c>
      <c r="Z148" s="249" t="n">
        <v>0.261</v>
      </c>
      <c r="AA148" s="236"/>
      <c r="AB148" s="249" t="n">
        <v>0.0805</v>
      </c>
      <c r="AC148" s="249" t="n">
        <v>0.100283758</v>
      </c>
      <c r="AD148" s="249" t="n">
        <v>0.14</v>
      </c>
      <c r="AE148" s="236"/>
      <c r="AF148" s="249" t="n">
        <v>0.178370748</v>
      </c>
      <c r="AG148" s="249" t="n">
        <v>0.252762115</v>
      </c>
      <c r="AH148" s="249" t="n">
        <v>0.341228855</v>
      </c>
      <c r="AI148" s="236"/>
      <c r="AJ148" s="249" t="n">
        <v>0.107022449</v>
      </c>
      <c r="AK148" s="249" t="n">
        <v>0.176933481</v>
      </c>
      <c r="AL148" s="249" t="n">
        <v>0.265400221</v>
      </c>
      <c r="AM148" s="236"/>
      <c r="AN148" s="237" t="n">
        <v>47</v>
      </c>
      <c r="AO148" s="250" t="n">
        <v>0.4</v>
      </c>
      <c r="AP148" s="236"/>
      <c r="AQ148" s="236"/>
      <c r="AR148" s="236"/>
      <c r="AS148" s="236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  <c r="BE148" s="236"/>
      <c r="BF148" s="238" t="n">
        <v>41334</v>
      </c>
      <c r="BG148" s="252" t="n">
        <v>0.89</v>
      </c>
      <c r="BH148" s="236"/>
      <c r="BI148" s="236"/>
      <c r="BJ148" s="239"/>
      <c r="BK148" s="239"/>
      <c r="BL148" s="239"/>
      <c r="BM148" s="13"/>
      <c r="BN148" s="13"/>
      <c r="BO148" s="13"/>
      <c r="BP148" s="13"/>
      <c r="BQ148" s="13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</row>
    <row r="149" customFormat="false" ht="12.75" hidden="false" customHeight="false" outlineLevel="0" collapsed="false">
      <c r="B149" s="247" t="n">
        <v>40483</v>
      </c>
      <c r="C149" s="248" t="n">
        <v>27.2999988555908</v>
      </c>
      <c r="D149" s="248" t="n">
        <v>31.2999988555908</v>
      </c>
      <c r="E149" s="248" t="n">
        <v>35.2999988555908</v>
      </c>
      <c r="F149" s="243"/>
      <c r="G149" s="248" t="n">
        <v>14.9249991989136</v>
      </c>
      <c r="H149" s="248" t="n">
        <v>18.9249991989136</v>
      </c>
      <c r="I149" s="248" t="n">
        <v>22.9249991989136</v>
      </c>
      <c r="J149" s="237"/>
      <c r="K149" s="238" t="n">
        <v>41365</v>
      </c>
      <c r="L149" s="249" t="n">
        <v>25.148508605957</v>
      </c>
      <c r="M149" s="249" t="n">
        <v>29.148508605957</v>
      </c>
      <c r="N149" s="249" t="n">
        <v>34.148508605957</v>
      </c>
      <c r="O149" s="236"/>
      <c r="P149" s="249" t="n">
        <v>23.9065103149414</v>
      </c>
      <c r="Q149" s="249" t="n">
        <v>27.9065103149414</v>
      </c>
      <c r="R149" s="249" t="n">
        <v>32.9065103149414</v>
      </c>
      <c r="S149" s="236"/>
      <c r="T149" s="249" t="n">
        <v>1.51258969306946</v>
      </c>
      <c r="U149" s="249" t="n">
        <v>1.51258969306946</v>
      </c>
      <c r="V149" s="249" t="n">
        <v>1.51258969306946</v>
      </c>
      <c r="W149" s="236"/>
      <c r="X149" s="249" t="n">
        <v>0.18</v>
      </c>
      <c r="Y149" s="249" t="n">
        <v>0.200424424</v>
      </c>
      <c r="Z149" s="249" t="n">
        <v>0.261</v>
      </c>
      <c r="AA149" s="236"/>
      <c r="AB149" s="249" t="n">
        <v>0.0805</v>
      </c>
      <c r="AC149" s="249" t="n">
        <v>0.100212212</v>
      </c>
      <c r="AD149" s="249" t="n">
        <v>0.14</v>
      </c>
      <c r="AE149" s="236"/>
      <c r="AF149" s="249" t="n">
        <v>0.176933481</v>
      </c>
      <c r="AG149" s="249" t="n">
        <v>0.252171993</v>
      </c>
      <c r="AH149" s="249" t="n">
        <v>0.34043219</v>
      </c>
      <c r="AI149" s="236"/>
      <c r="AJ149" s="249" t="n">
        <v>0.106160088</v>
      </c>
      <c r="AK149" s="249" t="n">
        <v>0.176520395</v>
      </c>
      <c r="AL149" s="249" t="n">
        <v>0.264780592</v>
      </c>
      <c r="AM149" s="236"/>
      <c r="AN149" s="237" t="n">
        <v>47</v>
      </c>
      <c r="AO149" s="250" t="n">
        <v>0.4</v>
      </c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  <c r="BE149" s="236"/>
      <c r="BF149" s="238" t="n">
        <v>41365</v>
      </c>
      <c r="BG149" s="252" t="n">
        <v>0.89</v>
      </c>
      <c r="BH149" s="236"/>
      <c r="BI149" s="236"/>
      <c r="BJ149" s="239"/>
      <c r="BK149" s="239"/>
      <c r="BL149" s="239"/>
      <c r="BM149" s="13"/>
      <c r="BN149" s="13"/>
      <c r="BO149" s="13"/>
      <c r="BP149" s="13"/>
      <c r="BQ149" s="13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</row>
    <row r="150" customFormat="false" ht="12.75" hidden="false" customHeight="false" outlineLevel="0" collapsed="false">
      <c r="B150" s="247" t="n">
        <v>40513</v>
      </c>
      <c r="C150" s="248" t="n">
        <v>26.7000003814697</v>
      </c>
      <c r="D150" s="248" t="n">
        <v>30.7000003814697</v>
      </c>
      <c r="E150" s="248" t="n">
        <v>34.7000003814697</v>
      </c>
      <c r="F150" s="243"/>
      <c r="G150" s="248" t="n">
        <v>16.774998626709</v>
      </c>
      <c r="H150" s="248" t="n">
        <v>20.774998626709</v>
      </c>
      <c r="I150" s="248" t="n">
        <v>24.774998626709</v>
      </c>
      <c r="J150" s="237"/>
      <c r="K150" s="238" t="n">
        <v>41395</v>
      </c>
      <c r="L150" s="249" t="n">
        <v>26.3225064849854</v>
      </c>
      <c r="M150" s="249" t="n">
        <v>30.3225064849854</v>
      </c>
      <c r="N150" s="249" t="n">
        <v>35.3225064849854</v>
      </c>
      <c r="O150" s="236"/>
      <c r="P150" s="249" t="n">
        <v>26.952504119873</v>
      </c>
      <c r="Q150" s="249" t="n">
        <v>30.952504119873</v>
      </c>
      <c r="R150" s="249" t="n">
        <v>35.9525041198731</v>
      </c>
      <c r="S150" s="236"/>
      <c r="T150" s="249" t="n">
        <v>1.51258969306946</v>
      </c>
      <c r="U150" s="249" t="n">
        <v>1.51258969306946</v>
      </c>
      <c r="V150" s="249" t="n">
        <v>1.51258969306946</v>
      </c>
      <c r="W150" s="236"/>
      <c r="X150" s="249" t="n">
        <v>0.18</v>
      </c>
      <c r="Y150" s="249" t="n">
        <v>0.201540312</v>
      </c>
      <c r="Z150" s="249" t="n">
        <v>0.262</v>
      </c>
      <c r="AA150" s="236"/>
      <c r="AB150" s="249" t="n">
        <v>0.0805</v>
      </c>
      <c r="AC150" s="249" t="n">
        <v>0.100770156</v>
      </c>
      <c r="AD150" s="249" t="n">
        <v>0.141</v>
      </c>
      <c r="AE150" s="236"/>
      <c r="AF150" s="249" t="n">
        <v>0.176520395</v>
      </c>
      <c r="AG150" s="249" t="n">
        <v>0.253700489</v>
      </c>
      <c r="AH150" s="249" t="n">
        <v>0.34249566</v>
      </c>
      <c r="AI150" s="236"/>
      <c r="AJ150" s="249" t="n">
        <v>0.105912237</v>
      </c>
      <c r="AK150" s="249" t="n">
        <v>0.177590342</v>
      </c>
      <c r="AL150" s="249" t="n">
        <v>0.266385514</v>
      </c>
      <c r="AM150" s="236"/>
      <c r="AN150" s="237" t="n">
        <v>48</v>
      </c>
      <c r="AO150" s="250" t="n">
        <v>0.4</v>
      </c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  <c r="BE150" s="236"/>
      <c r="BF150" s="238" t="n">
        <v>41395</v>
      </c>
      <c r="BG150" s="252" t="n">
        <v>0.89</v>
      </c>
      <c r="BH150" s="236"/>
      <c r="BI150" s="236"/>
      <c r="BJ150" s="239"/>
      <c r="BK150" s="239"/>
      <c r="BL150" s="239"/>
      <c r="BM150" s="13"/>
      <c r="BN150" s="13"/>
      <c r="BO150" s="13"/>
      <c r="BP150" s="13"/>
      <c r="BQ150" s="13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</row>
    <row r="151" customFormat="false" ht="12.75" hidden="false" customHeight="false" outlineLevel="0" collapsed="false">
      <c r="B151" s="247" t="n">
        <v>40544</v>
      </c>
      <c r="C151" s="248" t="n">
        <v>30.3000106811523</v>
      </c>
      <c r="D151" s="248" t="n">
        <v>34.3000106811523</v>
      </c>
      <c r="E151" s="248" t="n">
        <v>39.3000106811523</v>
      </c>
      <c r="F151" s="243"/>
      <c r="G151" s="248" t="n">
        <v>18.442495880127</v>
      </c>
      <c r="H151" s="248" t="n">
        <v>22.442495880127</v>
      </c>
      <c r="I151" s="248" t="n">
        <v>26.442495880127</v>
      </c>
      <c r="J151" s="237"/>
      <c r="K151" s="238" t="n">
        <v>41426</v>
      </c>
      <c r="L151" s="249" t="n">
        <v>32.5900025939941</v>
      </c>
      <c r="M151" s="249" t="n">
        <v>36.5900025939941</v>
      </c>
      <c r="N151" s="249" t="n">
        <v>41.5900025939941</v>
      </c>
      <c r="O151" s="236"/>
      <c r="P151" s="249" t="n">
        <v>35.6725034332275</v>
      </c>
      <c r="Q151" s="249" t="n">
        <v>39.6725034332275</v>
      </c>
      <c r="R151" s="249" t="n">
        <v>44.6725034332275</v>
      </c>
      <c r="S151" s="236"/>
      <c r="T151" s="249" t="n">
        <v>1.51258969306946</v>
      </c>
      <c r="U151" s="249" t="n">
        <v>1.51258969306946</v>
      </c>
      <c r="V151" s="249" t="n">
        <v>1.51258969306946</v>
      </c>
      <c r="W151" s="236"/>
      <c r="X151" s="249" t="n">
        <v>0.18</v>
      </c>
      <c r="Y151" s="249" t="n">
        <v>0.201670275</v>
      </c>
      <c r="Z151" s="249" t="n">
        <v>0.262</v>
      </c>
      <c r="AA151" s="236"/>
      <c r="AB151" s="249" t="n">
        <v>0.0805</v>
      </c>
      <c r="AC151" s="249" t="n">
        <v>0.100835138</v>
      </c>
      <c r="AD151" s="249" t="n">
        <v>0.141</v>
      </c>
      <c r="AE151" s="236"/>
      <c r="AF151" s="249" t="n">
        <v>0.177590342</v>
      </c>
      <c r="AG151" s="249" t="n">
        <v>0.254131827</v>
      </c>
      <c r="AH151" s="249" t="n">
        <v>0.343077966</v>
      </c>
      <c r="AI151" s="236"/>
      <c r="AJ151" s="249" t="n">
        <v>0.106554205</v>
      </c>
      <c r="AK151" s="249" t="n">
        <v>0.177892279</v>
      </c>
      <c r="AL151" s="249" t="n">
        <v>0.266838418</v>
      </c>
      <c r="AM151" s="236"/>
      <c r="AN151" s="237" t="n">
        <v>48</v>
      </c>
      <c r="AO151" s="250" t="n">
        <v>0.4</v>
      </c>
      <c r="AP151" s="236"/>
      <c r="AQ151" s="236"/>
      <c r="AR151" s="236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  <c r="BE151" s="236"/>
      <c r="BF151" s="238" t="n">
        <v>41426</v>
      </c>
      <c r="BG151" s="252" t="n">
        <v>0.89</v>
      </c>
      <c r="BH151" s="236"/>
      <c r="BI151" s="236"/>
      <c r="BJ151" s="239"/>
      <c r="BK151" s="239"/>
      <c r="BL151" s="239"/>
      <c r="BM151" s="13"/>
      <c r="BN151" s="13"/>
      <c r="BO151" s="13"/>
      <c r="BP151" s="13"/>
      <c r="BQ151" s="13"/>
      <c r="BR151" s="239"/>
      <c r="BS151" s="239"/>
      <c r="BT151" s="239"/>
      <c r="BU151" s="239"/>
      <c r="BV151" s="239"/>
      <c r="BW151" s="239"/>
      <c r="BX151" s="239"/>
      <c r="BY151" s="239"/>
      <c r="BZ151" s="239"/>
      <c r="CA151" s="239"/>
      <c r="CB151" s="239"/>
      <c r="CC151" s="239"/>
      <c r="CD151" s="239"/>
      <c r="CE151" s="239"/>
    </row>
    <row r="152" customFormat="false" ht="12.75" hidden="false" customHeight="false" outlineLevel="0" collapsed="false">
      <c r="B152" s="247" t="n">
        <v>40575</v>
      </c>
      <c r="C152" s="248" t="n">
        <v>29.1500015258789</v>
      </c>
      <c r="D152" s="248" t="n">
        <v>33.1500015258789</v>
      </c>
      <c r="E152" s="248" t="n">
        <v>38.1500015258789</v>
      </c>
      <c r="F152" s="243"/>
      <c r="G152" s="248" t="n">
        <v>18.9424977874756</v>
      </c>
      <c r="H152" s="248" t="n">
        <v>22.9424977874756</v>
      </c>
      <c r="I152" s="248" t="n">
        <v>26.9424977874756</v>
      </c>
      <c r="J152" s="237"/>
      <c r="K152" s="238" t="n">
        <v>41456</v>
      </c>
      <c r="L152" s="249" t="n">
        <v>35.7600122070313</v>
      </c>
      <c r="M152" s="249" t="n">
        <v>39.7600122070313</v>
      </c>
      <c r="N152" s="249" t="n">
        <v>44.7600122070313</v>
      </c>
      <c r="O152" s="236"/>
      <c r="P152" s="249" t="n">
        <v>37.840012512207</v>
      </c>
      <c r="Q152" s="249" t="n">
        <v>41.840012512207</v>
      </c>
      <c r="R152" s="249" t="n">
        <v>46.840012512207</v>
      </c>
      <c r="S152" s="236"/>
      <c r="T152" s="249" t="n">
        <v>1.51258969306946</v>
      </c>
      <c r="U152" s="249" t="n">
        <v>1.51258969306946</v>
      </c>
      <c r="V152" s="249" t="n">
        <v>1.51258969306946</v>
      </c>
      <c r="W152" s="236"/>
      <c r="X152" s="249" t="n">
        <v>0.2175</v>
      </c>
      <c r="Y152" s="249" t="n">
        <v>0.202066767</v>
      </c>
      <c r="Z152" s="249" t="n">
        <v>0.263</v>
      </c>
      <c r="AA152" s="236"/>
      <c r="AB152" s="249" t="n">
        <v>0.098</v>
      </c>
      <c r="AC152" s="249" t="n">
        <v>0.101033384</v>
      </c>
      <c r="AD152" s="249" t="n">
        <v>0.141</v>
      </c>
      <c r="AE152" s="236"/>
      <c r="AF152" s="249" t="n">
        <v>0.177892279</v>
      </c>
      <c r="AG152" s="249" t="n">
        <v>0.254603008</v>
      </c>
      <c r="AH152" s="249" t="n">
        <v>0.34371406</v>
      </c>
      <c r="AI152" s="236"/>
      <c r="AJ152" s="249" t="n">
        <v>0.106735367</v>
      </c>
      <c r="AK152" s="249" t="n">
        <v>0.178222105</v>
      </c>
      <c r="AL152" s="249" t="n">
        <v>0.267333158</v>
      </c>
      <c r="AM152" s="236"/>
      <c r="AN152" s="237" t="n">
        <v>48</v>
      </c>
      <c r="AO152" s="250" t="n">
        <v>0.4</v>
      </c>
      <c r="AP152" s="236"/>
      <c r="AQ152" s="236"/>
      <c r="AR152" s="236"/>
      <c r="AS152" s="236"/>
      <c r="AT152" s="236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  <c r="BE152" s="236"/>
      <c r="BF152" s="238" t="n">
        <v>41456</v>
      </c>
      <c r="BG152" s="252" t="n">
        <v>0.89</v>
      </c>
      <c r="BH152" s="236"/>
      <c r="BI152" s="236"/>
      <c r="BJ152" s="239"/>
      <c r="BK152" s="239"/>
      <c r="BL152" s="239"/>
      <c r="BM152" s="13"/>
      <c r="BN152" s="13"/>
      <c r="BO152" s="13"/>
      <c r="BP152" s="13"/>
      <c r="BQ152" s="13"/>
      <c r="BR152" s="239"/>
      <c r="BS152" s="239"/>
      <c r="BT152" s="239"/>
      <c r="BU152" s="239"/>
      <c r="BV152" s="239"/>
      <c r="BW152" s="239"/>
      <c r="BX152" s="239"/>
      <c r="BY152" s="239"/>
      <c r="BZ152" s="239"/>
      <c r="CA152" s="239"/>
      <c r="CB152" s="239"/>
      <c r="CC152" s="239"/>
      <c r="CD152" s="239"/>
      <c r="CE152" s="239"/>
    </row>
    <row r="153" customFormat="false" ht="12.75" hidden="false" customHeight="false" outlineLevel="0" collapsed="false">
      <c r="B153" s="247" t="n">
        <v>40603</v>
      </c>
      <c r="C153" s="248" t="n">
        <v>27.6299915313721</v>
      </c>
      <c r="D153" s="248" t="n">
        <v>31.6299915313721</v>
      </c>
      <c r="E153" s="248" t="n">
        <v>36.6299915313721</v>
      </c>
      <c r="F153" s="243"/>
      <c r="G153" s="248" t="n">
        <v>17.8924966430664</v>
      </c>
      <c r="H153" s="248" t="n">
        <v>21.8924966430664</v>
      </c>
      <c r="I153" s="248" t="n">
        <v>25.8924966430664</v>
      </c>
      <c r="J153" s="237"/>
      <c r="K153" s="238" t="n">
        <v>41487</v>
      </c>
      <c r="L153" s="249" t="n">
        <v>33.4100099182129</v>
      </c>
      <c r="M153" s="249" t="n">
        <v>37.4100099182129</v>
      </c>
      <c r="N153" s="249" t="n">
        <v>42.4100099182129</v>
      </c>
      <c r="O153" s="236"/>
      <c r="P153" s="249" t="n">
        <v>35.9900102233887</v>
      </c>
      <c r="Q153" s="249" t="n">
        <v>39.9900102233887</v>
      </c>
      <c r="R153" s="249" t="n">
        <v>44.9900102233887</v>
      </c>
      <c r="S153" s="236"/>
      <c r="T153" s="249" t="n">
        <v>1.51258969306946</v>
      </c>
      <c r="U153" s="249" t="n">
        <v>1.51258969306946</v>
      </c>
      <c r="V153" s="249" t="n">
        <v>1.51258969306946</v>
      </c>
      <c r="W153" s="236"/>
      <c r="X153" s="249" t="n">
        <v>0.2175</v>
      </c>
      <c r="Y153" s="249" t="n">
        <v>0.201954718</v>
      </c>
      <c r="Z153" s="249" t="n">
        <v>0.263</v>
      </c>
      <c r="AA153" s="236"/>
      <c r="AB153" s="249" t="n">
        <v>0.098</v>
      </c>
      <c r="AC153" s="249" t="n">
        <v>0.100977359</v>
      </c>
      <c r="AD153" s="249" t="n">
        <v>0.141</v>
      </c>
      <c r="AE153" s="236"/>
      <c r="AF153" s="249" t="n">
        <v>0.178222105</v>
      </c>
      <c r="AG153" s="249" t="n">
        <v>0.253488627</v>
      </c>
      <c r="AH153" s="249" t="n">
        <v>0.342209647</v>
      </c>
      <c r="AI153" s="236"/>
      <c r="AJ153" s="249" t="n">
        <v>0.106933263</v>
      </c>
      <c r="AK153" s="249" t="n">
        <v>0.177442039</v>
      </c>
      <c r="AL153" s="249" t="n">
        <v>0.266163059</v>
      </c>
      <c r="AM153" s="236"/>
      <c r="AN153" s="237" t="n">
        <v>49</v>
      </c>
      <c r="AO153" s="250" t="n">
        <v>0.4</v>
      </c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  <c r="BE153" s="236"/>
      <c r="BF153" s="238" t="n">
        <v>41487</v>
      </c>
      <c r="BG153" s="252" t="n">
        <v>0.89</v>
      </c>
      <c r="BH153" s="236"/>
      <c r="BI153" s="236"/>
      <c r="BJ153" s="239"/>
      <c r="BK153" s="239"/>
      <c r="BL153" s="239"/>
      <c r="BM153" s="13"/>
      <c r="BN153" s="13"/>
      <c r="BO153" s="13"/>
      <c r="BP153" s="13"/>
      <c r="BQ153" s="13"/>
      <c r="BR153" s="239"/>
      <c r="BS153" s="239"/>
      <c r="BT153" s="239"/>
      <c r="BU153" s="239"/>
      <c r="BV153" s="239"/>
      <c r="BW153" s="239"/>
      <c r="BX153" s="239"/>
      <c r="BY153" s="239"/>
      <c r="BZ153" s="239"/>
      <c r="CA153" s="239"/>
      <c r="CB153" s="239"/>
      <c r="CC153" s="239"/>
      <c r="CD153" s="239"/>
      <c r="CE153" s="239"/>
    </row>
    <row r="154" customFormat="false" ht="12.75" hidden="false" customHeight="false" outlineLevel="0" collapsed="false">
      <c r="B154" s="247" t="n">
        <v>40634</v>
      </c>
      <c r="C154" s="248" t="n">
        <v>28.8299980163574</v>
      </c>
      <c r="D154" s="248" t="n">
        <v>32.8299980163574</v>
      </c>
      <c r="E154" s="248" t="n">
        <v>37.8299980163574</v>
      </c>
      <c r="F154" s="243"/>
      <c r="G154" s="248" t="n">
        <v>17.5924974060059</v>
      </c>
      <c r="H154" s="248" t="n">
        <v>21.5924974060059</v>
      </c>
      <c r="I154" s="248" t="n">
        <v>25.5924974060059</v>
      </c>
      <c r="J154" s="237"/>
      <c r="K154" s="238" t="n">
        <v>41518</v>
      </c>
      <c r="L154" s="249" t="n">
        <v>25.2090043640137</v>
      </c>
      <c r="M154" s="249" t="n">
        <v>29.2090043640137</v>
      </c>
      <c r="N154" s="249" t="n">
        <v>34.2090043640137</v>
      </c>
      <c r="O154" s="236"/>
      <c r="P154" s="249" t="n">
        <v>27.5360040283203</v>
      </c>
      <c r="Q154" s="249" t="n">
        <v>31.5360040283203</v>
      </c>
      <c r="R154" s="249" t="n">
        <v>36.5360040283203</v>
      </c>
      <c r="S154" s="236"/>
      <c r="T154" s="249" t="n">
        <v>1.51258969306946</v>
      </c>
      <c r="U154" s="249" t="n">
        <v>1.51258969306946</v>
      </c>
      <c r="V154" s="249" t="n">
        <v>1.51258969306946</v>
      </c>
      <c r="W154" s="236"/>
      <c r="X154" s="249" t="n">
        <v>0.18</v>
      </c>
      <c r="Y154" s="249" t="n">
        <v>0.201047208</v>
      </c>
      <c r="Z154" s="249" t="n">
        <v>0.261</v>
      </c>
      <c r="AA154" s="236"/>
      <c r="AB154" s="249" t="n">
        <v>0.0805</v>
      </c>
      <c r="AC154" s="249" t="n">
        <v>0.100523604</v>
      </c>
      <c r="AD154" s="249" t="n">
        <v>0.141</v>
      </c>
      <c r="AE154" s="236"/>
      <c r="AF154" s="249" t="n">
        <v>0.177442039</v>
      </c>
      <c r="AG154" s="249" t="n">
        <v>0.251110525</v>
      </c>
      <c r="AH154" s="249" t="n">
        <v>0.338999209</v>
      </c>
      <c r="AI154" s="236"/>
      <c r="AJ154" s="249" t="n">
        <v>0.106465223</v>
      </c>
      <c r="AK154" s="249" t="n">
        <v>0.175777368</v>
      </c>
      <c r="AL154" s="249" t="n">
        <v>0.263666051</v>
      </c>
      <c r="AM154" s="236"/>
      <c r="AN154" s="237" t="n">
        <v>49</v>
      </c>
      <c r="AO154" s="250" t="n">
        <v>0.4</v>
      </c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38" t="n">
        <v>41518</v>
      </c>
      <c r="BG154" s="252" t="n">
        <v>0.89</v>
      </c>
      <c r="BH154" s="236"/>
      <c r="BI154" s="236"/>
      <c r="BJ154" s="239"/>
      <c r="BK154" s="239"/>
      <c r="BL154" s="239"/>
      <c r="BM154" s="13"/>
      <c r="BN154" s="13"/>
      <c r="BO154" s="13"/>
      <c r="BP154" s="13"/>
      <c r="BQ154" s="13"/>
      <c r="BR154" s="239"/>
      <c r="BS154" s="239"/>
      <c r="BT154" s="239"/>
      <c r="BU154" s="239"/>
      <c r="BV154" s="239"/>
      <c r="BW154" s="239"/>
      <c r="BX154" s="239"/>
      <c r="BY154" s="239"/>
      <c r="BZ154" s="239"/>
      <c r="CA154" s="239"/>
      <c r="CB154" s="239"/>
      <c r="CC154" s="239"/>
      <c r="CD154" s="239"/>
      <c r="CE154" s="239"/>
    </row>
    <row r="155" customFormat="false" ht="12.75" hidden="false" customHeight="false" outlineLevel="0" collapsed="false">
      <c r="B155" s="247" t="n">
        <v>40664</v>
      </c>
      <c r="C155" s="248" t="n">
        <v>31.3800163269043</v>
      </c>
      <c r="D155" s="248" t="n">
        <v>35.3800163269043</v>
      </c>
      <c r="E155" s="248" t="n">
        <v>40.3800163269043</v>
      </c>
      <c r="F155" s="243"/>
      <c r="G155" s="248" t="n">
        <v>17.1924977874756</v>
      </c>
      <c r="H155" s="248" t="n">
        <v>21.1924977874756</v>
      </c>
      <c r="I155" s="248" t="n">
        <v>25.1924977874756</v>
      </c>
      <c r="J155" s="237"/>
      <c r="K155" s="238" t="n">
        <v>41548</v>
      </c>
      <c r="L155" s="249" t="n">
        <v>23.6510076141357</v>
      </c>
      <c r="M155" s="249" t="n">
        <v>27.6510076141357</v>
      </c>
      <c r="N155" s="249" t="n">
        <v>32.6510076141357</v>
      </c>
      <c r="O155" s="236"/>
      <c r="P155" s="249" t="n">
        <v>25.1540059661865</v>
      </c>
      <c r="Q155" s="249" t="n">
        <v>29.1540059661865</v>
      </c>
      <c r="R155" s="249" t="n">
        <v>34.1540059661865</v>
      </c>
      <c r="S155" s="236"/>
      <c r="T155" s="249" t="n">
        <v>1.51258969306946</v>
      </c>
      <c r="U155" s="249" t="n">
        <v>1.51258969306946</v>
      </c>
      <c r="V155" s="249" t="n">
        <v>1.51258969306946</v>
      </c>
      <c r="W155" s="236"/>
      <c r="X155" s="249" t="n">
        <v>0.18</v>
      </c>
      <c r="Y155" s="249" t="n">
        <v>0.200118758</v>
      </c>
      <c r="Z155" s="249" t="n">
        <v>0.26</v>
      </c>
      <c r="AA155" s="236"/>
      <c r="AB155" s="249" t="n">
        <v>0.0805</v>
      </c>
      <c r="AC155" s="249" t="n">
        <v>0.100059379</v>
      </c>
      <c r="AD155" s="249" t="n">
        <v>0.14</v>
      </c>
      <c r="AE155" s="236"/>
      <c r="AF155" s="249" t="n">
        <v>0.175777368</v>
      </c>
      <c r="AG155" s="249" t="n">
        <v>0.249085612</v>
      </c>
      <c r="AH155" s="249" t="n">
        <v>0.336265576</v>
      </c>
      <c r="AI155" s="236"/>
      <c r="AJ155" s="249" t="n">
        <v>0.105466421</v>
      </c>
      <c r="AK155" s="249" t="n">
        <v>0.174359928</v>
      </c>
      <c r="AL155" s="249" t="n">
        <v>0.261539893</v>
      </c>
      <c r="AM155" s="236"/>
      <c r="AN155" s="237" t="n">
        <v>49</v>
      </c>
      <c r="AO155" s="250" t="n">
        <v>0.4</v>
      </c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  <c r="BE155" s="236"/>
      <c r="BF155" s="238" t="n">
        <v>41548</v>
      </c>
      <c r="BG155" s="252" t="n">
        <v>0.89</v>
      </c>
      <c r="BH155" s="236"/>
      <c r="BI155" s="236"/>
      <c r="BJ155" s="239"/>
      <c r="BK155" s="239"/>
      <c r="BL155" s="239"/>
      <c r="BM155" s="13"/>
      <c r="BN155" s="13"/>
      <c r="BO155" s="13"/>
      <c r="BP155" s="13"/>
      <c r="BQ155" s="13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</row>
    <row r="156" customFormat="false" ht="12.75" hidden="false" customHeight="false" outlineLevel="0" collapsed="false">
      <c r="B156" s="247" t="n">
        <v>40695</v>
      </c>
      <c r="C156" s="248" t="n">
        <v>38.5800018310547</v>
      </c>
      <c r="D156" s="248" t="n">
        <v>42.5800018310547</v>
      </c>
      <c r="E156" s="248" t="n">
        <v>47.5800018310547</v>
      </c>
      <c r="F156" s="243"/>
      <c r="G156" s="248" t="n">
        <v>17.7925000762939</v>
      </c>
      <c r="H156" s="248" t="n">
        <v>21.7925000762939</v>
      </c>
      <c r="I156" s="248" t="n">
        <v>25.7925000762939</v>
      </c>
      <c r="J156" s="237"/>
      <c r="K156" s="238" t="n">
        <v>41579</v>
      </c>
      <c r="L156" s="249" t="n">
        <v>23.9010076141357</v>
      </c>
      <c r="M156" s="249" t="n">
        <v>27.9010076141357</v>
      </c>
      <c r="N156" s="249" t="n">
        <v>32.9010076141357</v>
      </c>
      <c r="O156" s="236"/>
      <c r="P156" s="249" t="n">
        <v>24.6540059661865</v>
      </c>
      <c r="Q156" s="249" t="n">
        <v>28.6540059661865</v>
      </c>
      <c r="R156" s="249" t="n">
        <v>33.6540059661865</v>
      </c>
      <c r="S156" s="236"/>
      <c r="T156" s="249" t="n">
        <v>1.51258969306946</v>
      </c>
      <c r="U156" s="249" t="n">
        <v>1.51258969306946</v>
      </c>
      <c r="V156" s="249" t="n">
        <v>1.51258969306946</v>
      </c>
      <c r="W156" s="236"/>
      <c r="X156" s="249" t="n">
        <v>0.18</v>
      </c>
      <c r="Y156" s="249" t="n">
        <v>0.199441731</v>
      </c>
      <c r="Z156" s="249" t="n">
        <v>0.259</v>
      </c>
      <c r="AA156" s="236"/>
      <c r="AB156" s="249" t="n">
        <v>0.0805</v>
      </c>
      <c r="AC156" s="249" t="n">
        <v>0.099720865</v>
      </c>
      <c r="AD156" s="249" t="n">
        <v>0.14</v>
      </c>
      <c r="AE156" s="236"/>
      <c r="AF156" s="249" t="n">
        <v>0.174359928</v>
      </c>
      <c r="AG156" s="249" t="n">
        <v>0.248083418</v>
      </c>
      <c r="AH156" s="249" t="n">
        <v>0.334912614</v>
      </c>
      <c r="AI156" s="236"/>
      <c r="AJ156" s="249" t="n">
        <v>0.104615957</v>
      </c>
      <c r="AK156" s="249" t="n">
        <v>0.173658393</v>
      </c>
      <c r="AL156" s="249" t="n">
        <v>0.260487589</v>
      </c>
      <c r="AM156" s="236"/>
      <c r="AN156" s="237" t="n">
        <v>50</v>
      </c>
      <c r="AO156" s="250" t="n">
        <v>0.4</v>
      </c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8" t="n">
        <v>41579</v>
      </c>
      <c r="BG156" s="252" t="n">
        <v>0.89</v>
      </c>
      <c r="BH156" s="236"/>
      <c r="BI156" s="236"/>
      <c r="BJ156" s="239"/>
      <c r="BK156" s="239"/>
      <c r="BL156" s="239"/>
      <c r="BM156" s="13"/>
      <c r="BN156" s="13"/>
      <c r="BO156" s="13"/>
      <c r="BP156" s="13"/>
      <c r="BQ156" s="13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</row>
    <row r="157" customFormat="false" ht="12.75" hidden="false" customHeight="false" outlineLevel="0" collapsed="false">
      <c r="B157" s="247" t="n">
        <v>40725</v>
      </c>
      <c r="C157" s="248" t="n">
        <v>44.9800033569336</v>
      </c>
      <c r="D157" s="248" t="n">
        <v>48.9800033569336</v>
      </c>
      <c r="E157" s="248" t="n">
        <v>53.9800033569336</v>
      </c>
      <c r="F157" s="243"/>
      <c r="G157" s="248" t="n">
        <v>19.2925000762939</v>
      </c>
      <c r="H157" s="248" t="n">
        <v>23.2925000762939</v>
      </c>
      <c r="I157" s="248" t="n">
        <v>27.2925000762939</v>
      </c>
      <c r="J157" s="237"/>
      <c r="K157" s="238" t="n">
        <v>41609</v>
      </c>
      <c r="L157" s="249" t="n">
        <v>24.4660062408447</v>
      </c>
      <c r="M157" s="249" t="n">
        <v>28.4660062408447</v>
      </c>
      <c r="N157" s="249" t="n">
        <v>33.4660062408447</v>
      </c>
      <c r="O157" s="236"/>
      <c r="P157" s="249" t="n">
        <v>25.3640073394775</v>
      </c>
      <c r="Q157" s="249" t="n">
        <v>29.3640073394775</v>
      </c>
      <c r="R157" s="249" t="n">
        <v>34.3640073394775</v>
      </c>
      <c r="S157" s="236"/>
      <c r="T157" s="249" t="n">
        <v>1.51258969306946</v>
      </c>
      <c r="U157" s="249" t="n">
        <v>1.51258969306946</v>
      </c>
      <c r="V157" s="249" t="n">
        <v>1.51258969306946</v>
      </c>
      <c r="W157" s="236"/>
      <c r="X157" s="249" t="n">
        <v>0.18</v>
      </c>
      <c r="Y157" s="249" t="n">
        <v>0.199581754</v>
      </c>
      <c r="Z157" s="249" t="n">
        <v>0.259</v>
      </c>
      <c r="AA157" s="236"/>
      <c r="AB157" s="249" t="n">
        <v>0.0805</v>
      </c>
      <c r="AC157" s="249" t="n">
        <v>0.099790877</v>
      </c>
      <c r="AD157" s="249" t="n">
        <v>0.14</v>
      </c>
      <c r="AE157" s="236"/>
      <c r="AF157" s="249" t="n">
        <v>0.173658393</v>
      </c>
      <c r="AG157" s="249" t="n">
        <v>0.247727312</v>
      </c>
      <c r="AH157" s="249" t="n">
        <v>0.334431871</v>
      </c>
      <c r="AI157" s="236"/>
      <c r="AJ157" s="249" t="n">
        <v>0.104195036</v>
      </c>
      <c r="AK157" s="249" t="n">
        <v>0.173409119</v>
      </c>
      <c r="AL157" s="249" t="n">
        <v>0.260113678</v>
      </c>
      <c r="AM157" s="236"/>
      <c r="AN157" s="237" t="n">
        <v>50</v>
      </c>
      <c r="AO157" s="250" t="n">
        <v>0.4</v>
      </c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8" t="n">
        <v>41609</v>
      </c>
      <c r="BG157" s="252" t="n">
        <v>0.89</v>
      </c>
      <c r="BH157" s="236"/>
      <c r="BI157" s="236"/>
      <c r="BJ157" s="239"/>
      <c r="BK157" s="239"/>
      <c r="BL157" s="239"/>
      <c r="BM157" s="13"/>
      <c r="BN157" s="13"/>
      <c r="BO157" s="13"/>
      <c r="BP157" s="13"/>
      <c r="BQ157" s="13"/>
      <c r="BR157" s="239"/>
      <c r="BS157" s="239"/>
      <c r="BT157" s="239"/>
      <c r="BU157" s="239"/>
      <c r="BV157" s="239"/>
      <c r="BW157" s="239"/>
      <c r="BX157" s="239"/>
      <c r="BY157" s="239"/>
      <c r="BZ157" s="239"/>
      <c r="CA157" s="239"/>
      <c r="CB157" s="239"/>
      <c r="CC157" s="239"/>
      <c r="CD157" s="239"/>
      <c r="CE157" s="239"/>
    </row>
    <row r="158" customFormat="false" ht="12.75" hidden="false" customHeight="false" outlineLevel="0" collapsed="false">
      <c r="B158" s="247" t="n">
        <v>40756</v>
      </c>
      <c r="C158" s="248" t="n">
        <v>44.2250015258789</v>
      </c>
      <c r="D158" s="248" t="n">
        <v>48.2250015258789</v>
      </c>
      <c r="E158" s="248" t="n">
        <v>53.2250015258789</v>
      </c>
      <c r="F158" s="243"/>
      <c r="G158" s="248" t="n">
        <v>19.1925000762939</v>
      </c>
      <c r="H158" s="248" t="n">
        <v>23.1925000762939</v>
      </c>
      <c r="I158" s="248" t="n">
        <v>27.1925000762939</v>
      </c>
      <c r="J158" s="237"/>
      <c r="K158" s="238" t="n">
        <v>41640</v>
      </c>
      <c r="L158" s="249" t="n">
        <v>29.5530057525635</v>
      </c>
      <c r="M158" s="249" t="n">
        <v>33.5530057525635</v>
      </c>
      <c r="N158" s="249" t="n">
        <v>38.5530057525635</v>
      </c>
      <c r="O158" s="236"/>
      <c r="P158" s="249" t="n">
        <v>27.5120057678223</v>
      </c>
      <c r="Q158" s="249" t="n">
        <v>31.5120057678223</v>
      </c>
      <c r="R158" s="249" t="n">
        <v>36.5120057678223</v>
      </c>
      <c r="S158" s="236"/>
      <c r="T158" s="249" t="n">
        <v>1.5579674243927</v>
      </c>
      <c r="U158" s="249" t="n">
        <v>1.5579674243927</v>
      </c>
      <c r="V158" s="249" t="n">
        <v>1.5579674243927</v>
      </c>
      <c r="W158" s="236"/>
      <c r="X158" s="249" t="n">
        <v>0.18</v>
      </c>
      <c r="Y158" s="249" t="n">
        <v>0.200174399</v>
      </c>
      <c r="Z158" s="249" t="n">
        <v>0.26</v>
      </c>
      <c r="AA158" s="236"/>
      <c r="AB158" s="249" t="n">
        <v>0.0805</v>
      </c>
      <c r="AC158" s="249" t="n">
        <v>0.100087199</v>
      </c>
      <c r="AD158" s="249" t="n">
        <v>0.14</v>
      </c>
      <c r="AE158" s="236"/>
      <c r="AF158" s="249" t="n">
        <v>0.173409119</v>
      </c>
      <c r="AG158" s="249" t="n">
        <v>0.247810795</v>
      </c>
      <c r="AH158" s="249" t="n">
        <v>0.334544573</v>
      </c>
      <c r="AI158" s="236"/>
      <c r="AJ158" s="249" t="n">
        <v>0.104045471</v>
      </c>
      <c r="AK158" s="249" t="n">
        <v>0.173467557</v>
      </c>
      <c r="AL158" s="249" t="n">
        <v>0.260201335</v>
      </c>
      <c r="AM158" s="236"/>
      <c r="AN158" s="237" t="n">
        <v>50</v>
      </c>
      <c r="AO158" s="250" t="n">
        <v>0.4</v>
      </c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8" t="n">
        <v>41640</v>
      </c>
      <c r="BG158" s="252" t="n">
        <v>0.89</v>
      </c>
      <c r="BH158" s="236"/>
      <c r="BI158" s="236"/>
      <c r="BJ158" s="239"/>
      <c r="BK158" s="239"/>
      <c r="BL158" s="239"/>
      <c r="BM158" s="13"/>
      <c r="BN158" s="13"/>
      <c r="BO158" s="13"/>
      <c r="BP158" s="13"/>
      <c r="BQ158" s="13"/>
      <c r="BR158" s="239"/>
      <c r="BS158" s="239"/>
      <c r="BT158" s="239"/>
      <c r="BU158" s="239"/>
      <c r="BV158" s="239"/>
      <c r="BW158" s="239"/>
      <c r="BX158" s="239"/>
      <c r="BY158" s="239"/>
      <c r="BZ158" s="239"/>
      <c r="CA158" s="239"/>
      <c r="CB158" s="239"/>
      <c r="CC158" s="239"/>
      <c r="CD158" s="239"/>
      <c r="CE158" s="239"/>
    </row>
    <row r="159" customFormat="false" ht="12.75" hidden="false" customHeight="false" outlineLevel="0" collapsed="false">
      <c r="B159" s="247" t="n">
        <v>40787</v>
      </c>
      <c r="C159" s="248" t="n">
        <v>29.8999992370605</v>
      </c>
      <c r="D159" s="248" t="n">
        <v>33.8999992370605</v>
      </c>
      <c r="E159" s="248" t="n">
        <v>38.8999992370605</v>
      </c>
      <c r="F159" s="243"/>
      <c r="G159" s="248" t="n">
        <v>15.9425010299683</v>
      </c>
      <c r="H159" s="248" t="n">
        <v>19.9425010299683</v>
      </c>
      <c r="I159" s="248" t="n">
        <v>23.9425010299683</v>
      </c>
      <c r="J159" s="237"/>
      <c r="K159" s="238" t="n">
        <v>41671</v>
      </c>
      <c r="L159" s="249" t="n">
        <v>28.3030057525635</v>
      </c>
      <c r="M159" s="249" t="n">
        <v>32.3030057525635</v>
      </c>
      <c r="N159" s="249" t="n">
        <v>37.3030057525635</v>
      </c>
      <c r="O159" s="236"/>
      <c r="P159" s="249" t="n">
        <v>26.7620057678223</v>
      </c>
      <c r="Q159" s="249" t="n">
        <v>30.7620057678223</v>
      </c>
      <c r="R159" s="249" t="n">
        <v>35.7620057678223</v>
      </c>
      <c r="S159" s="236"/>
      <c r="T159" s="249" t="n">
        <v>1.5579674243927</v>
      </c>
      <c r="U159" s="249" t="n">
        <v>1.5579674243927</v>
      </c>
      <c r="V159" s="249" t="n">
        <v>1.5579674243927</v>
      </c>
      <c r="W159" s="236"/>
      <c r="X159" s="249" t="n">
        <v>0.18</v>
      </c>
      <c r="Y159" s="249" t="n">
        <v>0.20003714</v>
      </c>
      <c r="Z159" s="249" t="n">
        <v>0.26</v>
      </c>
      <c r="AA159" s="236"/>
      <c r="AB159" s="249" t="n">
        <v>0.0805</v>
      </c>
      <c r="AC159" s="249" t="n">
        <v>0.10001857</v>
      </c>
      <c r="AD159" s="249" t="n">
        <v>0.14</v>
      </c>
      <c r="AE159" s="236"/>
      <c r="AF159" s="249" t="n">
        <v>0.173467557</v>
      </c>
      <c r="AG159" s="249" t="n">
        <v>0.247241056</v>
      </c>
      <c r="AH159" s="249" t="n">
        <v>0.333775425</v>
      </c>
      <c r="AI159" s="236"/>
      <c r="AJ159" s="249" t="n">
        <v>0.104080534</v>
      </c>
      <c r="AK159" s="249" t="n">
        <v>0.173068739</v>
      </c>
      <c r="AL159" s="249" t="n">
        <v>0.259603108</v>
      </c>
      <c r="AM159" s="236"/>
      <c r="AN159" s="237" t="n">
        <v>51</v>
      </c>
      <c r="AO159" s="250" t="n">
        <v>0.4</v>
      </c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  <c r="BE159" s="236"/>
      <c r="BF159" s="238" t="n">
        <v>41671</v>
      </c>
      <c r="BG159" s="252" t="n">
        <v>0.89</v>
      </c>
      <c r="BH159" s="236"/>
      <c r="BI159" s="236"/>
      <c r="BJ159" s="239"/>
      <c r="BK159" s="239"/>
      <c r="BL159" s="239"/>
      <c r="BM159" s="13"/>
      <c r="BN159" s="13"/>
      <c r="BO159" s="13"/>
      <c r="BP159" s="13"/>
      <c r="BQ159" s="13"/>
      <c r="BR159" s="239"/>
      <c r="BS159" s="239"/>
      <c r="BT159" s="239"/>
      <c r="BU159" s="239"/>
      <c r="BV159" s="239"/>
      <c r="BW159" s="239"/>
      <c r="BX159" s="239"/>
      <c r="BY159" s="239"/>
      <c r="BZ159" s="239"/>
      <c r="CA159" s="239"/>
      <c r="CB159" s="239"/>
      <c r="CC159" s="239"/>
      <c r="CD159" s="239"/>
      <c r="CE159" s="239"/>
    </row>
    <row r="160" customFormat="false" ht="12.75" hidden="false" customHeight="false" outlineLevel="0" collapsed="false">
      <c r="B160" s="247" t="n">
        <v>40817</v>
      </c>
      <c r="C160" s="248" t="n">
        <v>29.1499988555908</v>
      </c>
      <c r="D160" s="248" t="n">
        <v>33.1499988555908</v>
      </c>
      <c r="E160" s="248" t="n">
        <v>38.1499988555908</v>
      </c>
      <c r="F160" s="243"/>
      <c r="G160" s="248" t="n">
        <v>15.5750007247925</v>
      </c>
      <c r="H160" s="248" t="n">
        <v>19.5750007247925</v>
      </c>
      <c r="I160" s="248" t="n">
        <v>23.5750007247925</v>
      </c>
      <c r="J160" s="237"/>
      <c r="K160" s="238" t="n">
        <v>41699</v>
      </c>
      <c r="L160" s="249" t="n">
        <v>26.8800035095215</v>
      </c>
      <c r="M160" s="249" t="n">
        <v>30.8800035095215</v>
      </c>
      <c r="N160" s="249" t="n">
        <v>35.8800035095215</v>
      </c>
      <c r="O160" s="236"/>
      <c r="P160" s="249" t="n">
        <v>25.9200028991699</v>
      </c>
      <c r="Q160" s="249" t="n">
        <v>29.9200028991699</v>
      </c>
      <c r="R160" s="249" t="n">
        <v>34.9200028991699</v>
      </c>
      <c r="S160" s="236"/>
      <c r="T160" s="249" t="n">
        <v>1.5579674243927</v>
      </c>
      <c r="U160" s="249" t="n">
        <v>1.5579674243927</v>
      </c>
      <c r="V160" s="249" t="n">
        <v>1.5579674243927</v>
      </c>
      <c r="W160" s="236"/>
      <c r="X160" s="249" t="n">
        <v>0.18</v>
      </c>
      <c r="Y160" s="249" t="n">
        <v>0.19888091</v>
      </c>
      <c r="Z160" s="249" t="n">
        <v>0.259</v>
      </c>
      <c r="AA160" s="236"/>
      <c r="AB160" s="249" t="n">
        <v>0.0805</v>
      </c>
      <c r="AC160" s="249" t="n">
        <v>0.099440455</v>
      </c>
      <c r="AD160" s="249" t="n">
        <v>0.139</v>
      </c>
      <c r="AE160" s="236"/>
      <c r="AF160" s="249" t="n">
        <v>0.173068739</v>
      </c>
      <c r="AG160" s="249" t="n">
        <v>0.24566319</v>
      </c>
      <c r="AH160" s="249" t="n">
        <v>0.331645306</v>
      </c>
      <c r="AI160" s="236"/>
      <c r="AJ160" s="249" t="n">
        <v>0.103841243</v>
      </c>
      <c r="AK160" s="249" t="n">
        <v>0.171964233</v>
      </c>
      <c r="AL160" s="249" t="n">
        <v>0.257946349</v>
      </c>
      <c r="AM160" s="236"/>
      <c r="AN160" s="237" t="n">
        <v>51</v>
      </c>
      <c r="AO160" s="250" t="n">
        <v>0.4</v>
      </c>
      <c r="AP160" s="236"/>
      <c r="AQ160" s="236"/>
      <c r="AR160" s="236"/>
      <c r="AS160" s="236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  <c r="BE160" s="236"/>
      <c r="BF160" s="238" t="n">
        <v>41699</v>
      </c>
      <c r="BG160" s="252" t="n">
        <v>0.89</v>
      </c>
      <c r="BH160" s="236"/>
      <c r="BI160" s="236"/>
      <c r="BJ160" s="239"/>
      <c r="BK160" s="239"/>
      <c r="BL160" s="239"/>
      <c r="BM160" s="13"/>
      <c r="BN160" s="13"/>
      <c r="BO160" s="13"/>
      <c r="BP160" s="13"/>
      <c r="BQ160" s="13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</row>
    <row r="161" customFormat="false" ht="12.75" hidden="false" customHeight="false" outlineLevel="0" collapsed="false">
      <c r="B161" s="247" t="n">
        <v>40848</v>
      </c>
      <c r="C161" s="248" t="n">
        <v>27.6499988555908</v>
      </c>
      <c r="D161" s="248" t="n">
        <v>31.6499988555908</v>
      </c>
      <c r="E161" s="248" t="n">
        <v>36.6499988555908</v>
      </c>
      <c r="F161" s="243"/>
      <c r="G161" s="248" t="n">
        <v>15.6749991989136</v>
      </c>
      <c r="H161" s="248" t="n">
        <v>19.6749991989136</v>
      </c>
      <c r="I161" s="248" t="n">
        <v>23.6749991989136</v>
      </c>
      <c r="J161" s="237"/>
      <c r="K161" s="238" t="n">
        <v>41730</v>
      </c>
      <c r="L161" s="249" t="n">
        <v>26.148508605957</v>
      </c>
      <c r="M161" s="249" t="n">
        <v>30.148508605957</v>
      </c>
      <c r="N161" s="249" t="n">
        <v>35.148508605957</v>
      </c>
      <c r="O161" s="236"/>
      <c r="P161" s="249" t="n">
        <v>24.9065103149414</v>
      </c>
      <c r="Q161" s="249" t="n">
        <v>28.9065103149414</v>
      </c>
      <c r="R161" s="249" t="n">
        <v>33.9065103149414</v>
      </c>
      <c r="S161" s="236"/>
      <c r="T161" s="249" t="n">
        <v>1.5579674243927</v>
      </c>
      <c r="U161" s="249" t="n">
        <v>1.5579674243927</v>
      </c>
      <c r="V161" s="249" t="n">
        <v>1.5579674243927</v>
      </c>
      <c r="W161" s="236"/>
      <c r="X161" s="249" t="n">
        <v>0.18</v>
      </c>
      <c r="Y161" s="249" t="n">
        <v>0.198731965</v>
      </c>
      <c r="Z161" s="249" t="n">
        <v>0.258</v>
      </c>
      <c r="AA161" s="236"/>
      <c r="AB161" s="249" t="n">
        <v>0.0805</v>
      </c>
      <c r="AC161" s="249" t="n">
        <v>0.099365982</v>
      </c>
      <c r="AD161" s="249" t="n">
        <v>0.139</v>
      </c>
      <c r="AE161" s="236"/>
      <c r="AF161" s="249" t="n">
        <v>0.171964233</v>
      </c>
      <c r="AG161" s="249" t="n">
        <v>0.24507878</v>
      </c>
      <c r="AH161" s="249" t="n">
        <v>0.330856353</v>
      </c>
      <c r="AI161" s="236"/>
      <c r="AJ161" s="249" t="n">
        <v>0.10317854</v>
      </c>
      <c r="AK161" s="249" t="n">
        <v>0.171555146</v>
      </c>
      <c r="AL161" s="249" t="n">
        <v>0.257332719</v>
      </c>
      <c r="AM161" s="236"/>
      <c r="AN161" s="237" t="n">
        <v>51</v>
      </c>
      <c r="AO161" s="250" t="n">
        <v>0.4</v>
      </c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  <c r="BE161" s="236"/>
      <c r="BF161" s="238" t="n">
        <v>41730</v>
      </c>
      <c r="BG161" s="252" t="n">
        <v>0.89</v>
      </c>
      <c r="BH161" s="236"/>
      <c r="BI161" s="236"/>
      <c r="BJ161" s="239"/>
      <c r="BK161" s="239"/>
      <c r="BL161" s="239"/>
      <c r="BM161" s="13"/>
      <c r="BN161" s="13"/>
      <c r="BO161" s="13"/>
      <c r="BP161" s="13"/>
      <c r="BQ161" s="13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</row>
    <row r="162" customFormat="false" ht="12.75" hidden="false" customHeight="false" outlineLevel="0" collapsed="false">
      <c r="B162" s="247" t="n">
        <v>40878</v>
      </c>
      <c r="C162" s="248" t="n">
        <v>27.0500003814697</v>
      </c>
      <c r="D162" s="248" t="n">
        <v>31.0500003814697</v>
      </c>
      <c r="E162" s="248" t="n">
        <v>36.0500003814697</v>
      </c>
      <c r="F162" s="243"/>
      <c r="G162" s="248" t="n">
        <v>17.524998626709</v>
      </c>
      <c r="H162" s="248" t="n">
        <v>21.524998626709</v>
      </c>
      <c r="I162" s="248" t="n">
        <v>25.524998626709</v>
      </c>
      <c r="J162" s="237"/>
      <c r="K162" s="238" t="n">
        <v>41760</v>
      </c>
      <c r="L162" s="249" t="n">
        <v>27.3225064849854</v>
      </c>
      <c r="M162" s="249" t="n">
        <v>31.3225064849854</v>
      </c>
      <c r="N162" s="249" t="n">
        <v>36.3225064849854</v>
      </c>
      <c r="O162" s="236"/>
      <c r="P162" s="249" t="n">
        <v>27.952504119873</v>
      </c>
      <c r="Q162" s="249" t="n">
        <v>31.952504119873</v>
      </c>
      <c r="R162" s="249" t="n">
        <v>36.9525041198731</v>
      </c>
      <c r="S162" s="236"/>
      <c r="T162" s="249" t="n">
        <v>1.5579674243927</v>
      </c>
      <c r="U162" s="249" t="n">
        <v>1.5579674243927</v>
      </c>
      <c r="V162" s="249" t="n">
        <v>1.5579674243927</v>
      </c>
      <c r="W162" s="236"/>
      <c r="X162" s="249" t="n">
        <v>0.18</v>
      </c>
      <c r="Y162" s="249" t="n">
        <v>0.199455493</v>
      </c>
      <c r="Z162" s="249" t="n">
        <v>0.259</v>
      </c>
      <c r="AA162" s="236"/>
      <c r="AB162" s="249" t="n">
        <v>0.0805</v>
      </c>
      <c r="AC162" s="249" t="n">
        <v>0.099727747</v>
      </c>
      <c r="AD162" s="249" t="n">
        <v>0.14</v>
      </c>
      <c r="AE162" s="236"/>
      <c r="AF162" s="249" t="n">
        <v>0.171555146</v>
      </c>
      <c r="AG162" s="249" t="n">
        <v>0.245932913</v>
      </c>
      <c r="AH162" s="249" t="n">
        <v>0.332009433</v>
      </c>
      <c r="AI162" s="236"/>
      <c r="AJ162" s="249" t="n">
        <v>0.102933088</v>
      </c>
      <c r="AK162" s="249" t="n">
        <v>0.172153039</v>
      </c>
      <c r="AL162" s="249" t="n">
        <v>0.258229559</v>
      </c>
      <c r="AM162" s="236"/>
      <c r="AN162" s="237" t="n">
        <v>52</v>
      </c>
      <c r="AO162" s="250" t="n">
        <v>0.4</v>
      </c>
      <c r="AP162" s="236"/>
      <c r="AQ162" s="236"/>
      <c r="AR162" s="236"/>
      <c r="AS162" s="236"/>
      <c r="AT162" s="236"/>
      <c r="AU162" s="236"/>
      <c r="AV162" s="236"/>
      <c r="AW162" s="236"/>
      <c r="AX162" s="236"/>
      <c r="AY162" s="236"/>
      <c r="AZ162" s="236"/>
      <c r="BA162" s="236"/>
      <c r="BB162" s="236"/>
      <c r="BC162" s="236"/>
      <c r="BD162" s="236"/>
      <c r="BE162" s="236"/>
      <c r="BF162" s="238" t="n">
        <v>41760</v>
      </c>
      <c r="BG162" s="252" t="n">
        <v>0.89</v>
      </c>
      <c r="BH162" s="236"/>
      <c r="BI162" s="236"/>
      <c r="BJ162" s="239"/>
      <c r="BK162" s="239"/>
      <c r="BL162" s="239"/>
      <c r="BM162" s="13"/>
      <c r="BN162" s="13"/>
      <c r="BO162" s="13"/>
      <c r="BP162" s="13"/>
      <c r="BQ162" s="13"/>
      <c r="BR162" s="239"/>
      <c r="BS162" s="239"/>
      <c r="BT162" s="239"/>
      <c r="BU162" s="239"/>
      <c r="BV162" s="239"/>
      <c r="BW162" s="239"/>
      <c r="BX162" s="239"/>
      <c r="BY162" s="239"/>
      <c r="BZ162" s="239"/>
      <c r="CA162" s="239"/>
      <c r="CB162" s="239"/>
      <c r="CC162" s="239"/>
      <c r="CD162" s="239"/>
      <c r="CE162" s="239"/>
    </row>
    <row r="163" customFormat="false" ht="12.75" hidden="false" customHeight="false" outlineLevel="0" collapsed="false">
      <c r="B163" s="247" t="n">
        <v>40909</v>
      </c>
      <c r="C163" s="248" t="n">
        <v>31.0500106811523</v>
      </c>
      <c r="D163" s="248" t="n">
        <v>35.0500106811523</v>
      </c>
      <c r="E163" s="248" t="n">
        <v>40.0500106811523</v>
      </c>
      <c r="F163" s="243"/>
      <c r="G163" s="248" t="n">
        <v>19.192495880127</v>
      </c>
      <c r="H163" s="248" t="n">
        <v>23.192495880127</v>
      </c>
      <c r="I163" s="248" t="n">
        <v>27.192495880127</v>
      </c>
      <c r="J163" s="237"/>
      <c r="K163" s="238" t="n">
        <v>41791</v>
      </c>
      <c r="L163" s="249" t="n">
        <v>34.0900025939941</v>
      </c>
      <c r="M163" s="249" t="n">
        <v>38.0900025939941</v>
      </c>
      <c r="N163" s="249" t="n">
        <v>43.0900025939941</v>
      </c>
      <c r="O163" s="236"/>
      <c r="P163" s="249" t="n">
        <v>37.1725034332275</v>
      </c>
      <c r="Q163" s="249" t="n">
        <v>41.1725034332275</v>
      </c>
      <c r="R163" s="249" t="n">
        <v>46.1725034332275</v>
      </c>
      <c r="S163" s="236"/>
      <c r="T163" s="249" t="n">
        <v>1.5579674243927</v>
      </c>
      <c r="U163" s="249" t="n">
        <v>1.5579674243927</v>
      </c>
      <c r="V163" s="249" t="n">
        <v>1.5579674243927</v>
      </c>
      <c r="W163" s="236"/>
      <c r="X163" s="249" t="n">
        <v>0.18</v>
      </c>
      <c r="Y163" s="249" t="n">
        <v>0.199495776</v>
      </c>
      <c r="Z163" s="249" t="n">
        <v>0.259</v>
      </c>
      <c r="AA163" s="236"/>
      <c r="AB163" s="249" t="n">
        <v>0.0805</v>
      </c>
      <c r="AC163" s="249" t="n">
        <v>0.099747888</v>
      </c>
      <c r="AD163" s="249" t="n">
        <v>0.14</v>
      </c>
      <c r="AE163" s="236"/>
      <c r="AF163" s="249" t="n">
        <v>0.172153039</v>
      </c>
      <c r="AG163" s="249" t="n">
        <v>0.246042075</v>
      </c>
      <c r="AH163" s="249" t="n">
        <v>0.332156801</v>
      </c>
      <c r="AI163" s="236"/>
      <c r="AJ163" s="249" t="n">
        <v>0.103291823</v>
      </c>
      <c r="AK163" s="249" t="n">
        <v>0.172229452</v>
      </c>
      <c r="AL163" s="249" t="n">
        <v>0.258344178</v>
      </c>
      <c r="AM163" s="236"/>
      <c r="AN163" s="237" t="n">
        <v>52</v>
      </c>
      <c r="AO163" s="250" t="n">
        <v>0.4</v>
      </c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  <c r="BE163" s="236"/>
      <c r="BF163" s="238" t="n">
        <v>41791</v>
      </c>
      <c r="BG163" s="252" t="n">
        <v>0.89</v>
      </c>
      <c r="BH163" s="236"/>
      <c r="BI163" s="236"/>
      <c r="BJ163" s="239"/>
      <c r="BK163" s="239"/>
      <c r="BL163" s="239"/>
      <c r="BM163" s="13"/>
      <c r="BN163" s="13"/>
      <c r="BO163" s="13"/>
      <c r="BP163" s="13"/>
      <c r="BQ163" s="13"/>
      <c r="BR163" s="239"/>
      <c r="BS163" s="239"/>
      <c r="BT163" s="239"/>
      <c r="BU163" s="239"/>
      <c r="BV163" s="239"/>
      <c r="BW163" s="239"/>
      <c r="BX163" s="239"/>
      <c r="BY163" s="239"/>
      <c r="BZ163" s="239"/>
      <c r="CA163" s="239"/>
      <c r="CB163" s="239"/>
      <c r="CC163" s="239"/>
      <c r="CD163" s="239"/>
      <c r="CE163" s="239"/>
    </row>
    <row r="164" customFormat="false" ht="12.75" hidden="false" customHeight="false" outlineLevel="0" collapsed="false">
      <c r="B164" s="247" t="n">
        <v>40940</v>
      </c>
      <c r="C164" s="248" t="n">
        <v>29.9000015258789</v>
      </c>
      <c r="D164" s="248" t="n">
        <v>33.9000015258789</v>
      </c>
      <c r="E164" s="248" t="n">
        <v>38.9000015258789</v>
      </c>
      <c r="F164" s="243"/>
      <c r="G164" s="248" t="n">
        <v>19.6924977874756</v>
      </c>
      <c r="H164" s="248" t="n">
        <v>23.6924977874756</v>
      </c>
      <c r="I164" s="248" t="n">
        <v>27.6924977874756</v>
      </c>
      <c r="J164" s="237"/>
      <c r="K164" s="238" t="n">
        <v>41821</v>
      </c>
      <c r="L164" s="249" t="n">
        <v>36.7600122070313</v>
      </c>
      <c r="M164" s="249" t="n">
        <v>40.7600122070313</v>
      </c>
      <c r="N164" s="249" t="n">
        <v>45.7600122070313</v>
      </c>
      <c r="O164" s="236"/>
      <c r="P164" s="249" t="n">
        <v>38.590012512207</v>
      </c>
      <c r="Q164" s="249" t="n">
        <v>42.590012512207</v>
      </c>
      <c r="R164" s="249" t="n">
        <v>47.590012512207</v>
      </c>
      <c r="S164" s="236"/>
      <c r="T164" s="249" t="n">
        <v>1.5579674243927</v>
      </c>
      <c r="U164" s="249" t="n">
        <v>1.5579674243927</v>
      </c>
      <c r="V164" s="249" t="n">
        <v>1.5579674243927</v>
      </c>
      <c r="W164" s="236"/>
      <c r="X164" s="249" t="n">
        <v>0.2175</v>
      </c>
      <c r="Y164" s="249" t="n">
        <v>0.199720763</v>
      </c>
      <c r="Z164" s="249" t="n">
        <v>0.26</v>
      </c>
      <c r="AA164" s="236"/>
      <c r="AB164" s="249" t="n">
        <v>0.098</v>
      </c>
      <c r="AC164" s="249" t="n">
        <v>0.099860381</v>
      </c>
      <c r="AD164" s="249" t="n">
        <v>0.14</v>
      </c>
      <c r="AE164" s="236"/>
      <c r="AF164" s="249" t="n">
        <v>0.172229452</v>
      </c>
      <c r="AG164" s="249" t="n">
        <v>0.24617829</v>
      </c>
      <c r="AH164" s="249" t="n">
        <v>0.332340692</v>
      </c>
      <c r="AI164" s="236"/>
      <c r="AJ164" s="249" t="n">
        <v>0.103337671</v>
      </c>
      <c r="AK164" s="249" t="n">
        <v>0.172324803</v>
      </c>
      <c r="AL164" s="249" t="n">
        <v>0.258487205</v>
      </c>
      <c r="AM164" s="236"/>
      <c r="AN164" s="237" t="n">
        <v>52</v>
      </c>
      <c r="AO164" s="250" t="n">
        <v>0.4</v>
      </c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  <c r="BE164" s="236"/>
      <c r="BF164" s="238" t="n">
        <v>41821</v>
      </c>
      <c r="BG164" s="252" t="n">
        <v>0.89</v>
      </c>
      <c r="BH164" s="236"/>
      <c r="BI164" s="236"/>
      <c r="BJ164" s="239"/>
      <c r="BK164" s="239"/>
      <c r="BL164" s="239"/>
      <c r="BM164" s="13"/>
      <c r="BN164" s="13"/>
      <c r="BO164" s="13"/>
      <c r="BP164" s="13"/>
      <c r="BQ164" s="13"/>
      <c r="BR164" s="239"/>
      <c r="BS164" s="239"/>
      <c r="BT164" s="239"/>
      <c r="BU164" s="239"/>
      <c r="BV164" s="239"/>
      <c r="BW164" s="239"/>
      <c r="BX164" s="239"/>
      <c r="BY164" s="239"/>
      <c r="BZ164" s="239"/>
      <c r="CA164" s="239"/>
      <c r="CB164" s="239"/>
      <c r="CC164" s="239"/>
      <c r="CD164" s="239"/>
      <c r="CE164" s="239"/>
    </row>
    <row r="165" customFormat="false" ht="12.75" hidden="false" customHeight="false" outlineLevel="0" collapsed="false">
      <c r="B165" s="247" t="n">
        <v>40969</v>
      </c>
      <c r="C165" s="248" t="n">
        <v>28.3799915313721</v>
      </c>
      <c r="D165" s="248" t="n">
        <v>32.3799915313721</v>
      </c>
      <c r="E165" s="248" t="n">
        <v>37.3799915313721</v>
      </c>
      <c r="F165" s="243"/>
      <c r="G165" s="248" t="n">
        <v>18.6424966430664</v>
      </c>
      <c r="H165" s="248" t="n">
        <v>22.6424966430664</v>
      </c>
      <c r="I165" s="248" t="n">
        <v>26.6424966430664</v>
      </c>
      <c r="J165" s="237"/>
      <c r="K165" s="238" t="n">
        <v>41852</v>
      </c>
      <c r="L165" s="249" t="n">
        <v>34.4100099182129</v>
      </c>
      <c r="M165" s="249" t="n">
        <v>38.4100099182129</v>
      </c>
      <c r="N165" s="249" t="n">
        <v>43.4100099182129</v>
      </c>
      <c r="O165" s="236"/>
      <c r="P165" s="249" t="n">
        <v>36.7400102233887</v>
      </c>
      <c r="Q165" s="249" t="n">
        <v>40.7400102233887</v>
      </c>
      <c r="R165" s="249" t="n">
        <v>45.7400102233887</v>
      </c>
      <c r="S165" s="236"/>
      <c r="T165" s="249" t="n">
        <v>1.5579674243927</v>
      </c>
      <c r="U165" s="249" t="n">
        <v>1.5579674243927</v>
      </c>
      <c r="V165" s="249" t="n">
        <v>1.5579674243927</v>
      </c>
      <c r="W165" s="236"/>
      <c r="X165" s="249" t="n">
        <v>0.2175</v>
      </c>
      <c r="Y165" s="249" t="n">
        <v>0.199593331</v>
      </c>
      <c r="Z165" s="249" t="n">
        <v>0.259</v>
      </c>
      <c r="AA165" s="236"/>
      <c r="AB165" s="249" t="n">
        <v>0.098</v>
      </c>
      <c r="AC165" s="249" t="n">
        <v>0.099796665</v>
      </c>
      <c r="AD165" s="249" t="n">
        <v>0.14</v>
      </c>
      <c r="AE165" s="236"/>
      <c r="AF165" s="249" t="n">
        <v>0.172324803</v>
      </c>
      <c r="AG165" s="249" t="n">
        <v>0.24523791</v>
      </c>
      <c r="AH165" s="249" t="n">
        <v>0.331071178</v>
      </c>
      <c r="AI165" s="236"/>
      <c r="AJ165" s="249" t="n">
        <v>0.103394882</v>
      </c>
      <c r="AK165" s="249" t="n">
        <v>0.171666537</v>
      </c>
      <c r="AL165" s="249" t="n">
        <v>0.257499805</v>
      </c>
      <c r="AM165" s="236"/>
      <c r="AN165" s="237" t="n">
        <v>53</v>
      </c>
      <c r="AO165" s="250" t="n">
        <v>0.4</v>
      </c>
      <c r="AP165" s="236"/>
      <c r="AQ165" s="236"/>
      <c r="AR165" s="236"/>
      <c r="AS165" s="236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  <c r="BE165" s="236"/>
      <c r="BF165" s="238" t="n">
        <v>41852</v>
      </c>
      <c r="BG165" s="252" t="n">
        <v>0.89</v>
      </c>
      <c r="BH165" s="236"/>
      <c r="BI165" s="236"/>
      <c r="BJ165" s="239"/>
      <c r="BK165" s="239"/>
      <c r="BL165" s="239"/>
      <c r="BM165" s="13"/>
      <c r="BN165" s="13"/>
      <c r="BO165" s="13"/>
      <c r="BP165" s="13"/>
      <c r="BQ165" s="13"/>
      <c r="BR165" s="239"/>
      <c r="BS165" s="239"/>
      <c r="BT165" s="239"/>
      <c r="BU165" s="239"/>
      <c r="BV165" s="239"/>
      <c r="BW165" s="239"/>
      <c r="BX165" s="239"/>
      <c r="BY165" s="239"/>
      <c r="BZ165" s="239"/>
      <c r="CA165" s="239"/>
      <c r="CB165" s="239"/>
      <c r="CC165" s="239"/>
      <c r="CD165" s="239"/>
      <c r="CE165" s="239"/>
    </row>
    <row r="166" customFormat="false" ht="12.75" hidden="false" customHeight="false" outlineLevel="0" collapsed="false">
      <c r="B166" s="247" t="n">
        <v>41000</v>
      </c>
      <c r="C166" s="248" t="n">
        <v>29.5799980163574</v>
      </c>
      <c r="D166" s="248" t="n">
        <v>33.5799980163574</v>
      </c>
      <c r="E166" s="248" t="n">
        <v>38.5799980163574</v>
      </c>
      <c r="F166" s="243"/>
      <c r="G166" s="248" t="n">
        <v>18.3424974060059</v>
      </c>
      <c r="H166" s="248" t="n">
        <v>22.3424974060059</v>
      </c>
      <c r="I166" s="248" t="n">
        <v>26.3424974060059</v>
      </c>
      <c r="J166" s="237"/>
      <c r="K166" s="238" t="n">
        <v>41883</v>
      </c>
      <c r="L166" s="249" t="n">
        <v>26.2090043640137</v>
      </c>
      <c r="M166" s="249" t="n">
        <v>30.2090043640137</v>
      </c>
      <c r="N166" s="249" t="n">
        <v>35.2090043640137</v>
      </c>
      <c r="O166" s="236"/>
      <c r="P166" s="249" t="n">
        <v>28.5360040283203</v>
      </c>
      <c r="Q166" s="249" t="n">
        <v>32.5360040283203</v>
      </c>
      <c r="R166" s="249" t="n">
        <v>37.5360040283203</v>
      </c>
      <c r="S166" s="236"/>
      <c r="T166" s="249" t="n">
        <v>1.5579674243927</v>
      </c>
      <c r="U166" s="249" t="n">
        <v>1.5579674243927</v>
      </c>
      <c r="V166" s="249" t="n">
        <v>1.5579674243927</v>
      </c>
      <c r="W166" s="236"/>
      <c r="X166" s="249" t="n">
        <v>0.18</v>
      </c>
      <c r="Y166" s="249" t="n">
        <v>0.198914645</v>
      </c>
      <c r="Z166" s="249" t="n">
        <v>0.259</v>
      </c>
      <c r="AA166" s="236"/>
      <c r="AB166" s="249" t="n">
        <v>0.0805</v>
      </c>
      <c r="AC166" s="249" t="n">
        <v>0.099457322</v>
      </c>
      <c r="AD166" s="249" t="n">
        <v>0.139</v>
      </c>
      <c r="AE166" s="236"/>
      <c r="AF166" s="249" t="n">
        <v>0.171666537</v>
      </c>
      <c r="AG166" s="249" t="n">
        <v>0.243439462</v>
      </c>
      <c r="AH166" s="249" t="n">
        <v>0.328643274</v>
      </c>
      <c r="AI166" s="236"/>
      <c r="AJ166" s="249" t="n">
        <v>0.102999922</v>
      </c>
      <c r="AK166" s="249" t="n">
        <v>0.170407623</v>
      </c>
      <c r="AL166" s="249" t="n">
        <v>0.255611435</v>
      </c>
      <c r="AM166" s="236"/>
      <c r="AN166" s="237" t="n">
        <v>53</v>
      </c>
      <c r="AO166" s="250" t="n">
        <v>0.4</v>
      </c>
      <c r="AP166" s="236"/>
      <c r="AQ166" s="236"/>
      <c r="AR166" s="236"/>
      <c r="AS166" s="236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  <c r="BE166" s="236"/>
      <c r="BF166" s="238" t="n">
        <v>41883</v>
      </c>
      <c r="BG166" s="252" t="n">
        <v>0.89</v>
      </c>
      <c r="BH166" s="236"/>
      <c r="BI166" s="236"/>
      <c r="BJ166" s="239"/>
      <c r="BK166" s="239"/>
      <c r="BL166" s="239"/>
      <c r="BM166" s="13"/>
      <c r="BN166" s="13"/>
      <c r="BO166" s="13"/>
      <c r="BP166" s="13"/>
      <c r="BQ166" s="13"/>
      <c r="BR166" s="239"/>
      <c r="BS166" s="239"/>
      <c r="BT166" s="239"/>
      <c r="BU166" s="239"/>
      <c r="BV166" s="239"/>
      <c r="BW166" s="239"/>
      <c r="BX166" s="239"/>
      <c r="BY166" s="239"/>
      <c r="BZ166" s="239"/>
      <c r="CA166" s="239"/>
      <c r="CB166" s="239"/>
      <c r="CC166" s="239"/>
      <c r="CD166" s="239"/>
      <c r="CE166" s="239"/>
    </row>
    <row r="167" customFormat="false" ht="12.75" hidden="false" customHeight="false" outlineLevel="0" collapsed="false">
      <c r="B167" s="247" t="n">
        <v>41030</v>
      </c>
      <c r="C167" s="248" t="n">
        <v>32.1300163269043</v>
      </c>
      <c r="D167" s="248" t="n">
        <v>36.1300163269043</v>
      </c>
      <c r="E167" s="248" t="n">
        <v>41.1300163269043</v>
      </c>
      <c r="F167" s="243"/>
      <c r="G167" s="248" t="n">
        <v>17.9424977874756</v>
      </c>
      <c r="H167" s="248" t="n">
        <v>21.9424977874756</v>
      </c>
      <c r="I167" s="248" t="n">
        <v>25.9424977874756</v>
      </c>
      <c r="J167" s="237"/>
      <c r="K167" s="238" t="n">
        <v>41913</v>
      </c>
      <c r="L167" s="249" t="n">
        <v>24.6510076141357</v>
      </c>
      <c r="M167" s="249" t="n">
        <v>28.6510076141357</v>
      </c>
      <c r="N167" s="249" t="n">
        <v>33.6510076141357</v>
      </c>
      <c r="O167" s="236"/>
      <c r="P167" s="249" t="n">
        <v>26.1540059661865</v>
      </c>
      <c r="Q167" s="249" t="n">
        <v>30.1540059661865</v>
      </c>
      <c r="R167" s="249" t="n">
        <v>35.1540059661865</v>
      </c>
      <c r="S167" s="236"/>
      <c r="T167" s="249" t="n">
        <v>1.5579674243927</v>
      </c>
      <c r="U167" s="249" t="n">
        <v>1.5579674243927</v>
      </c>
      <c r="V167" s="249" t="n">
        <v>1.5579674243927</v>
      </c>
      <c r="W167" s="236"/>
      <c r="X167" s="249" t="n">
        <v>0.18</v>
      </c>
      <c r="Y167" s="249" t="n">
        <v>0.198221446</v>
      </c>
      <c r="Z167" s="249" t="n">
        <v>0.258</v>
      </c>
      <c r="AA167" s="236"/>
      <c r="AB167" s="249" t="n">
        <v>0.0805</v>
      </c>
      <c r="AC167" s="249" t="n">
        <v>0.099110723</v>
      </c>
      <c r="AD167" s="249" t="n">
        <v>0.139</v>
      </c>
      <c r="AE167" s="236"/>
      <c r="AF167" s="249" t="n">
        <v>0.170407623</v>
      </c>
      <c r="AG167" s="249" t="n">
        <v>0.241880829</v>
      </c>
      <c r="AH167" s="249" t="n">
        <v>0.32653912</v>
      </c>
      <c r="AI167" s="236"/>
      <c r="AJ167" s="249" t="n">
        <v>0.102244574</v>
      </c>
      <c r="AK167" s="249" t="n">
        <v>0.169316581</v>
      </c>
      <c r="AL167" s="249" t="n">
        <v>0.253974871</v>
      </c>
      <c r="AM167" s="236"/>
      <c r="AN167" s="237" t="n">
        <v>53</v>
      </c>
      <c r="AO167" s="250" t="n">
        <v>0.4</v>
      </c>
      <c r="AP167" s="236"/>
      <c r="AQ167" s="236"/>
      <c r="AR167" s="236"/>
      <c r="AS167" s="236"/>
      <c r="AT167" s="236"/>
      <c r="AU167" s="236"/>
      <c r="AV167" s="236"/>
      <c r="AW167" s="236"/>
      <c r="AX167" s="236"/>
      <c r="AY167" s="236"/>
      <c r="AZ167" s="236"/>
      <c r="BA167" s="236"/>
      <c r="BB167" s="236"/>
      <c r="BC167" s="236"/>
      <c r="BD167" s="236"/>
      <c r="BE167" s="236"/>
      <c r="BF167" s="238" t="n">
        <v>41913</v>
      </c>
      <c r="BG167" s="252" t="n">
        <v>0.89</v>
      </c>
      <c r="BH167" s="236"/>
      <c r="BI167" s="236"/>
      <c r="BJ167" s="239"/>
      <c r="BK167" s="239"/>
      <c r="BL167" s="239"/>
      <c r="BM167" s="13"/>
      <c r="BN167" s="13"/>
      <c r="BO167" s="13"/>
      <c r="BP167" s="13"/>
      <c r="BQ167" s="13"/>
      <c r="BR167" s="239"/>
      <c r="BS167" s="239"/>
      <c r="BT167" s="239"/>
      <c r="BU167" s="239"/>
      <c r="BV167" s="239"/>
      <c r="BW167" s="239"/>
      <c r="BX167" s="239"/>
      <c r="BY167" s="239"/>
      <c r="BZ167" s="239"/>
      <c r="CA167" s="239"/>
      <c r="CB167" s="239"/>
      <c r="CC167" s="239"/>
      <c r="CD167" s="239"/>
      <c r="CE167" s="239"/>
    </row>
    <row r="168" customFormat="false" ht="12.75" hidden="false" customHeight="false" outlineLevel="0" collapsed="false">
      <c r="B168" s="247" t="n">
        <v>41061</v>
      </c>
      <c r="C168" s="248" t="n">
        <v>40.5800018310547</v>
      </c>
      <c r="D168" s="248" t="n">
        <v>44.5800018310547</v>
      </c>
      <c r="E168" s="248" t="n">
        <v>49.5800018310547</v>
      </c>
      <c r="F168" s="243"/>
      <c r="G168" s="248" t="n">
        <v>18.5425000762939</v>
      </c>
      <c r="H168" s="248" t="n">
        <v>22.5425000762939</v>
      </c>
      <c r="I168" s="248" t="n">
        <v>26.5425000762939</v>
      </c>
      <c r="J168" s="237"/>
      <c r="K168" s="238" t="n">
        <v>41944</v>
      </c>
      <c r="L168" s="249" t="n">
        <v>24.9010076141357</v>
      </c>
      <c r="M168" s="249" t="n">
        <v>28.9010076141357</v>
      </c>
      <c r="N168" s="249" t="n">
        <v>33.9010076141357</v>
      </c>
      <c r="O168" s="236"/>
      <c r="P168" s="249" t="n">
        <v>25.6540059661865</v>
      </c>
      <c r="Q168" s="249" t="n">
        <v>29.6540059661865</v>
      </c>
      <c r="R168" s="249" t="n">
        <v>34.6540059661865</v>
      </c>
      <c r="S168" s="236"/>
      <c r="T168" s="249" t="n">
        <v>1.5579674243927</v>
      </c>
      <c r="U168" s="249" t="n">
        <v>1.5579674243927</v>
      </c>
      <c r="V168" s="249" t="n">
        <v>1.5579674243927</v>
      </c>
      <c r="W168" s="236"/>
      <c r="X168" s="249" t="n">
        <v>0.18</v>
      </c>
      <c r="Y168" s="249" t="n">
        <v>0.197702485</v>
      </c>
      <c r="Z168" s="249" t="n">
        <v>0.257</v>
      </c>
      <c r="AA168" s="236"/>
      <c r="AB168" s="249" t="n">
        <v>0.0805</v>
      </c>
      <c r="AC168" s="249" t="n">
        <v>0.098851242</v>
      </c>
      <c r="AD168" s="249" t="n">
        <v>0.138</v>
      </c>
      <c r="AE168" s="236"/>
      <c r="AF168" s="249" t="n">
        <v>0.169316581</v>
      </c>
      <c r="AG168" s="249" t="n">
        <v>0.241016623</v>
      </c>
      <c r="AH168" s="249" t="n">
        <v>0.325372441</v>
      </c>
      <c r="AI168" s="236"/>
      <c r="AJ168" s="249" t="n">
        <v>0.101589948</v>
      </c>
      <c r="AK168" s="249" t="n">
        <v>0.168711636</v>
      </c>
      <c r="AL168" s="249" t="n">
        <v>0.253067454</v>
      </c>
      <c r="AM168" s="236"/>
      <c r="AN168" s="237" t="n">
        <v>54</v>
      </c>
      <c r="AO168" s="250" t="n">
        <v>0.4</v>
      </c>
      <c r="AP168" s="236"/>
      <c r="AQ168" s="236"/>
      <c r="AR168" s="236"/>
      <c r="AS168" s="236"/>
      <c r="AT168" s="236"/>
      <c r="AU168" s="236"/>
      <c r="AV168" s="236"/>
      <c r="AW168" s="236"/>
      <c r="AX168" s="236"/>
      <c r="AY168" s="236"/>
      <c r="AZ168" s="236"/>
      <c r="BA168" s="236"/>
      <c r="BB168" s="236"/>
      <c r="BC168" s="236"/>
      <c r="BD168" s="236"/>
      <c r="BE168" s="236"/>
      <c r="BF168" s="238" t="n">
        <v>41944</v>
      </c>
      <c r="BG168" s="252" t="n">
        <v>0.89</v>
      </c>
      <c r="BH168" s="236"/>
      <c r="BI168" s="236"/>
      <c r="BJ168" s="239"/>
      <c r="BK168" s="239"/>
      <c r="BL168" s="239"/>
      <c r="BM168" s="13"/>
      <c r="BN168" s="13"/>
      <c r="BO168" s="13"/>
      <c r="BP168" s="13"/>
      <c r="BQ168" s="13"/>
      <c r="BR168" s="239"/>
      <c r="BS168" s="239"/>
      <c r="BT168" s="239"/>
      <c r="BU168" s="239"/>
      <c r="BV168" s="239"/>
      <c r="BW168" s="239"/>
      <c r="BX168" s="239"/>
      <c r="BY168" s="239"/>
      <c r="BZ168" s="239"/>
      <c r="CA168" s="239"/>
      <c r="CB168" s="239"/>
      <c r="CC168" s="239"/>
      <c r="CD168" s="239"/>
      <c r="CE168" s="239"/>
    </row>
    <row r="169" customFormat="false" ht="12.75" hidden="false" customHeight="false" outlineLevel="0" collapsed="false">
      <c r="B169" s="247" t="n">
        <v>41091</v>
      </c>
      <c r="C169" s="248" t="n">
        <v>47.4800033569336</v>
      </c>
      <c r="D169" s="248" t="n">
        <v>51.4800033569336</v>
      </c>
      <c r="E169" s="248" t="n">
        <v>56.4800033569336</v>
      </c>
      <c r="F169" s="243"/>
      <c r="G169" s="248" t="n">
        <v>20.0425000762939</v>
      </c>
      <c r="H169" s="248" t="n">
        <v>24.0425000762939</v>
      </c>
      <c r="I169" s="248" t="n">
        <v>28.0425000762939</v>
      </c>
      <c r="J169" s="237"/>
      <c r="K169" s="238" t="n">
        <v>41974</v>
      </c>
      <c r="L169" s="249" t="n">
        <v>25.4660062408447</v>
      </c>
      <c r="M169" s="249" t="n">
        <v>29.4660062408447</v>
      </c>
      <c r="N169" s="249" t="n">
        <v>34.4660062408447</v>
      </c>
      <c r="O169" s="236"/>
      <c r="P169" s="249" t="n">
        <v>26.3640073394775</v>
      </c>
      <c r="Q169" s="249" t="n">
        <v>30.3640073394775</v>
      </c>
      <c r="R169" s="249" t="n">
        <v>35.3640073394775</v>
      </c>
      <c r="S169" s="236"/>
      <c r="T169" s="249" t="n">
        <v>1.5579674243927</v>
      </c>
      <c r="U169" s="249" t="n">
        <v>1.5579674243927</v>
      </c>
      <c r="V169" s="249" t="n">
        <v>1.5579674243927</v>
      </c>
      <c r="W169" s="236"/>
      <c r="X169" s="249" t="n">
        <v>0.18</v>
      </c>
      <c r="Y169" s="249" t="n">
        <v>0.197749739</v>
      </c>
      <c r="Z169" s="249" t="n">
        <v>0.257</v>
      </c>
      <c r="AA169" s="236"/>
      <c r="AB169" s="249" t="n">
        <v>0.0805</v>
      </c>
      <c r="AC169" s="249" t="n">
        <v>0.098874869</v>
      </c>
      <c r="AD169" s="249" t="n">
        <v>0.138</v>
      </c>
      <c r="AE169" s="236"/>
      <c r="AF169" s="249" t="n">
        <v>0.168711636</v>
      </c>
      <c r="AG169" s="249" t="n">
        <v>0.240591111</v>
      </c>
      <c r="AH169" s="249" t="n">
        <v>0.324798</v>
      </c>
      <c r="AI169" s="236"/>
      <c r="AJ169" s="249" t="n">
        <v>0.101226982</v>
      </c>
      <c r="AK169" s="249" t="n">
        <v>0.168413778</v>
      </c>
      <c r="AL169" s="249" t="n">
        <v>0.252620667</v>
      </c>
      <c r="AM169" s="236"/>
      <c r="AN169" s="237" t="n">
        <v>54</v>
      </c>
      <c r="AO169" s="250" t="n">
        <v>0.4</v>
      </c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6"/>
      <c r="BB169" s="236"/>
      <c r="BC169" s="236"/>
      <c r="BD169" s="236"/>
      <c r="BE169" s="236"/>
      <c r="BF169" s="238" t="n">
        <v>41974</v>
      </c>
      <c r="BG169" s="252" t="n">
        <v>0.89</v>
      </c>
      <c r="BH169" s="236"/>
      <c r="BI169" s="236"/>
      <c r="BJ169" s="239"/>
      <c r="BK169" s="239"/>
      <c r="BL169" s="239"/>
      <c r="BM169" s="13"/>
      <c r="BN169" s="13"/>
      <c r="BO169" s="13"/>
      <c r="BP169" s="13"/>
      <c r="BQ169" s="13"/>
      <c r="BR169" s="239"/>
      <c r="BS169" s="239"/>
      <c r="BT169" s="239"/>
      <c r="BU169" s="239"/>
      <c r="BV169" s="239"/>
      <c r="BW169" s="239"/>
      <c r="BX169" s="239"/>
      <c r="BY169" s="239"/>
      <c r="BZ169" s="239"/>
      <c r="CA169" s="239"/>
      <c r="CB169" s="239"/>
      <c r="CC169" s="239"/>
      <c r="CD169" s="239"/>
      <c r="CE169" s="239"/>
    </row>
    <row r="170" customFormat="false" ht="12.75" hidden="false" customHeight="false" outlineLevel="0" collapsed="false">
      <c r="B170" s="247" t="n">
        <v>41122</v>
      </c>
      <c r="C170" s="248" t="n">
        <v>46.7250015258789</v>
      </c>
      <c r="D170" s="248" t="n">
        <v>50.7250015258789</v>
      </c>
      <c r="E170" s="248" t="n">
        <v>55.7250015258789</v>
      </c>
      <c r="F170" s="243"/>
      <c r="G170" s="248" t="n">
        <v>19.9425000762939</v>
      </c>
      <c r="H170" s="248" t="n">
        <v>23.9425000762939</v>
      </c>
      <c r="I170" s="248" t="n">
        <v>27.9425000762939</v>
      </c>
      <c r="J170" s="237"/>
      <c r="K170" s="238" t="n">
        <v>42005</v>
      </c>
      <c r="L170" s="249" t="n">
        <v>29.5530057525635</v>
      </c>
      <c r="M170" s="249" t="n">
        <v>34.5530057525635</v>
      </c>
      <c r="N170" s="249" t="n">
        <v>39.5530057525635</v>
      </c>
      <c r="O170" s="236"/>
      <c r="P170" s="249" t="n">
        <v>27.5120057678223</v>
      </c>
      <c r="Q170" s="249" t="n">
        <v>32.5120057678223</v>
      </c>
      <c r="R170" s="249" t="n">
        <v>37.5120057678223</v>
      </c>
      <c r="S170" s="236"/>
      <c r="T170" s="249" t="n">
        <v>1.60470640659332</v>
      </c>
      <c r="U170" s="249" t="n">
        <v>1.60470640659332</v>
      </c>
      <c r="V170" s="249" t="n">
        <v>1.60470640659332</v>
      </c>
      <c r="W170" s="236"/>
      <c r="X170" s="249" t="n">
        <v>0.18</v>
      </c>
      <c r="Y170" s="249" t="n">
        <v>0.198108171</v>
      </c>
      <c r="Z170" s="249" t="n">
        <v>0.258</v>
      </c>
      <c r="AA170" s="236"/>
      <c r="AB170" s="249" t="n">
        <v>0.0805</v>
      </c>
      <c r="AC170" s="249" t="n">
        <v>0.099054086</v>
      </c>
      <c r="AD170" s="249" t="n">
        <v>0.139</v>
      </c>
      <c r="AE170" s="236"/>
      <c r="AF170" s="249" t="n">
        <v>0.168413778</v>
      </c>
      <c r="AG170" s="249" t="n">
        <v>0.240436522</v>
      </c>
      <c r="AH170" s="249" t="n">
        <v>0.324589305</v>
      </c>
      <c r="AI170" s="236"/>
      <c r="AJ170" s="249" t="n">
        <v>0.101048267</v>
      </c>
      <c r="AK170" s="249" t="n">
        <v>0.168305565</v>
      </c>
      <c r="AL170" s="249" t="n">
        <v>0.252458348</v>
      </c>
      <c r="AM170" s="236"/>
      <c r="AN170" s="237" t="n">
        <v>54</v>
      </c>
      <c r="AO170" s="250" t="n">
        <v>0.4</v>
      </c>
      <c r="AP170" s="236"/>
      <c r="AQ170" s="236"/>
      <c r="AR170" s="236"/>
      <c r="AS170" s="236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  <c r="BE170" s="236"/>
      <c r="BF170" s="238" t="n">
        <v>42005</v>
      </c>
      <c r="BG170" s="252" t="n">
        <v>0.89</v>
      </c>
      <c r="BH170" s="236"/>
      <c r="BI170" s="236"/>
      <c r="BJ170" s="239"/>
      <c r="BK170" s="239"/>
      <c r="BL170" s="239"/>
      <c r="BM170" s="13"/>
      <c r="BN170" s="13"/>
      <c r="BO170" s="13"/>
      <c r="BP170" s="13"/>
      <c r="BQ170" s="13"/>
      <c r="BR170" s="239"/>
      <c r="BS170" s="239"/>
      <c r="BT170" s="239"/>
      <c r="BU170" s="239"/>
      <c r="BV170" s="239"/>
      <c r="BW170" s="239"/>
      <c r="BX170" s="239"/>
      <c r="BY170" s="239"/>
      <c r="BZ170" s="239"/>
      <c r="CA170" s="239"/>
      <c r="CB170" s="239"/>
      <c r="CC170" s="239"/>
      <c r="CD170" s="239"/>
      <c r="CE170" s="239"/>
    </row>
    <row r="171" customFormat="false" ht="12.75" hidden="false" customHeight="false" outlineLevel="0" collapsed="false">
      <c r="B171" s="247" t="n">
        <v>41153</v>
      </c>
      <c r="C171" s="248" t="n">
        <v>30.3999992370605</v>
      </c>
      <c r="D171" s="248" t="n">
        <v>34.3999992370605</v>
      </c>
      <c r="E171" s="248" t="n">
        <v>39.3999992370605</v>
      </c>
      <c r="F171" s="243"/>
      <c r="G171" s="248" t="n">
        <v>16.6925010299683</v>
      </c>
      <c r="H171" s="248" t="n">
        <v>20.6925010299683</v>
      </c>
      <c r="I171" s="248" t="n">
        <v>24.6925010299683</v>
      </c>
      <c r="J171" s="237"/>
      <c r="K171" s="238" t="n">
        <v>42036</v>
      </c>
      <c r="L171" s="249" t="n">
        <v>28.3030057525635</v>
      </c>
      <c r="M171" s="249" t="n">
        <v>33.3030057525635</v>
      </c>
      <c r="N171" s="249" t="n">
        <v>38.3030057525635</v>
      </c>
      <c r="O171" s="236"/>
      <c r="P171" s="249" t="n">
        <v>26.7620057678223</v>
      </c>
      <c r="Q171" s="249" t="n">
        <v>31.7620057678223</v>
      </c>
      <c r="R171" s="249" t="n">
        <v>36.7620057678223</v>
      </c>
      <c r="S171" s="236"/>
      <c r="T171" s="249" t="n">
        <v>1.60470640659332</v>
      </c>
      <c r="U171" s="249" t="n">
        <v>1.60470640659332</v>
      </c>
      <c r="V171" s="249" t="n">
        <v>1.60470640659332</v>
      </c>
      <c r="W171" s="236"/>
      <c r="X171" s="249" t="n">
        <v>0.18</v>
      </c>
      <c r="Y171" s="249" t="n">
        <v>0.197963767</v>
      </c>
      <c r="Z171" s="249" t="n">
        <v>0.257</v>
      </c>
      <c r="AA171" s="236"/>
      <c r="AB171" s="249" t="n">
        <v>0.0805</v>
      </c>
      <c r="AC171" s="249" t="n">
        <v>0.098981883</v>
      </c>
      <c r="AD171" s="249" t="n">
        <v>0.139</v>
      </c>
      <c r="AE171" s="236"/>
      <c r="AF171" s="249" t="n">
        <v>0.168305565</v>
      </c>
      <c r="AG171" s="249" t="n">
        <v>0.239871464</v>
      </c>
      <c r="AH171" s="249" t="n">
        <v>0.323826476</v>
      </c>
      <c r="AI171" s="236"/>
      <c r="AJ171" s="249" t="n">
        <v>0.100983339</v>
      </c>
      <c r="AK171" s="249" t="n">
        <v>0.167910025</v>
      </c>
      <c r="AL171" s="249" t="n">
        <v>0.251865037</v>
      </c>
      <c r="AM171" s="236"/>
      <c r="AN171" s="237" t="n">
        <v>55</v>
      </c>
      <c r="AO171" s="250" t="n">
        <v>0.4</v>
      </c>
      <c r="AP171" s="236"/>
      <c r="AQ171" s="236"/>
      <c r="AR171" s="236"/>
      <c r="AS171" s="236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  <c r="BE171" s="236"/>
      <c r="BF171" s="238" t="n">
        <v>42036</v>
      </c>
      <c r="BG171" s="252" t="n">
        <v>0.89</v>
      </c>
      <c r="BH171" s="236"/>
      <c r="BI171" s="236"/>
      <c r="BJ171" s="239"/>
      <c r="BK171" s="239"/>
      <c r="BL171" s="239"/>
      <c r="BM171" s="13"/>
      <c r="BN171" s="13"/>
      <c r="BO171" s="13"/>
      <c r="BP171" s="13"/>
      <c r="BQ171" s="13"/>
      <c r="BR171" s="239"/>
      <c r="BS171" s="239"/>
      <c r="BT171" s="239"/>
      <c r="BU171" s="239"/>
      <c r="BV171" s="239"/>
      <c r="BW171" s="239"/>
      <c r="BX171" s="239"/>
      <c r="BY171" s="239"/>
      <c r="BZ171" s="239"/>
      <c r="CA171" s="239"/>
      <c r="CB171" s="239"/>
      <c r="CC171" s="239"/>
      <c r="CD171" s="239"/>
      <c r="CE171" s="239"/>
    </row>
    <row r="172" customFormat="false" ht="12.75" hidden="false" customHeight="false" outlineLevel="0" collapsed="false">
      <c r="B172" s="247" t="n">
        <v>41183</v>
      </c>
      <c r="C172" s="248" t="n">
        <v>29.6499988555908</v>
      </c>
      <c r="D172" s="248" t="n">
        <v>33.6499988555908</v>
      </c>
      <c r="E172" s="248" t="n">
        <v>38.6499988555908</v>
      </c>
      <c r="F172" s="243"/>
      <c r="G172" s="248" t="n">
        <v>16.3250007247925</v>
      </c>
      <c r="H172" s="248" t="n">
        <v>20.3250007247925</v>
      </c>
      <c r="I172" s="248" t="n">
        <v>24.3250007247925</v>
      </c>
      <c r="J172" s="237"/>
      <c r="K172" s="238" t="n">
        <v>42064</v>
      </c>
      <c r="L172" s="249" t="n">
        <v>26.8800035095215</v>
      </c>
      <c r="M172" s="249" t="n">
        <v>31.8800035095215</v>
      </c>
      <c r="N172" s="249" t="n">
        <v>36.8800035095215</v>
      </c>
      <c r="O172" s="236"/>
      <c r="P172" s="249" t="n">
        <v>25.9200028991699</v>
      </c>
      <c r="Q172" s="249" t="n">
        <v>30.9200028991699</v>
      </c>
      <c r="R172" s="249" t="n">
        <v>35.9200028991699</v>
      </c>
      <c r="S172" s="236"/>
      <c r="T172" s="249" t="n">
        <v>1.60470640659332</v>
      </c>
      <c r="U172" s="249" t="n">
        <v>1.60470640659332</v>
      </c>
      <c r="V172" s="249" t="n">
        <v>1.60470640659332</v>
      </c>
      <c r="W172" s="236"/>
      <c r="X172" s="249" t="n">
        <v>0.18</v>
      </c>
      <c r="Y172" s="249" t="n">
        <v>0.197113215</v>
      </c>
      <c r="Z172" s="249" t="n">
        <v>0.256</v>
      </c>
      <c r="AA172" s="236"/>
      <c r="AB172" s="249" t="n">
        <v>0.0805</v>
      </c>
      <c r="AC172" s="249" t="n">
        <v>0.098556608</v>
      </c>
      <c r="AD172" s="249" t="n">
        <v>0.138</v>
      </c>
      <c r="AE172" s="236"/>
      <c r="AF172" s="249" t="n">
        <v>0.167910025</v>
      </c>
      <c r="AG172" s="249" t="n">
        <v>0.238621888</v>
      </c>
      <c r="AH172" s="249" t="n">
        <v>0.322139549</v>
      </c>
      <c r="AI172" s="236"/>
      <c r="AJ172" s="249" t="n">
        <v>0.100746015</v>
      </c>
      <c r="AK172" s="249" t="n">
        <v>0.167035322</v>
      </c>
      <c r="AL172" s="249" t="n">
        <v>0.250552983</v>
      </c>
      <c r="AM172" s="236"/>
      <c r="AN172" s="237" t="n">
        <v>55</v>
      </c>
      <c r="AO172" s="250" t="n">
        <v>0.4</v>
      </c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  <c r="BE172" s="236"/>
      <c r="BF172" s="238" t="n">
        <v>42064</v>
      </c>
      <c r="BG172" s="252" t="n">
        <v>0.89</v>
      </c>
      <c r="BH172" s="236"/>
      <c r="BI172" s="236"/>
      <c r="BJ172" s="239"/>
      <c r="BK172" s="239"/>
      <c r="BL172" s="239"/>
      <c r="BM172" s="13"/>
      <c r="BN172" s="13"/>
      <c r="BO172" s="13"/>
      <c r="BP172" s="13"/>
      <c r="BQ172" s="13"/>
      <c r="BR172" s="239"/>
      <c r="BS172" s="239"/>
      <c r="BT172" s="239"/>
      <c r="BU172" s="239"/>
      <c r="BV172" s="239"/>
      <c r="BW172" s="239"/>
      <c r="BX172" s="239"/>
      <c r="BY172" s="239"/>
      <c r="BZ172" s="239"/>
      <c r="CA172" s="239"/>
      <c r="CB172" s="239"/>
      <c r="CC172" s="239"/>
      <c r="CD172" s="239"/>
      <c r="CE172" s="239"/>
    </row>
    <row r="173" customFormat="false" ht="12.75" hidden="false" customHeight="false" outlineLevel="0" collapsed="false">
      <c r="B173" s="247" t="n">
        <v>41214</v>
      </c>
      <c r="C173" s="248" t="n">
        <v>28.1499988555908</v>
      </c>
      <c r="D173" s="248" t="n">
        <v>32.1499988555908</v>
      </c>
      <c r="E173" s="248" t="n">
        <v>37.1499988555908</v>
      </c>
      <c r="F173" s="243"/>
      <c r="G173" s="248" t="n">
        <v>16.4249991989136</v>
      </c>
      <c r="H173" s="248" t="n">
        <v>20.4249991989136</v>
      </c>
      <c r="I173" s="248" t="n">
        <v>24.4249991989136</v>
      </c>
      <c r="J173" s="237"/>
      <c r="K173" s="238" t="n">
        <v>42095</v>
      </c>
      <c r="L173" s="249" t="n">
        <v>26.148508605957</v>
      </c>
      <c r="M173" s="249" t="n">
        <v>31.148508605957</v>
      </c>
      <c r="N173" s="249" t="n">
        <v>36.148508605957</v>
      </c>
      <c r="O173" s="236"/>
      <c r="P173" s="249" t="n">
        <v>24.9065103149414</v>
      </c>
      <c r="Q173" s="249" t="n">
        <v>29.9065103149414</v>
      </c>
      <c r="R173" s="249" t="n">
        <v>34.9065103149414</v>
      </c>
      <c r="S173" s="236"/>
      <c r="T173" s="249" t="n">
        <v>1.60470640659332</v>
      </c>
      <c r="U173" s="249" t="n">
        <v>1.60470640659332</v>
      </c>
      <c r="V173" s="249" t="n">
        <v>1.60470640659332</v>
      </c>
      <c r="W173" s="236"/>
      <c r="X173" s="249" t="n">
        <v>0.18</v>
      </c>
      <c r="Y173" s="249" t="n">
        <v>0.196960712</v>
      </c>
      <c r="Z173" s="249" t="n">
        <v>0.256</v>
      </c>
      <c r="AA173" s="236"/>
      <c r="AB173" s="249" t="n">
        <v>0.0805</v>
      </c>
      <c r="AC173" s="249" t="n">
        <v>0.098480356</v>
      </c>
      <c r="AD173" s="249" t="n">
        <v>0.138</v>
      </c>
      <c r="AE173" s="236"/>
      <c r="AF173" s="249" t="n">
        <v>0.167035322</v>
      </c>
      <c r="AG173" s="249" t="n">
        <v>0.238046869</v>
      </c>
      <c r="AH173" s="249" t="n">
        <v>0.321363273</v>
      </c>
      <c r="AI173" s="236"/>
      <c r="AJ173" s="249" t="n">
        <v>0.100221193</v>
      </c>
      <c r="AK173" s="249" t="n">
        <v>0.166632808</v>
      </c>
      <c r="AL173" s="249" t="n">
        <v>0.249949213</v>
      </c>
      <c r="AM173" s="236"/>
      <c r="AN173" s="237" t="n">
        <v>55</v>
      </c>
      <c r="AO173" s="250" t="n">
        <v>0.4</v>
      </c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  <c r="BE173" s="236"/>
      <c r="BF173" s="238" t="n">
        <v>42095</v>
      </c>
      <c r="BG173" s="252" t="n">
        <v>0.89</v>
      </c>
      <c r="BH173" s="236"/>
      <c r="BI173" s="236"/>
      <c r="BJ173" s="239"/>
      <c r="BK173" s="239"/>
      <c r="BL173" s="239"/>
      <c r="BM173" s="13"/>
      <c r="BN173" s="13"/>
      <c r="BO173" s="13"/>
      <c r="BP173" s="13"/>
      <c r="BQ173" s="13"/>
      <c r="BR173" s="239"/>
      <c r="BS173" s="239"/>
      <c r="BT173" s="239"/>
      <c r="BU173" s="239"/>
      <c r="BV173" s="239"/>
      <c r="BW173" s="239"/>
      <c r="BX173" s="239"/>
      <c r="BY173" s="239"/>
      <c r="BZ173" s="239"/>
      <c r="CA173" s="239"/>
      <c r="CB173" s="239"/>
      <c r="CC173" s="239"/>
      <c r="CD173" s="239"/>
      <c r="CE173" s="239"/>
    </row>
    <row r="174" customFormat="false" ht="12.75" hidden="false" customHeight="false" outlineLevel="0" collapsed="false">
      <c r="B174" s="247" t="n">
        <v>41244</v>
      </c>
      <c r="C174" s="248" t="n">
        <v>27.5500003814697</v>
      </c>
      <c r="D174" s="248" t="n">
        <v>31.5500003814697</v>
      </c>
      <c r="E174" s="248" t="n">
        <v>36.5500003814697</v>
      </c>
      <c r="F174" s="243"/>
      <c r="G174" s="248" t="n">
        <v>18.274998626709</v>
      </c>
      <c r="H174" s="248" t="n">
        <v>22.274998626709</v>
      </c>
      <c r="I174" s="248" t="n">
        <v>26.274998626709</v>
      </c>
      <c r="J174" s="237"/>
      <c r="K174" s="238" t="n">
        <v>42125</v>
      </c>
      <c r="L174" s="249" t="n">
        <v>27.3225064849854</v>
      </c>
      <c r="M174" s="249" t="n">
        <v>32.3225064849854</v>
      </c>
      <c r="N174" s="249" t="n">
        <v>37.3225064849854</v>
      </c>
      <c r="O174" s="236"/>
      <c r="P174" s="249" t="n">
        <v>27.952504119873</v>
      </c>
      <c r="Q174" s="249" t="n">
        <v>32.9525041198731</v>
      </c>
      <c r="R174" s="249" t="n">
        <v>37.9525041198731</v>
      </c>
      <c r="S174" s="236"/>
      <c r="T174" s="249" t="n">
        <v>1.60470640659332</v>
      </c>
      <c r="U174" s="249" t="n">
        <v>1.60470640659332</v>
      </c>
      <c r="V174" s="249" t="n">
        <v>1.60470640659332</v>
      </c>
      <c r="W174" s="236"/>
      <c r="X174" s="249" t="n">
        <v>0.18</v>
      </c>
      <c r="Y174" s="249" t="n">
        <v>0.197412833</v>
      </c>
      <c r="Z174" s="249" t="n">
        <v>0.257</v>
      </c>
      <c r="AA174" s="236"/>
      <c r="AB174" s="249" t="n">
        <v>0.0805</v>
      </c>
      <c r="AC174" s="249" t="n">
        <v>0.098706417</v>
      </c>
      <c r="AD174" s="249" t="n">
        <v>0.138</v>
      </c>
      <c r="AE174" s="236"/>
      <c r="AF174" s="249" t="n">
        <v>0.166632808</v>
      </c>
      <c r="AG174" s="249" t="n">
        <v>0.23844862</v>
      </c>
      <c r="AH174" s="249" t="n">
        <v>0.321905638</v>
      </c>
      <c r="AI174" s="236"/>
      <c r="AJ174" s="249" t="n">
        <v>0.099979685</v>
      </c>
      <c r="AK174" s="249" t="n">
        <v>0.166914034</v>
      </c>
      <c r="AL174" s="249" t="n">
        <v>0.250371051</v>
      </c>
      <c r="AM174" s="236"/>
      <c r="AN174" s="237" t="n">
        <v>56</v>
      </c>
      <c r="AO174" s="250" t="n">
        <v>0.4</v>
      </c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  <c r="BE174" s="236"/>
      <c r="BF174" s="238" t="n">
        <v>42125</v>
      </c>
      <c r="BG174" s="252" t="n">
        <v>0.89</v>
      </c>
      <c r="BH174" s="236"/>
      <c r="BI174" s="236"/>
      <c r="BJ174" s="239"/>
      <c r="BK174" s="239"/>
      <c r="BL174" s="239"/>
      <c r="BM174" s="13"/>
      <c r="BN174" s="13"/>
      <c r="BO174" s="13"/>
      <c r="BP174" s="13"/>
      <c r="BQ174" s="13"/>
      <c r="BR174" s="239"/>
      <c r="BS174" s="239"/>
      <c r="BT174" s="239"/>
      <c r="BU174" s="239"/>
      <c r="BV174" s="239"/>
      <c r="BW174" s="239"/>
      <c r="BX174" s="239"/>
      <c r="BY174" s="239"/>
      <c r="BZ174" s="239"/>
      <c r="CA174" s="239"/>
      <c r="CB174" s="239"/>
      <c r="CC174" s="239"/>
      <c r="CD174" s="239"/>
      <c r="CE174" s="239"/>
    </row>
    <row r="175" customFormat="false" ht="12.75" hidden="false" customHeight="false" outlineLevel="0" collapsed="false">
      <c r="B175" s="247" t="n">
        <v>41275</v>
      </c>
      <c r="C175" s="248" t="n">
        <v>31.8000106811523</v>
      </c>
      <c r="D175" s="248" t="n">
        <v>35.8000106811523</v>
      </c>
      <c r="E175" s="248" t="n">
        <v>40.8000106811523</v>
      </c>
      <c r="F175" s="243"/>
      <c r="G175" s="248" t="n">
        <v>19.942495880127</v>
      </c>
      <c r="H175" s="248" t="n">
        <v>23.942495880127</v>
      </c>
      <c r="I175" s="248" t="n">
        <v>27.942495880127</v>
      </c>
      <c r="J175" s="237"/>
      <c r="K175" s="238" t="n">
        <v>42156</v>
      </c>
      <c r="L175" s="249" t="n">
        <v>34.5900025939941</v>
      </c>
      <c r="M175" s="249" t="n">
        <v>39.5900025939941</v>
      </c>
      <c r="N175" s="249" t="n">
        <v>44.5900025939941</v>
      </c>
      <c r="O175" s="236"/>
      <c r="P175" s="249" t="n">
        <v>37.1725034332275</v>
      </c>
      <c r="Q175" s="249" t="n">
        <v>42.1725034332275</v>
      </c>
      <c r="R175" s="249" t="n">
        <v>47.1725034332275</v>
      </c>
      <c r="S175" s="236"/>
      <c r="T175" s="249" t="n">
        <v>1.60470640659332</v>
      </c>
      <c r="U175" s="249" t="n">
        <v>1.60470640659332</v>
      </c>
      <c r="V175" s="249" t="n">
        <v>1.60470640659332</v>
      </c>
      <c r="W175" s="236"/>
      <c r="X175" s="249" t="n">
        <v>0.18</v>
      </c>
      <c r="Y175" s="249" t="n">
        <v>0.197391465</v>
      </c>
      <c r="Z175" s="249" t="n">
        <v>0.257</v>
      </c>
      <c r="AA175" s="236"/>
      <c r="AB175" s="249" t="n">
        <v>0.0805</v>
      </c>
      <c r="AC175" s="249" t="n">
        <v>0.098695732</v>
      </c>
      <c r="AD175" s="249" t="n">
        <v>0.138</v>
      </c>
      <c r="AE175" s="236"/>
      <c r="AF175" s="249" t="n">
        <v>0.166914034</v>
      </c>
      <c r="AG175" s="249" t="n">
        <v>0.238344536</v>
      </c>
      <c r="AH175" s="249" t="n">
        <v>0.321765124</v>
      </c>
      <c r="AI175" s="236"/>
      <c r="AJ175" s="249" t="n">
        <v>0.100148421</v>
      </c>
      <c r="AK175" s="249" t="n">
        <v>0.166841175</v>
      </c>
      <c r="AL175" s="249" t="n">
        <v>0.250261763</v>
      </c>
      <c r="AM175" s="236"/>
      <c r="AN175" s="237" t="n">
        <v>56</v>
      </c>
      <c r="AO175" s="250" t="n">
        <v>0.4</v>
      </c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  <c r="BE175" s="236"/>
      <c r="BF175" s="238" t="n">
        <v>42156</v>
      </c>
      <c r="BG175" s="252" t="n">
        <v>0.89</v>
      </c>
      <c r="BH175" s="236"/>
      <c r="BI175" s="236"/>
      <c r="BJ175" s="239"/>
      <c r="BK175" s="239"/>
      <c r="BL175" s="239"/>
      <c r="BM175" s="13"/>
      <c r="BN175" s="13"/>
      <c r="BO175" s="13"/>
      <c r="BP175" s="13"/>
      <c r="BQ175" s="13"/>
      <c r="BR175" s="239"/>
      <c r="BS175" s="239"/>
      <c r="BT175" s="239"/>
      <c r="BU175" s="239"/>
      <c r="BV175" s="239"/>
      <c r="BW175" s="239"/>
      <c r="BX175" s="239"/>
      <c r="BY175" s="239"/>
      <c r="BZ175" s="239"/>
      <c r="CA175" s="239"/>
      <c r="CB175" s="239"/>
      <c r="CC175" s="239"/>
      <c r="CD175" s="239"/>
      <c r="CE175" s="239"/>
    </row>
    <row r="176" customFormat="false" ht="12.75" hidden="false" customHeight="false" outlineLevel="0" collapsed="false">
      <c r="B176" s="247" t="n">
        <v>41306</v>
      </c>
      <c r="C176" s="248" t="n">
        <v>30.6500015258789</v>
      </c>
      <c r="D176" s="248" t="n">
        <v>34.6500015258789</v>
      </c>
      <c r="E176" s="248" t="n">
        <v>39.6500015258789</v>
      </c>
      <c r="F176" s="243"/>
      <c r="G176" s="248" t="n">
        <v>20.4424977874756</v>
      </c>
      <c r="H176" s="248" t="n">
        <v>24.4424977874756</v>
      </c>
      <c r="I176" s="248" t="n">
        <v>28.4424977874756</v>
      </c>
      <c r="J176" s="237"/>
      <c r="K176" s="238" t="n">
        <v>42186</v>
      </c>
      <c r="L176" s="249" t="n">
        <v>36.5100122070313</v>
      </c>
      <c r="M176" s="249" t="n">
        <v>41.5100122070313</v>
      </c>
      <c r="N176" s="249" t="n">
        <v>46.5100122070313</v>
      </c>
      <c r="O176" s="236"/>
      <c r="P176" s="249" t="n">
        <v>38.340012512207</v>
      </c>
      <c r="Q176" s="249" t="n">
        <v>43.340012512207</v>
      </c>
      <c r="R176" s="249" t="n">
        <v>48.340012512207</v>
      </c>
      <c r="S176" s="236"/>
      <c r="T176" s="249" t="n">
        <v>1.60470640659332</v>
      </c>
      <c r="U176" s="249" t="n">
        <v>1.60470640659332</v>
      </c>
      <c r="V176" s="249" t="n">
        <v>1.60470640659332</v>
      </c>
      <c r="W176" s="236"/>
      <c r="X176" s="249" t="n">
        <v>0.2175</v>
      </c>
      <c r="Y176" s="249" t="n">
        <v>0.197498097</v>
      </c>
      <c r="Z176" s="249" t="n">
        <v>0.257</v>
      </c>
      <c r="AA176" s="236"/>
      <c r="AB176" s="249" t="n">
        <v>0.098</v>
      </c>
      <c r="AC176" s="249" t="n">
        <v>0.098749048</v>
      </c>
      <c r="AD176" s="249" t="n">
        <v>0.138</v>
      </c>
      <c r="AE176" s="236"/>
      <c r="AF176" s="249" t="n">
        <v>0.166841175</v>
      </c>
      <c r="AG176" s="249" t="n">
        <v>0.238258822</v>
      </c>
      <c r="AH176" s="249" t="n">
        <v>0.321649409</v>
      </c>
      <c r="AI176" s="236"/>
      <c r="AJ176" s="249" t="n">
        <v>0.100104705</v>
      </c>
      <c r="AK176" s="249" t="n">
        <v>0.166781175</v>
      </c>
      <c r="AL176" s="249" t="n">
        <v>0.250171763</v>
      </c>
      <c r="AM176" s="236"/>
      <c r="AN176" s="237" t="n">
        <v>56</v>
      </c>
      <c r="AO176" s="250" t="n">
        <v>0.4</v>
      </c>
      <c r="AP176" s="236"/>
      <c r="AQ176" s="236"/>
      <c r="AR176" s="236"/>
      <c r="AS176" s="236"/>
      <c r="AT176" s="236"/>
      <c r="AU176" s="236"/>
      <c r="AV176" s="236"/>
      <c r="AW176" s="236"/>
      <c r="AX176" s="236"/>
      <c r="AY176" s="236"/>
      <c r="AZ176" s="236"/>
      <c r="BA176" s="236"/>
      <c r="BB176" s="236"/>
      <c r="BC176" s="236"/>
      <c r="BD176" s="236"/>
      <c r="BE176" s="236"/>
      <c r="BF176" s="238" t="n">
        <v>42186</v>
      </c>
      <c r="BG176" s="252" t="n">
        <v>0.89</v>
      </c>
      <c r="BH176" s="236"/>
      <c r="BI176" s="236"/>
      <c r="BJ176" s="239"/>
      <c r="BK176" s="239"/>
      <c r="BL176" s="239"/>
      <c r="BM176" s="13"/>
      <c r="BN176" s="13"/>
      <c r="BO176" s="13"/>
      <c r="BP176" s="13"/>
      <c r="BQ176" s="13"/>
      <c r="BR176" s="239"/>
      <c r="BS176" s="239"/>
      <c r="BT176" s="239"/>
      <c r="BU176" s="239"/>
      <c r="BV176" s="239"/>
      <c r="BW176" s="239"/>
      <c r="BX176" s="239"/>
      <c r="BY176" s="239"/>
      <c r="BZ176" s="239"/>
      <c r="CA176" s="239"/>
      <c r="CB176" s="239"/>
      <c r="CC176" s="239"/>
      <c r="CD176" s="239"/>
      <c r="CE176" s="239"/>
    </row>
    <row r="177" customFormat="false" ht="12.75" hidden="false" customHeight="false" outlineLevel="0" collapsed="false">
      <c r="B177" s="247" t="n">
        <v>41334</v>
      </c>
      <c r="C177" s="248" t="n">
        <v>29.1299915313721</v>
      </c>
      <c r="D177" s="248" t="n">
        <v>33.1299915313721</v>
      </c>
      <c r="E177" s="248" t="n">
        <v>38.1299915313721</v>
      </c>
      <c r="F177" s="243"/>
      <c r="G177" s="248" t="n">
        <v>19.3924966430664</v>
      </c>
      <c r="H177" s="248" t="n">
        <v>23.3924966430664</v>
      </c>
      <c r="I177" s="248" t="n">
        <v>27.3924966430664</v>
      </c>
      <c r="J177" s="237"/>
      <c r="K177" s="238" t="n">
        <v>42217</v>
      </c>
      <c r="L177" s="249" t="n">
        <v>34.4100099182129</v>
      </c>
      <c r="M177" s="249" t="n">
        <v>39.4100099182129</v>
      </c>
      <c r="N177" s="249" t="n">
        <v>44.4100099182129</v>
      </c>
      <c r="O177" s="236"/>
      <c r="P177" s="249" t="n">
        <v>36.4900102233887</v>
      </c>
      <c r="Q177" s="249" t="n">
        <v>41.4900102233887</v>
      </c>
      <c r="R177" s="249" t="n">
        <v>46.4900102233887</v>
      </c>
      <c r="S177" s="236"/>
      <c r="T177" s="249" t="n">
        <v>1.60470640659332</v>
      </c>
      <c r="U177" s="249" t="n">
        <v>1.60470640659332</v>
      </c>
      <c r="V177" s="249" t="n">
        <v>1.60470640659332</v>
      </c>
      <c r="W177" s="236"/>
      <c r="X177" s="249" t="n">
        <v>0.2175</v>
      </c>
      <c r="Y177" s="249" t="n">
        <v>0.197360502</v>
      </c>
      <c r="Z177" s="249" t="n">
        <v>0.257</v>
      </c>
      <c r="AA177" s="236"/>
      <c r="AB177" s="249" t="n">
        <v>0.098</v>
      </c>
      <c r="AC177" s="249" t="n">
        <v>0.098680251</v>
      </c>
      <c r="AD177" s="249" t="n">
        <v>0.138</v>
      </c>
      <c r="AE177" s="236"/>
      <c r="AF177" s="249" t="n">
        <v>0.166781175</v>
      </c>
      <c r="AG177" s="249" t="n">
        <v>0.237442098</v>
      </c>
      <c r="AH177" s="249" t="n">
        <v>0.320546833</v>
      </c>
      <c r="AI177" s="236"/>
      <c r="AJ177" s="249" t="n">
        <v>0.100068705</v>
      </c>
      <c r="AK177" s="249" t="n">
        <v>0.166209469</v>
      </c>
      <c r="AL177" s="249" t="n">
        <v>0.249314203</v>
      </c>
      <c r="AM177" s="236"/>
      <c r="AN177" s="237" t="n">
        <v>57</v>
      </c>
      <c r="AO177" s="250" t="n">
        <v>0.4</v>
      </c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8" t="n">
        <v>42217</v>
      </c>
      <c r="BG177" s="252" t="n">
        <v>0.89</v>
      </c>
      <c r="BH177" s="236"/>
      <c r="BI177" s="236"/>
      <c r="BJ177" s="239"/>
      <c r="BK177" s="239"/>
      <c r="BL177" s="239"/>
      <c r="BM177" s="13"/>
      <c r="BN177" s="13"/>
      <c r="BO177" s="13"/>
      <c r="BP177" s="13"/>
      <c r="BQ177" s="13"/>
      <c r="BR177" s="239"/>
      <c r="BS177" s="239"/>
      <c r="BT177" s="239"/>
      <c r="BU177" s="239"/>
      <c r="BV177" s="239"/>
      <c r="BW177" s="239"/>
      <c r="BX177" s="239"/>
      <c r="BY177" s="239"/>
      <c r="BZ177" s="239"/>
      <c r="CA177" s="239"/>
      <c r="CB177" s="239"/>
      <c r="CC177" s="239"/>
      <c r="CD177" s="239"/>
      <c r="CE177" s="239"/>
    </row>
    <row r="178" customFormat="false" ht="12.75" hidden="false" customHeight="false" outlineLevel="0" collapsed="false">
      <c r="B178" s="247" t="n">
        <v>41365</v>
      </c>
      <c r="C178" s="248" t="n">
        <v>30.3299980163574</v>
      </c>
      <c r="D178" s="248" t="n">
        <v>34.3299980163574</v>
      </c>
      <c r="E178" s="248" t="n">
        <v>39.3299980163574</v>
      </c>
      <c r="F178" s="243"/>
      <c r="G178" s="248" t="n">
        <v>19.0924974060059</v>
      </c>
      <c r="H178" s="248" t="n">
        <v>23.0924974060059</v>
      </c>
      <c r="I178" s="248" t="n">
        <v>27.0924974060059</v>
      </c>
      <c r="J178" s="237"/>
      <c r="K178" s="238" t="n">
        <v>42248</v>
      </c>
      <c r="L178" s="249" t="n">
        <v>26.2090043640137</v>
      </c>
      <c r="M178" s="249" t="n">
        <v>31.2090043640137</v>
      </c>
      <c r="N178" s="249" t="n">
        <v>36.2090043640137</v>
      </c>
      <c r="O178" s="236"/>
      <c r="P178" s="249" t="n">
        <v>28.5360040283203</v>
      </c>
      <c r="Q178" s="249" t="n">
        <v>33.5360040283203</v>
      </c>
      <c r="R178" s="249" t="n">
        <v>38.5360040283203</v>
      </c>
      <c r="S178" s="236"/>
      <c r="T178" s="249" t="n">
        <v>1.60470640659332</v>
      </c>
      <c r="U178" s="249" t="n">
        <v>1.60470640659332</v>
      </c>
      <c r="V178" s="249" t="n">
        <v>1.60470640659332</v>
      </c>
      <c r="W178" s="236"/>
      <c r="X178" s="249" t="n">
        <v>0.18</v>
      </c>
      <c r="Y178" s="249" t="n">
        <v>0.196840889</v>
      </c>
      <c r="Z178" s="249" t="n">
        <v>0.256</v>
      </c>
      <c r="AA178" s="236"/>
      <c r="AB178" s="249" t="n">
        <v>0.0805</v>
      </c>
      <c r="AC178" s="249" t="n">
        <v>0.098420444</v>
      </c>
      <c r="AD178" s="249" t="n">
        <v>0.138</v>
      </c>
      <c r="AE178" s="236"/>
      <c r="AF178" s="249" t="n">
        <v>0.166209469</v>
      </c>
      <c r="AG178" s="249" t="n">
        <v>0.236042747</v>
      </c>
      <c r="AH178" s="249" t="n">
        <v>0.318657709</v>
      </c>
      <c r="AI178" s="236"/>
      <c r="AJ178" s="249" t="n">
        <v>0.099725681</v>
      </c>
      <c r="AK178" s="249" t="n">
        <v>0.165229923</v>
      </c>
      <c r="AL178" s="249" t="n">
        <v>0.247844885</v>
      </c>
      <c r="AM178" s="236"/>
      <c r="AN178" s="237" t="n">
        <v>57</v>
      </c>
      <c r="AO178" s="250" t="n">
        <v>0.4</v>
      </c>
      <c r="AP178" s="236"/>
      <c r="AQ178" s="236"/>
      <c r="AR178" s="236"/>
      <c r="AS178" s="236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  <c r="BE178" s="236"/>
      <c r="BF178" s="238" t="n">
        <v>42248</v>
      </c>
      <c r="BG178" s="252" t="n">
        <v>0.89</v>
      </c>
      <c r="BH178" s="236"/>
      <c r="BI178" s="236"/>
      <c r="BJ178" s="239"/>
      <c r="BK178" s="239"/>
      <c r="BL178" s="239"/>
      <c r="BM178" s="13"/>
      <c r="BN178" s="13"/>
      <c r="BO178" s="13"/>
      <c r="BP178" s="13"/>
      <c r="BQ178" s="13"/>
      <c r="BR178" s="239"/>
      <c r="BS178" s="239"/>
      <c r="BT178" s="239"/>
      <c r="BU178" s="239"/>
      <c r="BV178" s="239"/>
      <c r="BW178" s="239"/>
      <c r="BX178" s="239"/>
      <c r="BY178" s="239"/>
      <c r="BZ178" s="239"/>
      <c r="CA178" s="239"/>
      <c r="CB178" s="239"/>
      <c r="CC178" s="239"/>
      <c r="CD178" s="239"/>
      <c r="CE178" s="239"/>
    </row>
    <row r="179" customFormat="false" ht="12.75" hidden="false" customHeight="false" outlineLevel="0" collapsed="false">
      <c r="B179" s="247" t="n">
        <v>41395</v>
      </c>
      <c r="C179" s="248" t="n">
        <v>32.8800163269043</v>
      </c>
      <c r="D179" s="248" t="n">
        <v>36.8800163269043</v>
      </c>
      <c r="E179" s="248" t="n">
        <v>41.8800163269043</v>
      </c>
      <c r="F179" s="243"/>
      <c r="G179" s="248" t="n">
        <v>18.6924977874756</v>
      </c>
      <c r="H179" s="248" t="n">
        <v>22.6924977874756</v>
      </c>
      <c r="I179" s="248" t="n">
        <v>26.6924977874756</v>
      </c>
      <c r="J179" s="237"/>
      <c r="K179" s="238" t="n">
        <v>42278</v>
      </c>
      <c r="L179" s="249" t="n">
        <v>24.6510076141357</v>
      </c>
      <c r="M179" s="249" t="n">
        <v>29.6510076141357</v>
      </c>
      <c r="N179" s="249" t="n">
        <v>34.6510076141357</v>
      </c>
      <c r="O179" s="236"/>
      <c r="P179" s="249" t="n">
        <v>26.1540059661865</v>
      </c>
      <c r="Q179" s="249" t="n">
        <v>31.1540059661865</v>
      </c>
      <c r="R179" s="249" t="n">
        <v>36.1540059661865</v>
      </c>
      <c r="S179" s="236"/>
      <c r="T179" s="249" t="n">
        <v>1.60470640659332</v>
      </c>
      <c r="U179" s="249" t="n">
        <v>1.60470640659332</v>
      </c>
      <c r="V179" s="249" t="n">
        <v>1.60470640659332</v>
      </c>
      <c r="W179" s="236"/>
      <c r="X179" s="249" t="n">
        <v>0.18</v>
      </c>
      <c r="Y179" s="249" t="n">
        <v>0.196311218</v>
      </c>
      <c r="Z179" s="249" t="n">
        <v>0.255</v>
      </c>
      <c r="AA179" s="236"/>
      <c r="AB179" s="249" t="n">
        <v>0.0805</v>
      </c>
      <c r="AC179" s="249" t="n">
        <v>0.098155609</v>
      </c>
      <c r="AD179" s="249" t="n">
        <v>0.137</v>
      </c>
      <c r="AE179" s="236"/>
      <c r="AF179" s="249" t="n">
        <v>0.165229923</v>
      </c>
      <c r="AG179" s="249" t="n">
        <v>0.234806231</v>
      </c>
      <c r="AH179" s="249" t="n">
        <v>0.316988412</v>
      </c>
      <c r="AI179" s="236"/>
      <c r="AJ179" s="249" t="n">
        <v>0.099137954</v>
      </c>
      <c r="AK179" s="249" t="n">
        <v>0.164364362</v>
      </c>
      <c r="AL179" s="249" t="n">
        <v>0.246546543</v>
      </c>
      <c r="AM179" s="236"/>
      <c r="AN179" s="237" t="n">
        <v>57</v>
      </c>
      <c r="AO179" s="250" t="n">
        <v>0.4</v>
      </c>
      <c r="AP179" s="236"/>
      <c r="AQ179" s="236"/>
      <c r="AR179" s="236"/>
      <c r="AS179" s="236"/>
      <c r="AT179" s="236"/>
      <c r="AU179" s="236"/>
      <c r="AV179" s="236"/>
      <c r="AW179" s="236"/>
      <c r="AX179" s="236"/>
      <c r="AY179" s="236"/>
      <c r="AZ179" s="236"/>
      <c r="BA179" s="236"/>
      <c r="BB179" s="236"/>
      <c r="BC179" s="236"/>
      <c r="BD179" s="236"/>
      <c r="BE179" s="236"/>
      <c r="BF179" s="238" t="n">
        <v>42278</v>
      </c>
      <c r="BG179" s="252" t="n">
        <v>0.89</v>
      </c>
      <c r="BH179" s="236"/>
      <c r="BI179" s="236"/>
      <c r="BJ179" s="239"/>
      <c r="BK179" s="239"/>
      <c r="BL179" s="239"/>
      <c r="BM179" s="13"/>
      <c r="BN179" s="13"/>
      <c r="BO179" s="13"/>
      <c r="BP179" s="13"/>
      <c r="BQ179" s="13"/>
      <c r="BR179" s="239"/>
      <c r="BS179" s="239"/>
      <c r="BT179" s="239"/>
      <c r="BU179" s="239"/>
      <c r="BV179" s="239"/>
      <c r="BW179" s="239"/>
      <c r="BX179" s="239"/>
      <c r="BY179" s="239"/>
      <c r="BZ179" s="239"/>
      <c r="CA179" s="239"/>
      <c r="CB179" s="239"/>
      <c r="CC179" s="239"/>
      <c r="CD179" s="239"/>
      <c r="CE179" s="239"/>
    </row>
    <row r="180" customFormat="false" ht="12.75" hidden="false" customHeight="false" outlineLevel="0" collapsed="false">
      <c r="B180" s="247" t="n">
        <v>41426</v>
      </c>
      <c r="C180" s="248" t="n">
        <v>42.5800018310547</v>
      </c>
      <c r="D180" s="248" t="n">
        <v>46.5800018310547</v>
      </c>
      <c r="E180" s="248" t="n">
        <v>51.5800018310547</v>
      </c>
      <c r="F180" s="243"/>
      <c r="G180" s="248" t="n">
        <v>19.2925000762939</v>
      </c>
      <c r="H180" s="248" t="n">
        <v>23.2925000762939</v>
      </c>
      <c r="I180" s="248" t="n">
        <v>27.2925000762939</v>
      </c>
      <c r="J180" s="237"/>
      <c r="K180" s="238" t="n">
        <v>42309</v>
      </c>
      <c r="L180" s="249" t="n">
        <v>24.9010076141357</v>
      </c>
      <c r="M180" s="249" t="n">
        <v>29.9010076141357</v>
      </c>
      <c r="N180" s="249" t="n">
        <v>34.9010076141357</v>
      </c>
      <c r="O180" s="236"/>
      <c r="P180" s="249" t="n">
        <v>25.6540059661865</v>
      </c>
      <c r="Q180" s="249" t="n">
        <v>30.6540059661865</v>
      </c>
      <c r="R180" s="249" t="n">
        <v>35.6540059661865</v>
      </c>
      <c r="S180" s="236"/>
      <c r="T180" s="249" t="n">
        <v>1.60470640659332</v>
      </c>
      <c r="U180" s="249" t="n">
        <v>1.60470640659332</v>
      </c>
      <c r="V180" s="249" t="n">
        <v>1.60470640659332</v>
      </c>
      <c r="W180" s="236"/>
      <c r="X180" s="249" t="n">
        <v>0.18</v>
      </c>
      <c r="Y180" s="249" t="n">
        <v>0.195902294</v>
      </c>
      <c r="Z180" s="249" t="n">
        <v>0.255</v>
      </c>
      <c r="AA180" s="236"/>
      <c r="AB180" s="249" t="n">
        <v>0.0805</v>
      </c>
      <c r="AC180" s="249" t="n">
        <v>0.097951147</v>
      </c>
      <c r="AD180" s="249" t="n">
        <v>0.137</v>
      </c>
      <c r="AE180" s="236"/>
      <c r="AF180" s="249" t="n">
        <v>0.164364362</v>
      </c>
      <c r="AG180" s="249" t="n">
        <v>0.23404123</v>
      </c>
      <c r="AH180" s="249" t="n">
        <v>0.315955661</v>
      </c>
      <c r="AI180" s="236"/>
      <c r="AJ180" s="249" t="n">
        <v>0.098618617</v>
      </c>
      <c r="AK180" s="249" t="n">
        <v>0.163828861</v>
      </c>
      <c r="AL180" s="249" t="n">
        <v>0.245743292</v>
      </c>
      <c r="AM180" s="236"/>
      <c r="AN180" s="237" t="n">
        <v>58</v>
      </c>
      <c r="AO180" s="250" t="n">
        <v>0.4</v>
      </c>
      <c r="AP180" s="236"/>
      <c r="AQ180" s="236"/>
      <c r="AR180" s="236"/>
      <c r="AS180" s="236"/>
      <c r="AT180" s="236"/>
      <c r="AU180" s="236"/>
      <c r="AV180" s="236"/>
      <c r="AW180" s="236"/>
      <c r="AX180" s="236"/>
      <c r="AY180" s="236"/>
      <c r="AZ180" s="236"/>
      <c r="BA180" s="236"/>
      <c r="BB180" s="236"/>
      <c r="BC180" s="236"/>
      <c r="BD180" s="236"/>
      <c r="BE180" s="236"/>
      <c r="BF180" s="238" t="n">
        <v>42309</v>
      </c>
      <c r="BG180" s="252" t="n">
        <v>0.89</v>
      </c>
      <c r="BH180" s="236"/>
      <c r="BI180" s="236"/>
      <c r="BJ180" s="239"/>
      <c r="BK180" s="239"/>
      <c r="BL180" s="239"/>
      <c r="BM180" s="13"/>
      <c r="BN180" s="13"/>
      <c r="BO180" s="13"/>
      <c r="BP180" s="13"/>
      <c r="BQ180" s="13"/>
      <c r="BR180" s="239"/>
      <c r="BS180" s="239"/>
      <c r="BT180" s="239"/>
      <c r="BU180" s="239"/>
      <c r="BV180" s="239"/>
      <c r="BW180" s="239"/>
      <c r="BX180" s="239"/>
      <c r="BY180" s="239"/>
      <c r="BZ180" s="239"/>
      <c r="CA180" s="239"/>
      <c r="CB180" s="239"/>
      <c r="CC180" s="239"/>
      <c r="CD180" s="239"/>
      <c r="CE180" s="239"/>
    </row>
    <row r="181" customFormat="false" ht="12.75" hidden="false" customHeight="false" outlineLevel="0" collapsed="false">
      <c r="B181" s="247" t="n">
        <v>41456</v>
      </c>
      <c r="C181" s="248" t="n">
        <v>49.9800033569336</v>
      </c>
      <c r="D181" s="248" t="n">
        <v>53.9800033569336</v>
      </c>
      <c r="E181" s="248" t="n">
        <v>58.9800033569336</v>
      </c>
      <c r="F181" s="243"/>
      <c r="G181" s="248" t="n">
        <v>20.7925000762939</v>
      </c>
      <c r="H181" s="248" t="n">
        <v>24.7925000762939</v>
      </c>
      <c r="I181" s="248" t="n">
        <v>28.7925000762939</v>
      </c>
      <c r="J181" s="237"/>
      <c r="K181" s="238" t="n">
        <v>42339</v>
      </c>
      <c r="L181" s="249" t="n">
        <v>25.4660062408447</v>
      </c>
      <c r="M181" s="249" t="n">
        <v>30.4660062408447</v>
      </c>
      <c r="N181" s="249" t="n">
        <v>35.4660062408447</v>
      </c>
      <c r="O181" s="236"/>
      <c r="P181" s="249" t="n">
        <v>26.3640073394775</v>
      </c>
      <c r="Q181" s="249" t="n">
        <v>31.3640073394775</v>
      </c>
      <c r="R181" s="249" t="n">
        <v>36.3640073394775</v>
      </c>
      <c r="S181" s="236"/>
      <c r="T181" s="249" t="n">
        <v>1.60470640659332</v>
      </c>
      <c r="U181" s="249" t="n">
        <v>1.60470640659332</v>
      </c>
      <c r="V181" s="249" t="n">
        <v>1.60470640659332</v>
      </c>
      <c r="W181" s="236"/>
      <c r="X181" s="249" t="n">
        <v>0.18</v>
      </c>
      <c r="Y181" s="249" t="n">
        <v>0.195885757</v>
      </c>
      <c r="Z181" s="249" t="n">
        <v>0.255</v>
      </c>
      <c r="AA181" s="236"/>
      <c r="AB181" s="249" t="n">
        <v>0.0805</v>
      </c>
      <c r="AC181" s="249" t="n">
        <v>0.097942878</v>
      </c>
      <c r="AD181" s="249" t="n">
        <v>0.137</v>
      </c>
      <c r="AE181" s="236"/>
      <c r="AF181" s="249" t="n">
        <v>0.163828861</v>
      </c>
      <c r="AG181" s="249" t="n">
        <v>0.233574102</v>
      </c>
      <c r="AH181" s="249" t="n">
        <v>0.315325038</v>
      </c>
      <c r="AI181" s="236"/>
      <c r="AJ181" s="249" t="n">
        <v>0.098297317</v>
      </c>
      <c r="AK181" s="249" t="n">
        <v>0.163501872</v>
      </c>
      <c r="AL181" s="249" t="n">
        <v>0.245252808</v>
      </c>
      <c r="AM181" s="236"/>
      <c r="AN181" s="237" t="n">
        <v>58</v>
      </c>
      <c r="AO181" s="250" t="n">
        <v>0.4</v>
      </c>
      <c r="AP181" s="236"/>
      <c r="AQ181" s="236"/>
      <c r="AR181" s="236"/>
      <c r="AS181" s="236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  <c r="BE181" s="236"/>
      <c r="BF181" s="238" t="n">
        <v>42339</v>
      </c>
      <c r="BG181" s="252" t="n">
        <v>0.89</v>
      </c>
      <c r="BH181" s="236"/>
      <c r="BI181" s="236"/>
      <c r="BJ181" s="239"/>
      <c r="BK181" s="239"/>
      <c r="BL181" s="239"/>
      <c r="BM181" s="13"/>
      <c r="BN181" s="13"/>
      <c r="BO181" s="13"/>
      <c r="BP181" s="13"/>
      <c r="BQ181" s="13"/>
      <c r="BR181" s="239"/>
      <c r="BS181" s="239"/>
      <c r="BT181" s="239"/>
      <c r="BU181" s="239"/>
      <c r="BV181" s="239"/>
      <c r="BW181" s="239"/>
      <c r="BX181" s="239"/>
      <c r="BY181" s="239"/>
      <c r="BZ181" s="239"/>
      <c r="CA181" s="239"/>
      <c r="CB181" s="239"/>
      <c r="CC181" s="239"/>
      <c r="CD181" s="239"/>
      <c r="CE181" s="239"/>
    </row>
    <row r="182" customFormat="false" ht="12.75" hidden="false" customHeight="false" outlineLevel="0" collapsed="false">
      <c r="B182" s="247" t="n">
        <v>41487</v>
      </c>
      <c r="C182" s="248" t="n">
        <v>49.2250015258789</v>
      </c>
      <c r="D182" s="248" t="n">
        <v>53.2250015258789</v>
      </c>
      <c r="E182" s="248" t="n">
        <v>58.2250015258789</v>
      </c>
      <c r="F182" s="243"/>
      <c r="G182" s="248" t="n">
        <v>20.6925000762939</v>
      </c>
      <c r="H182" s="248" t="n">
        <v>24.6925000762939</v>
      </c>
      <c r="I182" s="248" t="n">
        <v>28.6925000762939</v>
      </c>
      <c r="J182" s="237"/>
      <c r="K182" s="238" t="n">
        <v>42370</v>
      </c>
      <c r="L182" s="249" t="n">
        <v>30.5530057525635</v>
      </c>
      <c r="M182" s="249" t="n">
        <v>35.5530057525635</v>
      </c>
      <c r="N182" s="249" t="n">
        <v>40.5530057525635</v>
      </c>
      <c r="O182" s="236"/>
      <c r="P182" s="249" t="n">
        <v>28.5120057678223</v>
      </c>
      <c r="Q182" s="249" t="n">
        <v>33.5120057678223</v>
      </c>
      <c r="R182" s="249" t="n">
        <v>38.5120057678223</v>
      </c>
      <c r="S182" s="236"/>
      <c r="T182" s="249" t="n">
        <v>1.65284764766693</v>
      </c>
      <c r="U182" s="249" t="n">
        <v>1.65284764766693</v>
      </c>
      <c r="V182" s="249" t="n">
        <v>1.65284764766693</v>
      </c>
      <c r="W182" s="236"/>
      <c r="X182" s="249" t="n">
        <v>0.18</v>
      </c>
      <c r="Y182" s="249" t="n">
        <v>0.196082402</v>
      </c>
      <c r="Z182" s="249" t="n">
        <v>0.255</v>
      </c>
      <c r="AA182" s="236"/>
      <c r="AB182" s="249" t="n">
        <v>0.0805</v>
      </c>
      <c r="AC182" s="249" t="n">
        <v>0.098041201</v>
      </c>
      <c r="AD182" s="249" t="n">
        <v>0.137</v>
      </c>
      <c r="AE182" s="236"/>
      <c r="AF182" s="249" t="n">
        <v>0.163501872</v>
      </c>
      <c r="AG182" s="249" t="n">
        <v>0.232304266</v>
      </c>
      <c r="AH182" s="249" t="n">
        <v>0.313610759</v>
      </c>
      <c r="AI182" s="236"/>
      <c r="AJ182" s="249" t="n">
        <v>0.098101123</v>
      </c>
      <c r="AK182" s="249" t="n">
        <v>0.162612986</v>
      </c>
      <c r="AL182" s="249" t="n">
        <v>0.243919479</v>
      </c>
      <c r="AM182" s="236"/>
      <c r="AN182" s="237" t="n">
        <v>58</v>
      </c>
      <c r="AO182" s="250" t="n">
        <v>0.4</v>
      </c>
      <c r="AP182" s="236"/>
      <c r="AQ182" s="236"/>
      <c r="AR182" s="236"/>
      <c r="AS182" s="236"/>
      <c r="AT182" s="236"/>
      <c r="AU182" s="236"/>
      <c r="AV182" s="236"/>
      <c r="AW182" s="236"/>
      <c r="AX182" s="236"/>
      <c r="AY182" s="236"/>
      <c r="AZ182" s="236"/>
      <c r="BA182" s="236"/>
      <c r="BB182" s="236"/>
      <c r="BC182" s="236"/>
      <c r="BD182" s="236"/>
      <c r="BE182" s="236"/>
      <c r="BF182" s="238" t="n">
        <v>42370</v>
      </c>
      <c r="BG182" s="252" t="n">
        <v>0.89</v>
      </c>
      <c r="BH182" s="236"/>
      <c r="BI182" s="236"/>
      <c r="BJ182" s="239"/>
      <c r="BK182" s="239"/>
      <c r="BL182" s="239"/>
      <c r="BM182" s="13"/>
      <c r="BN182" s="13"/>
      <c r="BO182" s="13"/>
      <c r="BP182" s="13"/>
      <c r="BQ182" s="13"/>
      <c r="BR182" s="239"/>
      <c r="BS182" s="239"/>
      <c r="BT182" s="239"/>
      <c r="BU182" s="239"/>
      <c r="BV182" s="239"/>
      <c r="BW182" s="239"/>
      <c r="BX182" s="239"/>
      <c r="BY182" s="239"/>
      <c r="BZ182" s="239"/>
      <c r="CA182" s="239"/>
      <c r="CB182" s="239"/>
      <c r="CC182" s="239"/>
      <c r="CD182" s="239"/>
      <c r="CE182" s="239"/>
    </row>
    <row r="183" customFormat="false" ht="12.75" hidden="false" customHeight="false" outlineLevel="0" collapsed="false">
      <c r="B183" s="247" t="n">
        <v>41518</v>
      </c>
      <c r="C183" s="248" t="n">
        <v>30.8999992370605</v>
      </c>
      <c r="D183" s="248" t="n">
        <v>34.8999992370605</v>
      </c>
      <c r="E183" s="248" t="n">
        <v>39.8999992370605</v>
      </c>
      <c r="F183" s="243"/>
      <c r="G183" s="248" t="n">
        <v>17.4425010299683</v>
      </c>
      <c r="H183" s="248" t="n">
        <v>21.4425010299683</v>
      </c>
      <c r="I183" s="248" t="n">
        <v>25.4425010299683</v>
      </c>
      <c r="J183" s="237"/>
      <c r="K183" s="238" t="n">
        <v>42401</v>
      </c>
      <c r="L183" s="249" t="n">
        <v>29.3030057525635</v>
      </c>
      <c r="M183" s="249" t="n">
        <v>34.3030057525635</v>
      </c>
      <c r="N183" s="249" t="n">
        <v>39.3030057525635</v>
      </c>
      <c r="O183" s="236"/>
      <c r="P183" s="249" t="n">
        <v>27.7620057678223</v>
      </c>
      <c r="Q183" s="249" t="n">
        <v>32.7620057678223</v>
      </c>
      <c r="R183" s="249" t="n">
        <v>37.7620057678223</v>
      </c>
      <c r="S183" s="236"/>
      <c r="T183" s="249" t="n">
        <v>1.65284764766693</v>
      </c>
      <c r="U183" s="249" t="n">
        <v>1.65284764766693</v>
      </c>
      <c r="V183" s="249" t="n">
        <v>1.65284764766693</v>
      </c>
      <c r="W183" s="236"/>
      <c r="X183" s="249" t="n">
        <v>0.18</v>
      </c>
      <c r="Y183" s="249" t="n">
        <v>0.195933539</v>
      </c>
      <c r="Z183" s="249" t="n">
        <v>0.255</v>
      </c>
      <c r="AA183" s="236"/>
      <c r="AB183" s="249" t="n">
        <v>0.0805</v>
      </c>
      <c r="AC183" s="249" t="n">
        <v>0.097966769</v>
      </c>
      <c r="AD183" s="249" t="n">
        <v>0.137</v>
      </c>
      <c r="AE183" s="236"/>
      <c r="AF183" s="249" t="n">
        <v>0.162612986</v>
      </c>
      <c r="AG183" s="249" t="n">
        <v>0.231939656</v>
      </c>
      <c r="AH183" s="249" t="n">
        <v>0.313118535</v>
      </c>
      <c r="AI183" s="236"/>
      <c r="AJ183" s="249" t="n">
        <v>0.097567792</v>
      </c>
      <c r="AK183" s="249" t="n">
        <v>0.162357759</v>
      </c>
      <c r="AL183" s="249" t="n">
        <v>0.243536638</v>
      </c>
      <c r="AM183" s="236"/>
      <c r="AN183" s="237" t="n">
        <v>59</v>
      </c>
      <c r="AO183" s="250" t="n">
        <v>0.4</v>
      </c>
      <c r="AP183" s="236"/>
      <c r="AQ183" s="236"/>
      <c r="AR183" s="236"/>
      <c r="AS183" s="236"/>
      <c r="AT183" s="236"/>
      <c r="AU183" s="236"/>
      <c r="AV183" s="236"/>
      <c r="AW183" s="236"/>
      <c r="AX183" s="236"/>
      <c r="AY183" s="236"/>
      <c r="AZ183" s="236"/>
      <c r="BA183" s="236"/>
      <c r="BB183" s="236"/>
      <c r="BC183" s="236"/>
      <c r="BD183" s="236"/>
      <c r="BE183" s="236"/>
      <c r="BF183" s="238" t="n">
        <v>42401</v>
      </c>
      <c r="BG183" s="252" t="n">
        <v>0.89</v>
      </c>
      <c r="BH183" s="236"/>
      <c r="BI183" s="236"/>
      <c r="BJ183" s="239"/>
      <c r="BK183" s="239"/>
      <c r="BL183" s="239"/>
      <c r="BM183" s="13"/>
      <c r="BN183" s="13"/>
      <c r="BO183" s="13"/>
      <c r="BP183" s="13"/>
      <c r="BQ183" s="13"/>
      <c r="BR183" s="239"/>
      <c r="BS183" s="239"/>
      <c r="BT183" s="239"/>
      <c r="BU183" s="239"/>
      <c r="BV183" s="239"/>
      <c r="BW183" s="239"/>
      <c r="BX183" s="239"/>
      <c r="BY183" s="239"/>
      <c r="BZ183" s="239"/>
      <c r="CA183" s="239"/>
      <c r="CB183" s="239"/>
      <c r="CC183" s="239"/>
      <c r="CD183" s="239"/>
      <c r="CE183" s="239"/>
    </row>
    <row r="184" customFormat="false" ht="12.75" hidden="false" customHeight="false" outlineLevel="0" collapsed="false">
      <c r="B184" s="247" t="n">
        <v>41548</v>
      </c>
      <c r="C184" s="248" t="n">
        <v>30.1499988555908</v>
      </c>
      <c r="D184" s="248" t="n">
        <v>34.1499988555908</v>
      </c>
      <c r="E184" s="248" t="n">
        <v>39.1499988555908</v>
      </c>
      <c r="F184" s="243"/>
      <c r="G184" s="248" t="n">
        <v>17.0750007247925</v>
      </c>
      <c r="H184" s="248" t="n">
        <v>21.0750007247925</v>
      </c>
      <c r="I184" s="248" t="n">
        <v>25.0750007247925</v>
      </c>
      <c r="J184" s="237"/>
      <c r="K184" s="238" t="n">
        <v>42430</v>
      </c>
      <c r="L184" s="249" t="n">
        <v>27.8800035095215</v>
      </c>
      <c r="M184" s="249" t="n">
        <v>32.8800035095215</v>
      </c>
      <c r="N184" s="249" t="n">
        <v>37.8800035095215</v>
      </c>
      <c r="O184" s="236"/>
      <c r="P184" s="249" t="n">
        <v>26.9200028991699</v>
      </c>
      <c r="Q184" s="249" t="n">
        <v>31.9200028991699</v>
      </c>
      <c r="R184" s="249" t="n">
        <v>36.9200028991699</v>
      </c>
      <c r="S184" s="236"/>
      <c r="T184" s="249" t="n">
        <v>1.65284764766693</v>
      </c>
      <c r="U184" s="249" t="n">
        <v>1.65284764766693</v>
      </c>
      <c r="V184" s="249" t="n">
        <v>1.65284764766693</v>
      </c>
      <c r="W184" s="236"/>
      <c r="X184" s="249" t="n">
        <v>0.18</v>
      </c>
      <c r="Y184" s="249" t="n">
        <v>0.195295315</v>
      </c>
      <c r="Z184" s="249" t="n">
        <v>0.254</v>
      </c>
      <c r="AA184" s="236"/>
      <c r="AB184" s="249" t="n">
        <v>0.0805</v>
      </c>
      <c r="AC184" s="249" t="n">
        <v>0.097647658</v>
      </c>
      <c r="AD184" s="249" t="n">
        <v>0.137</v>
      </c>
      <c r="AE184" s="236"/>
      <c r="AF184" s="249" t="n">
        <v>0.162357759</v>
      </c>
      <c r="AG184" s="249" t="n">
        <v>0.231111443</v>
      </c>
      <c r="AH184" s="249" t="n">
        <v>0.312000448</v>
      </c>
      <c r="AI184" s="236"/>
      <c r="AJ184" s="249" t="n">
        <v>0.097414655</v>
      </c>
      <c r="AK184" s="249" t="n">
        <v>0.16177801</v>
      </c>
      <c r="AL184" s="249" t="n">
        <v>0.242667015</v>
      </c>
      <c r="AM184" s="236"/>
      <c r="AN184" s="237" t="n">
        <v>59</v>
      </c>
      <c r="AO184" s="250" t="n">
        <v>0.4</v>
      </c>
      <c r="AP184" s="236"/>
      <c r="AQ184" s="236"/>
      <c r="AR184" s="236"/>
      <c r="AS184" s="236"/>
      <c r="AT184" s="236"/>
      <c r="AU184" s="236"/>
      <c r="AV184" s="236"/>
      <c r="AW184" s="236"/>
      <c r="AX184" s="236"/>
      <c r="AY184" s="236"/>
      <c r="AZ184" s="236"/>
      <c r="BA184" s="236"/>
      <c r="BB184" s="236"/>
      <c r="BC184" s="236"/>
      <c r="BD184" s="236"/>
      <c r="BE184" s="236"/>
      <c r="BF184" s="238" t="n">
        <v>42430</v>
      </c>
      <c r="BG184" s="252" t="n">
        <v>0.89</v>
      </c>
      <c r="BH184" s="236"/>
      <c r="BI184" s="236"/>
      <c r="BJ184" s="239"/>
      <c r="BK184" s="239"/>
      <c r="BL184" s="239"/>
      <c r="BM184" s="13"/>
      <c r="BN184" s="13"/>
      <c r="BO184" s="13"/>
      <c r="BP184" s="13"/>
      <c r="BQ184" s="13"/>
      <c r="BR184" s="239"/>
      <c r="BS184" s="239"/>
      <c r="BT184" s="239"/>
      <c r="BU184" s="239"/>
      <c r="BV184" s="239"/>
      <c r="BW184" s="239"/>
      <c r="BX184" s="239"/>
      <c r="BY184" s="239"/>
      <c r="BZ184" s="239"/>
      <c r="CA184" s="239"/>
      <c r="CB184" s="239"/>
      <c r="CC184" s="239"/>
      <c r="CD184" s="239"/>
      <c r="CE184" s="239"/>
    </row>
    <row r="185" customFormat="false" ht="12.75" hidden="false" customHeight="false" outlineLevel="0" collapsed="false">
      <c r="B185" s="247" t="n">
        <v>41579</v>
      </c>
      <c r="C185" s="248" t="n">
        <v>28.6499988555908</v>
      </c>
      <c r="D185" s="248" t="n">
        <v>32.6499988555908</v>
      </c>
      <c r="E185" s="248" t="n">
        <v>37.6499988555908</v>
      </c>
      <c r="F185" s="243"/>
      <c r="G185" s="248" t="n">
        <v>17.1749991989136</v>
      </c>
      <c r="H185" s="248" t="n">
        <v>21.1749991989136</v>
      </c>
      <c r="I185" s="248" t="n">
        <v>25.1749991989136</v>
      </c>
      <c r="J185" s="237"/>
      <c r="K185" s="238" t="n">
        <v>42461</v>
      </c>
      <c r="L185" s="249" t="n">
        <v>27.148508605957</v>
      </c>
      <c r="M185" s="249" t="n">
        <v>32.148508605957</v>
      </c>
      <c r="N185" s="249" t="n">
        <v>37.148508605957</v>
      </c>
      <c r="O185" s="236"/>
      <c r="P185" s="249" t="n">
        <v>25.9065103149414</v>
      </c>
      <c r="Q185" s="249" t="n">
        <v>30.9065103149414</v>
      </c>
      <c r="R185" s="249" t="n">
        <v>35.9065103149414</v>
      </c>
      <c r="S185" s="236"/>
      <c r="T185" s="249" t="n">
        <v>1.65284764766693</v>
      </c>
      <c r="U185" s="249" t="n">
        <v>1.65284764766693</v>
      </c>
      <c r="V185" s="249" t="n">
        <v>1.65284764766693</v>
      </c>
      <c r="W185" s="236"/>
      <c r="X185" s="249" t="n">
        <v>0.18</v>
      </c>
      <c r="Y185" s="249" t="n">
        <v>0.195140839</v>
      </c>
      <c r="Z185" s="249" t="n">
        <v>0.254</v>
      </c>
      <c r="AA185" s="236"/>
      <c r="AB185" s="249" t="n">
        <v>0.0805</v>
      </c>
      <c r="AC185" s="249" t="n">
        <v>0.09757042</v>
      </c>
      <c r="AD185" s="249" t="n">
        <v>0.137</v>
      </c>
      <c r="AE185" s="236"/>
      <c r="AF185" s="249" t="n">
        <v>0.16177801</v>
      </c>
      <c r="AG185" s="249" t="n">
        <v>0.230739762</v>
      </c>
      <c r="AH185" s="249" t="n">
        <v>0.311498678</v>
      </c>
      <c r="AI185" s="236"/>
      <c r="AJ185" s="249" t="n">
        <v>0.097066806</v>
      </c>
      <c r="AK185" s="249" t="n">
        <v>0.161517833</v>
      </c>
      <c r="AL185" s="249" t="n">
        <v>0.24227675</v>
      </c>
      <c r="AM185" s="236"/>
      <c r="AN185" s="237" t="n">
        <v>59</v>
      </c>
      <c r="AO185" s="250" t="n">
        <v>0.4</v>
      </c>
      <c r="AP185" s="236"/>
      <c r="AQ185" s="236"/>
      <c r="AR185" s="236"/>
      <c r="AS185" s="236"/>
      <c r="AT185" s="236"/>
      <c r="AU185" s="236"/>
      <c r="AV185" s="236"/>
      <c r="AW185" s="236"/>
      <c r="AX185" s="236"/>
      <c r="AY185" s="236"/>
      <c r="AZ185" s="236"/>
      <c r="BA185" s="236"/>
      <c r="BB185" s="236"/>
      <c r="BC185" s="236"/>
      <c r="BD185" s="236"/>
      <c r="BE185" s="236"/>
      <c r="BF185" s="238" t="n">
        <v>42461</v>
      </c>
      <c r="BG185" s="252" t="n">
        <v>0.89</v>
      </c>
      <c r="BH185" s="236"/>
      <c r="BI185" s="236"/>
      <c r="BJ185" s="239"/>
      <c r="BK185" s="239"/>
      <c r="BL185" s="239"/>
      <c r="BM185" s="13"/>
      <c r="BN185" s="13"/>
      <c r="BO185" s="13"/>
      <c r="BP185" s="13"/>
      <c r="BQ185" s="13"/>
      <c r="BR185" s="239"/>
      <c r="BS185" s="239"/>
      <c r="BT185" s="239"/>
      <c r="BU185" s="239"/>
      <c r="BV185" s="239"/>
      <c r="BW185" s="239"/>
      <c r="BX185" s="239"/>
      <c r="BY185" s="239"/>
      <c r="BZ185" s="239"/>
      <c r="CA185" s="239"/>
      <c r="CB185" s="239"/>
      <c r="CC185" s="239"/>
      <c r="CD185" s="239"/>
      <c r="CE185" s="239"/>
    </row>
    <row r="186" customFormat="false" ht="12.75" hidden="false" customHeight="false" outlineLevel="0" collapsed="false">
      <c r="B186" s="247" t="n">
        <v>41609</v>
      </c>
      <c r="C186" s="248" t="n">
        <v>28.0500003814697</v>
      </c>
      <c r="D186" s="248" t="n">
        <v>32.0500003814697</v>
      </c>
      <c r="E186" s="248" t="n">
        <v>37.0500003814697</v>
      </c>
      <c r="F186" s="243"/>
      <c r="G186" s="248" t="n">
        <v>19.024998626709</v>
      </c>
      <c r="H186" s="248" t="n">
        <v>23.024998626709</v>
      </c>
      <c r="I186" s="248" t="n">
        <v>27.024998626709</v>
      </c>
      <c r="J186" s="237"/>
      <c r="K186" s="238" t="n">
        <v>42491</v>
      </c>
      <c r="L186" s="249" t="n">
        <v>28.3225064849854</v>
      </c>
      <c r="M186" s="249" t="n">
        <v>33.3225064849854</v>
      </c>
      <c r="N186" s="249" t="n">
        <v>38.3225064849854</v>
      </c>
      <c r="O186" s="236"/>
      <c r="P186" s="249" t="n">
        <v>28.952504119873</v>
      </c>
      <c r="Q186" s="249" t="n">
        <v>33.9525041198731</v>
      </c>
      <c r="R186" s="249" t="n">
        <v>38.9525041198731</v>
      </c>
      <c r="S186" s="236"/>
      <c r="T186" s="249" t="n">
        <v>1.65284764766693</v>
      </c>
      <c r="U186" s="249" t="n">
        <v>1.65284764766693</v>
      </c>
      <c r="V186" s="249" t="n">
        <v>1.65284764766693</v>
      </c>
      <c r="W186" s="236"/>
      <c r="X186" s="249" t="n">
        <v>0.18</v>
      </c>
      <c r="Y186" s="249" t="n">
        <v>0.195405368</v>
      </c>
      <c r="Z186" s="249" t="n">
        <v>0.254</v>
      </c>
      <c r="AA186" s="236"/>
      <c r="AB186" s="249" t="n">
        <v>0.0805</v>
      </c>
      <c r="AC186" s="249" t="n">
        <v>0.097702684</v>
      </c>
      <c r="AD186" s="249" t="n">
        <v>0.137</v>
      </c>
      <c r="AE186" s="236"/>
      <c r="AF186" s="249" t="n">
        <v>0.161517833</v>
      </c>
      <c r="AG186" s="249" t="n">
        <v>0.231030775</v>
      </c>
      <c r="AH186" s="249" t="n">
        <v>0.311891547</v>
      </c>
      <c r="AI186" s="236"/>
      <c r="AJ186" s="249" t="n">
        <v>0.0969107</v>
      </c>
      <c r="AK186" s="249" t="n">
        <v>0.161721543</v>
      </c>
      <c r="AL186" s="249" t="n">
        <v>0.242582314</v>
      </c>
      <c r="AM186" s="236"/>
      <c r="AN186" s="237" t="n">
        <v>60</v>
      </c>
      <c r="AO186" s="250" t="n">
        <v>0.4</v>
      </c>
      <c r="AP186" s="236"/>
      <c r="AQ186" s="236"/>
      <c r="AR186" s="236"/>
      <c r="AS186" s="236"/>
      <c r="AT186" s="236"/>
      <c r="AU186" s="236"/>
      <c r="AV186" s="236"/>
      <c r="AW186" s="236"/>
      <c r="AX186" s="236"/>
      <c r="AY186" s="236"/>
      <c r="AZ186" s="236"/>
      <c r="BA186" s="236"/>
      <c r="BB186" s="236"/>
      <c r="BC186" s="236"/>
      <c r="BD186" s="236"/>
      <c r="BE186" s="236"/>
      <c r="BF186" s="238" t="n">
        <v>42491</v>
      </c>
      <c r="BG186" s="252" t="n">
        <v>0.89</v>
      </c>
      <c r="BH186" s="236"/>
      <c r="BI186" s="236"/>
      <c r="BJ186" s="239"/>
      <c r="BK186" s="239"/>
      <c r="BL186" s="239"/>
      <c r="BM186" s="13"/>
      <c r="BN186" s="13"/>
      <c r="BO186" s="13"/>
      <c r="BP186" s="13"/>
      <c r="BQ186" s="13"/>
      <c r="BR186" s="239"/>
      <c r="BS186" s="239"/>
      <c r="BT186" s="239"/>
      <c r="BU186" s="239"/>
      <c r="BV186" s="239"/>
      <c r="BW186" s="239"/>
      <c r="BX186" s="239"/>
      <c r="BY186" s="239"/>
      <c r="BZ186" s="239"/>
      <c r="CA186" s="239"/>
      <c r="CB186" s="239"/>
      <c r="CC186" s="239"/>
      <c r="CD186" s="239"/>
      <c r="CE186" s="239"/>
    </row>
    <row r="187" customFormat="false" ht="12.75" hidden="false" customHeight="false" outlineLevel="0" collapsed="false">
      <c r="B187" s="247" t="n">
        <v>41640</v>
      </c>
      <c r="C187" s="248" t="n">
        <v>32.8000106811523</v>
      </c>
      <c r="D187" s="248" t="n">
        <v>36.8000106811523</v>
      </c>
      <c r="E187" s="248" t="n">
        <v>41.8000106811523</v>
      </c>
      <c r="F187" s="243"/>
      <c r="G187" s="248" t="n">
        <v>20.692495880127</v>
      </c>
      <c r="H187" s="248" t="n">
        <v>24.692495880127</v>
      </c>
      <c r="I187" s="248" t="n">
        <v>28.692495880127</v>
      </c>
      <c r="J187" s="237"/>
      <c r="K187" s="238" t="n">
        <v>42522</v>
      </c>
      <c r="L187" s="249" t="n">
        <v>36.0900025939941</v>
      </c>
      <c r="M187" s="249" t="n">
        <v>41.0900025939941</v>
      </c>
      <c r="N187" s="249" t="n">
        <v>46.0900025939941</v>
      </c>
      <c r="O187" s="236"/>
      <c r="P187" s="249" t="n">
        <v>38.1725034332275</v>
      </c>
      <c r="Q187" s="249" t="n">
        <v>43.1725034332275</v>
      </c>
      <c r="R187" s="249" t="n">
        <v>48.1725034332275</v>
      </c>
      <c r="S187" s="236"/>
      <c r="T187" s="249" t="n">
        <v>1.65284764766693</v>
      </c>
      <c r="U187" s="249" t="n">
        <v>1.65284764766693</v>
      </c>
      <c r="V187" s="249" t="n">
        <v>1.65284764766693</v>
      </c>
      <c r="W187" s="236"/>
      <c r="X187" s="249" t="n">
        <v>0.18</v>
      </c>
      <c r="Y187" s="249" t="n">
        <v>0.195341768</v>
      </c>
      <c r="Z187" s="249" t="n">
        <v>0.254</v>
      </c>
      <c r="AA187" s="236"/>
      <c r="AB187" s="249" t="n">
        <v>0.0805</v>
      </c>
      <c r="AC187" s="249" t="n">
        <v>0.097670884</v>
      </c>
      <c r="AD187" s="249" t="n">
        <v>0.137</v>
      </c>
      <c r="AE187" s="236"/>
      <c r="AF187" s="249" t="n">
        <v>0.161721543</v>
      </c>
      <c r="AG187" s="249" t="n">
        <v>0.230979449</v>
      </c>
      <c r="AH187" s="249" t="n">
        <v>0.311822256</v>
      </c>
      <c r="AI187" s="236"/>
      <c r="AJ187" s="249" t="n">
        <v>0.097032926</v>
      </c>
      <c r="AK187" s="249" t="n">
        <v>0.161685614</v>
      </c>
      <c r="AL187" s="249" t="n">
        <v>0.242528421</v>
      </c>
      <c r="AM187" s="236"/>
      <c r="AN187" s="237" t="n">
        <v>60</v>
      </c>
      <c r="AO187" s="250" t="n">
        <v>0.4</v>
      </c>
      <c r="AP187" s="236"/>
      <c r="AQ187" s="236"/>
      <c r="AR187" s="236"/>
      <c r="AS187" s="236"/>
      <c r="AT187" s="236"/>
      <c r="AU187" s="236"/>
      <c r="AV187" s="236"/>
      <c r="AW187" s="236"/>
      <c r="AX187" s="236"/>
      <c r="AY187" s="236"/>
      <c r="AZ187" s="236"/>
      <c r="BA187" s="236"/>
      <c r="BB187" s="236"/>
      <c r="BC187" s="236"/>
      <c r="BD187" s="236"/>
      <c r="BE187" s="236"/>
      <c r="BF187" s="238" t="n">
        <v>42522</v>
      </c>
      <c r="BG187" s="252" t="n">
        <v>0.89</v>
      </c>
      <c r="BH187" s="236"/>
      <c r="BI187" s="236"/>
      <c r="BJ187" s="239"/>
      <c r="BK187" s="239"/>
      <c r="BL187" s="239"/>
      <c r="BM187" s="13"/>
      <c r="BN187" s="13"/>
      <c r="BO187" s="13"/>
      <c r="BP187" s="13"/>
      <c r="BQ187" s="13"/>
      <c r="BR187" s="239"/>
      <c r="BS187" s="239"/>
      <c r="BT187" s="239"/>
      <c r="BU187" s="239"/>
      <c r="BV187" s="239"/>
      <c r="BW187" s="239"/>
      <c r="BX187" s="239"/>
      <c r="BY187" s="239"/>
      <c r="BZ187" s="239"/>
      <c r="CA187" s="239"/>
      <c r="CB187" s="239"/>
      <c r="CC187" s="239"/>
      <c r="CD187" s="239"/>
      <c r="CE187" s="239"/>
    </row>
    <row r="188" customFormat="false" ht="12.75" hidden="false" customHeight="false" outlineLevel="0" collapsed="false">
      <c r="B188" s="247" t="n">
        <v>41671</v>
      </c>
      <c r="C188" s="248" t="n">
        <v>31.6500015258789</v>
      </c>
      <c r="D188" s="248" t="n">
        <v>35.6500015258789</v>
      </c>
      <c r="E188" s="248" t="n">
        <v>40.6500015258789</v>
      </c>
      <c r="F188" s="243"/>
      <c r="G188" s="248" t="n">
        <v>21.1924977874756</v>
      </c>
      <c r="H188" s="248" t="n">
        <v>25.1924977874756</v>
      </c>
      <c r="I188" s="248" t="n">
        <v>29.1924977874756</v>
      </c>
      <c r="J188" s="237"/>
      <c r="K188" s="238" t="n">
        <v>42552</v>
      </c>
      <c r="L188" s="249" t="n">
        <v>37.2600122070313</v>
      </c>
      <c r="M188" s="249" t="n">
        <v>42.2600122070313</v>
      </c>
      <c r="N188" s="249" t="n">
        <v>47.2600122070313</v>
      </c>
      <c r="O188" s="236"/>
      <c r="P188" s="249" t="n">
        <v>39.340012512207</v>
      </c>
      <c r="Q188" s="249" t="n">
        <v>44.340012512207</v>
      </c>
      <c r="R188" s="249" t="n">
        <v>49.340012512207</v>
      </c>
      <c r="S188" s="236"/>
      <c r="T188" s="249" t="n">
        <v>1.65284764766693</v>
      </c>
      <c r="U188" s="249" t="n">
        <v>1.65284764766693</v>
      </c>
      <c r="V188" s="249" t="n">
        <v>1.65284764766693</v>
      </c>
      <c r="W188" s="236"/>
      <c r="X188" s="249" t="n">
        <v>0.2175</v>
      </c>
      <c r="Y188" s="249" t="n">
        <v>0.195366873</v>
      </c>
      <c r="Z188" s="249" t="n">
        <v>0.254</v>
      </c>
      <c r="AA188" s="236"/>
      <c r="AB188" s="249" t="n">
        <v>0.098</v>
      </c>
      <c r="AC188" s="249" t="n">
        <v>0.097683437</v>
      </c>
      <c r="AD188" s="249" t="n">
        <v>0.137</v>
      </c>
      <c r="AE188" s="236"/>
      <c r="AF188" s="249" t="n">
        <v>0.161685614</v>
      </c>
      <c r="AG188" s="249" t="n">
        <v>0.230941162</v>
      </c>
      <c r="AH188" s="249" t="n">
        <v>0.311770569</v>
      </c>
      <c r="AI188" s="236"/>
      <c r="AJ188" s="249" t="n">
        <v>0.097011368</v>
      </c>
      <c r="AK188" s="249" t="n">
        <v>0.161658813</v>
      </c>
      <c r="AL188" s="249" t="n">
        <v>0.24248822</v>
      </c>
      <c r="AM188" s="236"/>
      <c r="AN188" s="237" t="n">
        <v>60</v>
      </c>
      <c r="AO188" s="250" t="n">
        <v>0.4</v>
      </c>
      <c r="AP188" s="236"/>
      <c r="AQ188" s="236"/>
      <c r="AR188" s="236"/>
      <c r="AS188" s="236"/>
      <c r="AT188" s="236"/>
      <c r="AU188" s="236"/>
      <c r="AV188" s="236"/>
      <c r="AW188" s="236"/>
      <c r="AX188" s="236"/>
      <c r="AY188" s="236"/>
      <c r="AZ188" s="236"/>
      <c r="BA188" s="236"/>
      <c r="BB188" s="236"/>
      <c r="BC188" s="236"/>
      <c r="BD188" s="236"/>
      <c r="BE188" s="236"/>
      <c r="BF188" s="238" t="n">
        <v>42552</v>
      </c>
      <c r="BG188" s="252" t="n">
        <v>0.89</v>
      </c>
      <c r="BH188" s="236"/>
      <c r="BI188" s="236"/>
      <c r="BJ188" s="239"/>
      <c r="BK188" s="239"/>
      <c r="BL188" s="239"/>
      <c r="BM188" s="13"/>
      <c r="BN188" s="13"/>
      <c r="BO188" s="13"/>
      <c r="BP188" s="13"/>
      <c r="BQ188" s="13"/>
      <c r="BR188" s="239"/>
      <c r="BS188" s="239"/>
      <c r="BT188" s="239"/>
      <c r="BU188" s="239"/>
      <c r="BV188" s="239"/>
      <c r="BW188" s="239"/>
      <c r="BX188" s="239"/>
      <c r="BY188" s="239"/>
      <c r="BZ188" s="239"/>
      <c r="CA188" s="239"/>
      <c r="CB188" s="239"/>
      <c r="CC188" s="239"/>
      <c r="CD188" s="239"/>
      <c r="CE188" s="239"/>
    </row>
    <row r="189" customFormat="false" ht="12.75" hidden="false" customHeight="false" outlineLevel="0" collapsed="false">
      <c r="B189" s="247" t="n">
        <v>41699</v>
      </c>
      <c r="C189" s="248" t="n">
        <v>30.1299915313721</v>
      </c>
      <c r="D189" s="248" t="n">
        <v>34.1299915313721</v>
      </c>
      <c r="E189" s="248" t="n">
        <v>39.1299915313721</v>
      </c>
      <c r="F189" s="243"/>
      <c r="G189" s="248" t="n">
        <v>20.1424966430664</v>
      </c>
      <c r="H189" s="248" t="n">
        <v>24.1424966430664</v>
      </c>
      <c r="I189" s="248" t="n">
        <v>28.1424966430664</v>
      </c>
      <c r="J189" s="237"/>
      <c r="K189" s="238" t="n">
        <v>42583</v>
      </c>
      <c r="L189" s="249" t="n">
        <v>35.4100099182129</v>
      </c>
      <c r="M189" s="249" t="n">
        <v>40.4100099182129</v>
      </c>
      <c r="N189" s="249" t="n">
        <v>45.4100099182129</v>
      </c>
      <c r="O189" s="236"/>
      <c r="P189" s="249" t="n">
        <v>37.4900102233887</v>
      </c>
      <c r="Q189" s="249" t="n">
        <v>42.4900102233887</v>
      </c>
      <c r="R189" s="249" t="n">
        <v>47.4900102233887</v>
      </c>
      <c r="S189" s="236"/>
      <c r="T189" s="249" t="n">
        <v>1.65284764766693</v>
      </c>
      <c r="U189" s="249" t="n">
        <v>1.65284764766693</v>
      </c>
      <c r="V189" s="249" t="n">
        <v>1.65284764766693</v>
      </c>
      <c r="W189" s="236"/>
      <c r="X189" s="249" t="n">
        <v>0.2175</v>
      </c>
      <c r="Y189" s="249" t="n">
        <v>0.195222729</v>
      </c>
      <c r="Z189" s="249" t="n">
        <v>0.254</v>
      </c>
      <c r="AA189" s="236"/>
      <c r="AB189" s="249" t="n">
        <v>0.098</v>
      </c>
      <c r="AC189" s="249" t="n">
        <v>0.097611364</v>
      </c>
      <c r="AD189" s="249" t="n">
        <v>0.137</v>
      </c>
      <c r="AE189" s="236"/>
      <c r="AF189" s="249" t="n">
        <v>0.161658813</v>
      </c>
      <c r="AG189" s="249" t="n">
        <v>0.23040627</v>
      </c>
      <c r="AH189" s="249" t="n">
        <v>0.311048465</v>
      </c>
      <c r="AI189" s="236"/>
      <c r="AJ189" s="249" t="n">
        <v>0.096995288</v>
      </c>
      <c r="AK189" s="249" t="n">
        <v>0.161284389</v>
      </c>
      <c r="AL189" s="249" t="n">
        <v>0.241926584</v>
      </c>
      <c r="AM189" s="236"/>
      <c r="AN189" s="237" t="n">
        <v>61</v>
      </c>
      <c r="AO189" s="250" t="n">
        <v>0.4</v>
      </c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6"/>
      <c r="BD189" s="236"/>
      <c r="BE189" s="236"/>
      <c r="BF189" s="238" t="n">
        <v>42583</v>
      </c>
      <c r="BG189" s="252" t="n">
        <v>0.89</v>
      </c>
      <c r="BH189" s="236"/>
      <c r="BI189" s="236"/>
      <c r="BJ189" s="239"/>
      <c r="BK189" s="239"/>
      <c r="BL189" s="239"/>
      <c r="BM189" s="13"/>
      <c r="BN189" s="13"/>
      <c r="BO189" s="13"/>
      <c r="BP189" s="13"/>
      <c r="BQ189" s="13"/>
      <c r="BR189" s="239"/>
      <c r="BS189" s="239"/>
      <c r="BT189" s="239"/>
      <c r="BU189" s="239"/>
      <c r="BV189" s="239"/>
      <c r="BW189" s="239"/>
      <c r="BX189" s="239"/>
      <c r="BY189" s="239"/>
      <c r="BZ189" s="239"/>
      <c r="CA189" s="239"/>
      <c r="CB189" s="239"/>
      <c r="CC189" s="239"/>
      <c r="CD189" s="239"/>
      <c r="CE189" s="239"/>
    </row>
    <row r="190" customFormat="false" ht="12.75" hidden="false" customHeight="false" outlineLevel="0" collapsed="false">
      <c r="B190" s="247" t="n">
        <v>41730</v>
      </c>
      <c r="C190" s="248" t="n">
        <v>31.3299980163574</v>
      </c>
      <c r="D190" s="248" t="n">
        <v>35.3299980163574</v>
      </c>
      <c r="E190" s="248" t="n">
        <v>40.3299980163574</v>
      </c>
      <c r="F190" s="243"/>
      <c r="G190" s="248" t="n">
        <v>19.8424974060059</v>
      </c>
      <c r="H190" s="248" t="n">
        <v>23.8424974060059</v>
      </c>
      <c r="I190" s="248" t="n">
        <v>27.8424974060059</v>
      </c>
      <c r="J190" s="237"/>
      <c r="K190" s="238" t="n">
        <v>42614</v>
      </c>
      <c r="L190" s="249" t="n">
        <v>27.2090043640137</v>
      </c>
      <c r="M190" s="249" t="n">
        <v>32.2090043640137</v>
      </c>
      <c r="N190" s="249" t="n">
        <v>37.2090043640137</v>
      </c>
      <c r="O190" s="236"/>
      <c r="P190" s="249" t="n">
        <v>29.5360040283203</v>
      </c>
      <c r="Q190" s="249" t="n">
        <v>34.5360040283203</v>
      </c>
      <c r="R190" s="249" t="n">
        <v>39.5360040283203</v>
      </c>
      <c r="S190" s="236"/>
      <c r="T190" s="249" t="n">
        <v>1.65284764766693</v>
      </c>
      <c r="U190" s="249" t="n">
        <v>1.65284764766693</v>
      </c>
      <c r="V190" s="249" t="n">
        <v>1.65284764766693</v>
      </c>
      <c r="W190" s="236"/>
      <c r="X190" s="249" t="n">
        <v>0.18</v>
      </c>
      <c r="Y190" s="249" t="n">
        <v>0.194813846</v>
      </c>
      <c r="Z190" s="249" t="n">
        <v>0.253</v>
      </c>
      <c r="AA190" s="236"/>
      <c r="AB190" s="249" t="n">
        <v>0.0805</v>
      </c>
      <c r="AC190" s="249" t="n">
        <v>0.097406923</v>
      </c>
      <c r="AD190" s="249" t="n">
        <v>0.136</v>
      </c>
      <c r="AE190" s="236"/>
      <c r="AF190" s="249" t="n">
        <v>0.161284389</v>
      </c>
      <c r="AG190" s="249" t="n">
        <v>0.229474527</v>
      </c>
      <c r="AH190" s="249" t="n">
        <v>0.309790611</v>
      </c>
      <c r="AI190" s="236"/>
      <c r="AJ190" s="249" t="n">
        <v>0.096770634</v>
      </c>
      <c r="AK190" s="249" t="n">
        <v>0.160632169</v>
      </c>
      <c r="AL190" s="249" t="n">
        <v>0.240948253</v>
      </c>
      <c r="AM190" s="236"/>
      <c r="AN190" s="237" t="n">
        <v>61</v>
      </c>
      <c r="AO190" s="250" t="n">
        <v>0.4</v>
      </c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  <c r="BE190" s="236"/>
      <c r="BF190" s="238" t="n">
        <v>42614</v>
      </c>
      <c r="BG190" s="252" t="n">
        <v>0.89</v>
      </c>
      <c r="BH190" s="236"/>
      <c r="BI190" s="236"/>
      <c r="BJ190" s="239"/>
      <c r="BK190" s="239"/>
      <c r="BL190" s="239"/>
      <c r="BM190" s="13"/>
      <c r="BN190" s="13"/>
      <c r="BO190" s="13"/>
      <c r="BP190" s="13"/>
      <c r="BQ190" s="13"/>
      <c r="BR190" s="239"/>
      <c r="BS190" s="239"/>
      <c r="BT190" s="239"/>
      <c r="BU190" s="239"/>
      <c r="BV190" s="239"/>
      <c r="BW190" s="239"/>
      <c r="BX190" s="239"/>
      <c r="BY190" s="239"/>
      <c r="BZ190" s="239"/>
      <c r="CA190" s="239"/>
      <c r="CB190" s="239"/>
      <c r="CC190" s="239"/>
      <c r="CD190" s="239"/>
      <c r="CE190" s="239"/>
    </row>
    <row r="191" customFormat="false" ht="12.75" hidden="false" customHeight="false" outlineLevel="0" collapsed="false">
      <c r="B191" s="247" t="n">
        <v>41760</v>
      </c>
      <c r="C191" s="248" t="n">
        <v>33.8800163269043</v>
      </c>
      <c r="D191" s="248" t="n">
        <v>37.8800163269043</v>
      </c>
      <c r="E191" s="248" t="n">
        <v>42.8800163269043</v>
      </c>
      <c r="F191" s="243"/>
      <c r="G191" s="248" t="n">
        <v>19.4424977874756</v>
      </c>
      <c r="H191" s="248" t="n">
        <v>23.4424977874756</v>
      </c>
      <c r="I191" s="248" t="n">
        <v>27.4424977874756</v>
      </c>
      <c r="J191" s="237"/>
      <c r="K191" s="238" t="n">
        <v>42644</v>
      </c>
      <c r="L191" s="249" t="n">
        <v>25.6510076141357</v>
      </c>
      <c r="M191" s="249" t="n">
        <v>30.6510076141357</v>
      </c>
      <c r="N191" s="249" t="n">
        <v>35.6510076141357</v>
      </c>
      <c r="O191" s="236"/>
      <c r="P191" s="249" t="n">
        <v>27.1540059661865</v>
      </c>
      <c r="Q191" s="249" t="n">
        <v>32.1540059661865</v>
      </c>
      <c r="R191" s="249" t="n">
        <v>37.1540059661865</v>
      </c>
      <c r="S191" s="236"/>
      <c r="T191" s="249" t="n">
        <v>1.65284764766693</v>
      </c>
      <c r="U191" s="249" t="n">
        <v>1.65284764766693</v>
      </c>
      <c r="V191" s="249" t="n">
        <v>1.65284764766693</v>
      </c>
      <c r="W191" s="236"/>
      <c r="X191" s="249" t="n">
        <v>0.18</v>
      </c>
      <c r="Y191" s="249" t="n">
        <v>0.194397993</v>
      </c>
      <c r="Z191" s="249" t="n">
        <v>0.253</v>
      </c>
      <c r="AA191" s="236"/>
      <c r="AB191" s="249" t="n">
        <v>0.0805</v>
      </c>
      <c r="AC191" s="249" t="n">
        <v>0.097198996</v>
      </c>
      <c r="AD191" s="249" t="n">
        <v>0.136</v>
      </c>
      <c r="AE191" s="236"/>
      <c r="AF191" s="249" t="n">
        <v>0.160632169</v>
      </c>
      <c r="AG191" s="249" t="n">
        <v>0.228652796</v>
      </c>
      <c r="AH191" s="249" t="n">
        <v>0.308681274</v>
      </c>
      <c r="AI191" s="236"/>
      <c r="AJ191" s="249" t="n">
        <v>0.096379301</v>
      </c>
      <c r="AK191" s="249" t="n">
        <v>0.160056957</v>
      </c>
      <c r="AL191" s="249" t="n">
        <v>0.240085435</v>
      </c>
      <c r="AM191" s="236"/>
      <c r="AN191" s="237" t="n">
        <v>61</v>
      </c>
      <c r="AO191" s="250" t="n">
        <v>0.4</v>
      </c>
      <c r="AP191" s="236"/>
      <c r="AQ191" s="236"/>
      <c r="AR191" s="236"/>
      <c r="AS191" s="236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  <c r="BE191" s="236"/>
      <c r="BF191" s="238" t="n">
        <v>42644</v>
      </c>
      <c r="BG191" s="252" t="n">
        <v>0.89</v>
      </c>
      <c r="BH191" s="236"/>
      <c r="BI191" s="236"/>
      <c r="BJ191" s="239"/>
      <c r="BK191" s="239"/>
      <c r="BL191" s="239"/>
      <c r="BM191" s="13"/>
      <c r="BN191" s="13"/>
      <c r="BO191" s="13"/>
      <c r="BP191" s="13"/>
      <c r="BQ191" s="13"/>
      <c r="BR191" s="239"/>
      <c r="BS191" s="239"/>
      <c r="BT191" s="239"/>
      <c r="BU191" s="239"/>
      <c r="BV191" s="239"/>
      <c r="BW191" s="239"/>
      <c r="BX191" s="239"/>
      <c r="BY191" s="239"/>
      <c r="BZ191" s="239"/>
      <c r="CA191" s="239"/>
      <c r="CB191" s="239"/>
      <c r="CC191" s="239"/>
      <c r="CD191" s="239"/>
      <c r="CE191" s="239"/>
    </row>
    <row r="192" customFormat="false" ht="12.75" hidden="false" customHeight="false" outlineLevel="0" collapsed="false">
      <c r="B192" s="247" t="n">
        <v>41791</v>
      </c>
      <c r="C192" s="248" t="n">
        <v>44.0800018310547</v>
      </c>
      <c r="D192" s="248" t="n">
        <v>48.0800018310547</v>
      </c>
      <c r="E192" s="248" t="n">
        <v>53.0800018310547</v>
      </c>
      <c r="F192" s="243"/>
      <c r="G192" s="248" t="n">
        <v>20.0425000762939</v>
      </c>
      <c r="H192" s="248" t="n">
        <v>24.0425000762939</v>
      </c>
      <c r="I192" s="248" t="n">
        <v>28.0425000762939</v>
      </c>
      <c r="J192" s="237"/>
      <c r="K192" s="238" t="n">
        <v>42675</v>
      </c>
      <c r="L192" s="249" t="n">
        <v>25.9010076141357</v>
      </c>
      <c r="M192" s="249" t="n">
        <v>30.9010076141357</v>
      </c>
      <c r="N192" s="249" t="n">
        <v>35.9010076141357</v>
      </c>
      <c r="O192" s="236"/>
      <c r="P192" s="249" t="n">
        <v>26.6540059661865</v>
      </c>
      <c r="Q192" s="249" t="n">
        <v>31.6540059661865</v>
      </c>
      <c r="R192" s="249" t="n">
        <v>36.6540059661865</v>
      </c>
      <c r="S192" s="236"/>
      <c r="T192" s="249" t="n">
        <v>1.65284764766693</v>
      </c>
      <c r="U192" s="249" t="n">
        <v>1.65284764766693</v>
      </c>
      <c r="V192" s="249" t="n">
        <v>1.65284764766693</v>
      </c>
      <c r="W192" s="236"/>
      <c r="X192" s="249" t="n">
        <v>0.18</v>
      </c>
      <c r="Y192" s="249" t="n">
        <v>0.194065817</v>
      </c>
      <c r="Z192" s="249" t="n">
        <v>0.252</v>
      </c>
      <c r="AA192" s="236"/>
      <c r="AB192" s="249" t="n">
        <v>0.0805</v>
      </c>
      <c r="AC192" s="249" t="n">
        <v>0.097032908</v>
      </c>
      <c r="AD192" s="249" t="n">
        <v>0.136</v>
      </c>
      <c r="AE192" s="236"/>
      <c r="AF192" s="249" t="n">
        <v>0.160056957</v>
      </c>
      <c r="AG192" s="249" t="n">
        <v>0.228151831</v>
      </c>
      <c r="AH192" s="249" t="n">
        <v>0.308004972</v>
      </c>
      <c r="AI192" s="236"/>
      <c r="AJ192" s="249" t="n">
        <v>0.096034174</v>
      </c>
      <c r="AK192" s="249" t="n">
        <v>0.159706282</v>
      </c>
      <c r="AL192" s="249" t="n">
        <v>0.239559423</v>
      </c>
      <c r="AM192" s="236"/>
      <c r="AN192" s="237" t="n">
        <v>62</v>
      </c>
      <c r="AO192" s="250" t="n">
        <v>0.4</v>
      </c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  <c r="BE192" s="236"/>
      <c r="BF192" s="238" t="n">
        <v>42675</v>
      </c>
      <c r="BG192" s="252" t="n">
        <v>0.89</v>
      </c>
      <c r="BH192" s="236"/>
      <c r="BI192" s="236"/>
      <c r="BJ192" s="239"/>
      <c r="BK192" s="239"/>
      <c r="BL192" s="239"/>
      <c r="BM192" s="13"/>
      <c r="BN192" s="13"/>
      <c r="BO192" s="13"/>
      <c r="BP192" s="13"/>
      <c r="BQ192" s="13"/>
      <c r="BR192" s="239"/>
      <c r="BS192" s="239"/>
      <c r="BT192" s="239"/>
      <c r="BU192" s="239"/>
      <c r="BV192" s="239"/>
      <c r="BW192" s="239"/>
      <c r="BX192" s="239"/>
      <c r="BY192" s="239"/>
      <c r="BZ192" s="239"/>
      <c r="CA192" s="239"/>
      <c r="CB192" s="239"/>
      <c r="CC192" s="239"/>
      <c r="CD192" s="239"/>
      <c r="CE192" s="239"/>
    </row>
    <row r="193" customFormat="false" ht="12.75" hidden="false" customHeight="false" outlineLevel="0" collapsed="false">
      <c r="B193" s="247" t="n">
        <v>41821</v>
      </c>
      <c r="C193" s="248" t="n">
        <v>51.9800033569336</v>
      </c>
      <c r="D193" s="248" t="n">
        <v>55.9800033569336</v>
      </c>
      <c r="E193" s="248" t="n">
        <v>60.9800033569336</v>
      </c>
      <c r="F193" s="243"/>
      <c r="G193" s="248" t="n">
        <v>21.5425000762939</v>
      </c>
      <c r="H193" s="248" t="n">
        <v>25.5425000762939</v>
      </c>
      <c r="I193" s="248" t="n">
        <v>29.5425000762939</v>
      </c>
      <c r="J193" s="237"/>
      <c r="K193" s="238" t="n">
        <v>42705</v>
      </c>
      <c r="L193" s="249" t="n">
        <v>26.4660062408447</v>
      </c>
      <c r="M193" s="249" t="n">
        <v>31.4660062408447</v>
      </c>
      <c r="N193" s="249" t="n">
        <v>36.4660062408447</v>
      </c>
      <c r="O193" s="236"/>
      <c r="P193" s="249" t="n">
        <v>27.3640073394775</v>
      </c>
      <c r="Q193" s="249" t="n">
        <v>32.3640073394775</v>
      </c>
      <c r="R193" s="249" t="n">
        <v>37.3640073394775</v>
      </c>
      <c r="S193" s="236"/>
      <c r="T193" s="249" t="n">
        <v>1.65284764766693</v>
      </c>
      <c r="U193" s="249" t="n">
        <v>1.65284764766693</v>
      </c>
      <c r="V193" s="249" t="n">
        <v>1.65284764766693</v>
      </c>
      <c r="W193" s="236"/>
      <c r="X193" s="249" t="n">
        <v>0.18</v>
      </c>
      <c r="Y193" s="249" t="n">
        <v>0.194005565</v>
      </c>
      <c r="Z193" s="249" t="n">
        <v>0.252</v>
      </c>
      <c r="AA193" s="236"/>
      <c r="AB193" s="249" t="n">
        <v>0.0805</v>
      </c>
      <c r="AC193" s="249" t="n">
        <v>0.097002783</v>
      </c>
      <c r="AD193" s="249" t="n">
        <v>0.136</v>
      </c>
      <c r="AE193" s="236"/>
      <c r="AF193" s="249" t="n">
        <v>0.159706282</v>
      </c>
      <c r="AG193" s="249" t="n">
        <v>0.227853949</v>
      </c>
      <c r="AH193" s="249" t="n">
        <v>0.307602831</v>
      </c>
      <c r="AI193" s="236"/>
      <c r="AJ193" s="249" t="n">
        <v>0.095823769</v>
      </c>
      <c r="AK193" s="249" t="n">
        <v>0.159497764</v>
      </c>
      <c r="AL193" s="249" t="n">
        <v>0.239246646</v>
      </c>
      <c r="AM193" s="236"/>
      <c r="AN193" s="237" t="n">
        <v>62</v>
      </c>
      <c r="AO193" s="250" t="n">
        <v>0.4</v>
      </c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  <c r="BE193" s="236"/>
      <c r="BF193" s="238" t="n">
        <v>42705</v>
      </c>
      <c r="BG193" s="252" t="n">
        <v>0.89</v>
      </c>
      <c r="BH193" s="236"/>
      <c r="BI193" s="236"/>
      <c r="BJ193" s="239"/>
      <c r="BK193" s="239"/>
      <c r="BL193" s="239"/>
      <c r="BM193" s="13"/>
      <c r="BN193" s="13"/>
      <c r="BO193" s="13"/>
      <c r="BP193" s="13"/>
      <c r="BQ193" s="13"/>
      <c r="BR193" s="239"/>
      <c r="BS193" s="239"/>
      <c r="BT193" s="239"/>
      <c r="BU193" s="239"/>
      <c r="BV193" s="239"/>
      <c r="BW193" s="239"/>
      <c r="BX193" s="239"/>
      <c r="BY193" s="239"/>
      <c r="BZ193" s="239"/>
      <c r="CA193" s="239"/>
      <c r="CB193" s="239"/>
      <c r="CC193" s="239"/>
      <c r="CD193" s="239"/>
      <c r="CE193" s="239"/>
    </row>
    <row r="194" customFormat="false" ht="12.75" hidden="false" customHeight="false" outlineLevel="0" collapsed="false">
      <c r="B194" s="247" t="n">
        <v>41852</v>
      </c>
      <c r="C194" s="248" t="n">
        <v>51.2250015258789</v>
      </c>
      <c r="D194" s="248" t="n">
        <v>55.2250015258789</v>
      </c>
      <c r="E194" s="248" t="n">
        <v>60.2250015258789</v>
      </c>
      <c r="F194" s="243"/>
      <c r="G194" s="248" t="n">
        <v>21.4425000762939</v>
      </c>
      <c r="H194" s="248" t="n">
        <v>25.4425000762939</v>
      </c>
      <c r="I194" s="248" t="n">
        <v>29.4425000762939</v>
      </c>
      <c r="J194" s="237"/>
      <c r="K194" s="238" t="n">
        <v>42736</v>
      </c>
      <c r="L194" s="249" t="n">
        <v>31.5530057525635</v>
      </c>
      <c r="M194" s="249" t="n">
        <v>36.5530057525635</v>
      </c>
      <c r="N194" s="249" t="n">
        <v>41.5530057525635</v>
      </c>
      <c r="O194" s="236"/>
      <c r="P194" s="249" t="n">
        <v>29.5120057678223</v>
      </c>
      <c r="Q194" s="249" t="n">
        <v>34.5120057678223</v>
      </c>
      <c r="R194" s="249" t="n">
        <v>39.5120057678223</v>
      </c>
      <c r="S194" s="236"/>
      <c r="T194" s="249" t="n">
        <v>1.70243310928345</v>
      </c>
      <c r="U194" s="249" t="n">
        <v>1.70243310928345</v>
      </c>
      <c r="V194" s="249" t="n">
        <v>1.70243310928345</v>
      </c>
      <c r="W194" s="236"/>
      <c r="X194" s="249" t="n">
        <v>0.18</v>
      </c>
      <c r="Y194" s="249" t="n">
        <v>0.19409061</v>
      </c>
      <c r="Z194" s="249" t="n">
        <v>0.252</v>
      </c>
      <c r="AA194" s="236"/>
      <c r="AB194" s="249" t="n">
        <v>0.0805</v>
      </c>
      <c r="AC194" s="249" t="n">
        <v>0.097045305</v>
      </c>
      <c r="AD194" s="249" t="n">
        <v>0.136</v>
      </c>
      <c r="AE194" s="236"/>
      <c r="AF194" s="249" t="n">
        <v>0.159497764</v>
      </c>
      <c r="AG194" s="249" t="n">
        <v>0.227686037</v>
      </c>
      <c r="AH194" s="249" t="n">
        <v>0.30737615</v>
      </c>
      <c r="AI194" s="236"/>
      <c r="AJ194" s="249" t="n">
        <v>0.095698659</v>
      </c>
      <c r="AK194" s="249" t="n">
        <v>0.159380226</v>
      </c>
      <c r="AL194" s="249" t="n">
        <v>0.239070339</v>
      </c>
      <c r="AM194" s="236"/>
      <c r="AN194" s="237" t="n">
        <v>62</v>
      </c>
      <c r="AO194" s="250" t="n">
        <v>0.4</v>
      </c>
      <c r="AP194" s="236"/>
      <c r="AQ194" s="236"/>
      <c r="AR194" s="236"/>
      <c r="AS194" s="236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  <c r="BE194" s="236"/>
      <c r="BF194" s="238" t="n">
        <v>42736</v>
      </c>
      <c r="BG194" s="252" t="n">
        <v>0.89</v>
      </c>
      <c r="BH194" s="236"/>
      <c r="BI194" s="236"/>
      <c r="BJ194" s="239"/>
      <c r="BK194" s="239"/>
      <c r="BL194" s="239"/>
      <c r="BM194" s="13"/>
      <c r="BN194" s="13"/>
      <c r="BO194" s="13"/>
      <c r="BP194" s="13"/>
      <c r="BQ194" s="13"/>
      <c r="BR194" s="239"/>
      <c r="BS194" s="239"/>
      <c r="BT194" s="239"/>
      <c r="BU194" s="239"/>
      <c r="BV194" s="239"/>
      <c r="BW194" s="239"/>
      <c r="BX194" s="239"/>
      <c r="BY194" s="239"/>
      <c r="BZ194" s="239"/>
      <c r="CA194" s="239"/>
      <c r="CB194" s="239"/>
      <c r="CC194" s="239"/>
      <c r="CD194" s="239"/>
      <c r="CE194" s="239"/>
    </row>
    <row r="195" customFormat="false" ht="12.75" hidden="false" customHeight="false" outlineLevel="0" collapsed="false">
      <c r="B195" s="247" t="n">
        <v>41883</v>
      </c>
      <c r="C195" s="248" t="n">
        <v>31.8999992370605</v>
      </c>
      <c r="D195" s="248" t="n">
        <v>35.8999992370605</v>
      </c>
      <c r="E195" s="248" t="n">
        <v>40.8999992370605</v>
      </c>
      <c r="F195" s="243"/>
      <c r="G195" s="248" t="n">
        <v>18.1925010299683</v>
      </c>
      <c r="H195" s="248" t="n">
        <v>22.1925010299683</v>
      </c>
      <c r="I195" s="248" t="n">
        <v>26.1925010299683</v>
      </c>
      <c r="J195" s="237"/>
      <c r="K195" s="238" t="n">
        <v>42767</v>
      </c>
      <c r="L195" s="249" t="n">
        <v>30.3030057525635</v>
      </c>
      <c r="M195" s="249" t="n">
        <v>35.3030057525635</v>
      </c>
      <c r="N195" s="249" t="n">
        <v>40.3030057525635</v>
      </c>
      <c r="O195" s="236"/>
      <c r="P195" s="249" t="n">
        <v>28.7620057678223</v>
      </c>
      <c r="Q195" s="249" t="n">
        <v>33.7620057678223</v>
      </c>
      <c r="R195" s="249" t="n">
        <v>38.7620057678223</v>
      </c>
      <c r="S195" s="236"/>
      <c r="T195" s="249" t="n">
        <v>1.70243310928345</v>
      </c>
      <c r="U195" s="249" t="n">
        <v>1.70243310928345</v>
      </c>
      <c r="V195" s="249" t="n">
        <v>1.70243310928345</v>
      </c>
      <c r="W195" s="236"/>
      <c r="X195" s="249" t="n">
        <v>0.18</v>
      </c>
      <c r="Y195" s="249" t="n">
        <v>0.193939144</v>
      </c>
      <c r="Z195" s="249" t="n">
        <v>0.252</v>
      </c>
      <c r="AA195" s="236"/>
      <c r="AB195" s="249" t="n">
        <v>0.0805</v>
      </c>
      <c r="AC195" s="249" t="n">
        <v>0.096969572</v>
      </c>
      <c r="AD195" s="249" t="n">
        <v>0.136</v>
      </c>
      <c r="AE195" s="236"/>
      <c r="AF195" s="249" t="n">
        <v>0.159380226</v>
      </c>
      <c r="AG195" s="249" t="n">
        <v>0.22732298</v>
      </c>
      <c r="AH195" s="249" t="n">
        <v>0.306886023</v>
      </c>
      <c r="AI195" s="236"/>
      <c r="AJ195" s="249" t="n">
        <v>0.095628135</v>
      </c>
      <c r="AK195" s="249" t="n">
        <v>0.159126086</v>
      </c>
      <c r="AL195" s="249" t="n">
        <v>0.238689129</v>
      </c>
      <c r="AM195" s="236"/>
      <c r="AN195" s="237" t="n">
        <v>63</v>
      </c>
      <c r="AO195" s="250" t="n">
        <v>0.4</v>
      </c>
      <c r="AP195" s="236"/>
      <c r="AQ195" s="236"/>
      <c r="AR195" s="236"/>
      <c r="AS195" s="236"/>
      <c r="AT195" s="236"/>
      <c r="AU195" s="236"/>
      <c r="AV195" s="236"/>
      <c r="AW195" s="236"/>
      <c r="AX195" s="236"/>
      <c r="AY195" s="236"/>
      <c r="AZ195" s="236"/>
      <c r="BA195" s="236"/>
      <c r="BB195" s="236"/>
      <c r="BC195" s="236"/>
      <c r="BD195" s="236"/>
      <c r="BE195" s="236"/>
      <c r="BF195" s="238" t="n">
        <v>42767</v>
      </c>
      <c r="BG195" s="252" t="n">
        <v>0.89</v>
      </c>
      <c r="BH195" s="236"/>
      <c r="BI195" s="236"/>
      <c r="BJ195" s="239"/>
      <c r="BK195" s="239"/>
      <c r="BL195" s="239"/>
      <c r="BM195" s="13"/>
      <c r="BN195" s="13"/>
      <c r="BO195" s="13"/>
      <c r="BP195" s="13"/>
      <c r="BQ195" s="13"/>
      <c r="BR195" s="239"/>
      <c r="BS195" s="239"/>
      <c r="BT195" s="239"/>
      <c r="BU195" s="239"/>
      <c r="BV195" s="239"/>
      <c r="BW195" s="239"/>
      <c r="BX195" s="239"/>
      <c r="BY195" s="239"/>
      <c r="BZ195" s="239"/>
      <c r="CA195" s="239"/>
      <c r="CB195" s="239"/>
      <c r="CC195" s="239"/>
      <c r="CD195" s="239"/>
      <c r="CE195" s="239"/>
    </row>
    <row r="196" customFormat="false" ht="12.75" hidden="false" customHeight="false" outlineLevel="0" collapsed="false">
      <c r="B196" s="247" t="n">
        <v>41913</v>
      </c>
      <c r="C196" s="248" t="n">
        <v>31.1499988555908</v>
      </c>
      <c r="D196" s="248" t="n">
        <v>35.1499988555908</v>
      </c>
      <c r="E196" s="248" t="n">
        <v>40.1499988555908</v>
      </c>
      <c r="F196" s="243"/>
      <c r="G196" s="248" t="n">
        <v>17.8250007247925</v>
      </c>
      <c r="H196" s="248" t="n">
        <v>21.8250007247925</v>
      </c>
      <c r="I196" s="248" t="n">
        <v>25.8250007247925</v>
      </c>
      <c r="J196" s="237"/>
      <c r="K196" s="238" t="n">
        <v>42795</v>
      </c>
      <c r="L196" s="249" t="n">
        <v>28.8800035095215</v>
      </c>
      <c r="M196" s="249" t="n">
        <v>33.8800035095215</v>
      </c>
      <c r="N196" s="249" t="n">
        <v>38.8800035095215</v>
      </c>
      <c r="O196" s="236"/>
      <c r="P196" s="249" t="n">
        <v>27.9200028991699</v>
      </c>
      <c r="Q196" s="249" t="n">
        <v>32.9200028991699</v>
      </c>
      <c r="R196" s="249" t="n">
        <v>37.9200028991699</v>
      </c>
      <c r="S196" s="236"/>
      <c r="T196" s="249" t="n">
        <v>1.70243310928345</v>
      </c>
      <c r="U196" s="249" t="n">
        <v>1.70243310928345</v>
      </c>
      <c r="V196" s="249" t="n">
        <v>1.70243310928345</v>
      </c>
      <c r="W196" s="236"/>
      <c r="X196" s="249" t="n">
        <v>0.18</v>
      </c>
      <c r="Y196" s="249" t="n">
        <v>0.193448552</v>
      </c>
      <c r="Z196" s="249" t="n">
        <v>0.251</v>
      </c>
      <c r="AA196" s="236"/>
      <c r="AB196" s="249" t="n">
        <v>0.0805</v>
      </c>
      <c r="AC196" s="249" t="n">
        <v>0.096724276</v>
      </c>
      <c r="AD196" s="249" t="n">
        <v>0.135</v>
      </c>
      <c r="AE196" s="236"/>
      <c r="AF196" s="249" t="n">
        <v>0.159126086</v>
      </c>
      <c r="AG196" s="249" t="n">
        <v>0.226641891</v>
      </c>
      <c r="AH196" s="249" t="n">
        <v>0.305966553</v>
      </c>
      <c r="AI196" s="236"/>
      <c r="AJ196" s="249" t="n">
        <v>0.095475651</v>
      </c>
      <c r="AK196" s="249" t="n">
        <v>0.158649324</v>
      </c>
      <c r="AL196" s="249" t="n">
        <v>0.237973986</v>
      </c>
      <c r="AM196" s="236"/>
      <c r="AN196" s="237" t="n">
        <v>63</v>
      </c>
      <c r="AO196" s="250" t="n">
        <v>0.4</v>
      </c>
      <c r="AP196" s="236"/>
      <c r="AQ196" s="236"/>
      <c r="AR196" s="236"/>
      <c r="AS196" s="236"/>
      <c r="AT196" s="236"/>
      <c r="AU196" s="236"/>
      <c r="AV196" s="236"/>
      <c r="AW196" s="236"/>
      <c r="AX196" s="236"/>
      <c r="AY196" s="236"/>
      <c r="AZ196" s="236"/>
      <c r="BA196" s="236"/>
      <c r="BB196" s="236"/>
      <c r="BC196" s="236"/>
      <c r="BD196" s="236"/>
      <c r="BE196" s="236"/>
      <c r="BF196" s="238" t="n">
        <v>42795</v>
      </c>
      <c r="BG196" s="252" t="n">
        <v>0.89</v>
      </c>
      <c r="BH196" s="236"/>
      <c r="BI196" s="236"/>
      <c r="BJ196" s="239"/>
      <c r="BK196" s="239"/>
      <c r="BL196" s="239"/>
      <c r="BM196" s="13"/>
      <c r="BN196" s="13"/>
      <c r="BO196" s="13"/>
      <c r="BP196" s="13"/>
      <c r="BQ196" s="13"/>
      <c r="BR196" s="239"/>
      <c r="BS196" s="239"/>
      <c r="BT196" s="239"/>
      <c r="BU196" s="239"/>
      <c r="BV196" s="239"/>
      <c r="BW196" s="239"/>
      <c r="BX196" s="239"/>
      <c r="BY196" s="239"/>
      <c r="BZ196" s="239"/>
      <c r="CA196" s="239"/>
      <c r="CB196" s="239"/>
      <c r="CC196" s="239"/>
      <c r="CD196" s="239"/>
      <c r="CE196" s="239"/>
    </row>
    <row r="197" customFormat="false" ht="12.75" hidden="false" customHeight="false" outlineLevel="0" collapsed="false">
      <c r="B197" s="247" t="n">
        <v>41944</v>
      </c>
      <c r="C197" s="248" t="n">
        <v>29.6499988555908</v>
      </c>
      <c r="D197" s="248" t="n">
        <v>33.6499988555908</v>
      </c>
      <c r="E197" s="248" t="n">
        <v>38.6499988555908</v>
      </c>
      <c r="F197" s="243"/>
      <c r="G197" s="248" t="n">
        <v>17.9249991989136</v>
      </c>
      <c r="H197" s="248" t="n">
        <v>21.9249991989136</v>
      </c>
      <c r="I197" s="248" t="n">
        <v>25.9249991989136</v>
      </c>
      <c r="J197" s="237"/>
      <c r="K197" s="238" t="n">
        <v>42826</v>
      </c>
      <c r="L197" s="249" t="n">
        <v>28.148508605957</v>
      </c>
      <c r="M197" s="249" t="n">
        <v>33.148508605957</v>
      </c>
      <c r="N197" s="249" t="n">
        <v>38.148508605957</v>
      </c>
      <c r="O197" s="236"/>
      <c r="P197" s="249" t="n">
        <v>26.9065103149414</v>
      </c>
      <c r="Q197" s="249" t="n">
        <v>31.9065103149414</v>
      </c>
      <c r="R197" s="249" t="n">
        <v>36.9065103149414</v>
      </c>
      <c r="S197" s="236"/>
      <c r="T197" s="249" t="n">
        <v>1.70243310928345</v>
      </c>
      <c r="U197" s="249" t="n">
        <v>1.70243310928345</v>
      </c>
      <c r="V197" s="249" t="n">
        <v>1.70243310928345</v>
      </c>
      <c r="W197" s="236"/>
      <c r="X197" s="249" t="n">
        <v>0.18</v>
      </c>
      <c r="Y197" s="249" t="n">
        <v>0.193293197</v>
      </c>
      <c r="Z197" s="249" t="n">
        <v>0.251</v>
      </c>
      <c r="AA197" s="236"/>
      <c r="AB197" s="249" t="n">
        <v>0.0805</v>
      </c>
      <c r="AC197" s="249" t="n">
        <v>0.096646598</v>
      </c>
      <c r="AD197" s="249" t="n">
        <v>0.135</v>
      </c>
      <c r="AE197" s="236"/>
      <c r="AF197" s="249" t="n">
        <v>0.158649324</v>
      </c>
      <c r="AG197" s="249" t="n">
        <v>0.226273984</v>
      </c>
      <c r="AH197" s="249" t="n">
        <v>0.305469878</v>
      </c>
      <c r="AI197" s="236"/>
      <c r="AJ197" s="249" t="n">
        <v>0.095189594</v>
      </c>
      <c r="AK197" s="249" t="n">
        <v>0.158391789</v>
      </c>
      <c r="AL197" s="249" t="n">
        <v>0.237587683</v>
      </c>
      <c r="AM197" s="236"/>
      <c r="AN197" s="237" t="n">
        <v>63</v>
      </c>
      <c r="AO197" s="250" t="n">
        <v>0.4</v>
      </c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  <c r="BE197" s="236"/>
      <c r="BF197" s="238" t="n">
        <v>42826</v>
      </c>
      <c r="BG197" s="252" t="n">
        <v>0.89</v>
      </c>
      <c r="BH197" s="236"/>
      <c r="BI197" s="236"/>
      <c r="BJ197" s="239"/>
      <c r="BK197" s="239"/>
      <c r="BL197" s="239"/>
      <c r="BM197" s="13"/>
      <c r="BN197" s="13"/>
      <c r="BO197" s="13"/>
      <c r="BP197" s="13"/>
      <c r="BQ197" s="13"/>
      <c r="BR197" s="239"/>
      <c r="BS197" s="239"/>
      <c r="BT197" s="239"/>
      <c r="BU197" s="239"/>
      <c r="BV197" s="239"/>
      <c r="BW197" s="239"/>
      <c r="BX197" s="239"/>
      <c r="BY197" s="239"/>
      <c r="BZ197" s="239"/>
      <c r="CA197" s="239"/>
      <c r="CB197" s="239"/>
      <c r="CC197" s="239"/>
      <c r="CD197" s="239"/>
      <c r="CE197" s="239"/>
    </row>
    <row r="198" customFormat="false" ht="12.75" hidden="false" customHeight="false" outlineLevel="0" collapsed="false">
      <c r="B198" s="247" t="n">
        <v>41974</v>
      </c>
      <c r="C198" s="248" t="n">
        <v>29.0500003814697</v>
      </c>
      <c r="D198" s="248" t="n">
        <v>33.0500003814697</v>
      </c>
      <c r="E198" s="248" t="n">
        <v>38.0500003814697</v>
      </c>
      <c r="F198" s="243"/>
      <c r="G198" s="248" t="n">
        <v>19.774998626709</v>
      </c>
      <c r="H198" s="248" t="n">
        <v>23.774998626709</v>
      </c>
      <c r="I198" s="248" t="n">
        <v>27.774998626709</v>
      </c>
      <c r="J198" s="237"/>
      <c r="K198" s="238" t="n">
        <v>42856</v>
      </c>
      <c r="L198" s="249" t="n">
        <v>29.3225064849854</v>
      </c>
      <c r="M198" s="249" t="n">
        <v>34.3225064849854</v>
      </c>
      <c r="N198" s="249" t="n">
        <v>39.3225064849854</v>
      </c>
      <c r="O198" s="236"/>
      <c r="P198" s="249" t="n">
        <v>29.952504119873</v>
      </c>
      <c r="Q198" s="249" t="n">
        <v>34.9525041198731</v>
      </c>
      <c r="R198" s="249" t="n">
        <v>39.9525041198731</v>
      </c>
      <c r="S198" s="236"/>
      <c r="T198" s="249" t="n">
        <v>1.70243310928345</v>
      </c>
      <c r="U198" s="249" t="n">
        <v>1.70243310928345</v>
      </c>
      <c r="V198" s="249" t="n">
        <v>1.70243310928345</v>
      </c>
      <c r="W198" s="236"/>
      <c r="X198" s="249" t="n">
        <v>0.18</v>
      </c>
      <c r="Y198" s="249" t="n">
        <v>0.193428212</v>
      </c>
      <c r="Z198" s="249" t="n">
        <v>0.251</v>
      </c>
      <c r="AA198" s="236"/>
      <c r="AB198" s="249" t="n">
        <v>0.0805</v>
      </c>
      <c r="AC198" s="249" t="n">
        <v>0.096714106</v>
      </c>
      <c r="AD198" s="249" t="n">
        <v>0.135</v>
      </c>
      <c r="AE198" s="236"/>
      <c r="AF198" s="249" t="n">
        <v>0.158391789</v>
      </c>
      <c r="AG198" s="249" t="n">
        <v>0.226360685</v>
      </c>
      <c r="AH198" s="249" t="n">
        <v>0.305586924</v>
      </c>
      <c r="AI198" s="236"/>
      <c r="AJ198" s="249" t="n">
        <v>0.095035073</v>
      </c>
      <c r="AK198" s="249" t="n">
        <v>0.158452479</v>
      </c>
      <c r="AL198" s="249" t="n">
        <v>0.237678719</v>
      </c>
      <c r="AM198" s="236"/>
      <c r="AN198" s="237" t="n">
        <v>64</v>
      </c>
      <c r="AO198" s="250" t="n">
        <v>0.4</v>
      </c>
      <c r="AP198" s="236"/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  <c r="BE198" s="236"/>
      <c r="BF198" s="238" t="n">
        <v>42856</v>
      </c>
      <c r="BG198" s="252" t="n">
        <v>0.89</v>
      </c>
      <c r="BH198" s="236"/>
      <c r="BI198" s="236"/>
      <c r="BJ198" s="239"/>
      <c r="BK198" s="239"/>
      <c r="BL198" s="239"/>
      <c r="BM198" s="13"/>
      <c r="BN198" s="13"/>
      <c r="BO198" s="13"/>
      <c r="BP198" s="13"/>
      <c r="BQ198" s="13"/>
      <c r="BR198" s="239"/>
      <c r="BS198" s="239"/>
      <c r="BT198" s="239"/>
      <c r="BU198" s="239"/>
      <c r="BV198" s="239"/>
      <c r="BW198" s="239"/>
      <c r="BX198" s="239"/>
      <c r="BY198" s="239"/>
      <c r="BZ198" s="239"/>
      <c r="CA198" s="239"/>
      <c r="CB198" s="239"/>
      <c r="CC198" s="239"/>
      <c r="CD198" s="239"/>
      <c r="CE198" s="239"/>
    </row>
    <row r="199" customFormat="false" ht="12.75" hidden="false" customHeight="false" outlineLevel="0" collapsed="false">
      <c r="B199" s="247" t="n">
        <v>42005</v>
      </c>
      <c r="C199" s="248" t="n">
        <v>32.5500106811523</v>
      </c>
      <c r="D199" s="248" t="n">
        <v>37.5500106811523</v>
      </c>
      <c r="E199" s="248" t="n">
        <v>42.5500106811523</v>
      </c>
      <c r="F199" s="243"/>
      <c r="G199" s="248" t="n">
        <v>23.442495880127</v>
      </c>
      <c r="H199" s="248" t="n">
        <v>25.442495880127</v>
      </c>
      <c r="I199" s="248" t="n">
        <v>27.442495880127</v>
      </c>
      <c r="J199" s="237"/>
      <c r="K199" s="238" t="n">
        <v>42887</v>
      </c>
      <c r="L199" s="249" t="n">
        <v>37.5900025939941</v>
      </c>
      <c r="M199" s="249" t="n">
        <v>42.5900025939941</v>
      </c>
      <c r="N199" s="249" t="n">
        <v>47.5900025939941</v>
      </c>
      <c r="O199" s="236"/>
      <c r="P199" s="249" t="n">
        <v>39.1725034332275</v>
      </c>
      <c r="Q199" s="249" t="n">
        <v>44.1725034332275</v>
      </c>
      <c r="R199" s="249" t="n">
        <v>49.1725034332275</v>
      </c>
      <c r="S199" s="236"/>
      <c r="T199" s="249" t="n">
        <v>1.70243310928345</v>
      </c>
      <c r="U199" s="249" t="n">
        <v>1.70243310928345</v>
      </c>
      <c r="V199" s="249" t="n">
        <v>1.70243310928345</v>
      </c>
      <c r="W199" s="236"/>
      <c r="X199" s="249" t="n">
        <v>0.18</v>
      </c>
      <c r="Y199" s="249" t="n">
        <v>0.193335834</v>
      </c>
      <c r="Z199" s="249" t="n">
        <v>0.251</v>
      </c>
      <c r="AA199" s="236"/>
      <c r="AB199" s="249" t="n">
        <v>0.0805</v>
      </c>
      <c r="AC199" s="249" t="n">
        <v>0.096667917</v>
      </c>
      <c r="AD199" s="249" t="n">
        <v>0.135</v>
      </c>
      <c r="AE199" s="236"/>
      <c r="AF199" s="249" t="n">
        <v>0.158452479</v>
      </c>
      <c r="AG199" s="249" t="n">
        <v>0.22621254</v>
      </c>
      <c r="AH199" s="249" t="n">
        <v>0.305386929</v>
      </c>
      <c r="AI199" s="236"/>
      <c r="AJ199" s="249" t="n">
        <v>0.095071488</v>
      </c>
      <c r="AK199" s="249" t="n">
        <v>0.158348778</v>
      </c>
      <c r="AL199" s="249" t="n">
        <v>0.237523167</v>
      </c>
      <c r="AM199" s="236"/>
      <c r="AN199" s="237" t="n">
        <v>64</v>
      </c>
      <c r="AO199" s="250" t="n">
        <v>0.4</v>
      </c>
      <c r="AP199" s="236"/>
      <c r="AQ199" s="236"/>
      <c r="AR199" s="236"/>
      <c r="AS199" s="236"/>
      <c r="AT199" s="236"/>
      <c r="AU199" s="236"/>
      <c r="AV199" s="236"/>
      <c r="AW199" s="236"/>
      <c r="AX199" s="236"/>
      <c r="AY199" s="236"/>
      <c r="AZ199" s="236"/>
      <c r="BA199" s="236"/>
      <c r="BB199" s="236"/>
      <c r="BC199" s="236"/>
      <c r="BD199" s="236"/>
      <c r="BE199" s="236"/>
      <c r="BF199" s="238" t="n">
        <v>42887</v>
      </c>
      <c r="BG199" s="252" t="n">
        <v>0.89</v>
      </c>
      <c r="BH199" s="236"/>
      <c r="BI199" s="236"/>
      <c r="BJ199" s="239"/>
      <c r="BK199" s="239"/>
      <c r="BL199" s="239"/>
      <c r="BM199" s="13"/>
      <c r="BN199" s="13"/>
      <c r="BO199" s="13"/>
      <c r="BP199" s="13"/>
      <c r="BQ199" s="13"/>
      <c r="BR199" s="239"/>
      <c r="BS199" s="239"/>
      <c r="BT199" s="239"/>
      <c r="BU199" s="239"/>
      <c r="BV199" s="239"/>
      <c r="BW199" s="239"/>
      <c r="BX199" s="239"/>
      <c r="BY199" s="239"/>
      <c r="BZ199" s="239"/>
      <c r="CA199" s="239"/>
      <c r="CB199" s="239"/>
      <c r="CC199" s="239"/>
      <c r="CD199" s="239"/>
      <c r="CE199" s="239"/>
    </row>
    <row r="200" customFormat="false" ht="12.75" hidden="false" customHeight="false" outlineLevel="0" collapsed="false">
      <c r="B200" s="247" t="n">
        <v>42036</v>
      </c>
      <c r="C200" s="248" t="n">
        <v>31.4000015258789</v>
      </c>
      <c r="D200" s="248" t="n">
        <v>36.4000015258789</v>
      </c>
      <c r="E200" s="248" t="n">
        <v>41.4000015258789</v>
      </c>
      <c r="F200" s="243"/>
      <c r="G200" s="248" t="n">
        <v>23.9424977874756</v>
      </c>
      <c r="H200" s="248" t="n">
        <v>25.9424977874756</v>
      </c>
      <c r="I200" s="248" t="n">
        <v>27.9424977874756</v>
      </c>
      <c r="J200" s="237"/>
      <c r="K200" s="238" t="n">
        <v>42917</v>
      </c>
      <c r="L200" s="249" t="n">
        <v>38.0100122070313</v>
      </c>
      <c r="M200" s="249" t="n">
        <v>43.0100122070313</v>
      </c>
      <c r="N200" s="249" t="n">
        <v>48.0100122070313</v>
      </c>
      <c r="O200" s="236"/>
      <c r="P200" s="249" t="n">
        <v>40.340012512207</v>
      </c>
      <c r="Q200" s="249" t="n">
        <v>45.340012512207</v>
      </c>
      <c r="R200" s="249" t="n">
        <v>50.340012512207</v>
      </c>
      <c r="S200" s="236"/>
      <c r="T200" s="249" t="n">
        <v>1.70243310928345</v>
      </c>
      <c r="U200" s="249" t="n">
        <v>1.70243310928345</v>
      </c>
      <c r="V200" s="249" t="n">
        <v>1.70243310928345</v>
      </c>
      <c r="W200" s="236"/>
      <c r="X200" s="249" t="n">
        <v>0.2175</v>
      </c>
      <c r="Y200" s="249" t="n">
        <v>0.193304928</v>
      </c>
      <c r="Z200" s="249" t="n">
        <v>0.251</v>
      </c>
      <c r="AA200" s="236"/>
      <c r="AB200" s="249" t="n">
        <v>0.098</v>
      </c>
      <c r="AC200" s="249" t="n">
        <v>0.096652464</v>
      </c>
      <c r="AD200" s="249" t="n">
        <v>0.135</v>
      </c>
      <c r="AE200" s="236"/>
      <c r="AF200" s="249" t="n">
        <v>0.158348778</v>
      </c>
      <c r="AG200" s="249" t="n">
        <v>0.226073341</v>
      </c>
      <c r="AH200" s="249" t="n">
        <v>0.30519901</v>
      </c>
      <c r="AI200" s="236"/>
      <c r="AJ200" s="249" t="n">
        <v>0.095009267</v>
      </c>
      <c r="AK200" s="249" t="n">
        <v>0.158251339</v>
      </c>
      <c r="AL200" s="249" t="n">
        <v>0.237377008</v>
      </c>
      <c r="AM200" s="236"/>
      <c r="AN200" s="237" t="n">
        <v>64</v>
      </c>
      <c r="AO200" s="250" t="n">
        <v>0.4</v>
      </c>
      <c r="AP200" s="236"/>
      <c r="AQ200" s="236"/>
      <c r="AR200" s="236"/>
      <c r="AS200" s="236"/>
      <c r="AT200" s="236"/>
      <c r="AU200" s="236"/>
      <c r="AV200" s="236"/>
      <c r="AW200" s="236"/>
      <c r="AX200" s="236"/>
      <c r="AY200" s="236"/>
      <c r="AZ200" s="236"/>
      <c r="BA200" s="236"/>
      <c r="BB200" s="236"/>
      <c r="BC200" s="236"/>
      <c r="BD200" s="236"/>
      <c r="BE200" s="236"/>
      <c r="BF200" s="238" t="n">
        <v>42917</v>
      </c>
      <c r="BG200" s="252" t="n">
        <v>0.89</v>
      </c>
      <c r="BH200" s="236"/>
      <c r="BI200" s="236"/>
      <c r="BJ200" s="239"/>
      <c r="BK200" s="239"/>
      <c r="BL200" s="239"/>
      <c r="BM200" s="13"/>
      <c r="BN200" s="13"/>
      <c r="BO200" s="13"/>
      <c r="BP200" s="13"/>
      <c r="BQ200" s="13"/>
      <c r="BR200" s="239"/>
      <c r="BS200" s="239"/>
      <c r="BT200" s="239"/>
      <c r="BU200" s="239"/>
      <c r="BV200" s="239"/>
      <c r="BW200" s="239"/>
      <c r="BX200" s="239"/>
      <c r="BY200" s="239"/>
      <c r="BZ200" s="239"/>
      <c r="CA200" s="239"/>
      <c r="CB200" s="239"/>
      <c r="CC200" s="239"/>
      <c r="CD200" s="239"/>
      <c r="CE200" s="239"/>
    </row>
    <row r="201" customFormat="false" ht="12.75" hidden="false" customHeight="false" outlineLevel="0" collapsed="false">
      <c r="B201" s="247" t="n">
        <v>42064</v>
      </c>
      <c r="C201" s="248" t="n">
        <v>29.8799915313721</v>
      </c>
      <c r="D201" s="248" t="n">
        <v>34.8799915313721</v>
      </c>
      <c r="E201" s="248" t="n">
        <v>39.8799915313721</v>
      </c>
      <c r="F201" s="243"/>
      <c r="G201" s="248" t="n">
        <v>22.8924966430664</v>
      </c>
      <c r="H201" s="248" t="n">
        <v>24.8924966430664</v>
      </c>
      <c r="I201" s="248" t="n">
        <v>26.8924966430664</v>
      </c>
      <c r="J201" s="237"/>
      <c r="K201" s="238" t="n">
        <v>42948</v>
      </c>
      <c r="L201" s="249" t="n">
        <v>36.4100099182129</v>
      </c>
      <c r="M201" s="249" t="n">
        <v>41.4100099182129</v>
      </c>
      <c r="N201" s="249" t="n">
        <v>46.4100099182129</v>
      </c>
      <c r="O201" s="236"/>
      <c r="P201" s="249" t="n">
        <v>38.4900102233887</v>
      </c>
      <c r="Q201" s="249" t="n">
        <v>43.4900102233887</v>
      </c>
      <c r="R201" s="249" t="n">
        <v>48.4900102233887</v>
      </c>
      <c r="S201" s="236"/>
      <c r="T201" s="249" t="n">
        <v>1.70243310928345</v>
      </c>
      <c r="U201" s="249" t="n">
        <v>1.70243310928345</v>
      </c>
      <c r="V201" s="249" t="n">
        <v>1.70243310928345</v>
      </c>
      <c r="W201" s="236"/>
      <c r="X201" s="249" t="n">
        <v>0.2175</v>
      </c>
      <c r="Y201" s="249" t="n">
        <v>0.193156733</v>
      </c>
      <c r="Z201" s="249" t="n">
        <v>0.251</v>
      </c>
      <c r="AA201" s="236"/>
      <c r="AB201" s="249" t="n">
        <v>0.098</v>
      </c>
      <c r="AC201" s="249" t="n">
        <v>0.096578367</v>
      </c>
      <c r="AD201" s="249" t="n">
        <v>0.135</v>
      </c>
      <c r="AE201" s="236"/>
      <c r="AF201" s="249" t="n">
        <v>0.158251339</v>
      </c>
      <c r="AG201" s="249" t="n">
        <v>0.225593471</v>
      </c>
      <c r="AH201" s="249" t="n">
        <v>0.304551186</v>
      </c>
      <c r="AI201" s="236"/>
      <c r="AJ201" s="249" t="n">
        <v>0.094950803</v>
      </c>
      <c r="AK201" s="249" t="n">
        <v>0.15791543</v>
      </c>
      <c r="AL201" s="249" t="n">
        <v>0.236873145</v>
      </c>
      <c r="AM201" s="236"/>
      <c r="AN201" s="237" t="n">
        <v>65</v>
      </c>
      <c r="AO201" s="250" t="n">
        <v>0.4</v>
      </c>
      <c r="AP201" s="236"/>
      <c r="AQ201" s="236"/>
      <c r="AR201" s="236"/>
      <c r="AS201" s="236"/>
      <c r="AT201" s="236"/>
      <c r="AU201" s="236"/>
      <c r="AV201" s="236"/>
      <c r="AW201" s="236"/>
      <c r="AX201" s="236"/>
      <c r="AY201" s="236"/>
      <c r="AZ201" s="236"/>
      <c r="BA201" s="236"/>
      <c r="BB201" s="236"/>
      <c r="BC201" s="236"/>
      <c r="BD201" s="236"/>
      <c r="BE201" s="236"/>
      <c r="BF201" s="238" t="n">
        <v>42948</v>
      </c>
      <c r="BG201" s="252" t="n">
        <v>0.89</v>
      </c>
      <c r="BH201" s="236"/>
      <c r="BI201" s="236"/>
      <c r="BJ201" s="239"/>
      <c r="BK201" s="239"/>
      <c r="BL201" s="239"/>
      <c r="BM201" s="13"/>
      <c r="BN201" s="13"/>
      <c r="BO201" s="13"/>
      <c r="BP201" s="13"/>
      <c r="BQ201" s="13"/>
      <c r="BR201" s="239"/>
      <c r="BS201" s="239"/>
      <c r="BT201" s="239"/>
      <c r="BU201" s="239"/>
      <c r="BV201" s="239"/>
      <c r="BW201" s="239"/>
      <c r="BX201" s="239"/>
      <c r="BY201" s="239"/>
      <c r="BZ201" s="239"/>
      <c r="CA201" s="239"/>
      <c r="CB201" s="239"/>
      <c r="CC201" s="239"/>
      <c r="CD201" s="239"/>
      <c r="CE201" s="239"/>
    </row>
    <row r="202" customFormat="false" ht="12.75" hidden="false" customHeight="false" outlineLevel="0" collapsed="false">
      <c r="B202" s="247" t="n">
        <v>42095</v>
      </c>
      <c r="C202" s="248" t="n">
        <v>31.0799980163574</v>
      </c>
      <c r="D202" s="248" t="n">
        <v>36.0799980163574</v>
      </c>
      <c r="E202" s="248" t="n">
        <v>41.0799980163574</v>
      </c>
      <c r="F202" s="243"/>
      <c r="G202" s="248" t="n">
        <v>22.5924974060059</v>
      </c>
      <c r="H202" s="248" t="n">
        <v>24.5924974060059</v>
      </c>
      <c r="I202" s="248" t="n">
        <v>26.5924974060059</v>
      </c>
      <c r="J202" s="237"/>
      <c r="K202" s="238" t="n">
        <v>42979</v>
      </c>
      <c r="L202" s="249" t="n">
        <v>28.2090043640137</v>
      </c>
      <c r="M202" s="249" t="n">
        <v>33.2090043640137</v>
      </c>
      <c r="N202" s="249" t="n">
        <v>38.2090043640137</v>
      </c>
      <c r="O202" s="236"/>
      <c r="P202" s="249" t="n">
        <v>30.5360040283203</v>
      </c>
      <c r="Q202" s="249" t="n">
        <v>35.5360040283203</v>
      </c>
      <c r="R202" s="249" t="n">
        <v>40.5360040283203</v>
      </c>
      <c r="S202" s="236"/>
      <c r="T202" s="249" t="n">
        <v>1.70243310928345</v>
      </c>
      <c r="U202" s="249" t="n">
        <v>1.70243310928345</v>
      </c>
      <c r="V202" s="249" t="n">
        <v>1.70243310928345</v>
      </c>
      <c r="W202" s="236"/>
      <c r="X202" s="249" t="n">
        <v>0.18</v>
      </c>
      <c r="Y202" s="249" t="n">
        <v>0.192825074</v>
      </c>
      <c r="Z202" s="249" t="n">
        <v>0.251</v>
      </c>
      <c r="AA202" s="236"/>
      <c r="AB202" s="249" t="n">
        <v>0.0805</v>
      </c>
      <c r="AC202" s="249" t="n">
        <v>0.096412537</v>
      </c>
      <c r="AD202" s="249" t="n">
        <v>0.135</v>
      </c>
      <c r="AE202" s="236"/>
      <c r="AF202" s="249" t="n">
        <v>0.15791543</v>
      </c>
      <c r="AG202" s="249" t="n">
        <v>0.224841361</v>
      </c>
      <c r="AH202" s="249" t="n">
        <v>0.303535837</v>
      </c>
      <c r="AI202" s="236"/>
      <c r="AJ202" s="249" t="n">
        <v>0.094749258</v>
      </c>
      <c r="AK202" s="249" t="n">
        <v>0.157388952</v>
      </c>
      <c r="AL202" s="249" t="n">
        <v>0.236083429</v>
      </c>
      <c r="AM202" s="236"/>
      <c r="AN202" s="237" t="n">
        <v>65</v>
      </c>
      <c r="AO202" s="250" t="n">
        <v>0.4</v>
      </c>
      <c r="AP202" s="236"/>
      <c r="AQ202" s="236"/>
      <c r="AR202" s="236"/>
      <c r="AS202" s="236"/>
      <c r="AT202" s="236"/>
      <c r="AU202" s="236"/>
      <c r="AV202" s="236"/>
      <c r="AW202" s="236"/>
      <c r="AX202" s="236"/>
      <c r="AY202" s="236"/>
      <c r="AZ202" s="236"/>
      <c r="BA202" s="236"/>
      <c r="BB202" s="236"/>
      <c r="BC202" s="236"/>
      <c r="BD202" s="236"/>
      <c r="BE202" s="236"/>
      <c r="BF202" s="238" t="n">
        <v>42979</v>
      </c>
      <c r="BG202" s="252" t="n">
        <v>0.89</v>
      </c>
      <c r="BH202" s="236"/>
      <c r="BI202" s="236"/>
      <c r="BJ202" s="239"/>
      <c r="BK202" s="239"/>
      <c r="BL202" s="239"/>
      <c r="BM202" s="13"/>
      <c r="BN202" s="13"/>
      <c r="BO202" s="13"/>
      <c r="BP202" s="13"/>
      <c r="BQ202" s="13"/>
      <c r="BR202" s="239"/>
      <c r="BS202" s="239"/>
      <c r="BT202" s="239"/>
      <c r="BU202" s="239"/>
      <c r="BV202" s="239"/>
      <c r="BW202" s="239"/>
      <c r="BX202" s="239"/>
      <c r="BY202" s="239"/>
      <c r="BZ202" s="239"/>
      <c r="CA202" s="239"/>
      <c r="CB202" s="239"/>
      <c r="CC202" s="239"/>
      <c r="CD202" s="239"/>
      <c r="CE202" s="239"/>
    </row>
    <row r="203" customFormat="false" ht="12.75" hidden="false" customHeight="false" outlineLevel="0" collapsed="false">
      <c r="B203" s="247" t="n">
        <v>42125</v>
      </c>
      <c r="C203" s="248" t="n">
        <v>33.6300163269043</v>
      </c>
      <c r="D203" s="248" t="n">
        <v>38.6300163269043</v>
      </c>
      <c r="E203" s="248" t="n">
        <v>43.6300163269043</v>
      </c>
      <c r="F203" s="243"/>
      <c r="G203" s="248" t="n">
        <v>22.1924977874756</v>
      </c>
      <c r="H203" s="248" t="n">
        <v>24.1924977874756</v>
      </c>
      <c r="I203" s="248" t="n">
        <v>26.1924977874756</v>
      </c>
      <c r="J203" s="237"/>
      <c r="K203" s="238" t="n">
        <v>43009</v>
      </c>
      <c r="L203" s="249" t="n">
        <v>26.6510076141357</v>
      </c>
      <c r="M203" s="249" t="n">
        <v>31.6510076141357</v>
      </c>
      <c r="N203" s="249" t="n">
        <v>36.6510076141357</v>
      </c>
      <c r="O203" s="236"/>
      <c r="P203" s="249" t="n">
        <v>28.1540059661865</v>
      </c>
      <c r="Q203" s="249" t="n">
        <v>33.1540059661865</v>
      </c>
      <c r="R203" s="249" t="n">
        <v>38.1540059661865</v>
      </c>
      <c r="S203" s="236"/>
      <c r="T203" s="249" t="n">
        <v>1.70243310928345</v>
      </c>
      <c r="U203" s="249" t="n">
        <v>1.70243310928345</v>
      </c>
      <c r="V203" s="249" t="n">
        <v>1.70243310928345</v>
      </c>
      <c r="W203" s="236"/>
      <c r="X203" s="249" t="n">
        <v>0.18</v>
      </c>
      <c r="Y203" s="249" t="n">
        <v>0.192488584</v>
      </c>
      <c r="Z203" s="249" t="n">
        <v>0.25</v>
      </c>
      <c r="AA203" s="236"/>
      <c r="AB203" s="249" t="n">
        <v>0.0805</v>
      </c>
      <c r="AC203" s="249" t="n">
        <v>0.096244292</v>
      </c>
      <c r="AD203" s="249" t="n">
        <v>0.135</v>
      </c>
      <c r="AE203" s="236"/>
      <c r="AF203" s="249" t="n">
        <v>0.157388952</v>
      </c>
      <c r="AG203" s="249" t="n">
        <v>0.224164718</v>
      </c>
      <c r="AH203" s="249" t="n">
        <v>0.30262237</v>
      </c>
      <c r="AI203" s="236"/>
      <c r="AJ203" s="249" t="n">
        <v>0.094433371</v>
      </c>
      <c r="AK203" s="249" t="n">
        <v>0.156915303</v>
      </c>
      <c r="AL203" s="249" t="n">
        <v>0.235372954</v>
      </c>
      <c r="AM203" s="236"/>
      <c r="AN203" s="237" t="n">
        <v>65</v>
      </c>
      <c r="AO203" s="250" t="n">
        <v>0.4</v>
      </c>
      <c r="AP203" s="236"/>
      <c r="AQ203" s="236"/>
      <c r="AR203" s="236"/>
      <c r="AS203" s="236"/>
      <c r="AT203" s="236"/>
      <c r="AU203" s="236"/>
      <c r="AV203" s="236"/>
      <c r="AW203" s="236"/>
      <c r="AX203" s="236"/>
      <c r="AY203" s="236"/>
      <c r="AZ203" s="236"/>
      <c r="BA203" s="236"/>
      <c r="BB203" s="236"/>
      <c r="BC203" s="236"/>
      <c r="BD203" s="236"/>
      <c r="BE203" s="236"/>
      <c r="BF203" s="238" t="n">
        <v>43009</v>
      </c>
      <c r="BG203" s="252" t="n">
        <v>0.89</v>
      </c>
      <c r="BH203" s="236"/>
      <c r="BI203" s="236"/>
      <c r="BJ203" s="239"/>
      <c r="BK203" s="239"/>
      <c r="BL203" s="239"/>
      <c r="BM203" s="13"/>
      <c r="BN203" s="13"/>
      <c r="BO203" s="13"/>
      <c r="BP203" s="13"/>
      <c r="BQ203" s="13"/>
      <c r="BR203" s="239"/>
      <c r="BS203" s="239"/>
      <c r="BT203" s="239"/>
      <c r="BU203" s="239"/>
      <c r="BV203" s="239"/>
      <c r="BW203" s="239"/>
      <c r="BX203" s="239"/>
      <c r="BY203" s="239"/>
      <c r="BZ203" s="239"/>
      <c r="CA203" s="239"/>
      <c r="CB203" s="239"/>
      <c r="CC203" s="239"/>
      <c r="CD203" s="239"/>
      <c r="CE203" s="239"/>
    </row>
    <row r="204" customFormat="false" ht="12.75" hidden="false" customHeight="false" outlineLevel="0" collapsed="false">
      <c r="B204" s="247" t="n">
        <v>42156</v>
      </c>
      <c r="C204" s="248" t="n">
        <v>44.3300018310547</v>
      </c>
      <c r="D204" s="248" t="n">
        <v>49.3300018310547</v>
      </c>
      <c r="E204" s="248" t="n">
        <v>54.3300018310547</v>
      </c>
      <c r="F204" s="243"/>
      <c r="G204" s="248" t="n">
        <v>22.7925000762939</v>
      </c>
      <c r="H204" s="248" t="n">
        <v>24.7925000762939</v>
      </c>
      <c r="I204" s="248" t="n">
        <v>26.7925000762939</v>
      </c>
      <c r="J204" s="237"/>
      <c r="K204" s="238" t="n">
        <v>43040</v>
      </c>
      <c r="L204" s="249" t="n">
        <v>26.9010076141357</v>
      </c>
      <c r="M204" s="249" t="n">
        <v>31.9010076141357</v>
      </c>
      <c r="N204" s="249" t="n">
        <v>36.9010076141357</v>
      </c>
      <c r="O204" s="236"/>
      <c r="P204" s="249" t="n">
        <v>27.6540059661865</v>
      </c>
      <c r="Q204" s="249" t="n">
        <v>32.6540059661865</v>
      </c>
      <c r="R204" s="249" t="n">
        <v>37.6540059661865</v>
      </c>
      <c r="S204" s="236"/>
      <c r="T204" s="249" t="n">
        <v>1.70243310928345</v>
      </c>
      <c r="U204" s="249" t="n">
        <v>1.70243310928345</v>
      </c>
      <c r="V204" s="249" t="n">
        <v>1.70243310928345</v>
      </c>
      <c r="W204" s="236"/>
      <c r="X204" s="249" t="n">
        <v>0.18</v>
      </c>
      <c r="Y204" s="249" t="n">
        <v>0.192210083</v>
      </c>
      <c r="Z204" s="249" t="n">
        <v>0.25</v>
      </c>
      <c r="AA204" s="236"/>
      <c r="AB204" s="249" t="n">
        <v>0.0805</v>
      </c>
      <c r="AC204" s="249" t="n">
        <v>0.096105041</v>
      </c>
      <c r="AD204" s="249" t="n">
        <v>0.135</v>
      </c>
      <c r="AE204" s="236"/>
      <c r="AF204" s="249" t="n">
        <v>0.156915303</v>
      </c>
      <c r="AG204" s="249" t="n">
        <v>0.223708122</v>
      </c>
      <c r="AH204" s="249" t="n">
        <v>0.302005965</v>
      </c>
      <c r="AI204" s="236"/>
      <c r="AJ204" s="249" t="n">
        <v>0.094149182</v>
      </c>
      <c r="AK204" s="249" t="n">
        <v>0.156595686</v>
      </c>
      <c r="AL204" s="249" t="n">
        <v>0.234893529</v>
      </c>
      <c r="AM204" s="236"/>
      <c r="AN204" s="237" t="n">
        <v>66</v>
      </c>
      <c r="AO204" s="250" t="n">
        <v>0.4</v>
      </c>
      <c r="AP204" s="236"/>
      <c r="AQ204" s="236"/>
      <c r="AR204" s="236"/>
      <c r="AS204" s="236"/>
      <c r="AT204" s="236"/>
      <c r="AU204" s="236"/>
      <c r="AV204" s="236"/>
      <c r="AW204" s="236"/>
      <c r="AX204" s="236"/>
      <c r="AY204" s="236"/>
      <c r="AZ204" s="236"/>
      <c r="BA204" s="236"/>
      <c r="BB204" s="236"/>
      <c r="BC204" s="236"/>
      <c r="BD204" s="236"/>
      <c r="BE204" s="236"/>
      <c r="BF204" s="238" t="n">
        <v>43040</v>
      </c>
      <c r="BG204" s="252" t="n">
        <v>0.89</v>
      </c>
      <c r="BH204" s="236"/>
      <c r="BI204" s="236"/>
      <c r="BJ204" s="239"/>
      <c r="BK204" s="239"/>
      <c r="BL204" s="239"/>
      <c r="BM204" s="13"/>
      <c r="BN204" s="13"/>
      <c r="BO204" s="13"/>
      <c r="BP204" s="13"/>
      <c r="BQ204" s="13"/>
      <c r="BR204" s="239"/>
      <c r="BS204" s="239"/>
      <c r="BT204" s="239"/>
      <c r="BU204" s="239"/>
      <c r="BV204" s="239"/>
      <c r="BW204" s="239"/>
      <c r="BX204" s="239"/>
      <c r="BY204" s="239"/>
      <c r="BZ204" s="239"/>
      <c r="CA204" s="239"/>
      <c r="CB204" s="239"/>
      <c r="CC204" s="239"/>
      <c r="CD204" s="239"/>
      <c r="CE204" s="239"/>
    </row>
    <row r="205" customFormat="false" ht="12.75" hidden="false" customHeight="false" outlineLevel="0" collapsed="false">
      <c r="B205" s="247" t="n">
        <v>42186</v>
      </c>
      <c r="C205" s="248" t="n">
        <v>52.9800033569336</v>
      </c>
      <c r="D205" s="248" t="n">
        <v>57.9800033569336</v>
      </c>
      <c r="E205" s="248" t="n">
        <v>62.9800033569336</v>
      </c>
      <c r="F205" s="243"/>
      <c r="G205" s="248" t="n">
        <v>24.2925000762939</v>
      </c>
      <c r="H205" s="248" t="n">
        <v>26.2925000762939</v>
      </c>
      <c r="I205" s="248" t="n">
        <v>28.2925000762939</v>
      </c>
      <c r="J205" s="237"/>
      <c r="K205" s="238" t="n">
        <v>43070</v>
      </c>
      <c r="L205" s="249" t="n">
        <v>27.4660062408447</v>
      </c>
      <c r="M205" s="249" t="n">
        <v>32.4660062408447</v>
      </c>
      <c r="N205" s="249" t="n">
        <v>37.4660062408447</v>
      </c>
      <c r="O205" s="236"/>
      <c r="P205" s="249" t="n">
        <v>28.3640073394775</v>
      </c>
      <c r="Q205" s="249" t="n">
        <v>33.3640073394775</v>
      </c>
      <c r="R205" s="249" t="n">
        <v>38.3640073394775</v>
      </c>
      <c r="S205" s="236"/>
      <c r="T205" s="249" t="n">
        <v>1.70243310928345</v>
      </c>
      <c r="U205" s="249" t="n">
        <v>1.70243310928345</v>
      </c>
      <c r="V205" s="249" t="n">
        <v>1.70243310928345</v>
      </c>
      <c r="W205" s="236"/>
      <c r="X205" s="249" t="n">
        <v>0.18</v>
      </c>
      <c r="Y205" s="249" t="n">
        <v>0.192120025</v>
      </c>
      <c r="Z205" s="249" t="n">
        <v>0.25</v>
      </c>
      <c r="AA205" s="236"/>
      <c r="AB205" s="249" t="n">
        <v>0.0805</v>
      </c>
      <c r="AC205" s="249" t="n">
        <v>0.096060013</v>
      </c>
      <c r="AD205" s="249" t="n">
        <v>0.134</v>
      </c>
      <c r="AE205" s="236"/>
      <c r="AF205" s="249" t="n">
        <v>0.156595686</v>
      </c>
      <c r="AG205" s="249" t="n">
        <v>0.223390841</v>
      </c>
      <c r="AH205" s="249" t="n">
        <v>0.301577635</v>
      </c>
      <c r="AI205" s="236"/>
      <c r="AJ205" s="249" t="n">
        <v>0.093957411</v>
      </c>
      <c r="AK205" s="249" t="n">
        <v>0.156373589</v>
      </c>
      <c r="AL205" s="249" t="n">
        <v>0.234560383</v>
      </c>
      <c r="AM205" s="236"/>
      <c r="AN205" s="237" t="n">
        <v>66</v>
      </c>
      <c r="AO205" s="250" t="n">
        <v>0.4</v>
      </c>
      <c r="AP205" s="236"/>
      <c r="AQ205" s="236"/>
      <c r="AR205" s="236"/>
      <c r="AS205" s="236"/>
      <c r="AT205" s="236"/>
      <c r="AU205" s="236"/>
      <c r="AV205" s="236"/>
      <c r="AW205" s="236"/>
      <c r="AX205" s="236"/>
      <c r="AY205" s="236"/>
      <c r="AZ205" s="236"/>
      <c r="BA205" s="236"/>
      <c r="BB205" s="236"/>
      <c r="BC205" s="236"/>
      <c r="BD205" s="236"/>
      <c r="BE205" s="236"/>
      <c r="BF205" s="238" t="n">
        <v>43070</v>
      </c>
      <c r="BG205" s="252" t="n">
        <v>0.89</v>
      </c>
      <c r="BH205" s="236"/>
      <c r="BI205" s="236"/>
      <c r="BJ205" s="239"/>
      <c r="BK205" s="239"/>
      <c r="BL205" s="239"/>
      <c r="BM205" s="13"/>
      <c r="BN205" s="13"/>
      <c r="BO205" s="13"/>
      <c r="BP205" s="13"/>
      <c r="BQ205" s="13"/>
      <c r="BR205" s="239"/>
      <c r="BS205" s="239"/>
      <c r="BT205" s="239"/>
      <c r="BU205" s="239"/>
      <c r="BV205" s="239"/>
      <c r="BW205" s="239"/>
      <c r="BX205" s="239"/>
      <c r="BY205" s="239"/>
      <c r="BZ205" s="239"/>
      <c r="CA205" s="239"/>
      <c r="CB205" s="239"/>
      <c r="CC205" s="239"/>
      <c r="CD205" s="239"/>
      <c r="CE205" s="239"/>
    </row>
    <row r="206" customFormat="false" ht="12.75" hidden="false" customHeight="false" outlineLevel="0" collapsed="false">
      <c r="B206" s="247" t="n">
        <v>42217</v>
      </c>
      <c r="C206" s="248" t="n">
        <v>52.2250015258789</v>
      </c>
      <c r="D206" s="248" t="n">
        <v>57.2250015258789</v>
      </c>
      <c r="E206" s="248" t="n">
        <v>62.2250015258789</v>
      </c>
      <c r="F206" s="243"/>
      <c r="G206" s="248" t="n">
        <v>24.1925000762939</v>
      </c>
      <c r="H206" s="248" t="n">
        <v>26.1925000762939</v>
      </c>
      <c r="I206" s="248" t="n">
        <v>28.1925000762939</v>
      </c>
      <c r="J206" s="237"/>
      <c r="K206" s="238" t="n">
        <v>43101</v>
      </c>
      <c r="L206" s="249" t="n">
        <v>32.5530057525635</v>
      </c>
      <c r="M206" s="249" t="n">
        <v>37.5530057525635</v>
      </c>
      <c r="N206" s="249" t="n">
        <v>42.5530057525635</v>
      </c>
      <c r="O206" s="236"/>
      <c r="P206" s="249" t="n">
        <v>30.5120057678223</v>
      </c>
      <c r="Q206" s="249" t="n">
        <v>35.5120057678223</v>
      </c>
      <c r="R206" s="249" t="n">
        <v>40.5120057678223</v>
      </c>
      <c r="S206" s="236"/>
      <c r="T206" s="249" t="n">
        <v>1.70243310928345</v>
      </c>
      <c r="U206" s="249" t="n">
        <v>1.70243310928345</v>
      </c>
      <c r="V206" s="249" t="n">
        <v>1.70243310928345</v>
      </c>
      <c r="W206" s="236"/>
      <c r="X206" s="249" t="n">
        <v>0.18</v>
      </c>
      <c r="Y206" s="249" t="n">
        <v>0.192128243</v>
      </c>
      <c r="Z206" s="249" t="n">
        <v>0.25</v>
      </c>
      <c r="AA206" s="236"/>
      <c r="AB206" s="249" t="n">
        <v>0.0805</v>
      </c>
      <c r="AC206" s="249" t="n">
        <v>0.096064121</v>
      </c>
      <c r="AD206" s="249" t="n">
        <v>0.134</v>
      </c>
      <c r="AE206" s="236"/>
      <c r="AF206" s="249" t="n">
        <v>0.156373589</v>
      </c>
      <c r="AG206" s="249" t="n">
        <v>0.223151425</v>
      </c>
      <c r="AH206" s="249" t="n">
        <v>0.301254424</v>
      </c>
      <c r="AI206" s="236"/>
      <c r="AJ206" s="249" t="n">
        <v>0.093824153</v>
      </c>
      <c r="AK206" s="249" t="n">
        <v>0.156205998</v>
      </c>
      <c r="AL206" s="249" t="n">
        <v>0.234308997</v>
      </c>
      <c r="AM206" s="236"/>
      <c r="AN206" s="237" t="n">
        <v>66</v>
      </c>
      <c r="AO206" s="250" t="n">
        <v>0.4</v>
      </c>
      <c r="AP206" s="236"/>
      <c r="AQ206" s="236"/>
      <c r="AR206" s="236"/>
      <c r="AS206" s="236"/>
      <c r="AT206" s="236"/>
      <c r="AU206" s="236"/>
      <c r="AV206" s="236"/>
      <c r="AW206" s="236"/>
      <c r="AX206" s="236"/>
      <c r="AY206" s="236"/>
      <c r="AZ206" s="236"/>
      <c r="BA206" s="236"/>
      <c r="BB206" s="236"/>
      <c r="BC206" s="236"/>
      <c r="BD206" s="236"/>
      <c r="BE206" s="236"/>
      <c r="BF206" s="238" t="n">
        <v>43101</v>
      </c>
      <c r="BG206" s="252" t="n">
        <v>0.89</v>
      </c>
      <c r="BH206" s="236"/>
      <c r="BI206" s="236"/>
      <c r="BJ206" s="239"/>
      <c r="BK206" s="239"/>
      <c r="BL206" s="239"/>
      <c r="BM206" s="13"/>
      <c r="BN206" s="13"/>
      <c r="BO206" s="13"/>
      <c r="BP206" s="13"/>
      <c r="BQ206" s="13"/>
      <c r="BR206" s="239"/>
      <c r="BS206" s="239"/>
      <c r="BT206" s="239"/>
      <c r="BU206" s="239"/>
      <c r="BV206" s="239"/>
      <c r="BW206" s="239"/>
      <c r="BX206" s="239"/>
      <c r="BY206" s="239"/>
      <c r="BZ206" s="239"/>
      <c r="CA206" s="239"/>
      <c r="CB206" s="239"/>
      <c r="CC206" s="239"/>
      <c r="CD206" s="239"/>
      <c r="CE206" s="239"/>
    </row>
    <row r="207" customFormat="false" ht="12.75" hidden="false" customHeight="false" outlineLevel="0" collapsed="false">
      <c r="B207" s="247" t="n">
        <v>42248</v>
      </c>
      <c r="C207" s="248" t="n">
        <v>31.6499992370605</v>
      </c>
      <c r="D207" s="248" t="n">
        <v>36.6499992370605</v>
      </c>
      <c r="E207" s="248" t="n">
        <v>41.6499992370605</v>
      </c>
      <c r="F207" s="243"/>
      <c r="G207" s="248" t="n">
        <v>20.9425010299683</v>
      </c>
      <c r="H207" s="248" t="n">
        <v>22.9425010299683</v>
      </c>
      <c r="I207" s="248" t="n">
        <v>24.9425010299683</v>
      </c>
      <c r="J207" s="237"/>
      <c r="K207" s="238" t="n">
        <v>43132</v>
      </c>
      <c r="L207" s="249" t="n">
        <v>31.3030057525635</v>
      </c>
      <c r="M207" s="249" t="n">
        <v>36.3030057525635</v>
      </c>
      <c r="N207" s="249" t="n">
        <v>41.3030057525635</v>
      </c>
      <c r="O207" s="236"/>
      <c r="P207" s="249" t="n">
        <v>29.7620057678223</v>
      </c>
      <c r="Q207" s="249" t="n">
        <v>34.7620057678223</v>
      </c>
      <c r="R207" s="249" t="n">
        <v>39.7620057678223</v>
      </c>
      <c r="S207" s="236"/>
      <c r="T207" s="249" t="n">
        <v>1.70243310928345</v>
      </c>
      <c r="U207" s="249" t="n">
        <v>1.70243310928345</v>
      </c>
      <c r="V207" s="249" t="n">
        <v>1.70243310928345</v>
      </c>
      <c r="W207" s="236"/>
      <c r="X207" s="249" t="n">
        <v>0.18</v>
      </c>
      <c r="Y207" s="249" t="n">
        <v>0.191975457</v>
      </c>
      <c r="Z207" s="249" t="n">
        <v>0.25</v>
      </c>
      <c r="AA207" s="236"/>
      <c r="AB207" s="249" t="n">
        <v>0.0805</v>
      </c>
      <c r="AC207" s="249" t="n">
        <v>0.095987728</v>
      </c>
      <c r="AD207" s="249" t="n">
        <v>0.134</v>
      </c>
      <c r="AE207" s="236"/>
      <c r="AF207" s="249" t="n">
        <v>0.156205998</v>
      </c>
      <c r="AG207" s="249" t="n">
        <v>0.222791692</v>
      </c>
      <c r="AH207" s="249" t="n">
        <v>0.300768785</v>
      </c>
      <c r="AI207" s="236"/>
      <c r="AJ207" s="249" t="n">
        <v>0.093723599</v>
      </c>
      <c r="AK207" s="249" t="n">
        <v>0.155954185</v>
      </c>
      <c r="AL207" s="249" t="n">
        <v>0.233931277</v>
      </c>
      <c r="AM207" s="236"/>
      <c r="AN207" s="237" t="n">
        <v>67</v>
      </c>
      <c r="AO207" s="250" t="n">
        <v>0.4</v>
      </c>
      <c r="AP207" s="236"/>
      <c r="AQ207" s="236"/>
      <c r="AR207" s="236"/>
      <c r="AS207" s="236"/>
      <c r="AT207" s="236"/>
      <c r="AU207" s="236"/>
      <c r="AV207" s="236"/>
      <c r="AW207" s="236"/>
      <c r="AX207" s="236"/>
      <c r="AY207" s="236"/>
      <c r="AZ207" s="236"/>
      <c r="BA207" s="236"/>
      <c r="BB207" s="236"/>
      <c r="BC207" s="236"/>
      <c r="BD207" s="236"/>
      <c r="BE207" s="236"/>
      <c r="BF207" s="238" t="n">
        <v>43132</v>
      </c>
      <c r="BG207" s="252" t="n">
        <v>0.89</v>
      </c>
      <c r="BH207" s="236"/>
      <c r="BI207" s="236"/>
      <c r="BJ207" s="239"/>
      <c r="BK207" s="239"/>
      <c r="BL207" s="239"/>
      <c r="BM207" s="13"/>
      <c r="BN207" s="13"/>
      <c r="BO207" s="13"/>
      <c r="BP207" s="13"/>
      <c r="BQ207" s="13"/>
      <c r="BR207" s="239"/>
      <c r="BS207" s="239"/>
      <c r="BT207" s="239"/>
      <c r="BU207" s="239"/>
      <c r="BV207" s="239"/>
      <c r="BW207" s="239"/>
      <c r="BX207" s="239"/>
      <c r="BY207" s="239"/>
      <c r="BZ207" s="239"/>
      <c r="CA207" s="239"/>
      <c r="CB207" s="239"/>
      <c r="CC207" s="239"/>
      <c r="CD207" s="239"/>
      <c r="CE207" s="239"/>
    </row>
    <row r="208" customFormat="false" ht="12.75" hidden="false" customHeight="false" outlineLevel="0" collapsed="false">
      <c r="B208" s="247" t="n">
        <v>42278</v>
      </c>
      <c r="C208" s="248" t="n">
        <v>30.8999988555908</v>
      </c>
      <c r="D208" s="248" t="n">
        <v>35.8999988555908</v>
      </c>
      <c r="E208" s="248" t="n">
        <v>40.8999988555908</v>
      </c>
      <c r="F208" s="243"/>
      <c r="G208" s="248" t="n">
        <v>20.5750007247925</v>
      </c>
      <c r="H208" s="248" t="n">
        <v>22.5750007247925</v>
      </c>
      <c r="I208" s="248" t="n">
        <v>24.5750007247925</v>
      </c>
      <c r="J208" s="237"/>
      <c r="K208" s="238" t="n">
        <v>43160</v>
      </c>
      <c r="L208" s="249" t="n">
        <v>29.8800035095215</v>
      </c>
      <c r="M208" s="249" t="n">
        <v>34.8800035095215</v>
      </c>
      <c r="N208" s="249" t="n">
        <v>39.8800035095215</v>
      </c>
      <c r="O208" s="236"/>
      <c r="P208" s="249" t="n">
        <v>28.9200028991699</v>
      </c>
      <c r="Q208" s="249" t="n">
        <v>33.9200028991699</v>
      </c>
      <c r="R208" s="249" t="n">
        <v>38.9200028991699</v>
      </c>
      <c r="S208" s="236"/>
      <c r="T208" s="249" t="n">
        <v>1.70243310928345</v>
      </c>
      <c r="U208" s="249" t="n">
        <v>1.70243310928345</v>
      </c>
      <c r="V208" s="249" t="n">
        <v>1.70243310928345</v>
      </c>
      <c r="W208" s="236"/>
      <c r="X208" s="249" t="n">
        <v>0.18</v>
      </c>
      <c r="Y208" s="249" t="n">
        <v>0.191587656</v>
      </c>
      <c r="Z208" s="249" t="n">
        <v>0.249</v>
      </c>
      <c r="AA208" s="236"/>
      <c r="AB208" s="249" t="n">
        <v>0.0805</v>
      </c>
      <c r="AC208" s="249" t="n">
        <v>0.095793828</v>
      </c>
      <c r="AD208" s="249" t="n">
        <v>0.134</v>
      </c>
      <c r="AE208" s="236"/>
      <c r="AF208" s="249" t="n">
        <v>0.155954185</v>
      </c>
      <c r="AG208" s="249" t="n">
        <v>0.22221379</v>
      </c>
      <c r="AH208" s="249" t="n">
        <v>0.299988617</v>
      </c>
      <c r="AI208" s="236"/>
      <c r="AJ208" s="249" t="n">
        <v>0.093572511</v>
      </c>
      <c r="AK208" s="249" t="n">
        <v>0.155549653</v>
      </c>
      <c r="AL208" s="249" t="n">
        <v>0.23332448</v>
      </c>
      <c r="AM208" s="236"/>
      <c r="AN208" s="237" t="n">
        <v>67</v>
      </c>
      <c r="AO208" s="250" t="n">
        <v>0.4</v>
      </c>
      <c r="AP208" s="236"/>
      <c r="AQ208" s="236"/>
      <c r="AR208" s="236"/>
      <c r="AS208" s="236"/>
      <c r="AT208" s="236"/>
      <c r="AU208" s="236"/>
      <c r="AV208" s="236"/>
      <c r="AW208" s="236"/>
      <c r="AX208" s="236"/>
      <c r="AY208" s="236"/>
      <c r="AZ208" s="236"/>
      <c r="BA208" s="236"/>
      <c r="BB208" s="236"/>
      <c r="BC208" s="236"/>
      <c r="BD208" s="236"/>
      <c r="BE208" s="236"/>
      <c r="BF208" s="238" t="n">
        <v>43160</v>
      </c>
      <c r="BG208" s="252" t="n">
        <v>0.89</v>
      </c>
      <c r="BH208" s="236"/>
      <c r="BI208" s="236"/>
      <c r="BJ208" s="239"/>
      <c r="BK208" s="239"/>
      <c r="BL208" s="239"/>
      <c r="BM208" s="13"/>
      <c r="BN208" s="13"/>
      <c r="BO208" s="13"/>
      <c r="BP208" s="13"/>
      <c r="BQ208" s="13"/>
      <c r="BR208" s="239"/>
      <c r="BS208" s="239"/>
      <c r="BT208" s="239"/>
      <c r="BU208" s="239"/>
      <c r="BV208" s="239"/>
      <c r="BW208" s="239"/>
      <c r="BX208" s="239"/>
      <c r="BY208" s="239"/>
      <c r="BZ208" s="239"/>
      <c r="CA208" s="239"/>
      <c r="CB208" s="239"/>
      <c r="CC208" s="239"/>
      <c r="CD208" s="239"/>
      <c r="CE208" s="239"/>
    </row>
    <row r="209" customFormat="false" ht="12.75" hidden="false" customHeight="false" outlineLevel="0" collapsed="false">
      <c r="B209" s="247" t="n">
        <v>42309</v>
      </c>
      <c r="C209" s="248" t="n">
        <v>29.3999988555908</v>
      </c>
      <c r="D209" s="248" t="n">
        <v>34.3999988555908</v>
      </c>
      <c r="E209" s="248" t="n">
        <v>39.3999988555908</v>
      </c>
      <c r="F209" s="243"/>
      <c r="G209" s="248" t="n">
        <v>20.6749991989136</v>
      </c>
      <c r="H209" s="248" t="n">
        <v>22.6749991989136</v>
      </c>
      <c r="I209" s="248" t="n">
        <v>24.6749991989136</v>
      </c>
      <c r="J209" s="237"/>
      <c r="K209" s="238" t="n">
        <v>43191</v>
      </c>
      <c r="L209" s="249" t="n">
        <v>29.148508605957</v>
      </c>
      <c r="M209" s="249" t="n">
        <v>34.148508605957</v>
      </c>
      <c r="N209" s="249" t="n">
        <v>39.148508605957</v>
      </c>
      <c r="O209" s="236"/>
      <c r="P209" s="249" t="n">
        <v>27.9065103149414</v>
      </c>
      <c r="Q209" s="249" t="n">
        <v>32.9065103149414</v>
      </c>
      <c r="R209" s="249" t="n">
        <v>37.9065103149414</v>
      </c>
      <c r="S209" s="236"/>
      <c r="T209" s="249" t="n">
        <v>1.70243310928345</v>
      </c>
      <c r="U209" s="249" t="n">
        <v>1.70243310928345</v>
      </c>
      <c r="V209" s="249" t="n">
        <v>1.70243310928345</v>
      </c>
      <c r="W209" s="236"/>
      <c r="X209" s="249" t="n">
        <v>0.18</v>
      </c>
      <c r="Y209" s="249" t="n">
        <v>0.191432175</v>
      </c>
      <c r="Z209" s="249" t="n">
        <v>0.249</v>
      </c>
      <c r="AA209" s="236"/>
      <c r="AB209" s="249" t="n">
        <v>0.0805</v>
      </c>
      <c r="AC209" s="249" t="n">
        <v>0.095716087</v>
      </c>
      <c r="AD209" s="249" t="n">
        <v>0.134</v>
      </c>
      <c r="AE209" s="236"/>
      <c r="AF209" s="249" t="n">
        <v>0.155549653</v>
      </c>
      <c r="AG209" s="249" t="n">
        <v>0.22185073</v>
      </c>
      <c r="AH209" s="249" t="n">
        <v>0.299498485</v>
      </c>
      <c r="AI209" s="236"/>
      <c r="AJ209" s="249" t="n">
        <v>0.093329792</v>
      </c>
      <c r="AK209" s="249" t="n">
        <v>0.155295511</v>
      </c>
      <c r="AL209" s="249" t="n">
        <v>0.232943266</v>
      </c>
      <c r="AM209" s="236"/>
      <c r="AN209" s="237" t="n">
        <v>67</v>
      </c>
      <c r="AO209" s="250" t="n">
        <v>0.4</v>
      </c>
      <c r="AP209" s="236"/>
      <c r="AQ209" s="236"/>
      <c r="AR209" s="236"/>
      <c r="AS209" s="236"/>
      <c r="AT209" s="236"/>
      <c r="AU209" s="236"/>
      <c r="AV209" s="236"/>
      <c r="AW209" s="236"/>
      <c r="AX209" s="236"/>
      <c r="AY209" s="236"/>
      <c r="AZ209" s="236"/>
      <c r="BA209" s="236"/>
      <c r="BB209" s="236"/>
      <c r="BC209" s="236"/>
      <c r="BD209" s="236"/>
      <c r="BE209" s="236"/>
      <c r="BF209" s="238" t="n">
        <v>43191</v>
      </c>
      <c r="BG209" s="252" t="n">
        <v>0.89</v>
      </c>
      <c r="BH209" s="236"/>
      <c r="BI209" s="236"/>
      <c r="BJ209" s="239"/>
      <c r="BK209" s="239"/>
      <c r="BL209" s="239"/>
      <c r="BM209" s="13"/>
      <c r="BN209" s="13"/>
      <c r="BO209" s="13"/>
      <c r="BP209" s="13"/>
      <c r="BQ209" s="13"/>
      <c r="BR209" s="239"/>
      <c r="BS209" s="239"/>
      <c r="BT209" s="239"/>
      <c r="BU209" s="239"/>
      <c r="BV209" s="239"/>
      <c r="BW209" s="239"/>
      <c r="BX209" s="239"/>
      <c r="BY209" s="239"/>
      <c r="BZ209" s="239"/>
      <c r="CA209" s="239"/>
      <c r="CB209" s="239"/>
      <c r="CC209" s="239"/>
      <c r="CD209" s="239"/>
      <c r="CE209" s="239"/>
    </row>
    <row r="210" customFormat="false" ht="12.75" hidden="false" customHeight="false" outlineLevel="0" collapsed="false">
      <c r="B210" s="247" t="n">
        <v>42339</v>
      </c>
      <c r="C210" s="248" t="n">
        <v>28.8000003814697</v>
      </c>
      <c r="D210" s="248" t="n">
        <v>33.8000003814697</v>
      </c>
      <c r="E210" s="248" t="n">
        <v>38.8000003814697</v>
      </c>
      <c r="F210" s="243"/>
      <c r="G210" s="248" t="n">
        <v>22.524998626709</v>
      </c>
      <c r="H210" s="248" t="n">
        <v>24.524998626709</v>
      </c>
      <c r="I210" s="248" t="n">
        <v>26.524998626709</v>
      </c>
      <c r="J210" s="237"/>
      <c r="K210" s="238" t="n">
        <v>43221</v>
      </c>
      <c r="L210" s="249" t="n">
        <v>30.3225064849854</v>
      </c>
      <c r="M210" s="249" t="n">
        <v>35.3225064849854</v>
      </c>
      <c r="N210" s="249" t="n">
        <v>40.3225064849854</v>
      </c>
      <c r="O210" s="236"/>
      <c r="P210" s="249" t="n">
        <v>30.952504119873</v>
      </c>
      <c r="Q210" s="249" t="n">
        <v>35.9525041198731</v>
      </c>
      <c r="R210" s="249" t="n">
        <v>40.9525041198731</v>
      </c>
      <c r="S210" s="236"/>
      <c r="T210" s="249" t="n">
        <v>1.70243310928345</v>
      </c>
      <c r="U210" s="249" t="n">
        <v>1.70243310928345</v>
      </c>
      <c r="V210" s="249" t="n">
        <v>1.70243310928345</v>
      </c>
      <c r="W210" s="236"/>
      <c r="X210" s="249" t="n">
        <v>0.18</v>
      </c>
      <c r="Y210" s="249" t="n">
        <v>0.19147792</v>
      </c>
      <c r="Z210" s="249" t="n">
        <v>0.249</v>
      </c>
      <c r="AA210" s="236"/>
      <c r="AB210" s="249" t="n">
        <v>0.0805</v>
      </c>
      <c r="AC210" s="249" t="n">
        <v>0.09573896</v>
      </c>
      <c r="AD210" s="249" t="n">
        <v>0.134</v>
      </c>
      <c r="AE210" s="236"/>
      <c r="AF210" s="249" t="n">
        <v>0.155295511</v>
      </c>
      <c r="AG210" s="249" t="n">
        <v>0.221799531</v>
      </c>
      <c r="AH210" s="249" t="n">
        <v>0.299429367</v>
      </c>
      <c r="AI210" s="236"/>
      <c r="AJ210" s="249" t="n">
        <v>0.093177306</v>
      </c>
      <c r="AK210" s="249" t="n">
        <v>0.155259672</v>
      </c>
      <c r="AL210" s="249" t="n">
        <v>0.232889507</v>
      </c>
      <c r="AM210" s="236"/>
      <c r="AN210" s="237" t="n">
        <v>68</v>
      </c>
      <c r="AO210" s="250" t="n">
        <v>0.4</v>
      </c>
      <c r="AP210" s="236"/>
      <c r="AQ210" s="236"/>
      <c r="AR210" s="236"/>
      <c r="AS210" s="236"/>
      <c r="AT210" s="236"/>
      <c r="AU210" s="236"/>
      <c r="AV210" s="236"/>
      <c r="AW210" s="236"/>
      <c r="AX210" s="236"/>
      <c r="AY210" s="236"/>
      <c r="AZ210" s="236"/>
      <c r="BA210" s="236"/>
      <c r="BB210" s="236"/>
      <c r="BC210" s="236"/>
      <c r="BD210" s="236"/>
      <c r="BE210" s="236"/>
      <c r="BF210" s="238" t="n">
        <v>43221</v>
      </c>
      <c r="BG210" s="252" t="n">
        <v>0.89</v>
      </c>
      <c r="BH210" s="236"/>
      <c r="BI210" s="236"/>
      <c r="BJ210" s="239"/>
      <c r="BK210" s="239"/>
      <c r="BL210" s="239"/>
      <c r="BM210" s="13"/>
      <c r="BN210" s="13"/>
      <c r="BO210" s="13"/>
      <c r="BP210" s="13"/>
      <c r="BQ210" s="13"/>
      <c r="BR210" s="239"/>
      <c r="BS210" s="239"/>
      <c r="BT210" s="239"/>
      <c r="BU210" s="239"/>
      <c r="BV210" s="239"/>
      <c r="BW210" s="239"/>
      <c r="BX210" s="239"/>
      <c r="BY210" s="239"/>
      <c r="BZ210" s="239"/>
      <c r="CA210" s="239"/>
      <c r="CB210" s="239"/>
      <c r="CC210" s="239"/>
      <c r="CD210" s="239"/>
      <c r="CE210" s="239"/>
    </row>
    <row r="211" customFormat="false" ht="12.75" hidden="false" customHeight="false" outlineLevel="0" collapsed="false">
      <c r="B211" s="247" t="n">
        <v>42370</v>
      </c>
      <c r="C211" s="248" t="n">
        <v>33.0500106811523</v>
      </c>
      <c r="D211" s="248" t="n">
        <v>38.0500106811523</v>
      </c>
      <c r="E211" s="248" t="n">
        <v>43.0500106811523</v>
      </c>
      <c r="F211" s="243"/>
      <c r="G211" s="248" t="n">
        <v>24.192495880127</v>
      </c>
      <c r="H211" s="248" t="n">
        <v>26.192495880127</v>
      </c>
      <c r="I211" s="248" t="n">
        <v>28.192495880127</v>
      </c>
      <c r="J211" s="237"/>
      <c r="K211" s="238" t="n">
        <v>43252</v>
      </c>
      <c r="L211" s="249" t="n">
        <v>39.0900025939941</v>
      </c>
      <c r="M211" s="249" t="n">
        <v>44.0900025939941</v>
      </c>
      <c r="N211" s="249" t="n">
        <v>49.0900025939941</v>
      </c>
      <c r="O211" s="236"/>
      <c r="P211" s="249" t="n">
        <v>40.1725034332275</v>
      </c>
      <c r="Q211" s="249" t="n">
        <v>45.1725034332275</v>
      </c>
      <c r="R211" s="249" t="n">
        <v>50.1725034332275</v>
      </c>
      <c r="S211" s="236"/>
      <c r="T211" s="249" t="n">
        <v>1.70243310928345</v>
      </c>
      <c r="U211" s="249" t="n">
        <v>1.70243310928345</v>
      </c>
      <c r="V211" s="249" t="n">
        <v>1.70243310928345</v>
      </c>
      <c r="W211" s="236"/>
      <c r="X211" s="249" t="n">
        <v>0.18</v>
      </c>
      <c r="Y211" s="249" t="n">
        <v>0.191366082</v>
      </c>
      <c r="Z211" s="249" t="n">
        <v>0.249</v>
      </c>
      <c r="AA211" s="236"/>
      <c r="AB211" s="249" t="n">
        <v>0.0805</v>
      </c>
      <c r="AC211" s="249" t="n">
        <v>0.095683041</v>
      </c>
      <c r="AD211" s="249" t="n">
        <v>0.134</v>
      </c>
      <c r="AE211" s="236"/>
      <c r="AF211" s="249" t="n">
        <v>0.155259672</v>
      </c>
      <c r="AG211" s="249" t="n">
        <v>0.221587228</v>
      </c>
      <c r="AH211" s="249" t="n">
        <v>0.299142758</v>
      </c>
      <c r="AI211" s="236"/>
      <c r="AJ211" s="249" t="n">
        <v>0.093155803</v>
      </c>
      <c r="AK211" s="249" t="n">
        <v>0.15511106</v>
      </c>
      <c r="AL211" s="249" t="n">
        <v>0.23266659</v>
      </c>
      <c r="AM211" s="236"/>
      <c r="AN211" s="237" t="n">
        <v>68</v>
      </c>
      <c r="AO211" s="250" t="n">
        <v>0.4</v>
      </c>
      <c r="AP211" s="236"/>
      <c r="AQ211" s="236"/>
      <c r="AR211" s="236"/>
      <c r="AS211" s="236"/>
      <c r="AT211" s="236"/>
      <c r="AU211" s="236"/>
      <c r="AV211" s="236"/>
      <c r="AW211" s="236"/>
      <c r="AX211" s="236"/>
      <c r="AY211" s="236"/>
      <c r="AZ211" s="236"/>
      <c r="BA211" s="236"/>
      <c r="BB211" s="236"/>
      <c r="BC211" s="236"/>
      <c r="BD211" s="236"/>
      <c r="BE211" s="236"/>
      <c r="BF211" s="238" t="n">
        <v>43252</v>
      </c>
      <c r="BG211" s="252" t="n">
        <v>0.89</v>
      </c>
      <c r="BH211" s="236"/>
      <c r="BI211" s="236"/>
      <c r="BJ211" s="239"/>
      <c r="BK211" s="239"/>
      <c r="BL211" s="239"/>
      <c r="BM211" s="13"/>
      <c r="BN211" s="13"/>
      <c r="BO211" s="13"/>
      <c r="BP211" s="13"/>
      <c r="BQ211" s="13"/>
      <c r="BR211" s="239"/>
      <c r="BS211" s="239"/>
      <c r="BT211" s="239"/>
      <c r="BU211" s="239"/>
      <c r="BV211" s="239"/>
      <c r="BW211" s="239"/>
      <c r="BX211" s="239"/>
      <c r="BY211" s="239"/>
      <c r="BZ211" s="239"/>
      <c r="CA211" s="239"/>
      <c r="CB211" s="239"/>
      <c r="CC211" s="239"/>
      <c r="CD211" s="239"/>
      <c r="CE211" s="239"/>
    </row>
    <row r="212" customFormat="false" ht="12.75" hidden="false" customHeight="false" outlineLevel="0" collapsed="false">
      <c r="B212" s="247" t="n">
        <v>42401</v>
      </c>
      <c r="C212" s="248" t="n">
        <v>31.9000015258789</v>
      </c>
      <c r="D212" s="248" t="n">
        <v>36.9000015258789</v>
      </c>
      <c r="E212" s="248" t="n">
        <v>41.9000015258789</v>
      </c>
      <c r="F212" s="243"/>
      <c r="G212" s="248" t="n">
        <v>24.6924977874756</v>
      </c>
      <c r="H212" s="248" t="n">
        <v>26.6924977874756</v>
      </c>
      <c r="I212" s="248" t="n">
        <v>28.6924977874756</v>
      </c>
      <c r="J212" s="237"/>
      <c r="K212" s="238" t="n">
        <v>43282</v>
      </c>
      <c r="L212" s="249" t="n">
        <v>38.7600122070313</v>
      </c>
      <c r="M212" s="249" t="n">
        <v>43.7600122070313</v>
      </c>
      <c r="N212" s="249" t="n">
        <v>48.7600122070313</v>
      </c>
      <c r="O212" s="236"/>
      <c r="P212" s="249" t="n">
        <v>41.340012512207</v>
      </c>
      <c r="Q212" s="249" t="n">
        <v>46.340012512207</v>
      </c>
      <c r="R212" s="249" t="n">
        <v>51.340012512207</v>
      </c>
      <c r="S212" s="236"/>
      <c r="T212" s="249" t="n">
        <v>1.70243310928345</v>
      </c>
      <c r="U212" s="249" t="n">
        <v>1.70243310928345</v>
      </c>
      <c r="V212" s="249" t="n">
        <v>1.70243310928345</v>
      </c>
      <c r="W212" s="236"/>
      <c r="X212" s="249" t="n">
        <v>0.2175</v>
      </c>
      <c r="Y212" s="249" t="n">
        <v>0.191296844</v>
      </c>
      <c r="Z212" s="249" t="n">
        <v>0.249</v>
      </c>
      <c r="AA212" s="236"/>
      <c r="AB212" s="249" t="n">
        <v>0.098</v>
      </c>
      <c r="AC212" s="249" t="n">
        <v>0.095648422</v>
      </c>
      <c r="AD212" s="249" t="n">
        <v>0.134</v>
      </c>
      <c r="AE212" s="236"/>
      <c r="AF212" s="249" t="n">
        <v>0.15511106</v>
      </c>
      <c r="AG212" s="249" t="n">
        <v>0.221381062</v>
      </c>
      <c r="AH212" s="249" t="n">
        <v>0.298864433</v>
      </c>
      <c r="AI212" s="236"/>
      <c r="AJ212" s="249" t="n">
        <v>0.093066636</v>
      </c>
      <c r="AK212" s="249" t="n">
        <v>0.154966743</v>
      </c>
      <c r="AL212" s="249" t="n">
        <v>0.232450115</v>
      </c>
      <c r="AM212" s="236"/>
      <c r="AN212" s="237" t="n">
        <v>68</v>
      </c>
      <c r="AO212" s="250" t="n">
        <v>0.4</v>
      </c>
      <c r="AP212" s="236"/>
      <c r="AQ212" s="236"/>
      <c r="AR212" s="236"/>
      <c r="AS212" s="236"/>
      <c r="AT212" s="236"/>
      <c r="AU212" s="236"/>
      <c r="AV212" s="236"/>
      <c r="AW212" s="236"/>
      <c r="AX212" s="236"/>
      <c r="AY212" s="236"/>
      <c r="AZ212" s="236"/>
      <c r="BA212" s="236"/>
      <c r="BB212" s="236"/>
      <c r="BC212" s="236"/>
      <c r="BD212" s="236"/>
      <c r="BE212" s="236"/>
      <c r="BF212" s="238" t="n">
        <v>43282</v>
      </c>
      <c r="BG212" s="252" t="n">
        <v>0.89</v>
      </c>
      <c r="BH212" s="236"/>
      <c r="BI212" s="236"/>
      <c r="BJ212" s="239"/>
      <c r="BK212" s="239"/>
      <c r="BL212" s="239"/>
      <c r="BM212" s="13"/>
      <c r="BN212" s="13"/>
      <c r="BO212" s="13"/>
      <c r="BP212" s="13"/>
      <c r="BQ212" s="13"/>
      <c r="BR212" s="239"/>
      <c r="BS212" s="239"/>
      <c r="BT212" s="239"/>
      <c r="BU212" s="239"/>
      <c r="BV212" s="239"/>
      <c r="BW212" s="239"/>
      <c r="BX212" s="239"/>
      <c r="BY212" s="239"/>
      <c r="BZ212" s="239"/>
      <c r="CA212" s="239"/>
      <c r="CB212" s="239"/>
      <c r="CC212" s="239"/>
      <c r="CD212" s="239"/>
      <c r="CE212" s="239"/>
    </row>
    <row r="213" customFormat="false" ht="12.75" hidden="false" customHeight="false" outlineLevel="0" collapsed="false">
      <c r="B213" s="247" t="n">
        <v>42430</v>
      </c>
      <c r="C213" s="248" t="n">
        <v>30.3799915313721</v>
      </c>
      <c r="D213" s="248" t="n">
        <v>35.3799915313721</v>
      </c>
      <c r="E213" s="248" t="n">
        <v>40.3799915313721</v>
      </c>
      <c r="F213" s="243"/>
      <c r="G213" s="248" t="n">
        <v>23.6424966430664</v>
      </c>
      <c r="H213" s="248" t="n">
        <v>25.6424966430664</v>
      </c>
      <c r="I213" s="248" t="n">
        <v>27.6424966430664</v>
      </c>
      <c r="J213" s="237"/>
      <c r="K213" s="238" t="n">
        <v>43313</v>
      </c>
      <c r="L213" s="249" t="n">
        <v>37.4100099182129</v>
      </c>
      <c r="M213" s="249" t="n">
        <v>42.4100099182129</v>
      </c>
      <c r="N213" s="249" t="n">
        <v>47.4100099182129</v>
      </c>
      <c r="O213" s="236"/>
      <c r="P213" s="249" t="n">
        <v>39.4900102233887</v>
      </c>
      <c r="Q213" s="249" t="n">
        <v>44.4900102233887</v>
      </c>
      <c r="R213" s="249" t="n">
        <v>49.4900102233887</v>
      </c>
      <c r="S213" s="236"/>
      <c r="T213" s="249" t="n">
        <v>1.70243310928345</v>
      </c>
      <c r="U213" s="249" t="n">
        <v>1.70243310928345</v>
      </c>
      <c r="V213" s="249" t="n">
        <v>1.70243310928345</v>
      </c>
      <c r="W213" s="236"/>
      <c r="X213" s="249" t="n">
        <v>0.2175</v>
      </c>
      <c r="Y213" s="249" t="n">
        <v>0.191146324</v>
      </c>
      <c r="Z213" s="249" t="n">
        <v>0.248</v>
      </c>
      <c r="AA213" s="236"/>
      <c r="AB213" s="249" t="n">
        <v>0.098</v>
      </c>
      <c r="AC213" s="249" t="n">
        <v>0.095573162</v>
      </c>
      <c r="AD213" s="249" t="n">
        <v>0.134</v>
      </c>
      <c r="AE213" s="236"/>
      <c r="AF213" s="249" t="n">
        <v>0.154966743</v>
      </c>
      <c r="AG213" s="249" t="n">
        <v>0.220941195</v>
      </c>
      <c r="AH213" s="249" t="n">
        <v>0.298270614</v>
      </c>
      <c r="AI213" s="236"/>
      <c r="AJ213" s="249" t="n">
        <v>0.092980046</v>
      </c>
      <c r="AK213" s="249" t="n">
        <v>0.154658837</v>
      </c>
      <c r="AL213" s="249" t="n">
        <v>0.231988255</v>
      </c>
      <c r="AM213" s="236"/>
      <c r="AN213" s="237" t="n">
        <v>69</v>
      </c>
      <c r="AO213" s="250" t="n">
        <v>0.4</v>
      </c>
      <c r="AP213" s="236"/>
      <c r="AQ213" s="236"/>
      <c r="AR213" s="236"/>
      <c r="AS213" s="236"/>
      <c r="AT213" s="236"/>
      <c r="AU213" s="236"/>
      <c r="AV213" s="236"/>
      <c r="AW213" s="236"/>
      <c r="AX213" s="236"/>
      <c r="AY213" s="236"/>
      <c r="AZ213" s="236"/>
      <c r="BA213" s="236"/>
      <c r="BB213" s="236"/>
      <c r="BC213" s="236"/>
      <c r="BD213" s="236"/>
      <c r="BE213" s="236"/>
      <c r="BF213" s="238" t="n">
        <v>43313</v>
      </c>
      <c r="BG213" s="252" t="n">
        <v>0.89</v>
      </c>
      <c r="BH213" s="236"/>
      <c r="BI213" s="236"/>
      <c r="BJ213" s="239"/>
      <c r="BK213" s="239"/>
      <c r="BL213" s="239"/>
      <c r="BM213" s="13"/>
      <c r="BN213" s="13"/>
      <c r="BO213" s="13"/>
      <c r="BP213" s="13"/>
      <c r="BQ213" s="13"/>
      <c r="BR213" s="239"/>
      <c r="BS213" s="239"/>
      <c r="BT213" s="239"/>
      <c r="BU213" s="239"/>
      <c r="BV213" s="239"/>
      <c r="BW213" s="239"/>
      <c r="BX213" s="239"/>
      <c r="BY213" s="239"/>
      <c r="BZ213" s="239"/>
      <c r="CA213" s="239"/>
      <c r="CB213" s="239"/>
      <c r="CC213" s="239"/>
      <c r="CD213" s="239"/>
      <c r="CE213" s="239"/>
    </row>
    <row r="214" customFormat="false" ht="12.75" hidden="false" customHeight="false" outlineLevel="0" collapsed="false">
      <c r="B214" s="247" t="n">
        <v>42461</v>
      </c>
      <c r="C214" s="248" t="n">
        <v>31.5799980163574</v>
      </c>
      <c r="D214" s="248" t="n">
        <v>36.5799980163574</v>
      </c>
      <c r="E214" s="248" t="n">
        <v>41.5799980163574</v>
      </c>
      <c r="F214" s="243"/>
      <c r="G214" s="248" t="n">
        <v>23.3424974060059</v>
      </c>
      <c r="H214" s="248" t="n">
        <v>25.3424974060059</v>
      </c>
      <c r="I214" s="248" t="n">
        <v>27.3424974060059</v>
      </c>
      <c r="J214" s="237"/>
      <c r="K214" s="238" t="n">
        <v>43344</v>
      </c>
      <c r="L214" s="249" t="n">
        <v>29.2090043640137</v>
      </c>
      <c r="M214" s="249" t="n">
        <v>34.2090043640137</v>
      </c>
      <c r="N214" s="249" t="n">
        <v>39.2090043640137</v>
      </c>
      <c r="O214" s="236"/>
      <c r="P214" s="249" t="n">
        <v>31.5360040283203</v>
      </c>
      <c r="Q214" s="249" t="n">
        <v>36.5360040283203</v>
      </c>
      <c r="R214" s="249" t="n">
        <v>41.5360040283203</v>
      </c>
      <c r="S214" s="236"/>
      <c r="T214" s="249" t="n">
        <v>1.70243310928345</v>
      </c>
      <c r="U214" s="249" t="n">
        <v>1.70243310928345</v>
      </c>
      <c r="V214" s="249" t="n">
        <v>1.70243310928345</v>
      </c>
      <c r="W214" s="236"/>
      <c r="X214" s="249" t="n">
        <v>0.18</v>
      </c>
      <c r="Y214" s="249" t="n">
        <v>0.190868664</v>
      </c>
      <c r="Z214" s="249" t="n">
        <v>0.248</v>
      </c>
      <c r="AA214" s="236"/>
      <c r="AB214" s="249" t="n">
        <v>0.0805</v>
      </c>
      <c r="AC214" s="249" t="n">
        <v>0.095434332</v>
      </c>
      <c r="AD214" s="249" t="n">
        <v>0.134</v>
      </c>
      <c r="AE214" s="236"/>
      <c r="AF214" s="249" t="n">
        <v>0.154658837</v>
      </c>
      <c r="AG214" s="249" t="n">
        <v>0.220314572</v>
      </c>
      <c r="AH214" s="249" t="n">
        <v>0.297424672</v>
      </c>
      <c r="AI214" s="236"/>
      <c r="AJ214" s="249" t="n">
        <v>0.092795302</v>
      </c>
      <c r="AK214" s="249" t="n">
        <v>0.1542202</v>
      </c>
      <c r="AL214" s="249" t="n">
        <v>0.2313303</v>
      </c>
      <c r="AM214" s="236"/>
      <c r="AN214" s="237" t="n">
        <v>69</v>
      </c>
      <c r="AO214" s="250" t="n">
        <v>0.4</v>
      </c>
      <c r="AP214" s="236"/>
      <c r="AQ214" s="236"/>
      <c r="AR214" s="236"/>
      <c r="AS214" s="236"/>
      <c r="AT214" s="236"/>
      <c r="AU214" s="236"/>
      <c r="AV214" s="236"/>
      <c r="AW214" s="236"/>
      <c r="AX214" s="236"/>
      <c r="AY214" s="236"/>
      <c r="AZ214" s="236"/>
      <c r="BA214" s="236"/>
      <c r="BB214" s="236"/>
      <c r="BC214" s="236"/>
      <c r="BD214" s="236"/>
      <c r="BE214" s="236"/>
      <c r="BF214" s="238" t="n">
        <v>43344</v>
      </c>
      <c r="BG214" s="252" t="n">
        <v>0.89</v>
      </c>
      <c r="BH214" s="236"/>
      <c r="BI214" s="236"/>
      <c r="BJ214" s="239"/>
      <c r="BK214" s="239"/>
      <c r="BL214" s="239"/>
      <c r="BM214" s="13"/>
      <c r="BN214" s="13"/>
      <c r="BO214" s="13"/>
      <c r="BP214" s="13"/>
      <c r="BQ214" s="13"/>
      <c r="BR214" s="239"/>
      <c r="BS214" s="239"/>
      <c r="BT214" s="239"/>
      <c r="BU214" s="239"/>
      <c r="BV214" s="239"/>
      <c r="BW214" s="239"/>
      <c r="BX214" s="239"/>
      <c r="BY214" s="239"/>
      <c r="BZ214" s="239"/>
      <c r="CA214" s="239"/>
      <c r="CB214" s="239"/>
      <c r="CC214" s="239"/>
      <c r="CD214" s="239"/>
      <c r="CE214" s="239"/>
    </row>
    <row r="215" customFormat="false" ht="12.75" hidden="false" customHeight="false" outlineLevel="0" collapsed="false">
      <c r="B215" s="247" t="n">
        <v>42491</v>
      </c>
      <c r="C215" s="248" t="n">
        <v>34.1300163269043</v>
      </c>
      <c r="D215" s="248" t="n">
        <v>39.1300163269043</v>
      </c>
      <c r="E215" s="248" t="n">
        <v>44.1300163269043</v>
      </c>
      <c r="F215" s="243"/>
      <c r="G215" s="248" t="n">
        <v>22.9424977874756</v>
      </c>
      <c r="H215" s="248" t="n">
        <v>24.9424977874756</v>
      </c>
      <c r="I215" s="248" t="n">
        <v>26.9424977874756</v>
      </c>
      <c r="J215" s="237"/>
      <c r="K215" s="238" t="n">
        <v>43374</v>
      </c>
      <c r="L215" s="249" t="n">
        <v>27.6510076141357</v>
      </c>
      <c r="M215" s="249" t="n">
        <v>32.6510076141357</v>
      </c>
      <c r="N215" s="249" t="n">
        <v>37.6510076141357</v>
      </c>
      <c r="O215" s="236"/>
      <c r="P215" s="249" t="n">
        <v>29.1540059661865</v>
      </c>
      <c r="Q215" s="249" t="n">
        <v>34.1540059661865</v>
      </c>
      <c r="R215" s="249" t="n">
        <v>39.1540059661865</v>
      </c>
      <c r="S215" s="236"/>
      <c r="T215" s="249" t="n">
        <v>1.70243310928345</v>
      </c>
      <c r="U215" s="249" t="n">
        <v>1.70243310928345</v>
      </c>
      <c r="V215" s="249" t="n">
        <v>1.70243310928345</v>
      </c>
      <c r="W215" s="236"/>
      <c r="X215" s="249" t="n">
        <v>0.18</v>
      </c>
      <c r="Y215" s="249" t="n">
        <v>0.190587656</v>
      </c>
      <c r="Z215" s="249" t="n">
        <v>0.248</v>
      </c>
      <c r="AA215" s="236"/>
      <c r="AB215" s="249" t="n">
        <v>0.0805</v>
      </c>
      <c r="AC215" s="249" t="n">
        <v>0.095293828</v>
      </c>
      <c r="AD215" s="249" t="n">
        <v>0.133</v>
      </c>
      <c r="AE215" s="236"/>
      <c r="AF215" s="249" t="n">
        <v>0.1542202</v>
      </c>
      <c r="AG215" s="249" t="n">
        <v>0.21973972</v>
      </c>
      <c r="AH215" s="249" t="n">
        <v>0.296648622</v>
      </c>
      <c r="AI215" s="236"/>
      <c r="AJ215" s="249" t="n">
        <v>0.09253212</v>
      </c>
      <c r="AK215" s="249" t="n">
        <v>0.153817804</v>
      </c>
      <c r="AL215" s="249" t="n">
        <v>0.230726706</v>
      </c>
      <c r="AM215" s="236"/>
      <c r="AN215" s="237" t="n">
        <v>69</v>
      </c>
      <c r="AO215" s="250" t="n">
        <v>0.4</v>
      </c>
      <c r="AP215" s="236"/>
      <c r="AQ215" s="236"/>
      <c r="AR215" s="236"/>
      <c r="AS215" s="236"/>
      <c r="AT215" s="236"/>
      <c r="AU215" s="236"/>
      <c r="AV215" s="236"/>
      <c r="AW215" s="236"/>
      <c r="AX215" s="236"/>
      <c r="AY215" s="236"/>
      <c r="AZ215" s="236"/>
      <c r="BA215" s="236"/>
      <c r="BB215" s="236"/>
      <c r="BC215" s="236"/>
      <c r="BD215" s="236"/>
      <c r="BE215" s="236"/>
      <c r="BF215" s="238" t="n">
        <v>43374</v>
      </c>
      <c r="BG215" s="252" t="n">
        <v>0.89</v>
      </c>
      <c r="BH215" s="236"/>
      <c r="BI215" s="236"/>
      <c r="BJ215" s="239"/>
      <c r="BK215" s="239"/>
      <c r="BL215" s="239"/>
      <c r="BM215" s="13"/>
      <c r="BN215" s="13"/>
      <c r="BO215" s="13"/>
      <c r="BP215" s="13"/>
      <c r="BQ215" s="13"/>
      <c r="BR215" s="239"/>
      <c r="BS215" s="239"/>
      <c r="BT215" s="239"/>
      <c r="BU215" s="239"/>
      <c r="BV215" s="239"/>
      <c r="BW215" s="239"/>
      <c r="BX215" s="239"/>
      <c r="BY215" s="239"/>
      <c r="BZ215" s="239"/>
      <c r="CA215" s="239"/>
      <c r="CB215" s="239"/>
      <c r="CC215" s="239"/>
      <c r="CD215" s="239"/>
      <c r="CE215" s="239"/>
    </row>
    <row r="216" customFormat="false" ht="12.75" hidden="false" customHeight="false" outlineLevel="0" collapsed="false">
      <c r="B216" s="247" t="n">
        <v>42522</v>
      </c>
      <c r="C216" s="248" t="n">
        <v>44.8300018310547</v>
      </c>
      <c r="D216" s="248" t="n">
        <v>49.8300018310547</v>
      </c>
      <c r="E216" s="248" t="n">
        <v>54.8300018310547</v>
      </c>
      <c r="F216" s="243"/>
      <c r="G216" s="248" t="n">
        <v>23.5425000762939</v>
      </c>
      <c r="H216" s="248" t="n">
        <v>25.5425000762939</v>
      </c>
      <c r="I216" s="248" t="n">
        <v>27.5425000762939</v>
      </c>
      <c r="J216" s="237"/>
      <c r="K216" s="238" t="n">
        <v>43405</v>
      </c>
      <c r="L216" s="249" t="n">
        <v>27.9010076141357</v>
      </c>
      <c r="M216" s="249" t="n">
        <v>32.9010076141357</v>
      </c>
      <c r="N216" s="249" t="n">
        <v>37.9010076141357</v>
      </c>
      <c r="O216" s="236"/>
      <c r="P216" s="249" t="n">
        <v>28.6540059661865</v>
      </c>
      <c r="Q216" s="249" t="n">
        <v>33.6540059661865</v>
      </c>
      <c r="R216" s="249" t="n">
        <v>38.6540059661865</v>
      </c>
      <c r="S216" s="236"/>
      <c r="T216" s="249" t="n">
        <v>1.70243310928345</v>
      </c>
      <c r="U216" s="249" t="n">
        <v>1.70243310928345</v>
      </c>
      <c r="V216" s="249" t="n">
        <v>1.70243310928345</v>
      </c>
      <c r="W216" s="236"/>
      <c r="X216" s="249" t="n">
        <v>0.18</v>
      </c>
      <c r="Y216" s="249" t="n">
        <v>0.190346835</v>
      </c>
      <c r="Z216" s="249" t="n">
        <v>0.247</v>
      </c>
      <c r="AA216" s="236"/>
      <c r="AB216" s="249" t="n">
        <v>0.0805</v>
      </c>
      <c r="AC216" s="249" t="n">
        <v>0.095173417</v>
      </c>
      <c r="AD216" s="249" t="n">
        <v>0.133</v>
      </c>
      <c r="AE216" s="236"/>
      <c r="AF216" s="249" t="n">
        <v>0.153817804</v>
      </c>
      <c r="AG216" s="249" t="n">
        <v>0.219315819</v>
      </c>
      <c r="AH216" s="249" t="n">
        <v>0.296076356</v>
      </c>
      <c r="AI216" s="236"/>
      <c r="AJ216" s="249" t="n">
        <v>0.092290682</v>
      </c>
      <c r="AK216" s="249" t="n">
        <v>0.153521073</v>
      </c>
      <c r="AL216" s="249" t="n">
        <v>0.23028161</v>
      </c>
      <c r="AM216" s="236"/>
      <c r="AN216" s="237" t="n">
        <v>70</v>
      </c>
      <c r="AO216" s="250" t="n">
        <v>0.4</v>
      </c>
      <c r="AP216" s="236"/>
      <c r="AQ216" s="236"/>
      <c r="AR216" s="236"/>
      <c r="AS216" s="236"/>
      <c r="AT216" s="236"/>
      <c r="AU216" s="236"/>
      <c r="AV216" s="236"/>
      <c r="AW216" s="236"/>
      <c r="AX216" s="236"/>
      <c r="AY216" s="236"/>
      <c r="AZ216" s="236"/>
      <c r="BA216" s="236"/>
      <c r="BB216" s="236"/>
      <c r="BC216" s="236"/>
      <c r="BD216" s="236"/>
      <c r="BE216" s="236"/>
      <c r="BF216" s="238" t="n">
        <v>43405</v>
      </c>
      <c r="BG216" s="252" t="n">
        <v>0.89</v>
      </c>
      <c r="BH216" s="236"/>
      <c r="BI216" s="236"/>
      <c r="BJ216" s="239"/>
      <c r="BK216" s="239"/>
      <c r="BL216" s="239"/>
      <c r="BM216" s="13"/>
      <c r="BN216" s="13"/>
      <c r="BO216" s="13"/>
      <c r="BP216" s="13"/>
      <c r="BQ216" s="13"/>
      <c r="BR216" s="239"/>
      <c r="BS216" s="239"/>
      <c r="BT216" s="239"/>
      <c r="BU216" s="239"/>
      <c r="BV216" s="239"/>
      <c r="BW216" s="239"/>
      <c r="BX216" s="239"/>
      <c r="BY216" s="239"/>
      <c r="BZ216" s="239"/>
      <c r="CA216" s="239"/>
      <c r="CB216" s="239"/>
      <c r="CC216" s="239"/>
      <c r="CD216" s="239"/>
      <c r="CE216" s="239"/>
    </row>
    <row r="217" customFormat="false" ht="12.75" hidden="false" customHeight="false" outlineLevel="0" collapsed="false">
      <c r="B217" s="247" t="n">
        <v>42552</v>
      </c>
      <c r="C217" s="248" t="n">
        <v>53.4800033569336</v>
      </c>
      <c r="D217" s="248" t="n">
        <v>58.4800033569336</v>
      </c>
      <c r="E217" s="248" t="n">
        <v>63.4800033569336</v>
      </c>
      <c r="F217" s="243"/>
      <c r="G217" s="248" t="n">
        <v>25.0425000762939</v>
      </c>
      <c r="H217" s="248" t="n">
        <v>27.0425000762939</v>
      </c>
      <c r="I217" s="248" t="n">
        <v>29.0425000762939</v>
      </c>
      <c r="J217" s="237"/>
      <c r="K217" s="238" t="n">
        <v>43435</v>
      </c>
      <c r="L217" s="249" t="n">
        <v>28.4660062408447</v>
      </c>
      <c r="M217" s="249" t="n">
        <v>33.4660062408447</v>
      </c>
      <c r="N217" s="249" t="n">
        <v>38.4660062408447</v>
      </c>
      <c r="O217" s="236"/>
      <c r="P217" s="249" t="n">
        <v>29.3640073394775</v>
      </c>
      <c r="Q217" s="249" t="n">
        <v>34.3640073394775</v>
      </c>
      <c r="R217" s="249" t="n">
        <v>39.3640073394775</v>
      </c>
      <c r="S217" s="236"/>
      <c r="T217" s="249" t="n">
        <v>1.70243310928345</v>
      </c>
      <c r="U217" s="249" t="n">
        <v>1.70243310928345</v>
      </c>
      <c r="V217" s="249" t="n">
        <v>1.70243310928345</v>
      </c>
      <c r="W217" s="236"/>
      <c r="X217" s="249" t="n">
        <v>0.18</v>
      </c>
      <c r="Y217" s="249" t="n">
        <v>0.190236605</v>
      </c>
      <c r="Z217" s="249" t="n">
        <v>0.247</v>
      </c>
      <c r="AA217" s="236"/>
      <c r="AB217" s="249" t="n">
        <v>0.0805</v>
      </c>
      <c r="AC217" s="249" t="n">
        <v>0.095118302</v>
      </c>
      <c r="AD217" s="249" t="n">
        <v>0.133</v>
      </c>
      <c r="AE217" s="236"/>
      <c r="AF217" s="249" t="n">
        <v>0.153521073</v>
      </c>
      <c r="AG217" s="249" t="n">
        <v>0.218987488</v>
      </c>
      <c r="AH217" s="249" t="n">
        <v>0.295633109</v>
      </c>
      <c r="AI217" s="236"/>
      <c r="AJ217" s="249" t="n">
        <v>0.092112644</v>
      </c>
      <c r="AK217" s="249" t="n">
        <v>0.153291242</v>
      </c>
      <c r="AL217" s="249" t="n">
        <v>0.229936863</v>
      </c>
      <c r="AM217" s="236"/>
      <c r="AN217" s="237" t="n">
        <v>70</v>
      </c>
      <c r="AO217" s="250" t="n">
        <v>0.4</v>
      </c>
      <c r="AP217" s="236"/>
      <c r="AQ217" s="236"/>
      <c r="AR217" s="236"/>
      <c r="AS217" s="236"/>
      <c r="AT217" s="236"/>
      <c r="AU217" s="236"/>
      <c r="AV217" s="236"/>
      <c r="AW217" s="236"/>
      <c r="AX217" s="236"/>
      <c r="AY217" s="236"/>
      <c r="AZ217" s="236"/>
      <c r="BA217" s="236"/>
      <c r="BB217" s="236"/>
      <c r="BC217" s="236"/>
      <c r="BD217" s="236"/>
      <c r="BE217" s="236"/>
      <c r="BF217" s="238" t="n">
        <v>43435</v>
      </c>
      <c r="BG217" s="252" t="n">
        <v>0.89</v>
      </c>
      <c r="BH217" s="236"/>
      <c r="BI217" s="236"/>
      <c r="BJ217" s="239"/>
      <c r="BK217" s="239"/>
      <c r="BL217" s="239"/>
      <c r="BM217" s="13"/>
      <c r="BN217" s="13"/>
      <c r="BO217" s="13"/>
      <c r="BP217" s="13"/>
      <c r="BQ217" s="13"/>
      <c r="BR217" s="239"/>
      <c r="BS217" s="239"/>
      <c r="BT217" s="239"/>
      <c r="BU217" s="239"/>
      <c r="BV217" s="239"/>
      <c r="BW217" s="239"/>
      <c r="BX217" s="239"/>
      <c r="BY217" s="239"/>
      <c r="BZ217" s="239"/>
      <c r="CA217" s="239"/>
      <c r="CB217" s="239"/>
      <c r="CC217" s="239"/>
      <c r="CD217" s="239"/>
      <c r="CE217" s="239"/>
    </row>
    <row r="218" customFormat="false" ht="12.75" hidden="false" customHeight="false" outlineLevel="0" collapsed="false">
      <c r="B218" s="247" t="n">
        <v>42583</v>
      </c>
      <c r="C218" s="248" t="n">
        <v>52.7250015258789</v>
      </c>
      <c r="D218" s="248" t="n">
        <v>57.7250015258789</v>
      </c>
      <c r="E218" s="248" t="n">
        <v>62.7250015258789</v>
      </c>
      <c r="F218" s="243"/>
      <c r="G218" s="248" t="n">
        <v>24.9425000762939</v>
      </c>
      <c r="H218" s="248" t="n">
        <v>26.9425000762939</v>
      </c>
      <c r="I218" s="248" t="n">
        <v>28.9425000762939</v>
      </c>
      <c r="J218" s="237"/>
      <c r="K218" s="238" t="n">
        <v>43466</v>
      </c>
      <c r="L218" s="249" t="n">
        <v>33.5530057525635</v>
      </c>
      <c r="M218" s="249" t="n">
        <v>38.5530057525635</v>
      </c>
      <c r="N218" s="249" t="n">
        <v>43.5530057525635</v>
      </c>
      <c r="O218" s="236"/>
      <c r="P218" s="249" t="n">
        <v>31.5120057678223</v>
      </c>
      <c r="Q218" s="249" t="n">
        <v>36.5120057678223</v>
      </c>
      <c r="R218" s="249" t="n">
        <v>41.5120057678223</v>
      </c>
      <c r="S218" s="236"/>
      <c r="T218" s="249" t="n">
        <v>1.70243310928345</v>
      </c>
      <c r="U218" s="249" t="n">
        <v>1.70243310928345</v>
      </c>
      <c r="V218" s="249" t="n">
        <v>1.70243310928345</v>
      </c>
      <c r="W218" s="236"/>
      <c r="X218" s="249" t="n">
        <v>0.18</v>
      </c>
      <c r="Y218" s="249" t="n">
        <v>0.190192088</v>
      </c>
      <c r="Z218" s="249" t="n">
        <v>0.247</v>
      </c>
      <c r="AA218" s="236"/>
      <c r="AB218" s="249" t="n">
        <v>0.0805</v>
      </c>
      <c r="AC218" s="249" t="n">
        <v>0.095096044</v>
      </c>
      <c r="AD218" s="249" t="n">
        <v>0.133</v>
      </c>
      <c r="AE218" s="236"/>
      <c r="AF218" s="249" t="n">
        <v>0.153291242</v>
      </c>
      <c r="AG218" s="249" t="n">
        <v>0.217797781</v>
      </c>
      <c r="AH218" s="249" t="n">
        <v>0.294027004</v>
      </c>
      <c r="AI218" s="236"/>
      <c r="AJ218" s="249" t="n">
        <v>0.091974745</v>
      </c>
      <c r="AK218" s="249" t="n">
        <v>0.152458446</v>
      </c>
      <c r="AL218" s="249" t="n">
        <v>0.22868767</v>
      </c>
      <c r="AM218" s="236"/>
      <c r="AN218" s="237" t="n">
        <v>70</v>
      </c>
      <c r="AO218" s="250" t="n">
        <v>0.4</v>
      </c>
      <c r="AP218" s="236"/>
      <c r="AQ218" s="236"/>
      <c r="AR218" s="236"/>
      <c r="AS218" s="236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  <c r="BE218" s="236"/>
      <c r="BF218" s="238" t="n">
        <v>43466</v>
      </c>
      <c r="BG218" s="252" t="n">
        <v>0.89</v>
      </c>
      <c r="BH218" s="236"/>
      <c r="BI218" s="236"/>
      <c r="BJ218" s="239"/>
      <c r="BK218" s="239"/>
      <c r="BL218" s="239"/>
      <c r="BM218" s="13"/>
      <c r="BN218" s="13"/>
      <c r="BO218" s="13"/>
      <c r="BP218" s="13"/>
      <c r="BQ218" s="13"/>
      <c r="BR218" s="239"/>
      <c r="BS218" s="239"/>
      <c r="BT218" s="239"/>
      <c r="BU218" s="239"/>
      <c r="BV218" s="239"/>
      <c r="BW218" s="239"/>
      <c r="BX218" s="239"/>
      <c r="BY218" s="239"/>
      <c r="BZ218" s="239"/>
      <c r="CA218" s="239"/>
      <c r="CB218" s="239"/>
      <c r="CC218" s="239"/>
      <c r="CD218" s="239"/>
      <c r="CE218" s="239"/>
    </row>
    <row r="219" customFormat="false" ht="12.75" hidden="false" customHeight="false" outlineLevel="0" collapsed="false">
      <c r="B219" s="247" t="n">
        <v>42614</v>
      </c>
      <c r="C219" s="248" t="n">
        <v>32.1499992370605</v>
      </c>
      <c r="D219" s="248" t="n">
        <v>37.1499992370605</v>
      </c>
      <c r="E219" s="248" t="n">
        <v>42.1499992370605</v>
      </c>
      <c r="F219" s="243"/>
      <c r="G219" s="248" t="n">
        <v>21.6925010299683</v>
      </c>
      <c r="H219" s="248" t="n">
        <v>23.6925010299683</v>
      </c>
      <c r="I219" s="248" t="n">
        <v>25.6925010299683</v>
      </c>
      <c r="J219" s="237"/>
      <c r="K219" s="238" t="n">
        <v>43497</v>
      </c>
      <c r="L219" s="249" t="n">
        <v>32.3030057525635</v>
      </c>
      <c r="M219" s="249" t="n">
        <v>37.3030057525635</v>
      </c>
      <c r="N219" s="249" t="n">
        <v>42.3030057525635</v>
      </c>
      <c r="O219" s="236"/>
      <c r="P219" s="249" t="n">
        <v>30.7620057678223</v>
      </c>
      <c r="Q219" s="249" t="n">
        <v>35.7620057678223</v>
      </c>
      <c r="R219" s="249" t="n">
        <v>40.7620057678223</v>
      </c>
      <c r="S219" s="236"/>
      <c r="T219" s="249" t="n">
        <v>1.70243310928345</v>
      </c>
      <c r="U219" s="249" t="n">
        <v>1.70243310928345</v>
      </c>
      <c r="V219" s="249" t="n">
        <v>1.70243310928345</v>
      </c>
      <c r="W219" s="236"/>
      <c r="X219" s="249" t="n">
        <v>0.18</v>
      </c>
      <c r="Y219" s="249" t="n">
        <v>0.190038865</v>
      </c>
      <c r="Z219" s="249" t="n">
        <v>0.247</v>
      </c>
      <c r="AA219" s="236"/>
      <c r="AB219" s="249" t="n">
        <v>0.0805</v>
      </c>
      <c r="AC219" s="249" t="n">
        <v>0.095019432</v>
      </c>
      <c r="AD219" s="249" t="n">
        <v>0.133</v>
      </c>
      <c r="AE219" s="236"/>
      <c r="AF219" s="249" t="n">
        <v>0.152458446</v>
      </c>
      <c r="AG219" s="249" t="n">
        <v>0.217623266</v>
      </c>
      <c r="AH219" s="249" t="n">
        <v>0.293791409</v>
      </c>
      <c r="AI219" s="236"/>
      <c r="AJ219" s="249" t="n">
        <v>0.091475068</v>
      </c>
      <c r="AK219" s="249" t="n">
        <v>0.152336286</v>
      </c>
      <c r="AL219" s="249" t="n">
        <v>0.228504429</v>
      </c>
      <c r="AM219" s="236"/>
      <c r="AN219" s="237" t="n">
        <v>71</v>
      </c>
      <c r="AO219" s="250" t="n">
        <v>0.4</v>
      </c>
      <c r="AP219" s="236"/>
      <c r="AQ219" s="236"/>
      <c r="AR219" s="236"/>
      <c r="AS219" s="236"/>
      <c r="AT219" s="236"/>
      <c r="AU219" s="236"/>
      <c r="AV219" s="236"/>
      <c r="AW219" s="236"/>
      <c r="AX219" s="236"/>
      <c r="AY219" s="236"/>
      <c r="AZ219" s="236"/>
      <c r="BA219" s="236"/>
      <c r="BB219" s="236"/>
      <c r="BC219" s="236"/>
      <c r="BD219" s="236"/>
      <c r="BE219" s="236"/>
      <c r="BF219" s="238" t="n">
        <v>43497</v>
      </c>
      <c r="BG219" s="252" t="n">
        <v>0.89</v>
      </c>
      <c r="BH219" s="236"/>
      <c r="BI219" s="236"/>
      <c r="BJ219" s="239"/>
      <c r="BK219" s="239"/>
      <c r="BL219" s="239"/>
      <c r="BM219" s="13"/>
      <c r="BN219" s="13"/>
      <c r="BO219" s="13"/>
      <c r="BP219" s="13"/>
      <c r="BQ219" s="13"/>
      <c r="BR219" s="239"/>
      <c r="BS219" s="239"/>
      <c r="BT219" s="239"/>
      <c r="BU219" s="239"/>
      <c r="BV219" s="239"/>
      <c r="BW219" s="239"/>
      <c r="BX219" s="239"/>
      <c r="BY219" s="239"/>
      <c r="BZ219" s="239"/>
      <c r="CA219" s="239"/>
      <c r="CB219" s="239"/>
      <c r="CC219" s="239"/>
      <c r="CD219" s="239"/>
      <c r="CE219" s="239"/>
    </row>
    <row r="220" customFormat="false" ht="12.75" hidden="false" customHeight="false" outlineLevel="0" collapsed="false">
      <c r="B220" s="247" t="n">
        <v>42644</v>
      </c>
      <c r="C220" s="248" t="n">
        <v>31.3999988555908</v>
      </c>
      <c r="D220" s="248" t="n">
        <v>36.3999988555908</v>
      </c>
      <c r="E220" s="248" t="n">
        <v>41.3999988555908</v>
      </c>
      <c r="F220" s="243"/>
      <c r="G220" s="248" t="n">
        <v>21.3250007247925</v>
      </c>
      <c r="H220" s="248" t="n">
        <v>23.3250007247925</v>
      </c>
      <c r="I220" s="248" t="n">
        <v>25.3250007247925</v>
      </c>
      <c r="J220" s="237"/>
      <c r="K220" s="238" t="n">
        <v>43525</v>
      </c>
      <c r="L220" s="249" t="n">
        <v>30.8800035095215</v>
      </c>
      <c r="M220" s="249" t="n">
        <v>35.8800035095215</v>
      </c>
      <c r="N220" s="249" t="n">
        <v>40.8800035095215</v>
      </c>
      <c r="O220" s="236"/>
      <c r="P220" s="249" t="n">
        <v>29.9200028991699</v>
      </c>
      <c r="Q220" s="249" t="n">
        <v>34.9200028991699</v>
      </c>
      <c r="R220" s="249" t="n">
        <v>39.9200028991699</v>
      </c>
      <c r="S220" s="236"/>
      <c r="T220" s="249" t="n">
        <v>1.70243310928345</v>
      </c>
      <c r="U220" s="249" t="n">
        <v>1.70243310928345</v>
      </c>
      <c r="V220" s="249" t="n">
        <v>1.70243310928345</v>
      </c>
      <c r="W220" s="236"/>
      <c r="X220" s="249" t="n">
        <v>0.18</v>
      </c>
      <c r="Y220" s="249" t="n">
        <v>0.189722777</v>
      </c>
      <c r="Z220" s="249" t="n">
        <v>0.247</v>
      </c>
      <c r="AA220" s="236"/>
      <c r="AB220" s="249" t="n">
        <v>0.0805</v>
      </c>
      <c r="AC220" s="249" t="n">
        <v>0.094861388</v>
      </c>
      <c r="AD220" s="249" t="n">
        <v>0.133</v>
      </c>
      <c r="AE220" s="236"/>
      <c r="AF220" s="249" t="n">
        <v>0.152336286</v>
      </c>
      <c r="AG220" s="249" t="n">
        <v>0.21729947</v>
      </c>
      <c r="AH220" s="249" t="n">
        <v>0.293354284</v>
      </c>
      <c r="AI220" s="236"/>
      <c r="AJ220" s="249" t="n">
        <v>0.091401772</v>
      </c>
      <c r="AK220" s="249" t="n">
        <v>0.152109629</v>
      </c>
      <c r="AL220" s="249" t="n">
        <v>0.228164443</v>
      </c>
      <c r="AM220" s="236"/>
      <c r="AN220" s="237" t="n">
        <v>71</v>
      </c>
      <c r="AO220" s="250" t="n">
        <v>0.4</v>
      </c>
      <c r="AP220" s="236"/>
      <c r="AQ220" s="236"/>
      <c r="AR220" s="236"/>
      <c r="AS220" s="236"/>
      <c r="AT220" s="236"/>
      <c r="AU220" s="236"/>
      <c r="AV220" s="236"/>
      <c r="AW220" s="236"/>
      <c r="AX220" s="236"/>
      <c r="AY220" s="236"/>
      <c r="AZ220" s="236"/>
      <c r="BA220" s="236"/>
      <c r="BB220" s="236"/>
      <c r="BC220" s="236"/>
      <c r="BD220" s="236"/>
      <c r="BE220" s="236"/>
      <c r="BF220" s="238" t="n">
        <v>43525</v>
      </c>
      <c r="BG220" s="252" t="n">
        <v>0.89</v>
      </c>
      <c r="BH220" s="236"/>
      <c r="BI220" s="236"/>
      <c r="BJ220" s="239"/>
      <c r="BK220" s="239"/>
      <c r="BL220" s="239"/>
      <c r="BM220" s="13"/>
      <c r="BN220" s="13"/>
      <c r="BO220" s="13"/>
      <c r="BP220" s="13"/>
      <c r="BQ220" s="13"/>
      <c r="BR220" s="239"/>
      <c r="BS220" s="239"/>
      <c r="BT220" s="239"/>
      <c r="BU220" s="239"/>
      <c r="BV220" s="239"/>
      <c r="BW220" s="239"/>
      <c r="BX220" s="239"/>
      <c r="BY220" s="239"/>
      <c r="BZ220" s="239"/>
      <c r="CA220" s="239"/>
      <c r="CB220" s="239"/>
      <c r="CC220" s="239"/>
      <c r="CD220" s="239"/>
      <c r="CE220" s="239"/>
    </row>
    <row r="221" customFormat="false" ht="12.75" hidden="false" customHeight="false" outlineLevel="0" collapsed="false">
      <c r="B221" s="247" t="n">
        <v>42675</v>
      </c>
      <c r="C221" s="248" t="n">
        <v>29.8999988555908</v>
      </c>
      <c r="D221" s="248" t="n">
        <v>34.8999988555908</v>
      </c>
      <c r="E221" s="248" t="n">
        <v>39.8999988555908</v>
      </c>
      <c r="F221" s="243"/>
      <c r="G221" s="248" t="n">
        <v>21.4249991989136</v>
      </c>
      <c r="H221" s="248" t="n">
        <v>23.4249991989136</v>
      </c>
      <c r="I221" s="248" t="n">
        <v>25.4249991989136</v>
      </c>
      <c r="J221" s="237"/>
      <c r="K221" s="238" t="n">
        <v>43556</v>
      </c>
      <c r="L221" s="249" t="n">
        <v>30.148508605957</v>
      </c>
      <c r="M221" s="249" t="n">
        <v>35.148508605957</v>
      </c>
      <c r="N221" s="249" t="n">
        <v>40.148508605957</v>
      </c>
      <c r="O221" s="236"/>
      <c r="P221" s="249" t="n">
        <v>28.9065103149414</v>
      </c>
      <c r="Q221" s="249" t="n">
        <v>33.9065103149414</v>
      </c>
      <c r="R221" s="249" t="n">
        <v>38.9065103149414</v>
      </c>
      <c r="S221" s="236"/>
      <c r="T221" s="249" t="n">
        <v>1.70243310928345</v>
      </c>
      <c r="U221" s="249" t="n">
        <v>1.70243310928345</v>
      </c>
      <c r="V221" s="249" t="n">
        <v>1.70243310928345</v>
      </c>
      <c r="W221" s="236"/>
      <c r="X221" s="249" t="n">
        <v>0.18</v>
      </c>
      <c r="Y221" s="249" t="n">
        <v>0.189567686</v>
      </c>
      <c r="Z221" s="249" t="n">
        <v>0.246</v>
      </c>
      <c r="AA221" s="236"/>
      <c r="AB221" s="249" t="n">
        <v>0.0805</v>
      </c>
      <c r="AC221" s="249" t="n">
        <v>0.094783843</v>
      </c>
      <c r="AD221" s="249" t="n">
        <v>0.133</v>
      </c>
      <c r="AE221" s="236"/>
      <c r="AF221" s="249" t="n">
        <v>0.152109629</v>
      </c>
      <c r="AG221" s="249" t="n">
        <v>0.217122573</v>
      </c>
      <c r="AH221" s="249" t="n">
        <v>0.293115474</v>
      </c>
      <c r="AI221" s="236"/>
      <c r="AJ221" s="249" t="n">
        <v>0.091265777</v>
      </c>
      <c r="AK221" s="249" t="n">
        <v>0.151985801</v>
      </c>
      <c r="AL221" s="249" t="n">
        <v>0.227978702</v>
      </c>
      <c r="AM221" s="236"/>
      <c r="AN221" s="237" t="n">
        <v>71</v>
      </c>
      <c r="AO221" s="250" t="n">
        <v>0.4</v>
      </c>
      <c r="AP221" s="236"/>
      <c r="AQ221" s="236"/>
      <c r="AR221" s="236"/>
      <c r="AS221" s="236"/>
      <c r="AT221" s="236"/>
      <c r="AU221" s="236"/>
      <c r="AV221" s="236"/>
      <c r="AW221" s="236"/>
      <c r="AX221" s="236"/>
      <c r="AY221" s="236"/>
      <c r="AZ221" s="236"/>
      <c r="BA221" s="236"/>
      <c r="BB221" s="236"/>
      <c r="BC221" s="236"/>
      <c r="BD221" s="236"/>
      <c r="BE221" s="236"/>
      <c r="BF221" s="238" t="n">
        <v>43556</v>
      </c>
      <c r="BG221" s="252" t="n">
        <v>0.89</v>
      </c>
      <c r="BH221" s="236"/>
      <c r="BI221" s="236"/>
      <c r="BJ221" s="239"/>
      <c r="BK221" s="239"/>
      <c r="BL221" s="239"/>
      <c r="BM221" s="13"/>
      <c r="BN221" s="13"/>
      <c r="BO221" s="13"/>
      <c r="BP221" s="13"/>
      <c r="BQ221" s="13"/>
      <c r="BR221" s="239"/>
      <c r="BS221" s="239"/>
      <c r="BT221" s="239"/>
      <c r="BU221" s="239"/>
      <c r="BV221" s="239"/>
      <c r="BW221" s="239"/>
      <c r="BX221" s="239"/>
      <c r="BY221" s="239"/>
      <c r="BZ221" s="239"/>
      <c r="CA221" s="239"/>
      <c r="CB221" s="239"/>
      <c r="CC221" s="239"/>
      <c r="CD221" s="239"/>
      <c r="CE221" s="239"/>
    </row>
    <row r="222" customFormat="false" ht="12.75" hidden="false" customHeight="false" outlineLevel="0" collapsed="false">
      <c r="B222" s="247" t="n">
        <v>42705</v>
      </c>
      <c r="C222" s="248" t="n">
        <v>29.3000003814697</v>
      </c>
      <c r="D222" s="248" t="n">
        <v>34.3000003814697</v>
      </c>
      <c r="E222" s="248" t="n">
        <v>39.3000003814697</v>
      </c>
      <c r="F222" s="243"/>
      <c r="G222" s="248" t="n">
        <v>23.274998626709</v>
      </c>
      <c r="H222" s="248" t="n">
        <v>25.274998626709</v>
      </c>
      <c r="I222" s="248" t="n">
        <v>27.274998626709</v>
      </c>
      <c r="J222" s="237"/>
      <c r="K222" s="238" t="n">
        <v>43586</v>
      </c>
      <c r="L222" s="249" t="n">
        <v>31.3225064849854</v>
      </c>
      <c r="M222" s="249" t="n">
        <v>36.3225064849854</v>
      </c>
      <c r="N222" s="249" t="n">
        <v>41.3225064849854</v>
      </c>
      <c r="O222" s="236"/>
      <c r="P222" s="249" t="n">
        <v>31.952504119873</v>
      </c>
      <c r="Q222" s="249" t="n">
        <v>36.9525041198731</v>
      </c>
      <c r="R222" s="249" t="n">
        <v>41.9525041198731</v>
      </c>
      <c r="S222" s="236"/>
      <c r="T222" s="249" t="n">
        <v>1.70243310928345</v>
      </c>
      <c r="U222" s="249" t="n">
        <v>1.70243310928345</v>
      </c>
      <c r="V222" s="249" t="n">
        <v>1.70243310928345</v>
      </c>
      <c r="W222" s="236"/>
      <c r="X222" s="249" t="n">
        <v>0.18</v>
      </c>
      <c r="Y222" s="249" t="n">
        <v>0.189552046</v>
      </c>
      <c r="Z222" s="249" t="n">
        <v>0.246</v>
      </c>
      <c r="AA222" s="236"/>
      <c r="AB222" s="249" t="n">
        <v>0.0805</v>
      </c>
      <c r="AC222" s="249" t="n">
        <v>0.094776023</v>
      </c>
      <c r="AD222" s="249" t="n">
        <v>0.133</v>
      </c>
      <c r="AE222" s="236"/>
      <c r="AF222" s="249" t="n">
        <v>0.151985801</v>
      </c>
      <c r="AG222" s="249" t="n">
        <v>0.217159442</v>
      </c>
      <c r="AH222" s="249" t="n">
        <v>0.293165247</v>
      </c>
      <c r="AI222" s="236"/>
      <c r="AJ222" s="249" t="n">
        <v>0.091191481</v>
      </c>
      <c r="AK222" s="249" t="n">
        <v>0.152011609</v>
      </c>
      <c r="AL222" s="249" t="n">
        <v>0.228017414</v>
      </c>
      <c r="AM222" s="236"/>
      <c r="AN222" s="237" t="n">
        <v>72</v>
      </c>
      <c r="AO222" s="250" t="n">
        <v>0.4</v>
      </c>
      <c r="AP222" s="236"/>
      <c r="AQ222" s="236"/>
      <c r="AR222" s="236"/>
      <c r="AS222" s="236"/>
      <c r="AT222" s="236"/>
      <c r="AU222" s="236"/>
      <c r="AV222" s="236"/>
      <c r="AW222" s="236"/>
      <c r="AX222" s="236"/>
      <c r="AY222" s="236"/>
      <c r="AZ222" s="236"/>
      <c r="BA222" s="236"/>
      <c r="BB222" s="236"/>
      <c r="BC222" s="236"/>
      <c r="BD222" s="236"/>
      <c r="BE222" s="236"/>
      <c r="BF222" s="238" t="n">
        <v>43586</v>
      </c>
      <c r="BG222" s="252" t="n">
        <v>0.89</v>
      </c>
      <c r="BH222" s="236"/>
      <c r="BI222" s="236"/>
      <c r="BJ222" s="239"/>
      <c r="BK222" s="239"/>
      <c r="BL222" s="239"/>
      <c r="BM222" s="13"/>
      <c r="BN222" s="13"/>
      <c r="BO222" s="13"/>
      <c r="BP222" s="13"/>
      <c r="BQ222" s="13"/>
      <c r="BR222" s="239"/>
      <c r="BS222" s="239"/>
      <c r="BT222" s="239"/>
      <c r="BU222" s="239"/>
      <c r="BV222" s="239"/>
      <c r="BW222" s="239"/>
      <c r="BX222" s="239"/>
      <c r="BY222" s="239"/>
      <c r="BZ222" s="239"/>
      <c r="CA222" s="239"/>
      <c r="CB222" s="239"/>
      <c r="CC222" s="239"/>
      <c r="CD222" s="239"/>
      <c r="CE222" s="239"/>
    </row>
    <row r="223" customFormat="false" ht="12.75" hidden="false" customHeight="false" outlineLevel="0" collapsed="false">
      <c r="B223" s="247" t="n">
        <v>42736</v>
      </c>
      <c r="C223" s="248" t="n">
        <v>33.3000106811523</v>
      </c>
      <c r="D223" s="248" t="n">
        <v>38.3000106811523</v>
      </c>
      <c r="E223" s="248" t="n">
        <v>43.3000106811523</v>
      </c>
      <c r="F223" s="243"/>
      <c r="G223" s="248" t="n">
        <v>24.942495880127</v>
      </c>
      <c r="H223" s="248" t="n">
        <v>26.942495880127</v>
      </c>
      <c r="I223" s="248" t="n">
        <v>28.942495880127</v>
      </c>
      <c r="J223" s="237"/>
      <c r="K223" s="238" t="n">
        <v>43617</v>
      </c>
      <c r="L223" s="249" t="n">
        <v>40.5900025939941</v>
      </c>
      <c r="M223" s="249" t="n">
        <v>45.5900025939941</v>
      </c>
      <c r="N223" s="249" t="n">
        <v>50.5900025939941</v>
      </c>
      <c r="O223" s="236"/>
      <c r="P223" s="249" t="n">
        <v>41.1725034332275</v>
      </c>
      <c r="Q223" s="249" t="n">
        <v>46.1725034332275</v>
      </c>
      <c r="R223" s="249" t="n">
        <v>51.1725034332275</v>
      </c>
      <c r="S223" s="236"/>
      <c r="T223" s="249" t="n">
        <v>1.70243310928345</v>
      </c>
      <c r="U223" s="249" t="n">
        <v>1.70243310928345</v>
      </c>
      <c r="V223" s="249" t="n">
        <v>1.70243310928345</v>
      </c>
      <c r="W223" s="236"/>
      <c r="X223" s="249" t="n">
        <v>0.18</v>
      </c>
      <c r="Y223" s="249" t="n">
        <v>0.1894272</v>
      </c>
      <c r="Z223" s="249" t="n">
        <v>0.246</v>
      </c>
      <c r="AA223" s="236"/>
      <c r="AB223" s="249" t="n">
        <v>0.0805</v>
      </c>
      <c r="AC223" s="249" t="n">
        <v>0.0947136</v>
      </c>
      <c r="AD223" s="249" t="n">
        <v>0.133</v>
      </c>
      <c r="AE223" s="236"/>
      <c r="AF223" s="249" t="n">
        <v>0.152011609</v>
      </c>
      <c r="AG223" s="249" t="n">
        <v>0.217086156</v>
      </c>
      <c r="AH223" s="249" t="n">
        <v>0.29306631</v>
      </c>
      <c r="AI223" s="236"/>
      <c r="AJ223" s="249" t="n">
        <v>0.091206966</v>
      </c>
      <c r="AK223" s="249" t="n">
        <v>0.151960309</v>
      </c>
      <c r="AL223" s="249" t="n">
        <v>0.227940463</v>
      </c>
      <c r="AM223" s="236"/>
      <c r="AN223" s="237" t="n">
        <v>72</v>
      </c>
      <c r="AO223" s="250" t="n">
        <v>0.4</v>
      </c>
      <c r="AP223" s="236"/>
      <c r="AQ223" s="236"/>
      <c r="AR223" s="236"/>
      <c r="AS223" s="236"/>
      <c r="AT223" s="236"/>
      <c r="AU223" s="236"/>
      <c r="AV223" s="236"/>
      <c r="AW223" s="236"/>
      <c r="AX223" s="236"/>
      <c r="AY223" s="236"/>
      <c r="AZ223" s="236"/>
      <c r="BA223" s="236"/>
      <c r="BB223" s="236"/>
      <c r="BC223" s="236"/>
      <c r="BD223" s="236"/>
      <c r="BE223" s="236"/>
      <c r="BF223" s="238" t="n">
        <v>43617</v>
      </c>
      <c r="BG223" s="252" t="n">
        <v>0.89</v>
      </c>
      <c r="BH223" s="236"/>
      <c r="BI223" s="236"/>
      <c r="BJ223" s="239"/>
      <c r="BK223" s="239"/>
      <c r="BL223" s="239"/>
      <c r="BM223" s="13"/>
      <c r="BN223" s="13"/>
      <c r="BO223" s="13"/>
      <c r="BP223" s="13"/>
      <c r="BQ223" s="13"/>
      <c r="BR223" s="239"/>
      <c r="BS223" s="239"/>
      <c r="BT223" s="239"/>
      <c r="BU223" s="239"/>
      <c r="BV223" s="239"/>
      <c r="BW223" s="239"/>
      <c r="BX223" s="239"/>
      <c r="BY223" s="239"/>
      <c r="BZ223" s="239"/>
      <c r="CA223" s="239"/>
      <c r="CB223" s="239"/>
      <c r="CC223" s="239"/>
      <c r="CD223" s="239"/>
      <c r="CE223" s="239"/>
    </row>
    <row r="224" customFormat="false" ht="12.75" hidden="false" customHeight="false" outlineLevel="0" collapsed="false">
      <c r="B224" s="247" t="n">
        <v>42767</v>
      </c>
      <c r="C224" s="248" t="n">
        <v>32.1500015258789</v>
      </c>
      <c r="D224" s="248" t="n">
        <v>37.1500015258789</v>
      </c>
      <c r="E224" s="248" t="n">
        <v>42.1500015258789</v>
      </c>
      <c r="F224" s="243"/>
      <c r="G224" s="248" t="n">
        <v>25.4424977874756</v>
      </c>
      <c r="H224" s="248" t="n">
        <v>27.4424977874756</v>
      </c>
      <c r="I224" s="248" t="n">
        <v>29.4424977874756</v>
      </c>
      <c r="J224" s="237"/>
      <c r="K224" s="238" t="n">
        <v>43647</v>
      </c>
      <c r="L224" s="249" t="n">
        <v>39.5100122070313</v>
      </c>
      <c r="M224" s="249" t="n">
        <v>44.5100122070313</v>
      </c>
      <c r="N224" s="249" t="n">
        <v>49.5100122070313</v>
      </c>
      <c r="O224" s="236"/>
      <c r="P224" s="249" t="n">
        <v>42.340012512207</v>
      </c>
      <c r="Q224" s="249" t="n">
        <v>47.340012512207</v>
      </c>
      <c r="R224" s="249" t="n">
        <v>52.340012512207</v>
      </c>
      <c r="S224" s="236"/>
      <c r="T224" s="249" t="n">
        <v>1.70243310928345</v>
      </c>
      <c r="U224" s="249" t="n">
        <v>1.70243310928345</v>
      </c>
      <c r="V224" s="249" t="n">
        <v>1.70243310928345</v>
      </c>
      <c r="W224" s="236"/>
      <c r="X224" s="249" t="n">
        <v>0.2175</v>
      </c>
      <c r="Y224" s="249" t="n">
        <v>0.189331876</v>
      </c>
      <c r="Z224" s="249" t="n">
        <v>0.246</v>
      </c>
      <c r="AA224" s="236"/>
      <c r="AB224" s="249" t="n">
        <v>0.098</v>
      </c>
      <c r="AC224" s="249" t="n">
        <v>0.094665938</v>
      </c>
      <c r="AD224" s="249" t="n">
        <v>0.133</v>
      </c>
      <c r="AE224" s="236"/>
      <c r="AF224" s="249" t="n">
        <v>0.151960309</v>
      </c>
      <c r="AG224" s="249" t="n">
        <v>0.217017262</v>
      </c>
      <c r="AH224" s="249" t="n">
        <v>0.292973303</v>
      </c>
      <c r="AI224" s="236"/>
      <c r="AJ224" s="249" t="n">
        <v>0.091176185</v>
      </c>
      <c r="AK224" s="249" t="n">
        <v>0.151912083</v>
      </c>
      <c r="AL224" s="249" t="n">
        <v>0.227868125</v>
      </c>
      <c r="AM224" s="236"/>
      <c r="AN224" s="237" t="n">
        <v>72</v>
      </c>
      <c r="AO224" s="250" t="n">
        <v>0.4</v>
      </c>
      <c r="AP224" s="236"/>
      <c r="AQ224" s="236"/>
      <c r="AR224" s="236"/>
      <c r="AS224" s="236"/>
      <c r="AT224" s="236"/>
      <c r="AU224" s="236"/>
      <c r="AV224" s="236"/>
      <c r="AW224" s="236"/>
      <c r="AX224" s="236"/>
      <c r="AY224" s="236"/>
      <c r="AZ224" s="236"/>
      <c r="BA224" s="236"/>
      <c r="BB224" s="236"/>
      <c r="BC224" s="236"/>
      <c r="BD224" s="236"/>
      <c r="BE224" s="236"/>
      <c r="BF224" s="238" t="n">
        <v>43647</v>
      </c>
      <c r="BG224" s="252" t="n">
        <v>0.89</v>
      </c>
      <c r="BH224" s="236"/>
      <c r="BI224" s="236"/>
      <c r="BJ224" s="239"/>
      <c r="BK224" s="239"/>
      <c r="BL224" s="239"/>
      <c r="BM224" s="13"/>
      <c r="BN224" s="13"/>
      <c r="BO224" s="13"/>
      <c r="BP224" s="13"/>
      <c r="BQ224" s="13"/>
      <c r="BR224" s="239"/>
      <c r="BS224" s="239"/>
      <c r="BT224" s="239"/>
      <c r="BU224" s="239"/>
      <c r="BV224" s="239"/>
      <c r="BW224" s="239"/>
      <c r="BX224" s="239"/>
      <c r="BY224" s="239"/>
      <c r="BZ224" s="239"/>
      <c r="CA224" s="239"/>
      <c r="CB224" s="239"/>
      <c r="CC224" s="239"/>
      <c r="CD224" s="239"/>
      <c r="CE224" s="239"/>
    </row>
    <row r="225" customFormat="false" ht="12.75" hidden="false" customHeight="false" outlineLevel="0" collapsed="false">
      <c r="B225" s="247" t="n">
        <v>42795</v>
      </c>
      <c r="C225" s="248" t="n">
        <v>30.6299915313721</v>
      </c>
      <c r="D225" s="248" t="n">
        <v>35.6299915313721</v>
      </c>
      <c r="E225" s="248" t="n">
        <v>40.6299915313721</v>
      </c>
      <c r="F225" s="243"/>
      <c r="G225" s="248" t="n">
        <v>24.3924966430664</v>
      </c>
      <c r="H225" s="248" t="n">
        <v>26.3924966430664</v>
      </c>
      <c r="I225" s="248" t="n">
        <v>28.3924966430664</v>
      </c>
      <c r="J225" s="237"/>
      <c r="K225" s="238" t="n">
        <v>43678</v>
      </c>
      <c r="L225" s="249" t="n">
        <v>38.4100099182129</v>
      </c>
      <c r="M225" s="249" t="n">
        <v>43.4100099182129</v>
      </c>
      <c r="N225" s="249" t="n">
        <v>48.4100099182129</v>
      </c>
      <c r="O225" s="236"/>
      <c r="P225" s="249" t="n">
        <v>40.4900102233887</v>
      </c>
      <c r="Q225" s="249" t="n">
        <v>45.4900102233887</v>
      </c>
      <c r="R225" s="249" t="n">
        <v>50.4900102233887</v>
      </c>
      <c r="S225" s="236"/>
      <c r="T225" s="249" t="n">
        <v>1.70243310928345</v>
      </c>
      <c r="U225" s="249" t="n">
        <v>1.70243310928345</v>
      </c>
      <c r="V225" s="249" t="n">
        <v>1.70243310928345</v>
      </c>
      <c r="W225" s="236"/>
      <c r="X225" s="249" t="n">
        <v>0.2175</v>
      </c>
      <c r="Y225" s="249" t="n">
        <v>0.189180224</v>
      </c>
      <c r="Z225" s="249" t="n">
        <v>0.246</v>
      </c>
      <c r="AA225" s="236"/>
      <c r="AB225" s="249" t="n">
        <v>0.098</v>
      </c>
      <c r="AC225" s="249" t="n">
        <v>0.094590112</v>
      </c>
      <c r="AD225" s="249" t="n">
        <v>0.132</v>
      </c>
      <c r="AE225" s="236"/>
      <c r="AF225" s="249" t="n">
        <v>0.151912083</v>
      </c>
      <c r="AG225" s="249" t="n">
        <v>0.216787969</v>
      </c>
      <c r="AH225" s="249" t="n">
        <v>0.292663758</v>
      </c>
      <c r="AI225" s="236"/>
      <c r="AJ225" s="249" t="n">
        <v>0.09114725</v>
      </c>
      <c r="AK225" s="249" t="n">
        <v>0.151751578</v>
      </c>
      <c r="AL225" s="249" t="n">
        <v>0.227627368</v>
      </c>
      <c r="AM225" s="236"/>
      <c r="AN225" s="237" t="n">
        <v>73</v>
      </c>
      <c r="AO225" s="250" t="n">
        <v>0.4</v>
      </c>
      <c r="AP225" s="236"/>
      <c r="AQ225" s="236"/>
      <c r="AR225" s="236"/>
      <c r="AS225" s="236"/>
      <c r="AT225" s="236"/>
      <c r="AU225" s="236"/>
      <c r="AV225" s="236"/>
      <c r="AW225" s="236"/>
      <c r="AX225" s="236"/>
      <c r="AY225" s="236"/>
      <c r="AZ225" s="236"/>
      <c r="BA225" s="236"/>
      <c r="BB225" s="236"/>
      <c r="BC225" s="236"/>
      <c r="BD225" s="236"/>
      <c r="BE225" s="236"/>
      <c r="BF225" s="238" t="n">
        <v>43678</v>
      </c>
      <c r="BG225" s="252" t="n">
        <v>0.89</v>
      </c>
      <c r="BH225" s="236"/>
      <c r="BI225" s="236"/>
      <c r="BJ225" s="239"/>
      <c r="BK225" s="239"/>
      <c r="BL225" s="239"/>
      <c r="BM225" s="13"/>
      <c r="BN225" s="13"/>
      <c r="BO225" s="13"/>
      <c r="BP225" s="13"/>
      <c r="BQ225" s="13"/>
      <c r="BR225" s="239"/>
      <c r="BS225" s="239"/>
      <c r="BT225" s="239"/>
      <c r="BU225" s="239"/>
      <c r="BV225" s="239"/>
      <c r="BW225" s="239"/>
      <c r="BX225" s="239"/>
      <c r="BY225" s="239"/>
      <c r="BZ225" s="239"/>
      <c r="CA225" s="239"/>
      <c r="CB225" s="239"/>
      <c r="CC225" s="239"/>
      <c r="CD225" s="239"/>
      <c r="CE225" s="239"/>
    </row>
    <row r="226" customFormat="false" ht="12.75" hidden="false" customHeight="false" outlineLevel="0" collapsed="false">
      <c r="B226" s="247" t="n">
        <v>42826</v>
      </c>
      <c r="C226" s="248" t="n">
        <v>31.8299980163574</v>
      </c>
      <c r="D226" s="248" t="n">
        <v>36.8299980163574</v>
      </c>
      <c r="E226" s="248" t="n">
        <v>41.8299980163574</v>
      </c>
      <c r="F226" s="243"/>
      <c r="G226" s="248" t="n">
        <v>24.0924974060059</v>
      </c>
      <c r="H226" s="248" t="n">
        <v>26.0924974060059</v>
      </c>
      <c r="I226" s="248" t="n">
        <v>28.0924974060059</v>
      </c>
      <c r="J226" s="237"/>
      <c r="K226" s="238" t="n">
        <v>43709</v>
      </c>
      <c r="L226" s="249" t="n">
        <v>30.2090043640137</v>
      </c>
      <c r="M226" s="249" t="n">
        <v>35.2090043640137</v>
      </c>
      <c r="N226" s="249" t="n">
        <v>40.2090043640137</v>
      </c>
      <c r="O226" s="236"/>
      <c r="P226" s="249" t="n">
        <v>32.5360040283203</v>
      </c>
      <c r="Q226" s="249" t="n">
        <v>37.5360040283203</v>
      </c>
      <c r="R226" s="249" t="n">
        <v>42.5360040283203</v>
      </c>
      <c r="S226" s="236"/>
      <c r="T226" s="249" t="n">
        <v>1.70243310928345</v>
      </c>
      <c r="U226" s="249" t="n">
        <v>1.70243310928345</v>
      </c>
      <c r="V226" s="249" t="n">
        <v>1.70243310928345</v>
      </c>
      <c r="W226" s="236"/>
      <c r="X226" s="249" t="n">
        <v>0.18</v>
      </c>
      <c r="Y226" s="249" t="n">
        <v>0.188940463</v>
      </c>
      <c r="Z226" s="249" t="n">
        <v>0.246</v>
      </c>
      <c r="AA226" s="236"/>
      <c r="AB226" s="249" t="n">
        <v>0.0805</v>
      </c>
      <c r="AC226" s="249" t="n">
        <v>0.094470231</v>
      </c>
      <c r="AD226" s="249" t="n">
        <v>0.132</v>
      </c>
      <c r="AE226" s="236"/>
      <c r="AF226" s="249" t="n">
        <v>0.151751578</v>
      </c>
      <c r="AG226" s="249" t="n">
        <v>0.216430158</v>
      </c>
      <c r="AH226" s="249" t="n">
        <v>0.292180714</v>
      </c>
      <c r="AI226" s="236"/>
      <c r="AJ226" s="249" t="n">
        <v>0.091050947</v>
      </c>
      <c r="AK226" s="249" t="n">
        <v>0.151501111</v>
      </c>
      <c r="AL226" s="249" t="n">
        <v>0.227251666</v>
      </c>
      <c r="AM226" s="236"/>
      <c r="AN226" s="237" t="n">
        <v>73</v>
      </c>
      <c r="AO226" s="250" t="n">
        <v>0.4</v>
      </c>
      <c r="AP226" s="236"/>
      <c r="AQ226" s="236"/>
      <c r="AR226" s="236"/>
      <c r="AS226" s="236"/>
      <c r="AT226" s="236"/>
      <c r="AU226" s="236"/>
      <c r="AV226" s="236"/>
      <c r="AW226" s="236"/>
      <c r="AX226" s="236"/>
      <c r="AY226" s="236"/>
      <c r="AZ226" s="236"/>
      <c r="BA226" s="236"/>
      <c r="BB226" s="236"/>
      <c r="BC226" s="236"/>
      <c r="BD226" s="236"/>
      <c r="BE226" s="236"/>
      <c r="BF226" s="238" t="n">
        <v>43709</v>
      </c>
      <c r="BG226" s="252" t="n">
        <v>0.89</v>
      </c>
      <c r="BH226" s="236"/>
      <c r="BI226" s="236"/>
      <c r="BJ226" s="239"/>
      <c r="BK226" s="239"/>
      <c r="BL226" s="239"/>
      <c r="BM226" s="13"/>
      <c r="BN226" s="13"/>
      <c r="BO226" s="13"/>
      <c r="BP226" s="13"/>
      <c r="BQ226" s="13"/>
      <c r="BR226" s="239"/>
      <c r="BS226" s="239"/>
      <c r="BT226" s="239"/>
      <c r="BU226" s="239"/>
      <c r="BV226" s="239"/>
      <c r="BW226" s="239"/>
      <c r="BX226" s="239"/>
      <c r="BY226" s="239"/>
      <c r="BZ226" s="239"/>
      <c r="CA226" s="239"/>
      <c r="CB226" s="239"/>
      <c r="CC226" s="239"/>
      <c r="CD226" s="239"/>
      <c r="CE226" s="239"/>
    </row>
    <row r="227" customFormat="false" ht="12.75" hidden="false" customHeight="false" outlineLevel="0" collapsed="false">
      <c r="B227" s="247" t="n">
        <v>42856</v>
      </c>
      <c r="C227" s="248" t="n">
        <v>34.3800163269043</v>
      </c>
      <c r="D227" s="248" t="n">
        <v>39.3800163269043</v>
      </c>
      <c r="E227" s="248" t="n">
        <v>44.3800163269043</v>
      </c>
      <c r="F227" s="243"/>
      <c r="G227" s="248" t="n">
        <v>23.6924977874756</v>
      </c>
      <c r="H227" s="248" t="n">
        <v>25.6924977874756</v>
      </c>
      <c r="I227" s="248" t="n">
        <v>27.6924977874756</v>
      </c>
      <c r="J227" s="237"/>
      <c r="K227" s="238" t="n">
        <v>43739</v>
      </c>
      <c r="L227" s="249" t="n">
        <v>28.6510076141357</v>
      </c>
      <c r="M227" s="249" t="n">
        <v>33.6510076141357</v>
      </c>
      <c r="N227" s="249" t="n">
        <v>38.6510076141357</v>
      </c>
      <c r="O227" s="236"/>
      <c r="P227" s="249" t="n">
        <v>30.1540059661865</v>
      </c>
      <c r="Q227" s="249" t="n">
        <v>35.1540059661865</v>
      </c>
      <c r="R227" s="249" t="n">
        <v>40.1540059661865</v>
      </c>
      <c r="S227" s="236"/>
      <c r="T227" s="249" t="n">
        <v>1.70243310928345</v>
      </c>
      <c r="U227" s="249" t="n">
        <v>1.70243310928345</v>
      </c>
      <c r="V227" s="249" t="n">
        <v>1.70243310928345</v>
      </c>
      <c r="W227" s="236"/>
      <c r="X227" s="249" t="n">
        <v>0.18</v>
      </c>
      <c r="Y227" s="249" t="n">
        <v>0.188698383</v>
      </c>
      <c r="Z227" s="249" t="n">
        <v>0.245</v>
      </c>
      <c r="AA227" s="236"/>
      <c r="AB227" s="249" t="n">
        <v>0.0805</v>
      </c>
      <c r="AC227" s="249" t="n">
        <v>0.094349191</v>
      </c>
      <c r="AD227" s="249" t="n">
        <v>0.132</v>
      </c>
      <c r="AE227" s="236"/>
      <c r="AF227" s="249" t="n">
        <v>0.151501111</v>
      </c>
      <c r="AG227" s="249" t="n">
        <v>0.216107684</v>
      </c>
      <c r="AH227" s="249" t="n">
        <v>0.291745374</v>
      </c>
      <c r="AI227" s="236"/>
      <c r="AJ227" s="249" t="n">
        <v>0.090900666</v>
      </c>
      <c r="AK227" s="249" t="n">
        <v>0.151275379</v>
      </c>
      <c r="AL227" s="249" t="n">
        <v>0.226913068</v>
      </c>
      <c r="AM227" s="236"/>
      <c r="AN227" s="237" t="n">
        <v>73</v>
      </c>
      <c r="AO227" s="250" t="n">
        <v>0.4</v>
      </c>
      <c r="AP227" s="236"/>
      <c r="AQ227" s="236"/>
      <c r="AR227" s="236"/>
      <c r="AS227" s="236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  <c r="BE227" s="236"/>
      <c r="BF227" s="238" t="n">
        <v>43739</v>
      </c>
      <c r="BG227" s="252" t="n">
        <v>0.89</v>
      </c>
      <c r="BH227" s="236"/>
      <c r="BI227" s="236"/>
      <c r="BJ227" s="239"/>
      <c r="BK227" s="239"/>
      <c r="BL227" s="239"/>
      <c r="BM227" s="13"/>
      <c r="BN227" s="13"/>
      <c r="BO227" s="13"/>
      <c r="BP227" s="13"/>
      <c r="BQ227" s="13"/>
      <c r="BR227" s="239"/>
      <c r="BS227" s="239"/>
      <c r="BT227" s="239"/>
      <c r="BU227" s="239"/>
      <c r="BV227" s="239"/>
      <c r="BW227" s="239"/>
      <c r="BX227" s="239"/>
      <c r="BY227" s="239"/>
      <c r="BZ227" s="239"/>
      <c r="CA227" s="239"/>
      <c r="CB227" s="239"/>
      <c r="CC227" s="239"/>
      <c r="CD227" s="239"/>
      <c r="CE227" s="239"/>
    </row>
    <row r="228" customFormat="false" ht="12.75" hidden="false" customHeight="false" outlineLevel="0" collapsed="false">
      <c r="B228" s="247" t="n">
        <v>42887</v>
      </c>
      <c r="C228" s="248" t="n">
        <v>45.0800018310547</v>
      </c>
      <c r="D228" s="248" t="n">
        <v>50.0800018310547</v>
      </c>
      <c r="E228" s="248" t="n">
        <v>55.0800018310547</v>
      </c>
      <c r="F228" s="243"/>
      <c r="G228" s="248" t="n">
        <v>24.2925000762939</v>
      </c>
      <c r="H228" s="248" t="n">
        <v>26.2925000762939</v>
      </c>
      <c r="I228" s="248" t="n">
        <v>28.2925000762939</v>
      </c>
      <c r="J228" s="237"/>
      <c r="K228" s="238" t="n">
        <v>43770</v>
      </c>
      <c r="L228" s="249" t="n">
        <v>28.9010076141357</v>
      </c>
      <c r="M228" s="249" t="n">
        <v>33.9010076141357</v>
      </c>
      <c r="N228" s="249" t="n">
        <v>38.9010076141357</v>
      </c>
      <c r="O228" s="236"/>
      <c r="P228" s="249" t="n">
        <v>29.6540059661865</v>
      </c>
      <c r="Q228" s="249" t="n">
        <v>34.6540059661865</v>
      </c>
      <c r="R228" s="249" t="n">
        <v>39.6540059661865</v>
      </c>
      <c r="S228" s="236"/>
      <c r="T228" s="249" t="n">
        <v>1.70243310928345</v>
      </c>
      <c r="U228" s="249" t="n">
        <v>1.70243310928345</v>
      </c>
      <c r="V228" s="249" t="n">
        <v>1.70243310928345</v>
      </c>
      <c r="W228" s="236"/>
      <c r="X228" s="249" t="n">
        <v>0.18</v>
      </c>
      <c r="Y228" s="249" t="n">
        <v>0.188484151</v>
      </c>
      <c r="Z228" s="249" t="n">
        <v>0.245</v>
      </c>
      <c r="AA228" s="236"/>
      <c r="AB228" s="249" t="n">
        <v>0.0805</v>
      </c>
      <c r="AC228" s="249" t="n">
        <v>0.094242076</v>
      </c>
      <c r="AD228" s="249" t="n">
        <v>0.132</v>
      </c>
      <c r="AE228" s="236"/>
      <c r="AF228" s="249" t="n">
        <v>0.151275379</v>
      </c>
      <c r="AG228" s="249" t="n">
        <v>0.215888959</v>
      </c>
      <c r="AH228" s="249" t="n">
        <v>0.291450095</v>
      </c>
      <c r="AI228" s="236"/>
      <c r="AJ228" s="249" t="n">
        <v>0.090765227</v>
      </c>
      <c r="AK228" s="249" t="n">
        <v>0.151122271</v>
      </c>
      <c r="AL228" s="249" t="n">
        <v>0.226683407</v>
      </c>
      <c r="AM228" s="236"/>
      <c r="AN228" s="237" t="n">
        <v>74</v>
      </c>
      <c r="AO228" s="250" t="n">
        <v>0.4</v>
      </c>
      <c r="AP228" s="236"/>
      <c r="AQ228" s="236"/>
      <c r="AR228" s="236"/>
      <c r="AS228" s="236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  <c r="BE228" s="236"/>
      <c r="BF228" s="238" t="n">
        <v>43770</v>
      </c>
      <c r="BG228" s="252" t="n">
        <v>0.89</v>
      </c>
      <c r="BH228" s="236"/>
      <c r="BI228" s="236"/>
      <c r="BJ228" s="239"/>
      <c r="BK228" s="239"/>
      <c r="BL228" s="239"/>
      <c r="BM228" s="13"/>
      <c r="BN228" s="13"/>
      <c r="BO228" s="13"/>
      <c r="BP228" s="13"/>
      <c r="BQ228" s="13"/>
      <c r="BR228" s="239"/>
      <c r="BS228" s="239"/>
      <c r="BT228" s="239"/>
      <c r="BU228" s="239"/>
      <c r="BV228" s="239"/>
      <c r="BW228" s="239"/>
      <c r="BX228" s="239"/>
      <c r="BY228" s="239"/>
      <c r="BZ228" s="239"/>
      <c r="CA228" s="239"/>
      <c r="CB228" s="239"/>
      <c r="CC228" s="239"/>
      <c r="CD228" s="239"/>
      <c r="CE228" s="239"/>
    </row>
    <row r="229" customFormat="false" ht="12.75" hidden="false" customHeight="false" outlineLevel="0" collapsed="false">
      <c r="B229" s="247" t="n">
        <v>42917</v>
      </c>
      <c r="C229" s="248" t="n">
        <v>53.7300033569336</v>
      </c>
      <c r="D229" s="248" t="n">
        <v>58.7300033569336</v>
      </c>
      <c r="E229" s="248" t="n">
        <v>63.7300033569336</v>
      </c>
      <c r="F229" s="243"/>
      <c r="G229" s="248" t="n">
        <v>25.7925000762939</v>
      </c>
      <c r="H229" s="248" t="n">
        <v>27.7925000762939</v>
      </c>
      <c r="I229" s="248" t="n">
        <v>29.7925000762939</v>
      </c>
      <c r="J229" s="237"/>
      <c r="K229" s="238" t="n">
        <v>43800</v>
      </c>
      <c r="L229" s="249" t="n">
        <v>29.4660062408447</v>
      </c>
      <c r="M229" s="249" t="n">
        <v>34.4660062408447</v>
      </c>
      <c r="N229" s="249" t="n">
        <v>39.4660062408447</v>
      </c>
      <c r="O229" s="236"/>
      <c r="P229" s="249" t="n">
        <v>30.3640073394775</v>
      </c>
      <c r="Q229" s="249" t="n">
        <v>35.3640073394775</v>
      </c>
      <c r="R229" s="249" t="n">
        <v>40.3640073394775</v>
      </c>
      <c r="S229" s="236"/>
      <c r="T229" s="249" t="n">
        <v>1.70243310928345</v>
      </c>
      <c r="U229" s="249" t="n">
        <v>1.70243310928345</v>
      </c>
      <c r="V229" s="249" t="n">
        <v>1.70243310928345</v>
      </c>
      <c r="W229" s="236"/>
      <c r="X229" s="249" t="n">
        <v>0</v>
      </c>
      <c r="Y229" s="249" t="n">
        <v>0.18836042</v>
      </c>
      <c r="Z229" s="249" t="n">
        <v>0.245</v>
      </c>
      <c r="AA229" s="236"/>
      <c r="AB229" s="249" t="n">
        <v>0</v>
      </c>
      <c r="AC229" s="249" t="n">
        <v>0.09418021</v>
      </c>
      <c r="AD229" s="249" t="n">
        <v>0.132</v>
      </c>
      <c r="AE229" s="236"/>
      <c r="AF229" s="249" t="n">
        <v>0.151122271</v>
      </c>
      <c r="AG229" s="249" t="n">
        <v>0.215736062</v>
      </c>
      <c r="AH229" s="249" t="n">
        <v>0.291243683</v>
      </c>
      <c r="AI229" s="236"/>
      <c r="AJ229" s="249" t="n">
        <v>0.090673363</v>
      </c>
      <c r="AK229" s="249" t="n">
        <v>0.151015243</v>
      </c>
      <c r="AL229" s="249" t="n">
        <v>0.226522865</v>
      </c>
      <c r="AM229" s="236"/>
      <c r="AN229" s="237" t="n">
        <v>74</v>
      </c>
      <c r="AO229" s="250" t="n">
        <v>0.4</v>
      </c>
      <c r="AP229" s="236"/>
      <c r="AQ229" s="236"/>
      <c r="AR229" s="236"/>
      <c r="AS229" s="236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  <c r="BE229" s="236"/>
      <c r="BF229" s="238" t="n">
        <v>43800</v>
      </c>
      <c r="BG229" s="252" t="n">
        <v>0.89</v>
      </c>
      <c r="BH229" s="236"/>
      <c r="BI229" s="236"/>
      <c r="BJ229" s="239"/>
      <c r="BK229" s="239"/>
      <c r="BL229" s="239"/>
      <c r="BM229" s="13"/>
      <c r="BN229" s="13"/>
      <c r="BO229" s="13"/>
      <c r="BP229" s="13"/>
      <c r="BQ229" s="13"/>
      <c r="BR229" s="239"/>
      <c r="BS229" s="239"/>
      <c r="BT229" s="239"/>
      <c r="BU229" s="239"/>
      <c r="BV229" s="239"/>
      <c r="BW229" s="239"/>
      <c r="BX229" s="239"/>
      <c r="BY229" s="239"/>
      <c r="BZ229" s="239"/>
      <c r="CA229" s="239"/>
      <c r="CB229" s="239"/>
      <c r="CC229" s="239"/>
      <c r="CD229" s="239"/>
      <c r="CE229" s="239"/>
    </row>
    <row r="230" customFormat="false" ht="12.75" hidden="false" customHeight="false" outlineLevel="0" collapsed="false">
      <c r="B230" s="247" t="n">
        <v>42948</v>
      </c>
      <c r="C230" s="248" t="n">
        <v>52.9750015258789</v>
      </c>
      <c r="D230" s="248" t="n">
        <v>57.9750015258789</v>
      </c>
      <c r="E230" s="248" t="n">
        <v>62.9750015258789</v>
      </c>
      <c r="F230" s="243"/>
      <c r="G230" s="248" t="n">
        <v>25.6925000762939</v>
      </c>
      <c r="H230" s="248" t="n">
        <v>27.6925000762939</v>
      </c>
      <c r="I230" s="248" t="n">
        <v>29.6925000762939</v>
      </c>
      <c r="J230" s="237"/>
      <c r="K230" s="238" t="n">
        <v>43831</v>
      </c>
      <c r="L230" s="249" t="n">
        <v>34.3030057525635</v>
      </c>
      <c r="M230" s="249" t="n">
        <v>39.3030057525635</v>
      </c>
      <c r="N230" s="249" t="n">
        <v>44.3030057525635</v>
      </c>
      <c r="O230" s="236"/>
      <c r="P230" s="249" t="n">
        <v>32.5120057678223</v>
      </c>
      <c r="Q230" s="249" t="n">
        <v>37.5120057678223</v>
      </c>
      <c r="R230" s="249" t="n">
        <v>42.5120057678223</v>
      </c>
      <c r="S230" s="236"/>
      <c r="T230" s="249" t="n">
        <v>1.70243310928345</v>
      </c>
      <c r="U230" s="249" t="n">
        <v>1.70243310928345</v>
      </c>
      <c r="V230" s="249" t="n">
        <v>1.70243310928345</v>
      </c>
      <c r="W230" s="236"/>
      <c r="X230" s="249" t="n">
        <v>0</v>
      </c>
      <c r="Y230" s="249" t="n">
        <v>0.18827986</v>
      </c>
      <c r="Z230" s="249" t="n">
        <v>0.245</v>
      </c>
      <c r="AA230" s="236"/>
      <c r="AB230" s="249" t="n">
        <v>0</v>
      </c>
      <c r="AC230" s="249" t="n">
        <v>0.09413993</v>
      </c>
      <c r="AD230" s="249" t="n">
        <v>0.132</v>
      </c>
      <c r="AE230" s="236"/>
      <c r="AF230" s="249" t="n">
        <v>0.151015243</v>
      </c>
      <c r="AG230" s="249" t="n">
        <v>0.21562885</v>
      </c>
      <c r="AH230" s="249" t="n">
        <v>0.291098947</v>
      </c>
      <c r="AI230" s="236"/>
      <c r="AJ230" s="249" t="n">
        <v>0.090609146</v>
      </c>
      <c r="AK230" s="249" t="n">
        <v>0.150940195</v>
      </c>
      <c r="AL230" s="249" t="n">
        <v>0.226410292</v>
      </c>
      <c r="AM230" s="236"/>
      <c r="AN230" s="237" t="n">
        <v>74</v>
      </c>
      <c r="AO230" s="250" t="n">
        <v>0.4</v>
      </c>
      <c r="AP230" s="236"/>
      <c r="AQ230" s="236"/>
      <c r="AR230" s="236"/>
      <c r="AS230" s="236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  <c r="BE230" s="236"/>
      <c r="BF230" s="238" t="n">
        <v>43831</v>
      </c>
      <c r="BG230" s="252" t="n">
        <v>0.89</v>
      </c>
      <c r="BH230" s="236"/>
      <c r="BI230" s="236"/>
      <c r="BJ230" s="239"/>
      <c r="BK230" s="239"/>
      <c r="BL230" s="239"/>
      <c r="BM230" s="13"/>
      <c r="BN230" s="13"/>
      <c r="BO230" s="13"/>
      <c r="BP230" s="13"/>
      <c r="BQ230" s="13"/>
      <c r="BR230" s="239"/>
      <c r="BS230" s="239"/>
      <c r="BT230" s="239"/>
      <c r="BU230" s="239"/>
      <c r="BV230" s="239"/>
      <c r="BW230" s="239"/>
      <c r="BX230" s="239"/>
      <c r="BY230" s="239"/>
      <c r="BZ230" s="239"/>
      <c r="CA230" s="239"/>
      <c r="CB230" s="239"/>
      <c r="CC230" s="239"/>
      <c r="CD230" s="239"/>
      <c r="CE230" s="239"/>
    </row>
    <row r="231" customFormat="false" ht="12.75" hidden="false" customHeight="false" outlineLevel="0" collapsed="false">
      <c r="B231" s="247" t="n">
        <v>42979</v>
      </c>
      <c r="C231" s="248" t="n">
        <v>32.3999992370605</v>
      </c>
      <c r="D231" s="248" t="n">
        <v>37.3999992370605</v>
      </c>
      <c r="E231" s="248" t="n">
        <v>42.3999992370605</v>
      </c>
      <c r="F231" s="243"/>
      <c r="G231" s="248" t="n">
        <v>22.4425010299683</v>
      </c>
      <c r="H231" s="248" t="n">
        <v>24.4425010299683</v>
      </c>
      <c r="I231" s="248" t="n">
        <v>26.4425010299683</v>
      </c>
      <c r="J231" s="237"/>
      <c r="K231" s="238" t="n">
        <v>43862</v>
      </c>
      <c r="L231" s="249" t="n">
        <v>33.0530057525635</v>
      </c>
      <c r="M231" s="249" t="n">
        <v>38.0530057525635</v>
      </c>
      <c r="N231" s="249" t="n">
        <v>43.0530057525635</v>
      </c>
      <c r="O231" s="236"/>
      <c r="P231" s="249" t="n">
        <v>31.7620057678223</v>
      </c>
      <c r="Q231" s="249" t="n">
        <v>36.7620057678223</v>
      </c>
      <c r="R231" s="249" t="n">
        <v>41.7620057678223</v>
      </c>
      <c r="S231" s="236"/>
      <c r="T231" s="249" t="n">
        <v>1.70243310928345</v>
      </c>
      <c r="U231" s="249" t="n">
        <v>1.70243310928345</v>
      </c>
      <c r="V231" s="249" t="n">
        <v>1.70243310928345</v>
      </c>
      <c r="W231" s="236"/>
      <c r="X231" s="249" t="n">
        <v>0</v>
      </c>
      <c r="Y231" s="249" t="n">
        <v>0.188126808</v>
      </c>
      <c r="Z231" s="249" t="n">
        <v>0.245</v>
      </c>
      <c r="AA231" s="236"/>
      <c r="AB231" s="249" t="n">
        <v>0</v>
      </c>
      <c r="AC231" s="249" t="n">
        <v>0.094063404</v>
      </c>
      <c r="AD231" s="249" t="n">
        <v>0.132</v>
      </c>
      <c r="AE231" s="236"/>
      <c r="AF231" s="249" t="n">
        <v>0.150940195</v>
      </c>
      <c r="AG231" s="249" t="n">
        <v>0.215454222</v>
      </c>
      <c r="AH231" s="249" t="n">
        <v>0.2908632</v>
      </c>
      <c r="AI231" s="236"/>
      <c r="AJ231" s="249" t="n">
        <v>0.090564117</v>
      </c>
      <c r="AK231" s="249" t="n">
        <v>0.150817956</v>
      </c>
      <c r="AL231" s="249" t="n">
        <v>0.226226934</v>
      </c>
      <c r="AM231" s="236"/>
      <c r="AN231" s="237" t="n">
        <v>74</v>
      </c>
      <c r="AO231" s="250" t="n">
        <v>0.4</v>
      </c>
      <c r="AP231" s="236"/>
      <c r="AQ231" s="236"/>
      <c r="AR231" s="236"/>
      <c r="AS231" s="236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  <c r="BE231" s="236"/>
      <c r="BF231" s="238" t="n">
        <v>43862</v>
      </c>
      <c r="BG231" s="252" t="n">
        <v>0.89</v>
      </c>
      <c r="BH231" s="236"/>
      <c r="BI231" s="236"/>
      <c r="BJ231" s="239"/>
      <c r="BK231" s="239"/>
      <c r="BL231" s="239"/>
      <c r="BM231" s="13"/>
      <c r="BN231" s="13"/>
      <c r="BO231" s="13"/>
      <c r="BP231" s="13"/>
      <c r="BQ231" s="13"/>
      <c r="BR231" s="239"/>
      <c r="BS231" s="239"/>
      <c r="BT231" s="239"/>
      <c r="BU231" s="239"/>
      <c r="BV231" s="239"/>
      <c r="BW231" s="239"/>
      <c r="BX231" s="239"/>
      <c r="BY231" s="239"/>
      <c r="BZ231" s="239"/>
      <c r="CA231" s="239"/>
      <c r="CB231" s="239"/>
      <c r="CC231" s="239"/>
      <c r="CD231" s="239"/>
      <c r="CE231" s="239"/>
    </row>
    <row r="232" customFormat="false" ht="12.75" hidden="false" customHeight="false" outlineLevel="0" collapsed="false">
      <c r="B232" s="247" t="n">
        <v>43009</v>
      </c>
      <c r="C232" s="248" t="n">
        <v>31.6499988555908</v>
      </c>
      <c r="D232" s="248" t="n">
        <v>36.6499988555908</v>
      </c>
      <c r="E232" s="248" t="n">
        <v>41.6499988555908</v>
      </c>
      <c r="F232" s="243"/>
      <c r="G232" s="248" t="n">
        <v>22.0750007247925</v>
      </c>
      <c r="H232" s="248" t="n">
        <v>24.0750007247925</v>
      </c>
      <c r="I232" s="248" t="n">
        <v>26.0750007247925</v>
      </c>
      <c r="J232" s="237"/>
      <c r="K232" s="238" t="n">
        <v>43891</v>
      </c>
      <c r="L232" s="249" t="n">
        <v>31.6300035095215</v>
      </c>
      <c r="M232" s="249" t="n">
        <v>36.6300035095215</v>
      </c>
      <c r="N232" s="249" t="n">
        <v>41.6300035095215</v>
      </c>
      <c r="O232" s="236"/>
      <c r="P232" s="249" t="n">
        <v>30.9200028991699</v>
      </c>
      <c r="Q232" s="249" t="n">
        <v>35.9200028991699</v>
      </c>
      <c r="R232" s="249" t="n">
        <v>40.9200028991699</v>
      </c>
      <c r="S232" s="236"/>
      <c r="T232" s="249" t="n">
        <v>1.70243310928345</v>
      </c>
      <c r="U232" s="249" t="n">
        <v>1.70243310928345</v>
      </c>
      <c r="V232" s="249" t="n">
        <v>1.70243310928345</v>
      </c>
      <c r="W232" s="236"/>
      <c r="X232" s="249" t="n">
        <v>0</v>
      </c>
      <c r="Y232" s="249" t="n">
        <v>0.187860891</v>
      </c>
      <c r="Z232" s="249" t="n">
        <v>0.245</v>
      </c>
      <c r="AA232" s="236"/>
      <c r="AB232" s="249" t="n">
        <v>0</v>
      </c>
      <c r="AC232" s="249" t="n">
        <v>0.093930445</v>
      </c>
      <c r="AD232" s="249" t="n">
        <v>0.132</v>
      </c>
      <c r="AE232" s="236"/>
      <c r="AF232" s="249" t="n">
        <v>0.150817956</v>
      </c>
      <c r="AG232" s="249" t="n">
        <v>0.215176143</v>
      </c>
      <c r="AH232" s="249" t="n">
        <v>0.290487793</v>
      </c>
      <c r="AI232" s="236"/>
      <c r="AJ232" s="249" t="n">
        <v>0.090490773</v>
      </c>
      <c r="AK232" s="249" t="n">
        <v>0.1506233</v>
      </c>
      <c r="AL232" s="249" t="n">
        <v>0.22593495</v>
      </c>
      <c r="AM232" s="236"/>
      <c r="AN232" s="237" t="n">
        <v>74</v>
      </c>
      <c r="AO232" s="250" t="n">
        <v>0.4</v>
      </c>
      <c r="AP232" s="236"/>
      <c r="AQ232" s="236"/>
      <c r="AR232" s="236"/>
      <c r="AS232" s="236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  <c r="BE232" s="236"/>
      <c r="BF232" s="238" t="n">
        <v>43891</v>
      </c>
      <c r="BG232" s="252" t="n">
        <v>0.89</v>
      </c>
      <c r="BH232" s="236"/>
      <c r="BI232" s="236"/>
      <c r="BJ232" s="239"/>
      <c r="BK232" s="239"/>
      <c r="BL232" s="239"/>
      <c r="BM232" s="13"/>
      <c r="BN232" s="13"/>
      <c r="BO232" s="13"/>
      <c r="BP232" s="13"/>
      <c r="BQ232" s="13"/>
      <c r="BR232" s="239"/>
      <c r="BS232" s="239"/>
      <c r="BT232" s="239"/>
      <c r="BU232" s="239"/>
      <c r="BV232" s="239"/>
      <c r="BW232" s="239"/>
      <c r="BX232" s="239"/>
      <c r="BY232" s="239"/>
      <c r="BZ232" s="239"/>
      <c r="CA232" s="239"/>
      <c r="CB232" s="239"/>
      <c r="CC232" s="239"/>
      <c r="CD232" s="239"/>
      <c r="CE232" s="239"/>
    </row>
    <row r="233" customFormat="false" ht="12.75" hidden="false" customHeight="false" outlineLevel="0" collapsed="false">
      <c r="B233" s="247" t="n">
        <v>43040</v>
      </c>
      <c r="C233" s="248" t="n">
        <v>30.1499988555908</v>
      </c>
      <c r="D233" s="248" t="n">
        <v>35.1499988555908</v>
      </c>
      <c r="E233" s="248" t="n">
        <v>40.1499988555908</v>
      </c>
      <c r="F233" s="243"/>
      <c r="G233" s="248" t="n">
        <v>22.1749991989136</v>
      </c>
      <c r="H233" s="248" t="n">
        <v>24.1749991989136</v>
      </c>
      <c r="I233" s="248" t="n">
        <v>26.1749991989136</v>
      </c>
      <c r="J233" s="237"/>
      <c r="K233" s="238" t="n">
        <v>43922</v>
      </c>
      <c r="L233" s="249" t="n">
        <v>30.898508605957</v>
      </c>
      <c r="M233" s="249" t="n">
        <v>35.898508605957</v>
      </c>
      <c r="N233" s="249" t="n">
        <v>40.898508605957</v>
      </c>
      <c r="O233" s="236"/>
      <c r="P233" s="249" t="n">
        <v>29.9065103149414</v>
      </c>
      <c r="Q233" s="249" t="n">
        <v>34.9065103149414</v>
      </c>
      <c r="R233" s="249" t="n">
        <v>39.9065103149414</v>
      </c>
      <c r="S233" s="236"/>
      <c r="T233" s="249" t="n">
        <v>1.70243310928345</v>
      </c>
      <c r="U233" s="249" t="n">
        <v>1.70243310928345</v>
      </c>
      <c r="V233" s="249" t="n">
        <v>1.70243310928345</v>
      </c>
      <c r="W233" s="236"/>
      <c r="X233" s="249" t="n">
        <v>0</v>
      </c>
      <c r="Y233" s="249" t="n">
        <v>0.187706544</v>
      </c>
      <c r="Z233" s="249" t="n">
        <v>0.245</v>
      </c>
      <c r="AA233" s="236"/>
      <c r="AB233" s="249" t="n">
        <v>0</v>
      </c>
      <c r="AC233" s="249" t="n">
        <v>0.093853272</v>
      </c>
      <c r="AD233" s="249" t="n">
        <v>0.132</v>
      </c>
      <c r="AE233" s="236"/>
      <c r="AF233" s="249" t="n">
        <v>0.1506233</v>
      </c>
      <c r="AG233" s="249" t="n">
        <v>0.214999865</v>
      </c>
      <c r="AH233" s="249" t="n">
        <v>0.290249817</v>
      </c>
      <c r="AI233" s="236"/>
      <c r="AJ233" s="249" t="n">
        <v>0.09037398</v>
      </c>
      <c r="AK233" s="249" t="n">
        <v>0.150499905</v>
      </c>
      <c r="AL233" s="249" t="n">
        <v>0.225749858</v>
      </c>
      <c r="AM233" s="236"/>
      <c r="AN233" s="237" t="n">
        <v>74</v>
      </c>
      <c r="AO233" s="250" t="n">
        <v>0.4</v>
      </c>
      <c r="AP233" s="236"/>
      <c r="AQ233" s="236"/>
      <c r="AR233" s="236"/>
      <c r="AS233" s="236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  <c r="BE233" s="236"/>
      <c r="BF233" s="238" t="n">
        <v>43922</v>
      </c>
      <c r="BG233" s="252" t="n">
        <v>0.89</v>
      </c>
      <c r="BH233" s="236"/>
      <c r="BI233" s="236"/>
      <c r="BJ233" s="239"/>
      <c r="BK233" s="239"/>
      <c r="BL233" s="239"/>
      <c r="BM233" s="13"/>
      <c r="BN233" s="13"/>
      <c r="BO233" s="13"/>
      <c r="BP233" s="13"/>
      <c r="BQ233" s="13"/>
      <c r="BR233" s="239"/>
      <c r="BS233" s="239"/>
      <c r="BT233" s="239"/>
      <c r="BU233" s="239"/>
      <c r="BV233" s="239"/>
      <c r="BW233" s="239"/>
      <c r="BX233" s="239"/>
      <c r="BY233" s="239"/>
      <c r="BZ233" s="239"/>
      <c r="CA233" s="239"/>
      <c r="CB233" s="239"/>
      <c r="CC233" s="239"/>
      <c r="CD233" s="239"/>
      <c r="CE233" s="239"/>
    </row>
    <row r="234" customFormat="false" ht="12.75" hidden="false" customHeight="false" outlineLevel="0" collapsed="false">
      <c r="B234" s="247" t="n">
        <v>43070</v>
      </c>
      <c r="C234" s="248" t="n">
        <v>29.5500003814697</v>
      </c>
      <c r="D234" s="248" t="n">
        <v>34.5500003814697</v>
      </c>
      <c r="E234" s="248" t="n">
        <v>39.5500003814697</v>
      </c>
      <c r="F234" s="243"/>
      <c r="G234" s="248" t="n">
        <v>24.024998626709</v>
      </c>
      <c r="H234" s="248" t="n">
        <v>26.024998626709</v>
      </c>
      <c r="I234" s="248" t="n">
        <v>28.024998626709</v>
      </c>
      <c r="J234" s="237"/>
      <c r="K234" s="238" t="n">
        <v>43952</v>
      </c>
      <c r="L234" s="249" t="n">
        <v>32.0725064849854</v>
      </c>
      <c r="M234" s="249" t="n">
        <v>37.0725064849854</v>
      </c>
      <c r="N234" s="249" t="n">
        <v>42.0725064849854</v>
      </c>
      <c r="O234" s="236"/>
      <c r="P234" s="249" t="n">
        <v>32.9525041198731</v>
      </c>
      <c r="Q234" s="249" t="n">
        <v>37.9525041198731</v>
      </c>
      <c r="R234" s="249" t="n">
        <v>42.9525041198731</v>
      </c>
      <c r="S234" s="236"/>
      <c r="T234" s="249" t="n">
        <v>1.70243310928345</v>
      </c>
      <c r="U234" s="249" t="n">
        <v>1.70243310928345</v>
      </c>
      <c r="V234" s="249" t="n">
        <v>1.70243310928345</v>
      </c>
      <c r="W234" s="236"/>
      <c r="X234" s="249" t="n">
        <v>0</v>
      </c>
      <c r="Y234" s="249" t="n">
        <v>0.187648836</v>
      </c>
      <c r="Z234" s="249" t="n">
        <v>0.245</v>
      </c>
      <c r="AA234" s="236"/>
      <c r="AB234" s="249" t="n">
        <v>0</v>
      </c>
      <c r="AC234" s="249" t="n">
        <v>0.093824418</v>
      </c>
      <c r="AD234" s="249" t="n">
        <v>0.132</v>
      </c>
      <c r="AE234" s="236"/>
      <c r="AF234" s="249" t="n">
        <v>0.150499905</v>
      </c>
      <c r="AG234" s="249" t="n">
        <v>0.214971726</v>
      </c>
      <c r="AH234" s="249" t="n">
        <v>0.29021183</v>
      </c>
      <c r="AI234" s="236"/>
      <c r="AJ234" s="249" t="n">
        <v>0.090299943</v>
      </c>
      <c r="AK234" s="249" t="n">
        <v>0.150480208</v>
      </c>
      <c r="AL234" s="249" t="n">
        <v>0.225720312</v>
      </c>
      <c r="AM234" s="236"/>
      <c r="AN234" s="237" t="n">
        <v>74</v>
      </c>
      <c r="AO234" s="250" t="n">
        <v>0.4</v>
      </c>
      <c r="AP234" s="236"/>
      <c r="AQ234" s="236"/>
      <c r="AR234" s="236"/>
      <c r="AS234" s="236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  <c r="BE234" s="236"/>
      <c r="BF234" s="238" t="n">
        <v>43952</v>
      </c>
      <c r="BG234" s="252" t="n">
        <v>0.89</v>
      </c>
      <c r="BH234" s="236"/>
      <c r="BI234" s="236"/>
      <c r="BJ234" s="239"/>
      <c r="BK234" s="239"/>
      <c r="BL234" s="239"/>
      <c r="BM234" s="13"/>
      <c r="BN234" s="13"/>
      <c r="BO234" s="13"/>
      <c r="BP234" s="13"/>
      <c r="BQ234" s="13"/>
      <c r="BR234" s="239"/>
      <c r="BS234" s="239"/>
      <c r="BT234" s="239"/>
      <c r="BU234" s="239"/>
      <c r="BV234" s="239"/>
      <c r="BW234" s="239"/>
      <c r="BX234" s="239"/>
      <c r="BY234" s="239"/>
      <c r="BZ234" s="239"/>
      <c r="CA234" s="239"/>
      <c r="CB234" s="239"/>
      <c r="CC234" s="239"/>
      <c r="CD234" s="239"/>
      <c r="CE234" s="239"/>
    </row>
    <row r="235" customFormat="false" ht="12.75" hidden="false" customHeight="false" outlineLevel="0" collapsed="false">
      <c r="B235" s="247" t="n">
        <v>43101</v>
      </c>
      <c r="C235" s="248" t="n">
        <v>33.5500106811523</v>
      </c>
      <c r="D235" s="248" t="n">
        <v>38.5500106811523</v>
      </c>
      <c r="E235" s="248" t="n">
        <v>43.5500106811523</v>
      </c>
      <c r="F235" s="243"/>
      <c r="G235" s="248" t="n">
        <v>25.692495880127</v>
      </c>
      <c r="H235" s="248" t="n">
        <v>27.692495880127</v>
      </c>
      <c r="I235" s="248" t="n">
        <v>31.192495880127</v>
      </c>
      <c r="J235" s="237"/>
      <c r="K235" s="238" t="n">
        <v>43983</v>
      </c>
      <c r="L235" s="249" t="n">
        <v>42.0900025939941</v>
      </c>
      <c r="M235" s="249" t="n">
        <v>47.0900025939941</v>
      </c>
      <c r="N235" s="249" t="n">
        <v>52.0900025939941</v>
      </c>
      <c r="O235" s="236"/>
      <c r="P235" s="249" t="n">
        <v>42.1725034332275</v>
      </c>
      <c r="Q235" s="249" t="n">
        <v>47.1725034332275</v>
      </c>
      <c r="R235" s="249" t="n">
        <v>52.1725034332275</v>
      </c>
      <c r="S235" s="236"/>
      <c r="T235" s="249" t="n">
        <v>1.70243310928345</v>
      </c>
      <c r="U235" s="249" t="n">
        <v>1.70243310928345</v>
      </c>
      <c r="V235" s="249" t="n">
        <v>1.70243310928345</v>
      </c>
      <c r="W235" s="236"/>
      <c r="X235" s="249" t="n">
        <v>0</v>
      </c>
      <c r="Y235" s="249" t="n">
        <v>0.187515449</v>
      </c>
      <c r="Z235" s="249" t="n">
        <v>0.245</v>
      </c>
      <c r="AA235" s="236"/>
      <c r="AB235" s="249" t="n">
        <v>0</v>
      </c>
      <c r="AC235" s="249" t="n">
        <v>0.093757725</v>
      </c>
      <c r="AD235" s="249" t="n">
        <v>0.132</v>
      </c>
      <c r="AE235" s="236"/>
      <c r="AF235" s="249" t="n">
        <v>0.150480208</v>
      </c>
      <c r="AG235" s="249" t="n">
        <v>0.21486725</v>
      </c>
      <c r="AH235" s="249" t="n">
        <v>0.290070787</v>
      </c>
      <c r="AI235" s="236"/>
      <c r="AJ235" s="249" t="n">
        <v>0.090288125</v>
      </c>
      <c r="AK235" s="249" t="n">
        <v>0.150407075</v>
      </c>
      <c r="AL235" s="249" t="n">
        <v>0.225610612</v>
      </c>
      <c r="AM235" s="236"/>
      <c r="AN235" s="237" t="n">
        <v>74</v>
      </c>
      <c r="AO235" s="250" t="n">
        <v>0.4</v>
      </c>
      <c r="AP235" s="236"/>
      <c r="AQ235" s="236"/>
      <c r="AR235" s="236"/>
      <c r="AS235" s="236"/>
      <c r="AT235" s="236"/>
      <c r="AU235" s="236"/>
      <c r="AV235" s="236"/>
      <c r="AW235" s="236"/>
      <c r="AX235" s="236"/>
      <c r="AY235" s="236"/>
      <c r="AZ235" s="236"/>
      <c r="BA235" s="236"/>
      <c r="BB235" s="236"/>
      <c r="BC235" s="236"/>
      <c r="BD235" s="236"/>
      <c r="BE235" s="236"/>
      <c r="BF235" s="238" t="n">
        <v>43983</v>
      </c>
      <c r="BG235" s="252" t="n">
        <v>0.89</v>
      </c>
      <c r="BH235" s="236"/>
      <c r="BI235" s="236"/>
      <c r="BJ235" s="239"/>
      <c r="BK235" s="239"/>
      <c r="BL235" s="239"/>
      <c r="BM235" s="13"/>
      <c r="BN235" s="13"/>
      <c r="BO235" s="13"/>
      <c r="BP235" s="13"/>
      <c r="BQ235" s="13"/>
      <c r="BR235" s="239"/>
      <c r="BS235" s="239"/>
      <c r="BT235" s="239"/>
      <c r="BU235" s="239"/>
      <c r="BV235" s="239"/>
      <c r="BW235" s="239"/>
      <c r="BX235" s="239"/>
      <c r="BY235" s="239"/>
      <c r="BZ235" s="239"/>
      <c r="CA235" s="239"/>
      <c r="CB235" s="239"/>
      <c r="CC235" s="239"/>
      <c r="CD235" s="239"/>
      <c r="CE235" s="239"/>
    </row>
    <row r="236" customFormat="false" ht="12.75" hidden="false" customHeight="false" outlineLevel="0" collapsed="false">
      <c r="B236" s="247" t="n">
        <v>43132</v>
      </c>
      <c r="C236" s="248" t="n">
        <v>32.4000015258789</v>
      </c>
      <c r="D236" s="248" t="n">
        <v>37.4000015258789</v>
      </c>
      <c r="E236" s="248" t="n">
        <v>42.4000015258789</v>
      </c>
      <c r="F236" s="243"/>
      <c r="G236" s="248" t="n">
        <v>26.1924977874756</v>
      </c>
      <c r="H236" s="248" t="n">
        <v>28.1924977874756</v>
      </c>
      <c r="I236" s="248" t="n">
        <v>31.6924977874756</v>
      </c>
      <c r="J236" s="237"/>
      <c r="K236" s="238" t="n">
        <v>44013</v>
      </c>
      <c r="L236" s="249" t="n">
        <v>40.2600122070313</v>
      </c>
      <c r="M236" s="249" t="n">
        <v>45.2600122070313</v>
      </c>
      <c r="N236" s="249" t="n">
        <v>50.2600122070313</v>
      </c>
      <c r="O236" s="236"/>
      <c r="P236" s="249" t="n">
        <v>43.340012512207</v>
      </c>
      <c r="Q236" s="249" t="n">
        <v>48.340012512207</v>
      </c>
      <c r="R236" s="249" t="n">
        <v>53.340012512207</v>
      </c>
      <c r="S236" s="236"/>
      <c r="T236" s="249" t="n">
        <v>1.70243310928345</v>
      </c>
      <c r="U236" s="249" t="n">
        <v>1.70243310928345</v>
      </c>
      <c r="V236" s="249" t="n">
        <v>1.70243310928345</v>
      </c>
      <c r="W236" s="236"/>
      <c r="X236" s="249" t="n">
        <v>0</v>
      </c>
      <c r="Y236" s="249" t="n">
        <v>0.187402521</v>
      </c>
      <c r="Z236" s="249" t="n">
        <v>0.245</v>
      </c>
      <c r="AA236" s="236"/>
      <c r="AB236" s="249" t="n">
        <v>0</v>
      </c>
      <c r="AC236" s="249" t="n">
        <v>0.093701261</v>
      </c>
      <c r="AD236" s="249" t="n">
        <v>0.132</v>
      </c>
      <c r="AE236" s="236"/>
      <c r="AF236" s="249" t="n">
        <v>0.150407075</v>
      </c>
      <c r="AG236" s="249" t="n">
        <v>0.214765818</v>
      </c>
      <c r="AH236" s="249" t="n">
        <v>0.289933854</v>
      </c>
      <c r="AI236" s="236"/>
      <c r="AJ236" s="249" t="n">
        <v>0.090244245</v>
      </c>
      <c r="AK236" s="249" t="n">
        <v>0.150336072</v>
      </c>
      <c r="AL236" s="249" t="n">
        <v>0.225504108</v>
      </c>
      <c r="AM236" s="236"/>
      <c r="AN236" s="237" t="n">
        <v>74</v>
      </c>
      <c r="AO236" s="250" t="n">
        <v>0.4</v>
      </c>
      <c r="AP236" s="236"/>
      <c r="AQ236" s="236"/>
      <c r="AR236" s="236"/>
      <c r="AS236" s="236"/>
      <c r="AT236" s="236"/>
      <c r="AU236" s="236"/>
      <c r="AV236" s="236"/>
      <c r="AW236" s="236"/>
      <c r="AX236" s="236"/>
      <c r="AY236" s="236"/>
      <c r="AZ236" s="236"/>
      <c r="BA236" s="236"/>
      <c r="BB236" s="236"/>
      <c r="BC236" s="236"/>
      <c r="BD236" s="236"/>
      <c r="BE236" s="236"/>
      <c r="BF236" s="238" t="n">
        <v>44013</v>
      </c>
      <c r="BG236" s="252" t="n">
        <v>0.89</v>
      </c>
      <c r="BH236" s="236"/>
      <c r="BI236" s="236"/>
      <c r="BJ236" s="239"/>
      <c r="BK236" s="239"/>
      <c r="BL236" s="239"/>
      <c r="BM236" s="13"/>
      <c r="BN236" s="13"/>
      <c r="BO236" s="13"/>
      <c r="BP236" s="13"/>
      <c r="BQ236" s="13"/>
      <c r="BR236" s="239"/>
      <c r="BS236" s="239"/>
      <c r="BT236" s="239"/>
      <c r="BU236" s="239"/>
      <c r="BV236" s="239"/>
      <c r="BW236" s="239"/>
      <c r="BX236" s="239"/>
      <c r="BY236" s="239"/>
      <c r="BZ236" s="239"/>
      <c r="CA236" s="239"/>
      <c r="CB236" s="239"/>
      <c r="CC236" s="239"/>
      <c r="CD236" s="239"/>
      <c r="CE236" s="239"/>
    </row>
    <row r="237" customFormat="false" ht="12.75" hidden="false" customHeight="false" outlineLevel="0" collapsed="false">
      <c r="B237" s="247" t="n">
        <v>43160</v>
      </c>
      <c r="C237" s="248" t="n">
        <v>30.8799915313721</v>
      </c>
      <c r="D237" s="248" t="n">
        <v>35.8799915313721</v>
      </c>
      <c r="E237" s="248" t="n">
        <v>40.8799915313721</v>
      </c>
      <c r="F237" s="243"/>
      <c r="G237" s="248" t="n">
        <v>25.1424966430664</v>
      </c>
      <c r="H237" s="248" t="n">
        <v>27.1424966430664</v>
      </c>
      <c r="I237" s="248" t="n">
        <v>30.6424966430664</v>
      </c>
      <c r="J237" s="237"/>
      <c r="K237" s="238" t="n">
        <v>44044</v>
      </c>
      <c r="L237" s="249" t="n">
        <v>39.1600099182129</v>
      </c>
      <c r="M237" s="249" t="n">
        <v>44.1600099182129</v>
      </c>
      <c r="N237" s="249" t="n">
        <v>49.1600099182129</v>
      </c>
      <c r="O237" s="236"/>
      <c r="P237" s="249" t="n">
        <v>41.4900102233887</v>
      </c>
      <c r="Q237" s="249" t="n">
        <v>46.4900102233887</v>
      </c>
      <c r="R237" s="249" t="n">
        <v>51.4900102233887</v>
      </c>
      <c r="S237" s="236"/>
      <c r="T237" s="249" t="n">
        <v>1.70243310928345</v>
      </c>
      <c r="U237" s="249" t="n">
        <v>1.70243310928345</v>
      </c>
      <c r="V237" s="249" t="n">
        <v>1.70243310928345</v>
      </c>
      <c r="W237" s="236"/>
      <c r="X237" s="249" t="n">
        <v>0</v>
      </c>
      <c r="Y237" s="249" t="n">
        <v>0.187250558</v>
      </c>
      <c r="Z237" s="249" t="n">
        <v>0.245</v>
      </c>
      <c r="AA237" s="236"/>
      <c r="AB237" s="249" t="n">
        <v>0</v>
      </c>
      <c r="AC237" s="249" t="n">
        <v>0.093625279</v>
      </c>
      <c r="AD237" s="249" t="n">
        <v>0.132</v>
      </c>
      <c r="AE237" s="236"/>
      <c r="AF237" s="249" t="n">
        <v>0.150336072</v>
      </c>
      <c r="AG237" s="249" t="n">
        <v>0.214553229</v>
      </c>
      <c r="AH237" s="249" t="n">
        <v>0.289646859</v>
      </c>
      <c r="AI237" s="236"/>
      <c r="AJ237" s="249" t="n">
        <v>0.090201643</v>
      </c>
      <c r="AK237" s="249" t="n">
        <v>0.15018726</v>
      </c>
      <c r="AL237" s="249" t="n">
        <v>0.22528089</v>
      </c>
      <c r="AM237" s="236"/>
      <c r="AN237" s="237" t="n">
        <v>74</v>
      </c>
      <c r="AO237" s="250" t="n">
        <v>0.4</v>
      </c>
      <c r="AP237" s="236"/>
      <c r="AQ237" s="236"/>
      <c r="AR237" s="236"/>
      <c r="AS237" s="236"/>
      <c r="AT237" s="236"/>
      <c r="AU237" s="236"/>
      <c r="AV237" s="236"/>
      <c r="AW237" s="236"/>
      <c r="AX237" s="236"/>
      <c r="AY237" s="236"/>
      <c r="AZ237" s="236"/>
      <c r="BA237" s="236"/>
      <c r="BB237" s="236"/>
      <c r="BC237" s="236"/>
      <c r="BD237" s="236"/>
      <c r="BE237" s="236"/>
      <c r="BF237" s="238" t="n">
        <v>44044</v>
      </c>
      <c r="BG237" s="252" t="n">
        <v>0.89</v>
      </c>
      <c r="BH237" s="236"/>
      <c r="BI237" s="236"/>
      <c r="BJ237" s="239"/>
      <c r="BK237" s="239"/>
      <c r="BL237" s="239"/>
      <c r="BM237" s="13"/>
      <c r="BN237" s="13"/>
      <c r="BO237" s="13"/>
      <c r="BP237" s="13"/>
      <c r="BQ237" s="13"/>
      <c r="BR237" s="239"/>
      <c r="BS237" s="239"/>
      <c r="BT237" s="239"/>
      <c r="BU237" s="239"/>
      <c r="BV237" s="239"/>
      <c r="BW237" s="239"/>
      <c r="BX237" s="239"/>
      <c r="BY237" s="239"/>
      <c r="BZ237" s="239"/>
      <c r="CA237" s="239"/>
      <c r="CB237" s="239"/>
      <c r="CC237" s="239"/>
      <c r="CD237" s="239"/>
      <c r="CE237" s="239"/>
    </row>
    <row r="238" customFormat="false" ht="12.75" hidden="false" customHeight="false" outlineLevel="0" collapsed="false">
      <c r="B238" s="247" t="n">
        <v>43191</v>
      </c>
      <c r="C238" s="248" t="n">
        <v>32.0799980163574</v>
      </c>
      <c r="D238" s="248" t="n">
        <v>37.0799980163574</v>
      </c>
      <c r="E238" s="248" t="n">
        <v>42.0799980163574</v>
      </c>
      <c r="F238" s="243"/>
      <c r="G238" s="248" t="n">
        <v>24.8424974060059</v>
      </c>
      <c r="H238" s="248" t="n">
        <v>26.8424974060059</v>
      </c>
      <c r="I238" s="248" t="n">
        <v>30.3424974060059</v>
      </c>
      <c r="J238" s="237"/>
      <c r="K238" s="238" t="n">
        <v>44075</v>
      </c>
      <c r="L238" s="249" t="n">
        <v>30.9590043640137</v>
      </c>
      <c r="M238" s="249" t="n">
        <v>35.9590043640137</v>
      </c>
      <c r="N238" s="249" t="n">
        <v>40.9590043640137</v>
      </c>
      <c r="O238" s="236"/>
      <c r="P238" s="249" t="n">
        <v>33.5360040283203</v>
      </c>
      <c r="Q238" s="249" t="n">
        <v>38.5360040283203</v>
      </c>
      <c r="R238" s="249" t="n">
        <v>43.5360040283203</v>
      </c>
      <c r="S238" s="236"/>
      <c r="T238" s="249" t="n">
        <v>1.70243310928345</v>
      </c>
      <c r="U238" s="249" t="n">
        <v>1.70243310928345</v>
      </c>
      <c r="V238" s="249" t="n">
        <v>1.70243310928345</v>
      </c>
      <c r="W238" s="236"/>
      <c r="X238" s="249" t="n">
        <v>0</v>
      </c>
      <c r="Y238" s="249" t="n">
        <v>0.187037535</v>
      </c>
      <c r="Z238" s="249" t="n">
        <v>0.245</v>
      </c>
      <c r="AA238" s="236"/>
      <c r="AB238" s="249" t="n">
        <v>0</v>
      </c>
      <c r="AC238" s="249" t="n">
        <v>0.093518767</v>
      </c>
      <c r="AD238" s="249" t="n">
        <v>0.132</v>
      </c>
      <c r="AE238" s="236"/>
      <c r="AF238" s="249" t="n">
        <v>0.15018726</v>
      </c>
      <c r="AG238" s="249" t="n">
        <v>0.214251577</v>
      </c>
      <c r="AH238" s="249" t="n">
        <v>0.289239629</v>
      </c>
      <c r="AI238" s="236"/>
      <c r="AJ238" s="249" t="n">
        <v>0.090112356</v>
      </c>
      <c r="AK238" s="249" t="n">
        <v>0.149976104</v>
      </c>
      <c r="AL238" s="249" t="n">
        <v>0.224964156</v>
      </c>
      <c r="AM238" s="236"/>
      <c r="AN238" s="237" t="n">
        <v>74</v>
      </c>
      <c r="AO238" s="250" t="n">
        <v>0.4</v>
      </c>
      <c r="AP238" s="236"/>
      <c r="AQ238" s="236"/>
      <c r="AR238" s="236"/>
      <c r="AS238" s="236"/>
      <c r="AT238" s="236"/>
      <c r="AU238" s="236"/>
      <c r="AV238" s="236"/>
      <c r="AW238" s="236"/>
      <c r="AX238" s="236"/>
      <c r="AY238" s="236"/>
      <c r="AZ238" s="236"/>
      <c r="BA238" s="236"/>
      <c r="BB238" s="236"/>
      <c r="BC238" s="236"/>
      <c r="BD238" s="236"/>
      <c r="BE238" s="236"/>
      <c r="BF238" s="238" t="n">
        <v>44075</v>
      </c>
      <c r="BG238" s="252" t="n">
        <v>0.89</v>
      </c>
      <c r="BH238" s="236"/>
      <c r="BI238" s="236"/>
      <c r="BJ238" s="239"/>
      <c r="BK238" s="239"/>
      <c r="BL238" s="239"/>
      <c r="BM238" s="13"/>
      <c r="BN238" s="13"/>
      <c r="BO238" s="13"/>
      <c r="BP238" s="13"/>
      <c r="BQ238" s="13"/>
      <c r="BR238" s="239"/>
      <c r="BS238" s="239"/>
      <c r="BT238" s="239"/>
      <c r="BU238" s="239"/>
      <c r="BV238" s="239"/>
      <c r="BW238" s="239"/>
      <c r="BX238" s="239"/>
      <c r="BY238" s="239"/>
      <c r="BZ238" s="239"/>
      <c r="CA238" s="239"/>
      <c r="CB238" s="239"/>
      <c r="CC238" s="239"/>
      <c r="CD238" s="239"/>
      <c r="CE238" s="239"/>
    </row>
    <row r="239" customFormat="false" ht="12.75" hidden="false" customHeight="false" outlineLevel="0" collapsed="false">
      <c r="B239" s="247" t="n">
        <v>43221</v>
      </c>
      <c r="C239" s="248" t="n">
        <v>34.6300163269043</v>
      </c>
      <c r="D239" s="248" t="n">
        <v>39.6300163269043</v>
      </c>
      <c r="E239" s="248" t="n">
        <v>44.6300163269043</v>
      </c>
      <c r="F239" s="243"/>
      <c r="G239" s="248" t="n">
        <v>24.4424977874756</v>
      </c>
      <c r="H239" s="248" t="n">
        <v>26.4424977874756</v>
      </c>
      <c r="I239" s="248" t="n">
        <v>29.9424977874756</v>
      </c>
      <c r="J239" s="237"/>
      <c r="K239" s="238" t="n">
        <v>44105</v>
      </c>
      <c r="L239" s="249" t="n">
        <v>29.4010076141357</v>
      </c>
      <c r="M239" s="249" t="n">
        <v>34.4010076141357</v>
      </c>
      <c r="N239" s="249" t="n">
        <v>39.4010076141357</v>
      </c>
      <c r="O239" s="236"/>
      <c r="P239" s="249" t="n">
        <v>31.1540059661865</v>
      </c>
      <c r="Q239" s="249" t="n">
        <v>36.1540059661865</v>
      </c>
      <c r="R239" s="249" t="n">
        <v>41.1540059661865</v>
      </c>
      <c r="S239" s="236"/>
      <c r="T239" s="249" t="n">
        <v>1.70243310928345</v>
      </c>
      <c r="U239" s="249" t="n">
        <v>1.70243310928345</v>
      </c>
      <c r="V239" s="249" t="n">
        <v>1.70243310928345</v>
      </c>
      <c r="W239" s="236"/>
      <c r="X239" s="249" t="n">
        <v>0</v>
      </c>
      <c r="Y239" s="249" t="n">
        <v>0.186822905</v>
      </c>
      <c r="Z239" s="249" t="n">
        <v>0.245</v>
      </c>
      <c r="AA239" s="236"/>
      <c r="AB239" s="249" t="n">
        <v>0</v>
      </c>
      <c r="AC239" s="249" t="n">
        <v>0.093411452</v>
      </c>
      <c r="AD239" s="249" t="n">
        <v>0.132</v>
      </c>
      <c r="AE239" s="236"/>
      <c r="AF239" s="249" t="n">
        <v>0.149976104</v>
      </c>
      <c r="AG239" s="249" t="n">
        <v>0.213974414</v>
      </c>
      <c r="AH239" s="249" t="n">
        <v>0.288865459</v>
      </c>
      <c r="AI239" s="236"/>
      <c r="AJ239" s="249" t="n">
        <v>0.089985662</v>
      </c>
      <c r="AK239" s="249" t="n">
        <v>0.14978209</v>
      </c>
      <c r="AL239" s="249" t="n">
        <v>0.224673135</v>
      </c>
      <c r="AM239" s="236"/>
      <c r="AN239" s="237" t="n">
        <v>74</v>
      </c>
      <c r="AO239" s="250" t="n">
        <v>0.4</v>
      </c>
      <c r="AP239" s="236"/>
      <c r="AQ239" s="236"/>
      <c r="AR239" s="236"/>
      <c r="AS239" s="236"/>
      <c r="AT239" s="236"/>
      <c r="AU239" s="236"/>
      <c r="AV239" s="236"/>
      <c r="AW239" s="236"/>
      <c r="AX239" s="236"/>
      <c r="AY239" s="236"/>
      <c r="AZ239" s="236"/>
      <c r="BA239" s="236"/>
      <c r="BB239" s="236"/>
      <c r="BC239" s="236"/>
      <c r="BD239" s="236"/>
      <c r="BE239" s="236"/>
      <c r="BF239" s="238" t="n">
        <v>44105</v>
      </c>
      <c r="BG239" s="252" t="n">
        <v>0.89</v>
      </c>
      <c r="BH239" s="236"/>
      <c r="BI239" s="236"/>
      <c r="BJ239" s="239"/>
      <c r="BK239" s="239"/>
      <c r="BL239" s="239"/>
      <c r="BM239" s="13"/>
      <c r="BN239" s="13"/>
      <c r="BO239" s="13"/>
      <c r="BP239" s="13"/>
      <c r="BQ239" s="13"/>
      <c r="BR239" s="239"/>
      <c r="BS239" s="239"/>
      <c r="BT239" s="239"/>
      <c r="BU239" s="239"/>
      <c r="BV239" s="239"/>
      <c r="BW239" s="239"/>
      <c r="BX239" s="239"/>
      <c r="BY239" s="239"/>
      <c r="BZ239" s="239"/>
      <c r="CA239" s="239"/>
      <c r="CB239" s="239"/>
      <c r="CC239" s="239"/>
      <c r="CD239" s="239"/>
      <c r="CE239" s="239"/>
    </row>
    <row r="240" customFormat="false" ht="12.75" hidden="false" customHeight="false" outlineLevel="0" collapsed="false">
      <c r="B240" s="247" t="n">
        <v>43252</v>
      </c>
      <c r="C240" s="248" t="n">
        <v>45.3300018310547</v>
      </c>
      <c r="D240" s="248" t="n">
        <v>50.3300018310547</v>
      </c>
      <c r="E240" s="248" t="n">
        <v>55.3300018310547</v>
      </c>
      <c r="F240" s="243"/>
      <c r="G240" s="248" t="n">
        <v>25.0425000762939</v>
      </c>
      <c r="H240" s="248" t="n">
        <v>27.0425000762939</v>
      </c>
      <c r="I240" s="248" t="n">
        <v>30.5425000762939</v>
      </c>
      <c r="J240" s="237"/>
      <c r="K240" s="238" t="n">
        <v>44136</v>
      </c>
      <c r="L240" s="249" t="n">
        <v>29.6510076141357</v>
      </c>
      <c r="M240" s="249" t="n">
        <v>34.6510076141357</v>
      </c>
      <c r="N240" s="249" t="n">
        <v>39.6510076141357</v>
      </c>
      <c r="O240" s="236"/>
      <c r="P240" s="249" t="n">
        <v>30.6540059661865</v>
      </c>
      <c r="Q240" s="249" t="n">
        <v>35.6540059661865</v>
      </c>
      <c r="R240" s="249" t="n">
        <v>40.6540059661865</v>
      </c>
      <c r="S240" s="236"/>
      <c r="T240" s="249" t="n">
        <v>1.70243310928345</v>
      </c>
      <c r="U240" s="249" t="n">
        <v>1.70243310928345</v>
      </c>
      <c r="V240" s="249" t="n">
        <v>1.70243310928345</v>
      </c>
      <c r="W240" s="236"/>
      <c r="X240" s="249" t="n">
        <v>0</v>
      </c>
      <c r="Y240" s="249" t="n">
        <v>0.186627574</v>
      </c>
      <c r="Z240" s="249" t="n">
        <v>0.245</v>
      </c>
      <c r="AA240" s="236"/>
      <c r="AB240" s="249" t="n">
        <v>0</v>
      </c>
      <c r="AC240" s="249" t="n">
        <v>0.093313787</v>
      </c>
      <c r="AD240" s="249" t="n">
        <v>0.132</v>
      </c>
      <c r="AE240" s="236"/>
      <c r="AF240" s="249" t="n">
        <v>0.14978209</v>
      </c>
      <c r="AG240" s="249" t="n">
        <v>0.213769149</v>
      </c>
      <c r="AH240" s="249" t="n">
        <v>0.288588351</v>
      </c>
      <c r="AI240" s="236"/>
      <c r="AJ240" s="249" t="n">
        <v>0.089869254</v>
      </c>
      <c r="AK240" s="249" t="n">
        <v>0.149638404</v>
      </c>
      <c r="AL240" s="249" t="n">
        <v>0.224457606</v>
      </c>
      <c r="AM240" s="236"/>
      <c r="AN240" s="237" t="n">
        <v>74</v>
      </c>
      <c r="AO240" s="250" t="n">
        <v>0.4</v>
      </c>
      <c r="AP240" s="236"/>
      <c r="AQ240" s="236"/>
      <c r="AR240" s="236"/>
      <c r="AS240" s="236"/>
      <c r="AT240" s="236"/>
      <c r="AU240" s="236"/>
      <c r="AV240" s="236"/>
      <c r="AW240" s="236"/>
      <c r="AX240" s="236"/>
      <c r="AY240" s="236"/>
      <c r="AZ240" s="236"/>
      <c r="BA240" s="236"/>
      <c r="BB240" s="236"/>
      <c r="BC240" s="236"/>
      <c r="BD240" s="236"/>
      <c r="BE240" s="236"/>
      <c r="BF240" s="238" t="n">
        <v>44136</v>
      </c>
      <c r="BG240" s="252" t="n">
        <v>0.89</v>
      </c>
      <c r="BH240" s="236"/>
      <c r="BI240" s="236"/>
      <c r="BJ240" s="239"/>
      <c r="BK240" s="239"/>
      <c r="BL240" s="239"/>
      <c r="BM240" s="13"/>
      <c r="BN240" s="13"/>
      <c r="BO240" s="13"/>
      <c r="BP240" s="13"/>
      <c r="BQ240" s="13"/>
      <c r="BR240" s="239"/>
      <c r="BS240" s="239"/>
      <c r="BT240" s="239"/>
      <c r="BU240" s="239"/>
      <c r="BV240" s="239"/>
      <c r="BW240" s="239"/>
      <c r="BX240" s="239"/>
      <c r="BY240" s="239"/>
      <c r="BZ240" s="239"/>
      <c r="CA240" s="239"/>
      <c r="CB240" s="239"/>
      <c r="CC240" s="239"/>
      <c r="CD240" s="239"/>
      <c r="CE240" s="239"/>
    </row>
    <row r="241" customFormat="false" ht="12.75" hidden="false" customHeight="false" outlineLevel="0" collapsed="false">
      <c r="B241" s="247" t="n">
        <v>43282</v>
      </c>
      <c r="C241" s="248" t="n">
        <v>53.9800033569336</v>
      </c>
      <c r="D241" s="248" t="n">
        <v>58.9800033569336</v>
      </c>
      <c r="E241" s="248" t="n">
        <v>63.9800033569336</v>
      </c>
      <c r="F241" s="243"/>
      <c r="G241" s="248" t="n">
        <v>26.5425000762939</v>
      </c>
      <c r="H241" s="248" t="n">
        <v>28.5425000762939</v>
      </c>
      <c r="I241" s="248" t="n">
        <v>32.042500076294</v>
      </c>
      <c r="J241" s="237"/>
      <c r="K241" s="238" t="n">
        <v>44166</v>
      </c>
      <c r="L241" s="249" t="n">
        <v>30.2160062408447</v>
      </c>
      <c r="M241" s="249" t="n">
        <v>35.2160062408447</v>
      </c>
      <c r="N241" s="249" t="n">
        <v>40.2160062408447</v>
      </c>
      <c r="O241" s="236"/>
      <c r="P241" s="249" t="n">
        <v>31.3640073394775</v>
      </c>
      <c r="Q241" s="249" t="n">
        <v>36.3640073394775</v>
      </c>
      <c r="R241" s="249" t="n">
        <v>41.3640073394775</v>
      </c>
      <c r="S241" s="236"/>
      <c r="T241" s="249" t="n">
        <v>1.70243310928345</v>
      </c>
      <c r="U241" s="249" t="n">
        <v>1.70243310928345</v>
      </c>
      <c r="V241" s="249" t="n">
        <v>1.70243310928345</v>
      </c>
      <c r="W241" s="236"/>
      <c r="X241" s="249" t="n">
        <v>0</v>
      </c>
      <c r="Y241" s="249" t="n">
        <v>0.186494959</v>
      </c>
      <c r="Z241" s="249" t="n">
        <v>0.245</v>
      </c>
      <c r="AA241" s="236"/>
      <c r="AB241" s="249" t="n">
        <v>0</v>
      </c>
      <c r="AC241" s="249" t="n">
        <v>0.093247479</v>
      </c>
      <c r="AD241" s="249" t="n">
        <v>0.132</v>
      </c>
      <c r="AE241" s="236"/>
      <c r="AF241" s="249" t="n">
        <v>0.149638404</v>
      </c>
      <c r="AG241" s="249" t="n">
        <v>0.213609502</v>
      </c>
      <c r="AH241" s="249" t="n">
        <v>0.288372828</v>
      </c>
      <c r="AI241" s="236"/>
      <c r="AJ241" s="249" t="n">
        <v>0.089783042</v>
      </c>
      <c r="AK241" s="249" t="n">
        <v>0.149526651</v>
      </c>
      <c r="AL241" s="249" t="n">
        <v>0.224289977</v>
      </c>
      <c r="AM241" s="236"/>
      <c r="AN241" s="237" t="n">
        <v>74</v>
      </c>
      <c r="AO241" s="250" t="n">
        <v>0.4</v>
      </c>
      <c r="AP241" s="236"/>
      <c r="AQ241" s="236"/>
      <c r="AR241" s="236"/>
      <c r="AS241" s="236"/>
      <c r="AT241" s="236"/>
      <c r="AU241" s="236"/>
      <c r="AV241" s="236"/>
      <c r="AW241" s="236"/>
      <c r="AX241" s="236"/>
      <c r="AY241" s="236"/>
      <c r="AZ241" s="236"/>
      <c r="BA241" s="236"/>
      <c r="BB241" s="236"/>
      <c r="BC241" s="236"/>
      <c r="BD241" s="236"/>
      <c r="BE241" s="236"/>
      <c r="BF241" s="238" t="n">
        <v>44166</v>
      </c>
      <c r="BG241" s="252" t="n">
        <v>0.89</v>
      </c>
      <c r="BH241" s="236"/>
      <c r="BI241" s="236"/>
      <c r="BJ241" s="239"/>
      <c r="BK241" s="239"/>
      <c r="BL241" s="239"/>
      <c r="BM241" s="13"/>
      <c r="BN241" s="13"/>
      <c r="BO241" s="13"/>
      <c r="BP241" s="13"/>
      <c r="BQ241" s="13"/>
      <c r="BR241" s="239"/>
      <c r="BS241" s="239"/>
      <c r="BT241" s="239"/>
      <c r="BU241" s="239"/>
      <c r="BV241" s="239"/>
      <c r="BW241" s="239"/>
      <c r="BX241" s="239"/>
      <c r="BY241" s="239"/>
      <c r="BZ241" s="239"/>
      <c r="CA241" s="239"/>
      <c r="CB241" s="239"/>
      <c r="CC241" s="239"/>
      <c r="CD241" s="239"/>
      <c r="CE241" s="239"/>
    </row>
    <row r="242" customFormat="false" ht="12.75" hidden="false" customHeight="false" outlineLevel="0" collapsed="false">
      <c r="B242" s="247" t="n">
        <v>43313</v>
      </c>
      <c r="C242" s="248" t="n">
        <v>53.2250015258789</v>
      </c>
      <c r="D242" s="248" t="n">
        <v>58.2250015258789</v>
      </c>
      <c r="E242" s="248" t="n">
        <v>63.2250015258789</v>
      </c>
      <c r="F242" s="243"/>
      <c r="G242" s="248" t="n">
        <v>26.4425000762939</v>
      </c>
      <c r="H242" s="248" t="n">
        <v>28.4425000762939</v>
      </c>
      <c r="I242" s="248" t="n">
        <v>31.9425000762939</v>
      </c>
      <c r="J242" s="237"/>
      <c r="K242" s="238" t="n">
        <v>44197</v>
      </c>
      <c r="L242" s="249" t="n">
        <v>34.3030057525635</v>
      </c>
      <c r="M242" s="249" t="n">
        <v>39.3030057525635</v>
      </c>
      <c r="N242" s="249" t="n">
        <v>44.3030057525635</v>
      </c>
      <c r="O242" s="236"/>
      <c r="P242" s="249" t="n">
        <v>32.5120057678223</v>
      </c>
      <c r="Q242" s="249" t="n">
        <v>37.5120057678223</v>
      </c>
      <c r="R242" s="249" t="n">
        <v>42.5120057678223</v>
      </c>
      <c r="S242" s="236"/>
      <c r="T242" s="249" t="n">
        <v>1.70243310928345</v>
      </c>
      <c r="U242" s="249" t="n">
        <v>1.70243310928345</v>
      </c>
      <c r="V242" s="249" t="n">
        <v>1.70243310928345</v>
      </c>
      <c r="W242" s="236"/>
      <c r="X242" s="249" t="n">
        <v>0</v>
      </c>
      <c r="Y242" s="249" t="n">
        <v>0.186389919</v>
      </c>
      <c r="Z242" s="249" t="n">
        <v>0.245</v>
      </c>
      <c r="AA242" s="236"/>
      <c r="AB242" s="249" t="n">
        <v>0</v>
      </c>
      <c r="AC242" s="249" t="n">
        <v>0.09319496</v>
      </c>
      <c r="AD242" s="249" t="n">
        <v>0.132</v>
      </c>
      <c r="AE242" s="236"/>
      <c r="AF242" s="249" t="n">
        <v>0.149526651</v>
      </c>
      <c r="AG242" s="249" t="n">
        <v>0.213478831</v>
      </c>
      <c r="AH242" s="249" t="n">
        <v>0.288196422</v>
      </c>
      <c r="AI242" s="236"/>
      <c r="AJ242" s="249" t="n">
        <v>0.089715991</v>
      </c>
      <c r="AK242" s="249" t="n">
        <v>0.149435182</v>
      </c>
      <c r="AL242" s="249" t="n">
        <v>0.224152772</v>
      </c>
      <c r="AM242" s="236"/>
      <c r="AN242" s="237" t="n">
        <v>74</v>
      </c>
      <c r="AO242" s="250" t="n">
        <v>0.4</v>
      </c>
      <c r="AP242" s="236"/>
      <c r="AQ242" s="236"/>
      <c r="AR242" s="236"/>
      <c r="AS242" s="236"/>
      <c r="AT242" s="236"/>
      <c r="AU242" s="236"/>
      <c r="AV242" s="236"/>
      <c r="AW242" s="236"/>
      <c r="AX242" s="236"/>
      <c r="AY242" s="236"/>
      <c r="AZ242" s="236"/>
      <c r="BA242" s="236"/>
      <c r="BB242" s="236"/>
      <c r="BC242" s="236"/>
      <c r="BD242" s="236"/>
      <c r="BE242" s="236"/>
      <c r="BF242" s="238" t="n">
        <v>44197</v>
      </c>
      <c r="BG242" s="252" t="n">
        <v>0.89</v>
      </c>
      <c r="BH242" s="236"/>
      <c r="BI242" s="236"/>
      <c r="BJ242" s="239"/>
      <c r="BK242" s="239"/>
      <c r="BL242" s="239"/>
      <c r="BM242" s="13"/>
      <c r="BN242" s="13"/>
      <c r="BO242" s="13"/>
      <c r="BP242" s="13"/>
      <c r="BQ242" s="13"/>
      <c r="BR242" s="239"/>
      <c r="BS242" s="239"/>
      <c r="BT242" s="239"/>
      <c r="BU242" s="239"/>
      <c r="BV242" s="239"/>
      <c r="BW242" s="239"/>
      <c r="BX242" s="239"/>
      <c r="BY242" s="239"/>
      <c r="BZ242" s="239"/>
      <c r="CA242" s="239"/>
      <c r="CB242" s="239"/>
      <c r="CC242" s="239"/>
      <c r="CD242" s="239"/>
      <c r="CE242" s="239"/>
    </row>
    <row r="243" customFormat="false" ht="12.75" hidden="false" customHeight="false" outlineLevel="0" collapsed="false">
      <c r="B243" s="247" t="n">
        <v>43344</v>
      </c>
      <c r="C243" s="248" t="n">
        <v>32.6499992370605</v>
      </c>
      <c r="D243" s="248" t="n">
        <v>37.6499992370605</v>
      </c>
      <c r="E243" s="248" t="n">
        <v>42.6499992370605</v>
      </c>
      <c r="F243" s="243"/>
      <c r="G243" s="248" t="n">
        <v>23.1925010299683</v>
      </c>
      <c r="H243" s="248" t="n">
        <v>25.1925010299683</v>
      </c>
      <c r="I243" s="248" t="n">
        <v>28.6925010299683</v>
      </c>
      <c r="J243" s="237"/>
      <c r="K243" s="238" t="n">
        <v>44228</v>
      </c>
      <c r="L243" s="249" t="n">
        <v>33.0530057525635</v>
      </c>
      <c r="M243" s="249" t="n">
        <v>38.0530057525635</v>
      </c>
      <c r="N243" s="249" t="n">
        <v>43.0530057525635</v>
      </c>
      <c r="O243" s="236"/>
      <c r="P243" s="249" t="n">
        <v>31.7620057678223</v>
      </c>
      <c r="Q243" s="249" t="n">
        <v>36.7620057678223</v>
      </c>
      <c r="R243" s="249" t="n">
        <v>41.7620057678223</v>
      </c>
      <c r="S243" s="236"/>
      <c r="T243" s="249" t="n">
        <v>1.70243310928345</v>
      </c>
      <c r="U243" s="249" t="n">
        <v>1.70243310928345</v>
      </c>
      <c r="V243" s="249" t="n">
        <v>1.70243310928345</v>
      </c>
      <c r="W243" s="236"/>
      <c r="X243" s="249" t="n">
        <v>0</v>
      </c>
      <c r="Y243" s="249" t="n">
        <v>0.186237454</v>
      </c>
      <c r="Z243" s="249" t="n">
        <v>0.245</v>
      </c>
      <c r="AA243" s="236"/>
      <c r="AB243" s="249" t="n">
        <v>0</v>
      </c>
      <c r="AC243" s="249" t="n">
        <v>0.093118727</v>
      </c>
      <c r="AD243" s="249" t="n">
        <v>0.132</v>
      </c>
      <c r="AE243" s="236"/>
      <c r="AF243" s="249" t="n">
        <v>0.149435182</v>
      </c>
      <c r="AG243" s="249" t="n">
        <v>0.213304662</v>
      </c>
      <c r="AH243" s="249" t="n">
        <v>0.287961294</v>
      </c>
      <c r="AI243" s="236"/>
      <c r="AJ243" s="249" t="n">
        <v>0.089661109</v>
      </c>
      <c r="AK243" s="249" t="n">
        <v>0.149313264</v>
      </c>
      <c r="AL243" s="249" t="n">
        <v>0.223969895</v>
      </c>
      <c r="AM243" s="236"/>
      <c r="AN243" s="237" t="n">
        <v>74</v>
      </c>
      <c r="AO243" s="250" t="n">
        <v>0.4</v>
      </c>
      <c r="AP243" s="236"/>
      <c r="AQ243" s="236"/>
      <c r="AR243" s="236"/>
      <c r="AS243" s="236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  <c r="BE243" s="236"/>
      <c r="BF243" s="238" t="n">
        <v>44228</v>
      </c>
      <c r="BG243" s="252" t="n">
        <v>0.89</v>
      </c>
      <c r="BH243" s="236"/>
      <c r="BI243" s="236"/>
      <c r="BJ243" s="239"/>
      <c r="BK243" s="239"/>
      <c r="BL243" s="239"/>
      <c r="BM243" s="13"/>
      <c r="BN243" s="13"/>
      <c r="BO243" s="13"/>
      <c r="BP243" s="13"/>
      <c r="BQ243" s="13"/>
      <c r="BR243" s="239"/>
      <c r="BS243" s="239"/>
      <c r="BT243" s="239"/>
      <c r="BU243" s="239"/>
      <c r="BV243" s="239"/>
      <c r="BW243" s="239"/>
      <c r="BX243" s="239"/>
      <c r="BY243" s="239"/>
      <c r="BZ243" s="239"/>
      <c r="CA243" s="239"/>
      <c r="CB243" s="239"/>
      <c r="CC243" s="239"/>
      <c r="CD243" s="239"/>
      <c r="CE243" s="239"/>
    </row>
    <row r="244" customFormat="false" ht="12.75" hidden="false" customHeight="false" outlineLevel="0" collapsed="false">
      <c r="B244" s="247" t="n">
        <v>43374</v>
      </c>
      <c r="C244" s="248" t="n">
        <v>31.8999988555908</v>
      </c>
      <c r="D244" s="248" t="n">
        <v>36.8999988555908</v>
      </c>
      <c r="E244" s="248" t="n">
        <v>41.8999988555908</v>
      </c>
      <c r="F244" s="243"/>
      <c r="G244" s="248" t="n">
        <v>22.8250007247925</v>
      </c>
      <c r="H244" s="248" t="n">
        <v>24.8250007247925</v>
      </c>
      <c r="I244" s="248" t="n">
        <v>28.3250007247925</v>
      </c>
      <c r="J244" s="237"/>
      <c r="K244" s="238" t="n">
        <v>44256</v>
      </c>
      <c r="L244" s="249" t="n">
        <v>31.6300035095215</v>
      </c>
      <c r="M244" s="249" t="n">
        <v>36.6300035095215</v>
      </c>
      <c r="N244" s="249" t="n">
        <v>41.6300035095215</v>
      </c>
      <c r="O244" s="236"/>
      <c r="P244" s="249" t="n">
        <v>30.9200028991699</v>
      </c>
      <c r="Q244" s="249" t="n">
        <v>35.9200028991699</v>
      </c>
      <c r="R244" s="249" t="n">
        <v>40.9200028991699</v>
      </c>
      <c r="S244" s="236"/>
      <c r="T244" s="249" t="n">
        <v>1.70243310928345</v>
      </c>
      <c r="U244" s="249" t="n">
        <v>1.70243310928345</v>
      </c>
      <c r="V244" s="249" t="n">
        <v>1.70243310928345</v>
      </c>
      <c r="W244" s="236"/>
      <c r="X244" s="249" t="n">
        <v>0</v>
      </c>
      <c r="Y244" s="249" t="n">
        <v>0.186006773</v>
      </c>
      <c r="Z244" s="249" t="n">
        <v>0.245</v>
      </c>
      <c r="AA244" s="236"/>
      <c r="AB244" s="249" t="n">
        <v>0</v>
      </c>
      <c r="AC244" s="249" t="n">
        <v>0.093003387</v>
      </c>
      <c r="AD244" s="249" t="n">
        <v>0.132</v>
      </c>
      <c r="AE244" s="236"/>
      <c r="AF244" s="249" t="n">
        <v>0.149313264</v>
      </c>
      <c r="AG244" s="249" t="n">
        <v>0.213058801</v>
      </c>
      <c r="AH244" s="249" t="n">
        <v>0.287629382</v>
      </c>
      <c r="AI244" s="236"/>
      <c r="AJ244" s="249" t="n">
        <v>0.089587958</v>
      </c>
      <c r="AK244" s="249" t="n">
        <v>0.149141161</v>
      </c>
      <c r="AL244" s="249" t="n">
        <v>0.223711741</v>
      </c>
      <c r="AM244" s="236"/>
      <c r="AN244" s="237" t="n">
        <v>74</v>
      </c>
      <c r="AO244" s="250" t="n">
        <v>0.4</v>
      </c>
      <c r="AP244" s="236"/>
      <c r="AQ244" s="236"/>
      <c r="AR244" s="236"/>
      <c r="AS244" s="236"/>
      <c r="AT244" s="236"/>
      <c r="AU244" s="236"/>
      <c r="AV244" s="236"/>
      <c r="AW244" s="236"/>
      <c r="AX244" s="236"/>
      <c r="AY244" s="236"/>
      <c r="AZ244" s="236"/>
      <c r="BA244" s="236"/>
      <c r="BB244" s="236"/>
      <c r="BC244" s="236"/>
      <c r="BD244" s="236"/>
      <c r="BE244" s="236"/>
      <c r="BF244" s="238" t="n">
        <v>44256</v>
      </c>
      <c r="BG244" s="252" t="n">
        <v>0.89</v>
      </c>
      <c r="BH244" s="236"/>
      <c r="BI244" s="236"/>
      <c r="BJ244" s="239"/>
      <c r="BK244" s="239"/>
      <c r="BL244" s="239"/>
      <c r="BM244" s="13"/>
      <c r="BN244" s="13"/>
      <c r="BO244" s="13"/>
      <c r="BP244" s="13"/>
      <c r="BQ244" s="13"/>
      <c r="BR244" s="239"/>
      <c r="BS244" s="239"/>
      <c r="BT244" s="239"/>
      <c r="BU244" s="239"/>
      <c r="BV244" s="239"/>
      <c r="BW244" s="239"/>
      <c r="BX244" s="239"/>
      <c r="BY244" s="239"/>
      <c r="BZ244" s="239"/>
      <c r="CA244" s="239"/>
      <c r="CB244" s="239"/>
      <c r="CC244" s="239"/>
      <c r="CD244" s="239"/>
      <c r="CE244" s="239"/>
    </row>
    <row r="245" customFormat="false" ht="12.75" hidden="false" customHeight="false" outlineLevel="0" collapsed="false">
      <c r="B245" s="247" t="n">
        <v>43405</v>
      </c>
      <c r="C245" s="248" t="n">
        <v>30.3999988555908</v>
      </c>
      <c r="D245" s="248" t="n">
        <v>35.3999988555908</v>
      </c>
      <c r="E245" s="248" t="n">
        <v>40.3999988555908</v>
      </c>
      <c r="F245" s="243"/>
      <c r="G245" s="248" t="n">
        <v>22.9249991989136</v>
      </c>
      <c r="H245" s="248" t="n">
        <v>24.9249991989136</v>
      </c>
      <c r="I245" s="248" t="n">
        <v>28.4249991989136</v>
      </c>
      <c r="J245" s="237"/>
      <c r="K245" s="238" t="n">
        <v>44287</v>
      </c>
      <c r="L245" s="249" t="n">
        <v>30.898508605957</v>
      </c>
      <c r="M245" s="249" t="n">
        <v>35.898508605957</v>
      </c>
      <c r="N245" s="249" t="n">
        <v>40.898508605957</v>
      </c>
      <c r="O245" s="236"/>
      <c r="P245" s="249" t="n">
        <v>29.9065103149414</v>
      </c>
      <c r="Q245" s="249" t="n">
        <v>34.9065103149414</v>
      </c>
      <c r="R245" s="249" t="n">
        <v>39.9065103149414</v>
      </c>
      <c r="S245" s="236"/>
      <c r="T245" s="249" t="n">
        <v>1.70243310928345</v>
      </c>
      <c r="U245" s="249" t="n">
        <v>1.70243310928345</v>
      </c>
      <c r="V245" s="249" t="n">
        <v>1.70243310928345</v>
      </c>
      <c r="W245" s="236"/>
      <c r="X245" s="249" t="n">
        <v>0</v>
      </c>
      <c r="Y245" s="249" t="n">
        <v>0.185853411</v>
      </c>
      <c r="Z245" s="249" t="n">
        <v>0.245</v>
      </c>
      <c r="AA245" s="236"/>
      <c r="AB245" s="249" t="n">
        <v>0</v>
      </c>
      <c r="AC245" s="249" t="n">
        <v>0.092926706</v>
      </c>
      <c r="AD245" s="249" t="n">
        <v>0.132</v>
      </c>
      <c r="AE245" s="236"/>
      <c r="AF245" s="249" t="n">
        <v>0.149141161</v>
      </c>
      <c r="AG245" s="249" t="n">
        <v>0.212883489</v>
      </c>
      <c r="AH245" s="249" t="n">
        <v>0.287392709</v>
      </c>
      <c r="AI245" s="236"/>
      <c r="AJ245" s="249" t="n">
        <v>0.089484696</v>
      </c>
      <c r="AK245" s="249" t="n">
        <v>0.149018442</v>
      </c>
      <c r="AL245" s="249" t="n">
        <v>0.223527663</v>
      </c>
      <c r="AM245" s="236"/>
      <c r="AN245" s="237" t="n">
        <v>74</v>
      </c>
      <c r="AO245" s="250" t="n">
        <v>0.4</v>
      </c>
      <c r="AP245" s="236"/>
      <c r="AQ245" s="236"/>
      <c r="AR245" s="236"/>
      <c r="AS245" s="236"/>
      <c r="AT245" s="236"/>
      <c r="AU245" s="236"/>
      <c r="AV245" s="236"/>
      <c r="AW245" s="236"/>
      <c r="AX245" s="236"/>
      <c r="AY245" s="236"/>
      <c r="AZ245" s="236"/>
      <c r="BA245" s="236"/>
      <c r="BB245" s="236"/>
      <c r="BC245" s="236"/>
      <c r="BD245" s="236"/>
      <c r="BE245" s="236"/>
      <c r="BF245" s="238" t="n">
        <v>44287</v>
      </c>
      <c r="BG245" s="252" t="n">
        <v>0.89</v>
      </c>
      <c r="BH245" s="236"/>
      <c r="BI245" s="236"/>
      <c r="BJ245" s="239"/>
      <c r="BK245" s="239"/>
      <c r="BL245" s="239"/>
      <c r="BM245" s="13"/>
      <c r="BN245" s="13"/>
      <c r="BO245" s="13"/>
      <c r="BP245" s="13"/>
      <c r="BQ245" s="13"/>
      <c r="BR245" s="239"/>
      <c r="BS245" s="239"/>
      <c r="BT245" s="239"/>
      <c r="BU245" s="239"/>
      <c r="BV245" s="239"/>
      <c r="BW245" s="239"/>
      <c r="BX245" s="239"/>
      <c r="BY245" s="239"/>
      <c r="BZ245" s="239"/>
      <c r="CA245" s="239"/>
      <c r="CB245" s="239"/>
      <c r="CC245" s="239"/>
      <c r="CD245" s="239"/>
      <c r="CE245" s="239"/>
    </row>
    <row r="246" customFormat="false" ht="12.75" hidden="false" customHeight="false" outlineLevel="0" collapsed="false">
      <c r="B246" s="247" t="n">
        <v>43435</v>
      </c>
      <c r="C246" s="248" t="n">
        <v>29.8000003814697</v>
      </c>
      <c r="D246" s="248" t="n">
        <v>34.8000003814697</v>
      </c>
      <c r="E246" s="248" t="n">
        <v>39.8000003814697</v>
      </c>
      <c r="F246" s="243"/>
      <c r="G246" s="248" t="n">
        <v>24.774998626709</v>
      </c>
      <c r="H246" s="248" t="n">
        <v>26.774998626709</v>
      </c>
      <c r="I246" s="248" t="n">
        <v>30.274998626709</v>
      </c>
      <c r="J246" s="237"/>
      <c r="K246" s="238" t="n">
        <v>44317</v>
      </c>
      <c r="L246" s="249" t="n">
        <v>32.0725064849854</v>
      </c>
      <c r="M246" s="249" t="n">
        <v>37.0725064849854</v>
      </c>
      <c r="N246" s="249" t="n">
        <v>42.0725064849854</v>
      </c>
      <c r="O246" s="236"/>
      <c r="P246" s="249" t="n">
        <v>32.9525041198731</v>
      </c>
      <c r="Q246" s="249" t="n">
        <v>37.9525041198731</v>
      </c>
      <c r="R246" s="249" t="n">
        <v>42.9525041198731</v>
      </c>
      <c r="S246" s="236"/>
      <c r="T246" s="249" t="n">
        <v>1.70243310928345</v>
      </c>
      <c r="U246" s="249" t="n">
        <v>1.70243310928345</v>
      </c>
      <c r="V246" s="249" t="n">
        <v>1.70243310928345</v>
      </c>
      <c r="W246" s="236"/>
      <c r="X246" s="249" t="n">
        <v>0</v>
      </c>
      <c r="Y246" s="249" t="n">
        <v>0.18576702</v>
      </c>
      <c r="Z246" s="249" t="n">
        <v>0.245</v>
      </c>
      <c r="AA246" s="236"/>
      <c r="AB246" s="249" t="n">
        <v>0</v>
      </c>
      <c r="AC246" s="249" t="n">
        <v>0.09288351</v>
      </c>
      <c r="AD246" s="249" t="n">
        <v>0.132</v>
      </c>
      <c r="AE246" s="236"/>
      <c r="AF246" s="249" t="n">
        <v>0.149018442</v>
      </c>
      <c r="AG246" s="249" t="n">
        <v>0.212810836</v>
      </c>
      <c r="AH246" s="249" t="n">
        <v>0.287294629</v>
      </c>
      <c r="AI246" s="236"/>
      <c r="AJ246" s="249" t="n">
        <v>0.089411065</v>
      </c>
      <c r="AK246" s="249" t="n">
        <v>0.148967586</v>
      </c>
      <c r="AL246" s="249" t="n">
        <v>0.223451378</v>
      </c>
      <c r="AM246" s="236"/>
      <c r="AN246" s="237" t="n">
        <v>74</v>
      </c>
      <c r="AO246" s="250" t="n">
        <v>0.4</v>
      </c>
      <c r="AP246" s="236"/>
      <c r="AQ246" s="236"/>
      <c r="AR246" s="236"/>
      <c r="AS246" s="236"/>
      <c r="AT246" s="236"/>
      <c r="AU246" s="236"/>
      <c r="AV246" s="236"/>
      <c r="AW246" s="236"/>
      <c r="AX246" s="236"/>
      <c r="AY246" s="236"/>
      <c r="AZ246" s="236"/>
      <c r="BA246" s="236"/>
      <c r="BB246" s="236"/>
      <c r="BC246" s="236"/>
      <c r="BD246" s="236"/>
      <c r="BE246" s="236"/>
      <c r="BF246" s="238" t="n">
        <v>44317</v>
      </c>
      <c r="BG246" s="252" t="n">
        <v>0.89</v>
      </c>
      <c r="BH246" s="236"/>
      <c r="BI246" s="236"/>
      <c r="BJ246" s="239"/>
      <c r="BK246" s="239"/>
      <c r="BL246" s="239"/>
      <c r="BM246" s="13"/>
      <c r="BN246" s="13"/>
      <c r="BO246" s="13"/>
      <c r="BP246" s="13"/>
      <c r="BQ246" s="13"/>
      <c r="BR246" s="239"/>
      <c r="BS246" s="239"/>
      <c r="BT246" s="239"/>
      <c r="BU246" s="239"/>
      <c r="BV246" s="239"/>
      <c r="BW246" s="239"/>
      <c r="BX246" s="239"/>
      <c r="BY246" s="239"/>
      <c r="BZ246" s="239"/>
      <c r="CA246" s="239"/>
      <c r="CB246" s="239"/>
      <c r="CC246" s="239"/>
      <c r="CD246" s="239"/>
      <c r="CE246" s="239"/>
    </row>
    <row r="247" customFormat="false" ht="12.75" hidden="false" customHeight="false" outlineLevel="0" collapsed="false">
      <c r="B247" s="247" t="n">
        <v>43466</v>
      </c>
      <c r="C247" s="248" t="n">
        <v>33.8000106811523</v>
      </c>
      <c r="D247" s="248" t="n">
        <v>38.8000106811523</v>
      </c>
      <c r="E247" s="248" t="n">
        <v>43.8000106811523</v>
      </c>
      <c r="F247" s="243"/>
      <c r="G247" s="248" t="n">
        <v>26.442495880127</v>
      </c>
      <c r="H247" s="248" t="n">
        <v>28.442495880127</v>
      </c>
      <c r="I247" s="248" t="n">
        <v>31.942495880127</v>
      </c>
      <c r="J247" s="237"/>
      <c r="K247" s="238" t="n">
        <v>44348</v>
      </c>
      <c r="L247" s="249" t="n">
        <v>42.0900025939941</v>
      </c>
      <c r="M247" s="249" t="n">
        <v>47.0900025939941</v>
      </c>
      <c r="N247" s="249" t="n">
        <v>52.0900025939941</v>
      </c>
      <c r="O247" s="236"/>
      <c r="P247" s="249" t="n">
        <v>42.1725034332275</v>
      </c>
      <c r="Q247" s="249" t="n">
        <v>47.1725034332275</v>
      </c>
      <c r="R247" s="249" t="n">
        <v>52.1725034332275</v>
      </c>
      <c r="S247" s="236"/>
      <c r="T247" s="249" t="n">
        <v>1.70243310928345</v>
      </c>
      <c r="U247" s="249" t="n">
        <v>1.70243310928345</v>
      </c>
      <c r="V247" s="249" t="n">
        <v>1.70243310928345</v>
      </c>
      <c r="W247" s="236"/>
      <c r="X247" s="249" t="n">
        <v>0</v>
      </c>
      <c r="Y247" s="249" t="n">
        <v>0.185628183</v>
      </c>
      <c r="Z247" s="249" t="n">
        <v>0.245</v>
      </c>
      <c r="AA247" s="236"/>
      <c r="AB247" s="249" t="n">
        <v>0</v>
      </c>
      <c r="AC247" s="249" t="n">
        <v>0.092814091</v>
      </c>
      <c r="AD247" s="249" t="n">
        <v>0.132</v>
      </c>
      <c r="AE247" s="236"/>
      <c r="AF247" s="249" t="n">
        <v>0.148967586</v>
      </c>
      <c r="AG247" s="249" t="n">
        <v>0.212685283</v>
      </c>
      <c r="AH247" s="249" t="n">
        <v>0.287125131</v>
      </c>
      <c r="AI247" s="236"/>
      <c r="AJ247" s="249" t="n">
        <v>0.089380551</v>
      </c>
      <c r="AK247" s="249" t="n">
        <v>0.148879698</v>
      </c>
      <c r="AL247" s="249" t="n">
        <v>0.223319547</v>
      </c>
      <c r="AM247" s="236"/>
      <c r="AN247" s="237" t="n">
        <v>74</v>
      </c>
      <c r="AO247" s="250" t="n">
        <v>0.4</v>
      </c>
      <c r="AP247" s="236"/>
      <c r="AQ247" s="236"/>
      <c r="AR247" s="236"/>
      <c r="AS247" s="236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  <c r="BE247" s="236"/>
      <c r="BF247" s="238" t="n">
        <v>44348</v>
      </c>
      <c r="BG247" s="252" t="n">
        <v>0.89</v>
      </c>
      <c r="BH247" s="236"/>
      <c r="BI247" s="236"/>
      <c r="BJ247" s="239"/>
      <c r="BK247" s="239"/>
      <c r="BL247" s="239"/>
      <c r="BM247" s="13"/>
      <c r="BN247" s="13"/>
      <c r="BO247" s="13"/>
      <c r="BP247" s="13"/>
      <c r="BQ247" s="13"/>
      <c r="BR247" s="239"/>
      <c r="BS247" s="239"/>
      <c r="BT247" s="239"/>
      <c r="BU247" s="239"/>
      <c r="BV247" s="239"/>
      <c r="BW247" s="239"/>
      <c r="BX247" s="239"/>
      <c r="BY247" s="239"/>
      <c r="BZ247" s="239"/>
      <c r="CA247" s="239"/>
      <c r="CB247" s="239"/>
      <c r="CC247" s="239"/>
      <c r="CD247" s="239"/>
      <c r="CE247" s="239"/>
    </row>
    <row r="248" customFormat="false" ht="12.75" hidden="false" customHeight="false" outlineLevel="0" collapsed="false">
      <c r="B248" s="247" t="n">
        <v>43497</v>
      </c>
      <c r="C248" s="248" t="n">
        <v>32.6500015258789</v>
      </c>
      <c r="D248" s="248" t="n">
        <v>37.6500015258789</v>
      </c>
      <c r="E248" s="248" t="n">
        <v>42.6500015258789</v>
      </c>
      <c r="F248" s="256"/>
      <c r="G248" s="248" t="n">
        <v>26.9424977874756</v>
      </c>
      <c r="H248" s="248" t="n">
        <v>28.9424977874756</v>
      </c>
      <c r="I248" s="248" t="n">
        <v>32.4424977874756</v>
      </c>
      <c r="J248" s="237"/>
      <c r="K248" s="238" t="n">
        <v>44378</v>
      </c>
      <c r="L248" s="249" t="n">
        <v>40.2600122070313</v>
      </c>
      <c r="M248" s="249" t="n">
        <v>45.2600122070313</v>
      </c>
      <c r="N248" s="249" t="n">
        <v>50.2600122070313</v>
      </c>
      <c r="O248" s="236"/>
      <c r="P248" s="249" t="n">
        <v>43.340012512207</v>
      </c>
      <c r="Q248" s="249" t="n">
        <v>48.340012512207</v>
      </c>
      <c r="R248" s="249" t="n">
        <v>53.340012512207</v>
      </c>
      <c r="S248" s="236"/>
      <c r="T248" s="249" t="n">
        <v>1.70243310928345</v>
      </c>
      <c r="U248" s="249" t="n">
        <v>1.70243310928345</v>
      </c>
      <c r="V248" s="249" t="n">
        <v>1.70243310928345</v>
      </c>
      <c r="W248" s="236"/>
      <c r="X248" s="249" t="n">
        <v>0</v>
      </c>
      <c r="Y248" s="249" t="n">
        <v>0.185503523</v>
      </c>
      <c r="Z248" s="249" t="n">
        <v>0.245</v>
      </c>
      <c r="AA248" s="236"/>
      <c r="AB248" s="249" t="n">
        <v>0</v>
      </c>
      <c r="AC248" s="249" t="n">
        <v>0.092751762</v>
      </c>
      <c r="AD248" s="249" t="n">
        <v>0.132</v>
      </c>
      <c r="AE248" s="236"/>
      <c r="AF248" s="249" t="n">
        <v>0.148879698</v>
      </c>
      <c r="AG248" s="249" t="n">
        <v>0.212561838</v>
      </c>
      <c r="AH248" s="249" t="n">
        <v>0.286958481</v>
      </c>
      <c r="AI248" s="236"/>
      <c r="AJ248" s="249" t="n">
        <v>0.089327819</v>
      </c>
      <c r="AK248" s="249" t="n">
        <v>0.148793287</v>
      </c>
      <c r="AL248" s="249" t="n">
        <v>0.22318993</v>
      </c>
      <c r="AM248" s="236"/>
      <c r="AN248" s="237" t="n">
        <v>74</v>
      </c>
      <c r="AO248" s="250" t="n">
        <v>0.4</v>
      </c>
      <c r="AP248" s="236"/>
      <c r="AQ248" s="236"/>
      <c r="AR248" s="236"/>
      <c r="AS248" s="236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  <c r="BE248" s="236"/>
      <c r="BF248" s="238" t="n">
        <v>44378</v>
      </c>
      <c r="BG248" s="252" t="n">
        <v>0.89</v>
      </c>
      <c r="BH248" s="236"/>
      <c r="BI248" s="236"/>
      <c r="BJ248" s="239"/>
      <c r="BK248" s="239"/>
      <c r="BL248" s="239"/>
      <c r="BM248" s="13"/>
      <c r="BN248" s="13"/>
      <c r="BO248" s="13"/>
      <c r="BP248" s="13"/>
      <c r="BQ248" s="13"/>
      <c r="BR248" s="239"/>
      <c r="BS248" s="239"/>
      <c r="BT248" s="239"/>
      <c r="BU248" s="239"/>
      <c r="BV248" s="239"/>
      <c r="BW248" s="239"/>
      <c r="BX248" s="239"/>
      <c r="BY248" s="239"/>
      <c r="BZ248" s="239"/>
      <c r="CA248" s="239"/>
      <c r="CB248" s="239"/>
      <c r="CC248" s="239"/>
      <c r="CD248" s="239"/>
      <c r="CE248" s="239"/>
    </row>
    <row r="249" customFormat="false" ht="12.75" hidden="false" customHeight="false" outlineLevel="0" collapsed="false">
      <c r="B249" s="247" t="n">
        <v>43525</v>
      </c>
      <c r="C249" s="248" t="n">
        <v>31.1299915313721</v>
      </c>
      <c r="D249" s="248" t="n">
        <v>36.1299915313721</v>
      </c>
      <c r="E249" s="248" t="n">
        <v>41.1299915313721</v>
      </c>
      <c r="F249" s="256"/>
      <c r="G249" s="248" t="n">
        <v>25.8924966430664</v>
      </c>
      <c r="H249" s="248" t="n">
        <v>27.8924966430664</v>
      </c>
      <c r="I249" s="248" t="n">
        <v>31.3924966430664</v>
      </c>
      <c r="J249" s="237"/>
      <c r="K249" s="238" t="n">
        <v>44409</v>
      </c>
      <c r="L249" s="249" t="n">
        <v>39.1600099182129</v>
      </c>
      <c r="M249" s="249" t="n">
        <v>44.1600099182129</v>
      </c>
      <c r="N249" s="249" t="n">
        <v>49.1600099182129</v>
      </c>
      <c r="O249" s="236"/>
      <c r="P249" s="249" t="n">
        <v>41.4900102233887</v>
      </c>
      <c r="Q249" s="249" t="n">
        <v>46.4900102233887</v>
      </c>
      <c r="R249" s="249" t="n">
        <v>51.4900102233887</v>
      </c>
      <c r="S249" s="236"/>
      <c r="T249" s="249" t="n">
        <v>1.70243310928345</v>
      </c>
      <c r="U249" s="249" t="n">
        <v>1.70243310928345</v>
      </c>
      <c r="V249" s="249" t="n">
        <v>1.70243310928345</v>
      </c>
      <c r="W249" s="236"/>
      <c r="X249" s="249" t="n">
        <v>0</v>
      </c>
      <c r="Y249" s="249" t="n">
        <v>0.185351813</v>
      </c>
      <c r="Z249" s="249" t="n">
        <v>0.245</v>
      </c>
      <c r="AA249" s="236"/>
      <c r="AB249" s="249" t="n">
        <v>0</v>
      </c>
      <c r="AC249" s="249" t="n">
        <v>0.092675906</v>
      </c>
      <c r="AD249" s="249" t="n">
        <v>0.132</v>
      </c>
      <c r="AE249" s="236"/>
      <c r="AF249" s="249" t="n">
        <v>0.148793287</v>
      </c>
      <c r="AG249" s="249" t="n">
        <v>0.212361362</v>
      </c>
      <c r="AH249" s="249" t="n">
        <v>0.286687839</v>
      </c>
      <c r="AI249" s="236"/>
      <c r="AJ249" s="249" t="n">
        <v>0.089275972</v>
      </c>
      <c r="AK249" s="249" t="n">
        <v>0.148652954</v>
      </c>
      <c r="AL249" s="249" t="n">
        <v>0.22297943</v>
      </c>
      <c r="AM249" s="236"/>
      <c r="AN249" s="237" t="n">
        <v>74</v>
      </c>
      <c r="AO249" s="250" t="n">
        <v>0.4</v>
      </c>
      <c r="AP249" s="236"/>
      <c r="AQ249" s="236"/>
      <c r="AR249" s="236"/>
      <c r="AS249" s="236"/>
      <c r="AT249" s="236"/>
      <c r="AU249" s="236"/>
      <c r="AV249" s="236"/>
      <c r="AW249" s="236"/>
      <c r="AX249" s="236"/>
      <c r="AY249" s="236"/>
      <c r="AZ249" s="236"/>
      <c r="BA249" s="236"/>
      <c r="BB249" s="236"/>
      <c r="BC249" s="236"/>
      <c r="BD249" s="236"/>
      <c r="BE249" s="236"/>
      <c r="BF249" s="238" t="n">
        <v>44409</v>
      </c>
      <c r="BG249" s="252" t="n">
        <v>0.89</v>
      </c>
      <c r="BH249" s="236"/>
      <c r="BI249" s="236"/>
      <c r="BJ249" s="239"/>
      <c r="BK249" s="239"/>
      <c r="BL249" s="239"/>
      <c r="BM249" s="13"/>
      <c r="BN249" s="13"/>
      <c r="BO249" s="13"/>
      <c r="BP249" s="13"/>
      <c r="BQ249" s="13"/>
      <c r="BR249" s="239"/>
      <c r="BS249" s="239"/>
      <c r="BT249" s="239"/>
      <c r="BU249" s="239"/>
      <c r="BV249" s="239"/>
      <c r="BW249" s="239"/>
      <c r="BX249" s="239"/>
      <c r="BY249" s="239"/>
      <c r="BZ249" s="239"/>
      <c r="CA249" s="239"/>
      <c r="CB249" s="239"/>
      <c r="CC249" s="239"/>
      <c r="CD249" s="239"/>
      <c r="CE249" s="239"/>
    </row>
    <row r="250" customFormat="false" ht="12.75" hidden="false" customHeight="false" outlineLevel="0" collapsed="false">
      <c r="B250" s="247" t="n">
        <v>43556</v>
      </c>
      <c r="C250" s="248" t="n">
        <v>32.3299980163574</v>
      </c>
      <c r="D250" s="248" t="n">
        <v>37.3299980163574</v>
      </c>
      <c r="E250" s="248" t="n">
        <v>42.3299980163574</v>
      </c>
      <c r="F250" s="256"/>
      <c r="G250" s="248" t="n">
        <v>25.5924974060059</v>
      </c>
      <c r="H250" s="248" t="n">
        <v>27.5924974060059</v>
      </c>
      <c r="I250" s="248" t="n">
        <v>31.0924974060059</v>
      </c>
      <c r="J250" s="237"/>
      <c r="K250" s="238" t="n">
        <v>44440</v>
      </c>
      <c r="L250" s="249" t="n">
        <v>30.9590043640137</v>
      </c>
      <c r="M250" s="249" t="n">
        <v>35.9590043640137</v>
      </c>
      <c r="N250" s="249" t="n">
        <v>40.9590043640137</v>
      </c>
      <c r="O250" s="236"/>
      <c r="P250" s="249" t="n">
        <v>33.5360040283203</v>
      </c>
      <c r="Q250" s="249" t="n">
        <v>38.5360040283203</v>
      </c>
      <c r="R250" s="249" t="n">
        <v>43.5360040283203</v>
      </c>
      <c r="S250" s="236"/>
      <c r="T250" s="249" t="n">
        <v>1.70243310928345</v>
      </c>
      <c r="U250" s="249" t="n">
        <v>1.70243310928345</v>
      </c>
      <c r="V250" s="249" t="n">
        <v>1.70243310928345</v>
      </c>
      <c r="W250" s="236"/>
      <c r="X250" s="249" t="n">
        <v>0</v>
      </c>
      <c r="Y250" s="249" t="n">
        <v>0.185157788</v>
      </c>
      <c r="Z250" s="249" t="n">
        <v>0.245</v>
      </c>
      <c r="AA250" s="236"/>
      <c r="AB250" s="249" t="n">
        <v>0</v>
      </c>
      <c r="AC250" s="249" t="n">
        <v>0.092578894</v>
      </c>
      <c r="AD250" s="249" t="n">
        <v>0.132</v>
      </c>
      <c r="AE250" s="236"/>
      <c r="AF250" s="249" t="n">
        <v>0.148652954</v>
      </c>
      <c r="AG250" s="249" t="n">
        <v>0.212099166</v>
      </c>
      <c r="AH250" s="249" t="n">
        <v>0.286333874</v>
      </c>
      <c r="AI250" s="236"/>
      <c r="AJ250" s="249" t="n">
        <v>0.089191772</v>
      </c>
      <c r="AK250" s="249" t="n">
        <v>0.148469416</v>
      </c>
      <c r="AL250" s="249" t="n">
        <v>0.222704124</v>
      </c>
      <c r="AM250" s="236"/>
      <c r="AN250" s="237" t="n">
        <v>74</v>
      </c>
      <c r="AO250" s="250" t="n">
        <v>0.4</v>
      </c>
      <c r="AP250" s="236"/>
      <c r="AQ250" s="236"/>
      <c r="AR250" s="236"/>
      <c r="AS250" s="236"/>
      <c r="AT250" s="236"/>
      <c r="AU250" s="236"/>
      <c r="AV250" s="236"/>
      <c r="AW250" s="236"/>
      <c r="AX250" s="236"/>
      <c r="AY250" s="236"/>
      <c r="AZ250" s="236"/>
      <c r="BA250" s="236"/>
      <c r="BB250" s="236"/>
      <c r="BC250" s="236"/>
      <c r="BD250" s="236"/>
      <c r="BE250" s="236"/>
      <c r="BF250" s="238" t="n">
        <v>44440</v>
      </c>
      <c r="BG250" s="252" t="n">
        <v>0.89</v>
      </c>
      <c r="BH250" s="236"/>
      <c r="BI250" s="236"/>
      <c r="BJ250" s="239"/>
      <c r="BK250" s="239"/>
      <c r="BL250" s="239"/>
      <c r="BM250" s="13"/>
      <c r="BN250" s="13"/>
      <c r="BO250" s="13"/>
      <c r="BP250" s="13"/>
      <c r="BQ250" s="13"/>
      <c r="BR250" s="239"/>
      <c r="BS250" s="239"/>
      <c r="BT250" s="239"/>
      <c r="BU250" s="239"/>
      <c r="BV250" s="239"/>
      <c r="BW250" s="239"/>
      <c r="BX250" s="239"/>
      <c r="BY250" s="239"/>
      <c r="BZ250" s="239"/>
      <c r="CA250" s="239"/>
      <c r="CB250" s="239"/>
      <c r="CC250" s="239"/>
      <c r="CD250" s="239"/>
      <c r="CE250" s="239"/>
    </row>
    <row r="251" customFormat="false" ht="12.75" hidden="false" customHeight="false" outlineLevel="0" collapsed="false">
      <c r="B251" s="247" t="n">
        <v>43586</v>
      </c>
      <c r="C251" s="248" t="n">
        <v>34.8800163269043</v>
      </c>
      <c r="D251" s="248" t="n">
        <v>39.8800163269043</v>
      </c>
      <c r="E251" s="248" t="n">
        <v>44.8800163269043</v>
      </c>
      <c r="F251" s="256"/>
      <c r="G251" s="248" t="n">
        <v>25.1924977874756</v>
      </c>
      <c r="H251" s="248" t="n">
        <v>27.1924977874756</v>
      </c>
      <c r="I251" s="248" t="n">
        <v>30.6924977874756</v>
      </c>
      <c r="J251" s="237"/>
      <c r="K251" s="238" t="n">
        <v>44470</v>
      </c>
      <c r="L251" s="249" t="n">
        <v>29.4010076141357</v>
      </c>
      <c r="M251" s="249" t="n">
        <v>34.4010076141357</v>
      </c>
      <c r="N251" s="249" t="n">
        <v>39.4010076141357</v>
      </c>
      <c r="O251" s="236"/>
      <c r="P251" s="249" t="n">
        <v>31.1540059661865</v>
      </c>
      <c r="Q251" s="249" t="n">
        <v>36.1540059661865</v>
      </c>
      <c r="R251" s="249" t="n">
        <v>41.1540059661865</v>
      </c>
      <c r="S251" s="236"/>
      <c r="T251" s="249" t="n">
        <v>1.70243310928345</v>
      </c>
      <c r="U251" s="249" t="n">
        <v>1.70243310928345</v>
      </c>
      <c r="V251" s="249" t="n">
        <v>1.70243310928345</v>
      </c>
      <c r="W251" s="236"/>
      <c r="X251" s="249" t="n">
        <v>0</v>
      </c>
      <c r="Y251" s="249" t="n">
        <v>0.184962649</v>
      </c>
      <c r="Z251" s="249" t="n">
        <v>0.245</v>
      </c>
      <c r="AA251" s="236"/>
      <c r="AB251" s="249" t="n">
        <v>0</v>
      </c>
      <c r="AC251" s="249" t="n">
        <v>0.092481325</v>
      </c>
      <c r="AD251" s="249" t="n">
        <v>0.132</v>
      </c>
      <c r="AE251" s="236"/>
      <c r="AF251" s="249" t="n">
        <v>0.148469416</v>
      </c>
      <c r="AG251" s="249" t="n">
        <v>0.21185394</v>
      </c>
      <c r="AH251" s="249" t="n">
        <v>0.286002819</v>
      </c>
      <c r="AI251" s="236"/>
      <c r="AJ251" s="249" t="n">
        <v>0.08908165</v>
      </c>
      <c r="AK251" s="249" t="n">
        <v>0.148297758</v>
      </c>
      <c r="AL251" s="249" t="n">
        <v>0.222446637</v>
      </c>
      <c r="AM251" s="236"/>
      <c r="AN251" s="237" t="n">
        <v>74</v>
      </c>
      <c r="AO251" s="250" t="n">
        <v>0.4</v>
      </c>
      <c r="AP251" s="236"/>
      <c r="AQ251" s="236"/>
      <c r="AR251" s="236"/>
      <c r="AS251" s="236"/>
      <c r="AT251" s="236"/>
      <c r="AU251" s="236"/>
      <c r="AV251" s="236"/>
      <c r="AW251" s="236"/>
      <c r="AX251" s="236"/>
      <c r="AY251" s="236"/>
      <c r="AZ251" s="236"/>
      <c r="BA251" s="236"/>
      <c r="BB251" s="236"/>
      <c r="BC251" s="236"/>
      <c r="BD251" s="236"/>
      <c r="BE251" s="236"/>
      <c r="BF251" s="238" t="n">
        <v>44470</v>
      </c>
      <c r="BG251" s="252" t="n">
        <v>0.89</v>
      </c>
      <c r="BH251" s="236"/>
      <c r="BI251" s="236"/>
      <c r="BJ251" s="239"/>
      <c r="BK251" s="239"/>
      <c r="BL251" s="239"/>
      <c r="BM251" s="13"/>
      <c r="BN251" s="13"/>
      <c r="BO251" s="13"/>
      <c r="BP251" s="13"/>
      <c r="BQ251" s="13"/>
      <c r="BR251" s="239"/>
      <c r="BS251" s="239"/>
      <c r="BT251" s="239"/>
      <c r="BU251" s="239"/>
      <c r="BV251" s="239"/>
      <c r="BW251" s="239"/>
      <c r="BX251" s="239"/>
      <c r="BY251" s="239"/>
      <c r="BZ251" s="239"/>
      <c r="CA251" s="239"/>
      <c r="CB251" s="239"/>
      <c r="CC251" s="239"/>
      <c r="CD251" s="239"/>
      <c r="CE251" s="239"/>
    </row>
    <row r="252" customFormat="false" ht="12.75" hidden="false" customHeight="false" outlineLevel="0" collapsed="false">
      <c r="B252" s="247" t="n">
        <v>43617</v>
      </c>
      <c r="C252" s="248" t="n">
        <v>45.5800018310547</v>
      </c>
      <c r="D252" s="248" t="n">
        <v>50.5800018310547</v>
      </c>
      <c r="E252" s="248" t="n">
        <v>55.5800018310547</v>
      </c>
      <c r="F252" s="256"/>
      <c r="G252" s="248" t="n">
        <v>25.7925000762939</v>
      </c>
      <c r="H252" s="248" t="n">
        <v>27.7925000762939</v>
      </c>
      <c r="I252" s="248" t="n">
        <v>31.2925000762939</v>
      </c>
      <c r="J252" s="237"/>
      <c r="K252" s="238" t="n">
        <v>44501</v>
      </c>
      <c r="L252" s="249" t="n">
        <v>29.6510076141357</v>
      </c>
      <c r="M252" s="249" t="n">
        <v>34.6510076141357</v>
      </c>
      <c r="N252" s="249" t="n">
        <v>39.6510076141357</v>
      </c>
      <c r="O252" s="236"/>
      <c r="P252" s="249" t="n">
        <v>30.6540059661865</v>
      </c>
      <c r="Q252" s="249" t="n">
        <v>35.6540059661865</v>
      </c>
      <c r="R252" s="249" t="n">
        <v>40.6540059661865</v>
      </c>
      <c r="S252" s="236"/>
      <c r="T252" s="249" t="n">
        <v>1.70243310928345</v>
      </c>
      <c r="U252" s="249" t="n">
        <v>1.70243310928345</v>
      </c>
      <c r="V252" s="249" t="n">
        <v>1.70243310928345</v>
      </c>
      <c r="W252" s="236"/>
      <c r="X252" s="249" t="n">
        <v>0</v>
      </c>
      <c r="Y252" s="249" t="n">
        <v>0.184780885</v>
      </c>
      <c r="Z252" s="249" t="n">
        <v>0.245</v>
      </c>
      <c r="AA252" s="236"/>
      <c r="AB252" s="249" t="n">
        <v>0</v>
      </c>
      <c r="AC252" s="249" t="n">
        <v>0.092390442</v>
      </c>
      <c r="AD252" s="249" t="n">
        <v>0.132</v>
      </c>
      <c r="AE252" s="236"/>
      <c r="AF252" s="249" t="n">
        <v>0.148297758</v>
      </c>
      <c r="AG252" s="249" t="n">
        <v>0.211658539</v>
      </c>
      <c r="AH252" s="249" t="n">
        <v>0.285739028</v>
      </c>
      <c r="AI252" s="236"/>
      <c r="AJ252" s="249" t="n">
        <v>0.088978655</v>
      </c>
      <c r="AK252" s="249" t="n">
        <v>0.148160977</v>
      </c>
      <c r="AL252" s="249" t="n">
        <v>0.222241466</v>
      </c>
      <c r="AM252" s="236"/>
      <c r="AN252" s="237" t="n">
        <v>74</v>
      </c>
      <c r="AO252" s="250" t="n">
        <v>0.4</v>
      </c>
      <c r="AP252" s="236"/>
      <c r="AQ252" s="236"/>
      <c r="AR252" s="236"/>
      <c r="AS252" s="236"/>
      <c r="AT252" s="236"/>
      <c r="AU252" s="236"/>
      <c r="AV252" s="236"/>
      <c r="AW252" s="236"/>
      <c r="AX252" s="236"/>
      <c r="AY252" s="236"/>
      <c r="AZ252" s="236"/>
      <c r="BA252" s="236"/>
      <c r="BB252" s="236"/>
      <c r="BC252" s="236"/>
      <c r="BD252" s="236"/>
      <c r="BE252" s="236"/>
      <c r="BF252" s="238" t="n">
        <v>44501</v>
      </c>
      <c r="BG252" s="252" t="n">
        <v>0.89</v>
      </c>
      <c r="BH252" s="236"/>
      <c r="BI252" s="236"/>
      <c r="BJ252" s="239"/>
      <c r="BK252" s="239"/>
      <c r="BL252" s="239"/>
      <c r="BM252" s="13"/>
      <c r="BN252" s="13"/>
      <c r="BO252" s="13"/>
      <c r="BP252" s="13"/>
      <c r="BQ252" s="13"/>
      <c r="BR252" s="239"/>
      <c r="BS252" s="239"/>
      <c r="BT252" s="239"/>
      <c r="BU252" s="239"/>
      <c r="BV252" s="239"/>
      <c r="BW252" s="239"/>
      <c r="BX252" s="239"/>
      <c r="BY252" s="239"/>
      <c r="BZ252" s="239"/>
      <c r="CA252" s="239"/>
      <c r="CB252" s="239"/>
      <c r="CC252" s="239"/>
      <c r="CD252" s="239"/>
      <c r="CE252" s="239"/>
    </row>
    <row r="253" customFormat="false" ht="12.75" hidden="false" customHeight="false" outlineLevel="0" collapsed="false">
      <c r="B253" s="247" t="n">
        <v>43647</v>
      </c>
      <c r="C253" s="248" t="n">
        <v>54.2300033569336</v>
      </c>
      <c r="D253" s="248" t="n">
        <v>59.2300033569336</v>
      </c>
      <c r="E253" s="248" t="n">
        <v>64.2300033569336</v>
      </c>
      <c r="F253" s="256"/>
      <c r="G253" s="248" t="n">
        <v>27.2925000762939</v>
      </c>
      <c r="H253" s="248" t="n">
        <v>29.2925000762939</v>
      </c>
      <c r="I253" s="248" t="n">
        <v>32.792500076294</v>
      </c>
      <c r="J253" s="237"/>
      <c r="K253" s="238" t="n">
        <v>44531</v>
      </c>
      <c r="L253" s="249" t="n">
        <v>30.2160062408447</v>
      </c>
      <c r="M253" s="249" t="n">
        <v>35.2160062408447</v>
      </c>
      <c r="N253" s="249" t="n">
        <v>40.2160062408447</v>
      </c>
      <c r="O253" s="236"/>
      <c r="P253" s="249" t="n">
        <v>31.3640073394775</v>
      </c>
      <c r="Q253" s="249" t="n">
        <v>36.3640073394775</v>
      </c>
      <c r="R253" s="249" t="n">
        <v>41.3640073394775</v>
      </c>
      <c r="S253" s="236"/>
      <c r="T253" s="249" t="n">
        <v>1.70243310928345</v>
      </c>
      <c r="U253" s="249" t="n">
        <v>1.70243310928345</v>
      </c>
      <c r="V253" s="249" t="n">
        <v>1.70243310928345</v>
      </c>
      <c r="W253" s="236"/>
      <c r="X253" s="249" t="n">
        <v>0</v>
      </c>
      <c r="Y253" s="249" t="n">
        <v>0.184642583</v>
      </c>
      <c r="Z253" s="249" t="n">
        <v>0.245</v>
      </c>
      <c r="AA253" s="236"/>
      <c r="AB253" s="249" t="n">
        <v>0</v>
      </c>
      <c r="AC253" s="249" t="n">
        <v>0.092321291</v>
      </c>
      <c r="AD253" s="249" t="n">
        <v>0.132</v>
      </c>
      <c r="AE253" s="236"/>
      <c r="AF253" s="249" t="n">
        <v>0.148160977</v>
      </c>
      <c r="AG253" s="249" t="n">
        <v>0.211494752</v>
      </c>
      <c r="AH253" s="249" t="n">
        <v>0.285517915</v>
      </c>
      <c r="AI253" s="236"/>
      <c r="AJ253" s="249" t="n">
        <v>0.088896586</v>
      </c>
      <c r="AK253" s="249" t="n">
        <v>0.148046326</v>
      </c>
      <c r="AL253" s="249" t="n">
        <v>0.222069489</v>
      </c>
      <c r="AM253" s="236"/>
      <c r="AN253" s="237" t="n">
        <v>74</v>
      </c>
      <c r="AO253" s="250" t="n">
        <v>0.4</v>
      </c>
      <c r="AP253" s="236"/>
      <c r="AQ253" s="236"/>
      <c r="AR253" s="236"/>
      <c r="AS253" s="236"/>
      <c r="AT253" s="236"/>
      <c r="AU253" s="236"/>
      <c r="AV253" s="236"/>
      <c r="AW253" s="236"/>
      <c r="AX253" s="236"/>
      <c r="AY253" s="236"/>
      <c r="AZ253" s="236"/>
      <c r="BA253" s="236"/>
      <c r="BB253" s="236"/>
      <c r="BC253" s="236"/>
      <c r="BD253" s="236"/>
      <c r="BE253" s="236"/>
      <c r="BF253" s="238" t="n">
        <v>44531</v>
      </c>
      <c r="BG253" s="252" t="n">
        <v>0.89</v>
      </c>
      <c r="BH253" s="236"/>
      <c r="BI253" s="236"/>
      <c r="BJ253" s="239"/>
      <c r="BK253" s="239"/>
      <c r="BL253" s="239"/>
      <c r="BM253" s="13"/>
      <c r="BN253" s="13"/>
      <c r="BO253" s="13"/>
      <c r="BP253" s="13"/>
      <c r="BQ253" s="13"/>
      <c r="BR253" s="239"/>
      <c r="BS253" s="239"/>
      <c r="BT253" s="239"/>
      <c r="BU253" s="239"/>
      <c r="BV253" s="239"/>
      <c r="BW253" s="239"/>
      <c r="BX253" s="239"/>
      <c r="BY253" s="239"/>
      <c r="BZ253" s="239"/>
      <c r="CA253" s="239"/>
      <c r="CB253" s="239"/>
      <c r="CC253" s="239"/>
      <c r="CD253" s="239"/>
      <c r="CE253" s="239"/>
    </row>
    <row r="254" customFormat="false" ht="12.75" hidden="false" customHeight="false" outlineLevel="0" collapsed="false">
      <c r="B254" s="247" t="n">
        <v>43678</v>
      </c>
      <c r="C254" s="248" t="n">
        <v>53.4750015258789</v>
      </c>
      <c r="D254" s="248" t="n">
        <v>58.4750015258789</v>
      </c>
      <c r="E254" s="248" t="n">
        <v>63.4750015258789</v>
      </c>
      <c r="F254" s="256"/>
      <c r="G254" s="248" t="n">
        <v>27.1925000762939</v>
      </c>
      <c r="H254" s="248" t="n">
        <v>29.1925000762939</v>
      </c>
      <c r="I254" s="248" t="n">
        <v>32.6925000762939</v>
      </c>
      <c r="J254" s="237"/>
      <c r="K254" s="238" t="n">
        <v>44562</v>
      </c>
      <c r="L254" s="249" t="n">
        <v>34.3030057525635</v>
      </c>
      <c r="M254" s="249" t="n">
        <v>39.3030057525635</v>
      </c>
      <c r="N254" s="249" t="n">
        <v>44.3030057525635</v>
      </c>
      <c r="O254" s="236"/>
      <c r="P254" s="249" t="n">
        <v>32.5120057678223</v>
      </c>
      <c r="Q254" s="249" t="n">
        <v>37.5120057678223</v>
      </c>
      <c r="R254" s="249" t="n">
        <v>42.5120057678223</v>
      </c>
      <c r="S254" s="236"/>
      <c r="T254" s="249" t="n">
        <v>1.70243310928345</v>
      </c>
      <c r="U254" s="249" t="n">
        <v>1.70243310928345</v>
      </c>
      <c r="V254" s="249" t="n">
        <v>1.70243310928345</v>
      </c>
      <c r="W254" s="236"/>
      <c r="X254" s="249" t="n">
        <v>0</v>
      </c>
      <c r="Y254" s="249" t="n">
        <v>0.184642583</v>
      </c>
      <c r="Z254" s="249" t="n">
        <v>0.245</v>
      </c>
      <c r="AA254" s="236"/>
      <c r="AB254" s="249" t="n">
        <v>0</v>
      </c>
      <c r="AC254" s="249" t="n">
        <v>0</v>
      </c>
      <c r="AD254" s="249" t="n">
        <v>0.132</v>
      </c>
      <c r="AE254" s="236"/>
      <c r="AF254" s="249" t="n">
        <v>0.148046326</v>
      </c>
      <c r="AG254" s="249" t="n">
        <v>0.211494752</v>
      </c>
      <c r="AH254" s="249" t="n">
        <v>0</v>
      </c>
      <c r="AI254" s="236"/>
      <c r="AJ254" s="249" t="n">
        <v>0.088827796</v>
      </c>
      <c r="AK254" s="249" t="n">
        <v>0</v>
      </c>
      <c r="AL254" s="249" t="n">
        <v>0</v>
      </c>
      <c r="AM254" s="236"/>
      <c r="AN254" s="237" t="n">
        <v>74</v>
      </c>
      <c r="AO254" s="250" t="n">
        <v>0.4</v>
      </c>
      <c r="AP254" s="236"/>
      <c r="AQ254" s="236"/>
      <c r="AR254" s="236"/>
      <c r="AS254" s="236"/>
      <c r="AT254" s="236"/>
      <c r="AU254" s="236"/>
      <c r="AV254" s="236"/>
      <c r="AW254" s="236"/>
      <c r="AX254" s="236"/>
      <c r="AY254" s="236"/>
      <c r="AZ254" s="236"/>
      <c r="BA254" s="236"/>
      <c r="BB254" s="236"/>
      <c r="BC254" s="236"/>
      <c r="BD254" s="236"/>
      <c r="BE254" s="236"/>
      <c r="BF254" s="238" t="n">
        <v>44562</v>
      </c>
      <c r="BG254" s="252" t="n">
        <v>0.89</v>
      </c>
      <c r="BH254" s="236"/>
      <c r="BI254" s="236"/>
      <c r="BJ254" s="239"/>
      <c r="BK254" s="239"/>
      <c r="BL254" s="239"/>
      <c r="BM254" s="13"/>
      <c r="BN254" s="13"/>
      <c r="BO254" s="13"/>
      <c r="BP254" s="13"/>
      <c r="BQ254" s="13"/>
      <c r="BR254" s="239"/>
      <c r="BS254" s="239"/>
      <c r="BT254" s="239"/>
      <c r="BU254" s="239"/>
      <c r="BV254" s="239"/>
      <c r="BW254" s="239"/>
      <c r="BX254" s="239"/>
      <c r="BY254" s="239"/>
      <c r="BZ254" s="239"/>
      <c r="CA254" s="239"/>
      <c r="CB254" s="239"/>
      <c r="CC254" s="239"/>
      <c r="CD254" s="239"/>
      <c r="CE254" s="239"/>
    </row>
    <row r="255" customFormat="false" ht="12.75" hidden="false" customHeight="false" outlineLevel="0" collapsed="false">
      <c r="B255" s="247" t="n">
        <v>43709</v>
      </c>
      <c r="C255" s="248" t="n">
        <v>32.8999992370605</v>
      </c>
      <c r="D255" s="248" t="n">
        <v>37.8999992370605</v>
      </c>
      <c r="E255" s="248" t="n">
        <v>42.8999992370605</v>
      </c>
      <c r="F255" s="256"/>
      <c r="G255" s="248" t="n">
        <v>23.9425010299683</v>
      </c>
      <c r="H255" s="248" t="n">
        <v>25.9425010299683</v>
      </c>
      <c r="I255" s="248" t="n">
        <v>29.4425010299683</v>
      </c>
      <c r="J255" s="237"/>
      <c r="K255" s="238" t="n">
        <v>44593</v>
      </c>
      <c r="L255" s="249" t="n">
        <v>33.0530057525635</v>
      </c>
      <c r="M255" s="249" t="n">
        <v>38.0530057525635</v>
      </c>
      <c r="N255" s="249" t="n">
        <v>43.0530057525635</v>
      </c>
      <c r="O255" s="236"/>
      <c r="P255" s="249" t="n">
        <v>31.7620057678223</v>
      </c>
      <c r="Q255" s="249" t="n">
        <v>36.7620057678223</v>
      </c>
      <c r="R255" s="249" t="n">
        <v>41.7620057678223</v>
      </c>
      <c r="S255" s="236"/>
      <c r="T255" s="249" t="n">
        <v>1.70243310928345</v>
      </c>
      <c r="U255" s="249" t="n">
        <v>1.70243310928345</v>
      </c>
      <c r="V255" s="249" t="n">
        <v>1.70243310928345</v>
      </c>
      <c r="W255" s="236"/>
      <c r="X255" s="249" t="n">
        <v>0</v>
      </c>
      <c r="Y255" s="249" t="n">
        <v>0</v>
      </c>
      <c r="Z255" s="249" t="n">
        <v>0.245</v>
      </c>
      <c r="AA255" s="236"/>
      <c r="AB255" s="249" t="n">
        <v>0</v>
      </c>
      <c r="AC255" s="249" t="n">
        <v>0</v>
      </c>
      <c r="AD255" s="249" t="n">
        <v>0.132</v>
      </c>
      <c r="AE255" s="236"/>
      <c r="AF255" s="249" t="n">
        <v>0</v>
      </c>
      <c r="AG255" s="249" t="n">
        <v>0</v>
      </c>
      <c r="AH255" s="249" t="n">
        <v>0</v>
      </c>
      <c r="AI255" s="236"/>
      <c r="AJ255" s="249" t="n">
        <v>0</v>
      </c>
      <c r="AK255" s="249" t="n">
        <v>0</v>
      </c>
      <c r="AL255" s="249" t="n">
        <v>0</v>
      </c>
      <c r="AM255" s="236"/>
      <c r="AN255" s="237" t="n">
        <v>74</v>
      </c>
      <c r="AO255" s="250" t="n">
        <v>0.4</v>
      </c>
      <c r="AP255" s="236"/>
      <c r="AQ255" s="236"/>
      <c r="AR255" s="236"/>
      <c r="AS255" s="236"/>
      <c r="AT255" s="236"/>
      <c r="AU255" s="236"/>
      <c r="AV255" s="236"/>
      <c r="AW255" s="236"/>
      <c r="AX255" s="236"/>
      <c r="AY255" s="236"/>
      <c r="AZ255" s="236"/>
      <c r="BA255" s="236"/>
      <c r="BB255" s="236"/>
      <c r="BC255" s="236"/>
      <c r="BD255" s="236"/>
      <c r="BE255" s="236"/>
      <c r="BF255" s="238" t="n">
        <v>44593</v>
      </c>
      <c r="BG255" s="252" t="n">
        <v>0.89</v>
      </c>
      <c r="BH255" s="236"/>
      <c r="BI255" s="236"/>
      <c r="BJ255" s="239"/>
      <c r="BK255" s="239"/>
      <c r="BL255" s="239"/>
      <c r="BM255" s="13"/>
      <c r="BN255" s="13"/>
      <c r="BO255" s="13"/>
      <c r="BP255" s="13"/>
      <c r="BQ255" s="13"/>
      <c r="BR255" s="239"/>
      <c r="BS255" s="239"/>
      <c r="BT255" s="239"/>
      <c r="BU255" s="239"/>
      <c r="BV255" s="239"/>
      <c r="BW255" s="239"/>
      <c r="BX255" s="239"/>
      <c r="BY255" s="239"/>
      <c r="BZ255" s="239"/>
      <c r="CA255" s="239"/>
      <c r="CB255" s="239"/>
      <c r="CC255" s="239"/>
      <c r="CD255" s="239"/>
      <c r="CE255" s="239"/>
    </row>
    <row r="256" customFormat="false" ht="12.75" hidden="false" customHeight="false" outlineLevel="0" collapsed="false">
      <c r="B256" s="247" t="n">
        <v>43739</v>
      </c>
      <c r="C256" s="248" t="n">
        <v>32.1499988555908</v>
      </c>
      <c r="D256" s="248" t="n">
        <v>37.1499988555908</v>
      </c>
      <c r="E256" s="248" t="n">
        <v>42.1499988555908</v>
      </c>
      <c r="F256" s="256"/>
      <c r="G256" s="248" t="n">
        <v>23.5750007247925</v>
      </c>
      <c r="H256" s="248" t="n">
        <v>25.5750007247925</v>
      </c>
      <c r="I256" s="248" t="n">
        <v>29.0750007247925</v>
      </c>
      <c r="J256" s="237"/>
      <c r="K256" s="238" t="n">
        <v>44621</v>
      </c>
      <c r="L256" s="249" t="n">
        <v>31.6300035095215</v>
      </c>
      <c r="M256" s="249" t="n">
        <v>36.6300035095215</v>
      </c>
      <c r="N256" s="249" t="n">
        <v>41.6300035095215</v>
      </c>
      <c r="O256" s="236"/>
      <c r="P256" s="249" t="n">
        <v>30.9200028991699</v>
      </c>
      <c r="Q256" s="249" t="n">
        <v>35.9200028991699</v>
      </c>
      <c r="R256" s="249" t="n">
        <v>40.9200028991699</v>
      </c>
      <c r="S256" s="236"/>
      <c r="T256" s="249" t="n">
        <v>1.70243310928345</v>
      </c>
      <c r="U256" s="249" t="n">
        <v>1.70243310928345</v>
      </c>
      <c r="V256" s="249" t="n">
        <v>1.70243310928345</v>
      </c>
      <c r="W256" s="236"/>
      <c r="X256" s="249" t="n">
        <v>0</v>
      </c>
      <c r="Y256" s="249" t="n">
        <v>0</v>
      </c>
      <c r="Z256" s="249" t="n">
        <v>0.245</v>
      </c>
      <c r="AA256" s="236"/>
      <c r="AB256" s="249" t="n">
        <v>0</v>
      </c>
      <c r="AC256" s="249" t="n">
        <v>0</v>
      </c>
      <c r="AD256" s="249" t="n">
        <v>0.132</v>
      </c>
      <c r="AE256" s="236"/>
      <c r="AF256" s="249" t="n">
        <v>0</v>
      </c>
      <c r="AG256" s="249" t="n">
        <v>0</v>
      </c>
      <c r="AH256" s="249" t="n">
        <v>0</v>
      </c>
      <c r="AI256" s="236"/>
      <c r="AJ256" s="249" t="n">
        <v>0</v>
      </c>
      <c r="AK256" s="249" t="n">
        <v>0</v>
      </c>
      <c r="AL256" s="249" t="n">
        <v>0</v>
      </c>
      <c r="AM256" s="236"/>
      <c r="AN256" s="237" t="n">
        <v>74</v>
      </c>
      <c r="AO256" s="250" t="n">
        <v>0.4</v>
      </c>
      <c r="AP256" s="236"/>
      <c r="AQ256" s="236"/>
      <c r="AR256" s="236"/>
      <c r="AS256" s="236"/>
      <c r="AT256" s="236"/>
      <c r="AU256" s="236"/>
      <c r="AV256" s="236"/>
      <c r="AW256" s="236"/>
      <c r="AX256" s="236"/>
      <c r="AY256" s="236"/>
      <c r="AZ256" s="236"/>
      <c r="BA256" s="236"/>
      <c r="BB256" s="236"/>
      <c r="BC256" s="236"/>
      <c r="BD256" s="236"/>
      <c r="BE256" s="236"/>
      <c r="BF256" s="238" t="n">
        <v>44621</v>
      </c>
      <c r="BG256" s="252" t="n">
        <v>0.89</v>
      </c>
      <c r="BH256" s="236"/>
      <c r="BI256" s="236"/>
      <c r="BJ256" s="239"/>
      <c r="BK256" s="239"/>
      <c r="BL256" s="239"/>
      <c r="BM256" s="13"/>
      <c r="BN256" s="13"/>
      <c r="BO256" s="13"/>
      <c r="BP256" s="13"/>
      <c r="BQ256" s="13"/>
      <c r="BR256" s="239"/>
      <c r="BS256" s="239"/>
      <c r="BT256" s="239"/>
      <c r="BU256" s="239"/>
      <c r="BV256" s="239"/>
      <c r="BW256" s="239"/>
      <c r="BX256" s="239"/>
      <c r="BY256" s="239"/>
      <c r="BZ256" s="239"/>
      <c r="CA256" s="239"/>
      <c r="CB256" s="239"/>
      <c r="CC256" s="239"/>
      <c r="CD256" s="239"/>
      <c r="CE256" s="239"/>
    </row>
    <row r="257" customFormat="false" ht="12.75" hidden="false" customHeight="false" outlineLevel="0" collapsed="false">
      <c r="B257" s="247" t="n">
        <v>43770</v>
      </c>
      <c r="C257" s="248" t="n">
        <v>30.6499988555908</v>
      </c>
      <c r="D257" s="248" t="n">
        <v>35.6499988555908</v>
      </c>
      <c r="E257" s="248" t="n">
        <v>40.6499988555908</v>
      </c>
      <c r="F257" s="256"/>
      <c r="G257" s="248" t="n">
        <v>23.6749991989136</v>
      </c>
      <c r="H257" s="248" t="n">
        <v>25.6749991989136</v>
      </c>
      <c r="I257" s="248" t="n">
        <v>29.1749991989136</v>
      </c>
      <c r="J257" s="237"/>
      <c r="K257" s="238" t="n">
        <v>44652</v>
      </c>
      <c r="L257" s="249" t="n">
        <v>30.898508605957</v>
      </c>
      <c r="M257" s="249" t="n">
        <v>35.898508605957</v>
      </c>
      <c r="N257" s="249" t="n">
        <v>40.898508605957</v>
      </c>
      <c r="O257" s="236"/>
      <c r="P257" s="249" t="n">
        <v>29.9065103149414</v>
      </c>
      <c r="Q257" s="249" t="n">
        <v>34.9065103149414</v>
      </c>
      <c r="R257" s="249" t="n">
        <v>39.9065103149414</v>
      </c>
      <c r="S257" s="236"/>
      <c r="T257" s="249" t="n">
        <v>1.70243310928345</v>
      </c>
      <c r="U257" s="249" t="n">
        <v>1.70243310928345</v>
      </c>
      <c r="V257" s="249" t="n">
        <v>1.70243310928345</v>
      </c>
      <c r="W257" s="236"/>
      <c r="X257" s="249" t="n">
        <v>0</v>
      </c>
      <c r="Y257" s="249" t="n">
        <v>0</v>
      </c>
      <c r="Z257" s="249" t="n">
        <v>0.245</v>
      </c>
      <c r="AA257" s="236"/>
      <c r="AB257" s="249" t="n">
        <v>0</v>
      </c>
      <c r="AC257" s="249" t="n">
        <v>0</v>
      </c>
      <c r="AD257" s="249" t="n">
        <v>0.132</v>
      </c>
      <c r="AE257" s="236"/>
      <c r="AF257" s="249" t="n">
        <v>0</v>
      </c>
      <c r="AG257" s="249" t="n">
        <v>0</v>
      </c>
      <c r="AH257" s="249" t="n">
        <v>0</v>
      </c>
      <c r="AI257" s="236"/>
      <c r="AJ257" s="249" t="n">
        <v>0</v>
      </c>
      <c r="AK257" s="249" t="n">
        <v>0</v>
      </c>
      <c r="AL257" s="249" t="n">
        <v>0</v>
      </c>
      <c r="AM257" s="236"/>
      <c r="AN257" s="237" t="n">
        <v>74</v>
      </c>
      <c r="AO257" s="250" t="n">
        <v>0.4</v>
      </c>
      <c r="AP257" s="236"/>
      <c r="AQ257" s="236"/>
      <c r="AR257" s="236"/>
      <c r="AS257" s="236"/>
      <c r="AT257" s="236"/>
      <c r="AU257" s="236"/>
      <c r="AV257" s="236"/>
      <c r="AW257" s="236"/>
      <c r="AX257" s="236"/>
      <c r="AY257" s="236"/>
      <c r="AZ257" s="236"/>
      <c r="BA257" s="236"/>
      <c r="BB257" s="236"/>
      <c r="BC257" s="236"/>
      <c r="BD257" s="236"/>
      <c r="BE257" s="236"/>
      <c r="BF257" s="238" t="n">
        <v>44652</v>
      </c>
      <c r="BG257" s="252" t="n">
        <v>0.89</v>
      </c>
      <c r="BH257" s="236"/>
      <c r="BI257" s="236"/>
      <c r="BJ257" s="239"/>
      <c r="BK257" s="239"/>
      <c r="BL257" s="239"/>
      <c r="BM257" s="13"/>
      <c r="BN257" s="13"/>
      <c r="BO257" s="13"/>
      <c r="BP257" s="13"/>
      <c r="BQ257" s="13"/>
      <c r="BR257" s="239"/>
      <c r="BS257" s="239"/>
      <c r="BT257" s="239"/>
      <c r="BU257" s="239"/>
      <c r="BV257" s="239"/>
      <c r="BW257" s="239"/>
      <c r="BX257" s="239"/>
      <c r="BY257" s="239"/>
      <c r="BZ257" s="239"/>
      <c r="CA257" s="239"/>
      <c r="CB257" s="239"/>
      <c r="CC257" s="239"/>
      <c r="CD257" s="239"/>
      <c r="CE257" s="239"/>
    </row>
    <row r="258" customFormat="false" ht="12.75" hidden="false" customHeight="false" outlineLevel="0" collapsed="false">
      <c r="B258" s="247" t="n">
        <v>43800</v>
      </c>
      <c r="C258" s="248" t="n">
        <v>30.0500003814697</v>
      </c>
      <c r="D258" s="248" t="n">
        <v>35.0500003814697</v>
      </c>
      <c r="E258" s="248" t="n">
        <v>40.0500003814697</v>
      </c>
      <c r="F258" s="256"/>
      <c r="G258" s="248" t="n">
        <v>25.524998626709</v>
      </c>
      <c r="H258" s="248" t="n">
        <v>27.524998626709</v>
      </c>
      <c r="I258" s="248" t="n">
        <v>31.024998626709</v>
      </c>
      <c r="J258" s="237"/>
      <c r="K258" s="238" t="n">
        <v>44682</v>
      </c>
      <c r="L258" s="249" t="n">
        <v>32.0725064849854</v>
      </c>
      <c r="M258" s="249" t="n">
        <v>37.0725064849854</v>
      </c>
      <c r="N258" s="249" t="n">
        <v>42.0725064849854</v>
      </c>
      <c r="O258" s="236"/>
      <c r="P258" s="249" t="n">
        <v>32.9525041198731</v>
      </c>
      <c r="Q258" s="249" t="n">
        <v>37.9525041198731</v>
      </c>
      <c r="R258" s="249" t="n">
        <v>42.9525041198731</v>
      </c>
      <c r="S258" s="236"/>
      <c r="T258" s="249" t="n">
        <v>1.70243310928345</v>
      </c>
      <c r="U258" s="249" t="n">
        <v>1.70243310928345</v>
      </c>
      <c r="V258" s="249" t="n">
        <v>1.70243310928345</v>
      </c>
      <c r="W258" s="236"/>
      <c r="X258" s="249" t="n">
        <v>0</v>
      </c>
      <c r="Y258" s="249" t="n">
        <v>0</v>
      </c>
      <c r="Z258" s="249" t="n">
        <v>0.245</v>
      </c>
      <c r="AA258" s="236"/>
      <c r="AB258" s="249" t="n">
        <v>0</v>
      </c>
      <c r="AC258" s="249" t="n">
        <v>0</v>
      </c>
      <c r="AD258" s="249" t="n">
        <v>0.132</v>
      </c>
      <c r="AE258" s="236"/>
      <c r="AF258" s="249" t="n">
        <v>0</v>
      </c>
      <c r="AG258" s="249" t="n">
        <v>0</v>
      </c>
      <c r="AH258" s="249" t="n">
        <v>0</v>
      </c>
      <c r="AI258" s="236"/>
      <c r="AJ258" s="249" t="n">
        <v>0</v>
      </c>
      <c r="AK258" s="249" t="n">
        <v>0</v>
      </c>
      <c r="AL258" s="249" t="n">
        <v>0</v>
      </c>
      <c r="AM258" s="236"/>
      <c r="AN258" s="237" t="n">
        <v>74</v>
      </c>
      <c r="AO258" s="250" t="n">
        <v>0.4</v>
      </c>
      <c r="AP258" s="236"/>
      <c r="AQ258" s="236"/>
      <c r="AR258" s="236"/>
      <c r="AS258" s="236"/>
      <c r="AT258" s="236"/>
      <c r="AU258" s="236"/>
      <c r="AV258" s="236"/>
      <c r="AW258" s="236"/>
      <c r="AX258" s="236"/>
      <c r="AY258" s="236"/>
      <c r="AZ258" s="236"/>
      <c r="BA258" s="236"/>
      <c r="BB258" s="236"/>
      <c r="BC258" s="236"/>
      <c r="BD258" s="236"/>
      <c r="BE258" s="236"/>
      <c r="BF258" s="238" t="n">
        <v>44682</v>
      </c>
      <c r="BG258" s="252" t="n">
        <v>0.89</v>
      </c>
      <c r="BH258" s="236"/>
      <c r="BI258" s="236"/>
      <c r="BJ258" s="239"/>
      <c r="BK258" s="239"/>
      <c r="BL258" s="239"/>
      <c r="BM258" s="13"/>
      <c r="BN258" s="13"/>
      <c r="BO258" s="13"/>
      <c r="BP258" s="13"/>
      <c r="BQ258" s="13"/>
      <c r="BR258" s="239"/>
      <c r="BS258" s="239"/>
      <c r="BT258" s="239"/>
      <c r="BU258" s="239"/>
      <c r="BV258" s="239"/>
      <c r="BW258" s="239"/>
      <c r="BX258" s="239"/>
      <c r="BY258" s="239"/>
      <c r="BZ258" s="239"/>
      <c r="CA258" s="239"/>
      <c r="CB258" s="239"/>
      <c r="CC258" s="239"/>
      <c r="CD258" s="239"/>
      <c r="CE258" s="239"/>
    </row>
    <row r="259" customFormat="false" ht="12.75" hidden="false" customHeight="false" outlineLevel="0" collapsed="false">
      <c r="B259" s="247" t="n">
        <v>43831</v>
      </c>
      <c r="C259" s="248" t="n">
        <v>34.0500106811523</v>
      </c>
      <c r="D259" s="248" t="n">
        <v>39.0500106811523</v>
      </c>
      <c r="E259" s="248" t="n">
        <v>44.0500106811523</v>
      </c>
      <c r="F259" s="256"/>
      <c r="G259" s="248" t="n">
        <v>26.692495880127</v>
      </c>
      <c r="H259" s="248" t="n">
        <v>28.692495880127</v>
      </c>
      <c r="I259" s="248" t="n">
        <v>32.192495880127</v>
      </c>
      <c r="J259" s="237"/>
      <c r="K259" s="238" t="n">
        <v>44713</v>
      </c>
      <c r="L259" s="249" t="n">
        <v>42.0900025939941</v>
      </c>
      <c r="M259" s="249" t="n">
        <v>47.0900025939941</v>
      </c>
      <c r="N259" s="249" t="n">
        <v>52.0900025939941</v>
      </c>
      <c r="O259" s="236"/>
      <c r="P259" s="249" t="n">
        <v>42.1725034332275</v>
      </c>
      <c r="Q259" s="249" t="n">
        <v>47.1725034332275</v>
      </c>
      <c r="R259" s="249" t="n">
        <v>52.1725034332275</v>
      </c>
      <c r="S259" s="236"/>
      <c r="T259" s="249" t="n">
        <v>1.70243310928345</v>
      </c>
      <c r="U259" s="249" t="n">
        <v>1.70243310928345</v>
      </c>
      <c r="V259" s="249" t="n">
        <v>1.70243310928345</v>
      </c>
      <c r="W259" s="236"/>
      <c r="X259" s="249" t="n">
        <v>0</v>
      </c>
      <c r="Y259" s="249" t="n">
        <v>0</v>
      </c>
      <c r="Z259" s="249" t="n">
        <v>0.245</v>
      </c>
      <c r="AA259" s="236"/>
      <c r="AB259" s="249" t="n">
        <v>0</v>
      </c>
      <c r="AC259" s="249" t="n">
        <v>0</v>
      </c>
      <c r="AD259" s="249" t="n">
        <v>0.132</v>
      </c>
      <c r="AE259" s="236"/>
      <c r="AF259" s="249" t="n">
        <v>0</v>
      </c>
      <c r="AG259" s="249" t="n">
        <v>0</v>
      </c>
      <c r="AH259" s="249" t="n">
        <v>0</v>
      </c>
      <c r="AI259" s="236"/>
      <c r="AJ259" s="249" t="n">
        <v>0</v>
      </c>
      <c r="AK259" s="249" t="n">
        <v>0</v>
      </c>
      <c r="AL259" s="249" t="n">
        <v>0</v>
      </c>
      <c r="AM259" s="236"/>
      <c r="AN259" s="237" t="n">
        <v>74</v>
      </c>
      <c r="AO259" s="250" t="n">
        <v>0.4</v>
      </c>
      <c r="AP259" s="236"/>
      <c r="AQ259" s="236"/>
      <c r="AR259" s="236"/>
      <c r="AS259" s="236"/>
      <c r="AT259" s="236"/>
      <c r="AU259" s="236"/>
      <c r="AV259" s="236"/>
      <c r="AW259" s="236"/>
      <c r="AX259" s="236"/>
      <c r="AY259" s="236"/>
      <c r="AZ259" s="236"/>
      <c r="BA259" s="236"/>
      <c r="BB259" s="236"/>
      <c r="BC259" s="236"/>
      <c r="BD259" s="236"/>
      <c r="BE259" s="236"/>
      <c r="BF259" s="238" t="n">
        <v>44713</v>
      </c>
      <c r="BG259" s="252" t="n">
        <v>0.89</v>
      </c>
      <c r="BH259" s="236"/>
      <c r="BI259" s="236"/>
      <c r="BJ259" s="239"/>
      <c r="BK259" s="239"/>
      <c r="BL259" s="239"/>
      <c r="BM259" s="13"/>
      <c r="BN259" s="13"/>
      <c r="BO259" s="13"/>
      <c r="BP259" s="13"/>
      <c r="BQ259" s="13"/>
      <c r="BR259" s="239"/>
      <c r="BS259" s="239"/>
      <c r="BT259" s="239"/>
      <c r="BU259" s="239"/>
      <c r="BV259" s="239"/>
      <c r="BW259" s="239"/>
      <c r="BX259" s="239"/>
      <c r="BY259" s="239"/>
      <c r="BZ259" s="239"/>
      <c r="CA259" s="239"/>
      <c r="CB259" s="239"/>
      <c r="CC259" s="239"/>
      <c r="CD259" s="239"/>
      <c r="CE259" s="239"/>
    </row>
    <row r="260" customFormat="false" ht="12.75" hidden="false" customHeight="false" outlineLevel="0" collapsed="false">
      <c r="B260" s="247" t="n">
        <v>43862</v>
      </c>
      <c r="C260" s="248" t="n">
        <v>32.9000015258789</v>
      </c>
      <c r="D260" s="248" t="n">
        <v>37.9000015258789</v>
      </c>
      <c r="E260" s="248" t="n">
        <v>42.9000015258789</v>
      </c>
      <c r="F260" s="256"/>
      <c r="G260" s="248" t="n">
        <v>27.1924977874756</v>
      </c>
      <c r="H260" s="248" t="n">
        <v>29.1924977874756</v>
      </c>
      <c r="I260" s="248" t="n">
        <v>32.6924977874756</v>
      </c>
      <c r="J260" s="237"/>
      <c r="K260" s="238" t="n">
        <v>44743</v>
      </c>
      <c r="L260" s="249" t="n">
        <v>40.2600122070313</v>
      </c>
      <c r="M260" s="249" t="n">
        <v>45.2600122070313</v>
      </c>
      <c r="N260" s="249" t="n">
        <v>50.2600122070313</v>
      </c>
      <c r="O260" s="236"/>
      <c r="P260" s="249" t="n">
        <v>43.340012512207</v>
      </c>
      <c r="Q260" s="249" t="n">
        <v>48.340012512207</v>
      </c>
      <c r="R260" s="249" t="n">
        <v>53.340012512207</v>
      </c>
      <c r="S260" s="236"/>
      <c r="T260" s="249" t="n">
        <v>1.70243310928345</v>
      </c>
      <c r="U260" s="249" t="n">
        <v>1.70243310928345</v>
      </c>
      <c r="V260" s="249" t="n">
        <v>1.70243310928345</v>
      </c>
      <c r="W260" s="236"/>
      <c r="X260" s="249" t="n">
        <v>0</v>
      </c>
      <c r="Y260" s="249" t="n">
        <v>0</v>
      </c>
      <c r="Z260" s="249" t="n">
        <v>0.245</v>
      </c>
      <c r="AA260" s="236"/>
      <c r="AB260" s="249" t="n">
        <v>0</v>
      </c>
      <c r="AC260" s="249" t="n">
        <v>0</v>
      </c>
      <c r="AD260" s="249" t="n">
        <v>0.132</v>
      </c>
      <c r="AE260" s="236"/>
      <c r="AF260" s="249" t="n">
        <v>0</v>
      </c>
      <c r="AG260" s="249" t="n">
        <v>0</v>
      </c>
      <c r="AH260" s="249" t="n">
        <v>0</v>
      </c>
      <c r="AI260" s="236"/>
      <c r="AJ260" s="249" t="n">
        <v>0</v>
      </c>
      <c r="AK260" s="249" t="n">
        <v>0</v>
      </c>
      <c r="AL260" s="249" t="n">
        <v>0</v>
      </c>
      <c r="AM260" s="236"/>
      <c r="AN260" s="237" t="n">
        <v>74</v>
      </c>
      <c r="AO260" s="250" t="n">
        <v>0.4</v>
      </c>
      <c r="AP260" s="236"/>
      <c r="AQ260" s="236"/>
      <c r="AR260" s="236"/>
      <c r="AS260" s="236"/>
      <c r="AT260" s="236"/>
      <c r="AU260" s="236"/>
      <c r="AV260" s="236"/>
      <c r="AW260" s="236"/>
      <c r="AX260" s="236"/>
      <c r="AY260" s="236"/>
      <c r="AZ260" s="236"/>
      <c r="BA260" s="236"/>
      <c r="BB260" s="236"/>
      <c r="BC260" s="236"/>
      <c r="BD260" s="236"/>
      <c r="BE260" s="236"/>
      <c r="BF260" s="238" t="n">
        <v>44743</v>
      </c>
      <c r="BG260" s="252" t="n">
        <v>0.89</v>
      </c>
      <c r="BH260" s="236"/>
      <c r="BI260" s="236"/>
      <c r="BJ260" s="239"/>
      <c r="BK260" s="239"/>
      <c r="BL260" s="239"/>
      <c r="BM260" s="13"/>
      <c r="BN260" s="13"/>
      <c r="BO260" s="13"/>
      <c r="BP260" s="13"/>
      <c r="BQ260" s="13"/>
      <c r="BR260" s="239"/>
      <c r="BS260" s="239"/>
      <c r="BT260" s="239"/>
      <c r="BU260" s="239"/>
      <c r="BV260" s="239"/>
      <c r="BW260" s="239"/>
      <c r="BX260" s="239"/>
      <c r="BY260" s="239"/>
      <c r="BZ260" s="239"/>
      <c r="CA260" s="239"/>
      <c r="CB260" s="239"/>
      <c r="CC260" s="239"/>
      <c r="CD260" s="239"/>
      <c r="CE260" s="239"/>
    </row>
    <row r="261" customFormat="false" ht="12.75" hidden="false" customHeight="false" outlineLevel="0" collapsed="false">
      <c r="B261" s="247" t="n">
        <v>43891</v>
      </c>
      <c r="C261" s="248" t="n">
        <v>31.3799915313721</v>
      </c>
      <c r="D261" s="248" t="n">
        <v>36.3799915313721</v>
      </c>
      <c r="E261" s="248" t="n">
        <v>41.3799915313721</v>
      </c>
      <c r="F261" s="256"/>
      <c r="G261" s="248" t="n">
        <v>26.1424966430664</v>
      </c>
      <c r="H261" s="248" t="n">
        <v>28.1424966430664</v>
      </c>
      <c r="I261" s="248" t="n">
        <v>31.6424966430664</v>
      </c>
      <c r="J261" s="237"/>
      <c r="K261" s="238" t="n">
        <v>44774</v>
      </c>
      <c r="L261" s="249" t="n">
        <v>39.1600099182129</v>
      </c>
      <c r="M261" s="249" t="n">
        <v>44.1600099182129</v>
      </c>
      <c r="N261" s="249" t="n">
        <v>49.1600099182129</v>
      </c>
      <c r="O261" s="236"/>
      <c r="P261" s="249" t="n">
        <v>41.4900102233887</v>
      </c>
      <c r="Q261" s="249" t="n">
        <v>46.4900102233887</v>
      </c>
      <c r="R261" s="249" t="n">
        <v>51.4900102233887</v>
      </c>
      <c r="S261" s="236"/>
      <c r="T261" s="249" t="n">
        <v>1.70243310928345</v>
      </c>
      <c r="U261" s="249" t="n">
        <v>1.70243310928345</v>
      </c>
      <c r="V261" s="249" t="n">
        <v>1.70243310928345</v>
      </c>
      <c r="W261" s="236"/>
      <c r="X261" s="249" t="n">
        <v>0</v>
      </c>
      <c r="Y261" s="249" t="n">
        <v>0</v>
      </c>
      <c r="Z261" s="249" t="n">
        <v>0.245</v>
      </c>
      <c r="AA261" s="236"/>
      <c r="AB261" s="249" t="n">
        <v>0</v>
      </c>
      <c r="AC261" s="249" t="n">
        <v>0</v>
      </c>
      <c r="AD261" s="249" t="n">
        <v>0.132</v>
      </c>
      <c r="AE261" s="236"/>
      <c r="AF261" s="249" t="n">
        <v>0</v>
      </c>
      <c r="AG261" s="249" t="n">
        <v>0</v>
      </c>
      <c r="AH261" s="249" t="n">
        <v>0</v>
      </c>
      <c r="AI261" s="236"/>
      <c r="AJ261" s="249" t="n">
        <v>0</v>
      </c>
      <c r="AK261" s="249" t="n">
        <v>0</v>
      </c>
      <c r="AL261" s="249" t="n">
        <v>0</v>
      </c>
      <c r="AM261" s="236"/>
      <c r="AN261" s="237" t="n">
        <v>74</v>
      </c>
      <c r="AO261" s="250" t="n">
        <v>0.4</v>
      </c>
      <c r="AP261" s="236"/>
      <c r="AQ261" s="236"/>
      <c r="AR261" s="236"/>
      <c r="AS261" s="236"/>
      <c r="AT261" s="236"/>
      <c r="AU261" s="236"/>
      <c r="AV261" s="236"/>
      <c r="AW261" s="236"/>
      <c r="AX261" s="236"/>
      <c r="AY261" s="236"/>
      <c r="AZ261" s="236"/>
      <c r="BA261" s="236"/>
      <c r="BB261" s="236"/>
      <c r="BC261" s="236"/>
      <c r="BD261" s="236"/>
      <c r="BE261" s="236"/>
      <c r="BF261" s="238" t="n">
        <v>44774</v>
      </c>
      <c r="BG261" s="252" t="n">
        <v>0.89</v>
      </c>
      <c r="BH261" s="236"/>
      <c r="BI261" s="236"/>
      <c r="BJ261" s="239"/>
      <c r="BK261" s="239"/>
      <c r="BL261" s="239"/>
      <c r="BM261" s="13"/>
      <c r="BN261" s="13"/>
      <c r="BO261" s="13"/>
      <c r="BP261" s="13"/>
      <c r="BQ261" s="13"/>
      <c r="BR261" s="239"/>
      <c r="BS261" s="239"/>
      <c r="BT261" s="239"/>
      <c r="BU261" s="239"/>
      <c r="BV261" s="239"/>
      <c r="BW261" s="239"/>
      <c r="BX261" s="239"/>
      <c r="BY261" s="239"/>
      <c r="BZ261" s="239"/>
      <c r="CA261" s="239"/>
      <c r="CB261" s="239"/>
      <c r="CC261" s="239"/>
      <c r="CD261" s="239"/>
      <c r="CE261" s="239"/>
    </row>
    <row r="262" customFormat="false" ht="12.75" hidden="false" customHeight="false" outlineLevel="0" collapsed="false">
      <c r="B262" s="247" t="n">
        <v>43922</v>
      </c>
      <c r="C262" s="248" t="n">
        <v>32.5799980163574</v>
      </c>
      <c r="D262" s="248" t="n">
        <v>37.5799980163574</v>
      </c>
      <c r="E262" s="248" t="n">
        <v>42.5799980163574</v>
      </c>
      <c r="F262" s="236"/>
      <c r="G262" s="248" t="n">
        <v>25.8424974060059</v>
      </c>
      <c r="H262" s="248" t="n">
        <v>27.8424974060059</v>
      </c>
      <c r="I262" s="248" t="n">
        <v>31.3424974060059</v>
      </c>
      <c r="J262" s="236"/>
      <c r="K262" s="238" t="n">
        <v>44805</v>
      </c>
      <c r="L262" s="249" t="n">
        <v>30.9590043640137</v>
      </c>
      <c r="M262" s="249" t="n">
        <v>35.9590043640137</v>
      </c>
      <c r="N262" s="249" t="n">
        <v>40.9590043640137</v>
      </c>
      <c r="O262" s="236"/>
      <c r="P262" s="249" t="n">
        <v>33.5360040283203</v>
      </c>
      <c r="Q262" s="249" t="n">
        <v>38.5360040283203</v>
      </c>
      <c r="R262" s="249" t="n">
        <v>43.5360040283203</v>
      </c>
      <c r="S262" s="236"/>
      <c r="T262" s="249" t="n">
        <v>1.70243310928345</v>
      </c>
      <c r="U262" s="249" t="n">
        <v>1.70243310928345</v>
      </c>
      <c r="V262" s="249" t="n">
        <v>1.70243310928345</v>
      </c>
      <c r="W262" s="236"/>
      <c r="X262" s="249" t="n">
        <v>0</v>
      </c>
      <c r="Y262" s="249" t="n">
        <v>0</v>
      </c>
      <c r="Z262" s="249" t="n">
        <v>0.245</v>
      </c>
      <c r="AA262" s="236"/>
      <c r="AB262" s="249" t="n">
        <v>0</v>
      </c>
      <c r="AC262" s="249" t="n">
        <v>0</v>
      </c>
      <c r="AD262" s="249" t="n">
        <v>0.132</v>
      </c>
      <c r="AE262" s="236"/>
      <c r="AF262" s="249" t="n">
        <v>0</v>
      </c>
      <c r="AG262" s="249" t="n">
        <v>0</v>
      </c>
      <c r="AH262" s="249" t="n">
        <v>0</v>
      </c>
      <c r="AI262" s="236"/>
      <c r="AJ262" s="249" t="n">
        <v>0</v>
      </c>
      <c r="AK262" s="249" t="n">
        <v>0</v>
      </c>
      <c r="AL262" s="249" t="n">
        <v>0</v>
      </c>
      <c r="AM262" s="236"/>
      <c r="AN262" s="237" t="n">
        <v>74</v>
      </c>
      <c r="AO262" s="250" t="n">
        <v>0.4</v>
      </c>
      <c r="AP262" s="236"/>
      <c r="AQ262" s="236"/>
      <c r="AR262" s="236"/>
      <c r="AS262" s="236"/>
      <c r="AT262" s="236"/>
      <c r="AU262" s="236"/>
      <c r="AV262" s="236"/>
      <c r="AW262" s="236"/>
      <c r="AX262" s="236"/>
      <c r="AY262" s="236"/>
      <c r="AZ262" s="236"/>
      <c r="BA262" s="236"/>
      <c r="BB262" s="236"/>
      <c r="BC262" s="236"/>
      <c r="BD262" s="236"/>
      <c r="BE262" s="236"/>
      <c r="BF262" s="238" t="n">
        <v>44805</v>
      </c>
      <c r="BG262" s="252" t="n">
        <v>0.89</v>
      </c>
      <c r="BH262" s="236"/>
      <c r="BI262" s="236"/>
      <c r="BJ262" s="239"/>
      <c r="BK262" s="239"/>
      <c r="BL262" s="239"/>
      <c r="BM262" s="13"/>
      <c r="BN262" s="13"/>
      <c r="BO262" s="13"/>
      <c r="BP262" s="13"/>
      <c r="BQ262" s="13"/>
      <c r="BR262" s="239"/>
      <c r="BS262" s="239"/>
      <c r="BT262" s="239"/>
      <c r="BU262" s="239"/>
      <c r="BV262" s="239"/>
      <c r="BW262" s="239"/>
      <c r="BX262" s="239"/>
      <c r="BY262" s="239"/>
      <c r="BZ262" s="239"/>
      <c r="CA262" s="239"/>
      <c r="CB262" s="239"/>
      <c r="CC262" s="239"/>
      <c r="CD262" s="239"/>
      <c r="CE262" s="239"/>
    </row>
    <row r="263" customFormat="false" ht="12.75" hidden="false" customHeight="false" outlineLevel="0" collapsed="false">
      <c r="B263" s="247" t="n">
        <v>43952</v>
      </c>
      <c r="C263" s="248" t="n">
        <v>35.1300163269043</v>
      </c>
      <c r="D263" s="248" t="n">
        <v>40.1300163269043</v>
      </c>
      <c r="E263" s="248" t="n">
        <v>45.1300163269043</v>
      </c>
      <c r="F263" s="236"/>
      <c r="G263" s="248" t="n">
        <v>25.4424977874756</v>
      </c>
      <c r="H263" s="248" t="n">
        <v>27.4424977874756</v>
      </c>
      <c r="I263" s="248" t="n">
        <v>30.9424977874756</v>
      </c>
      <c r="J263" s="236"/>
      <c r="K263" s="238" t="n">
        <v>44835</v>
      </c>
      <c r="L263" s="249" t="n">
        <v>29.4010076141357</v>
      </c>
      <c r="M263" s="249" t="n">
        <v>34.4010076141357</v>
      </c>
      <c r="N263" s="249" t="n">
        <v>39.4010076141357</v>
      </c>
      <c r="O263" s="236"/>
      <c r="P263" s="249" t="n">
        <v>31.1540059661865</v>
      </c>
      <c r="Q263" s="249" t="n">
        <v>36.1540059661865</v>
      </c>
      <c r="R263" s="249" t="n">
        <v>41.1540059661865</v>
      </c>
      <c r="S263" s="236"/>
      <c r="T263" s="249" t="n">
        <v>1.70243310928345</v>
      </c>
      <c r="U263" s="249" t="n">
        <v>1.70243310928345</v>
      </c>
      <c r="V263" s="249" t="n">
        <v>1.70243310928345</v>
      </c>
      <c r="W263" s="236"/>
      <c r="X263" s="249" t="n">
        <v>0</v>
      </c>
      <c r="Y263" s="249" t="n">
        <v>0</v>
      </c>
      <c r="Z263" s="249" t="n">
        <v>0.245</v>
      </c>
      <c r="AA263" s="236"/>
      <c r="AB263" s="249" t="n">
        <v>0</v>
      </c>
      <c r="AC263" s="249" t="n">
        <v>0</v>
      </c>
      <c r="AD263" s="249" t="n">
        <v>0.132</v>
      </c>
      <c r="AE263" s="236"/>
      <c r="AF263" s="249" t="n">
        <v>0</v>
      </c>
      <c r="AG263" s="249" t="n">
        <v>0</v>
      </c>
      <c r="AH263" s="249" t="n">
        <v>0</v>
      </c>
      <c r="AI263" s="236"/>
      <c r="AJ263" s="249" t="n">
        <v>0</v>
      </c>
      <c r="AK263" s="249" t="n">
        <v>0</v>
      </c>
      <c r="AL263" s="249" t="n">
        <v>0</v>
      </c>
      <c r="AM263" s="236"/>
      <c r="AN263" s="237" t="n">
        <v>74</v>
      </c>
      <c r="AO263" s="250" t="n">
        <v>0.4</v>
      </c>
      <c r="AP263" s="236"/>
      <c r="AQ263" s="236"/>
      <c r="AR263" s="236"/>
      <c r="AS263" s="236"/>
      <c r="AT263" s="236"/>
      <c r="AU263" s="236"/>
      <c r="AV263" s="236"/>
      <c r="AW263" s="236"/>
      <c r="AX263" s="236"/>
      <c r="AY263" s="236"/>
      <c r="AZ263" s="236"/>
      <c r="BA263" s="236"/>
      <c r="BB263" s="236"/>
      <c r="BC263" s="236"/>
      <c r="BD263" s="236"/>
      <c r="BE263" s="236"/>
      <c r="BF263" s="238" t="n">
        <v>44835</v>
      </c>
      <c r="BG263" s="252" t="n">
        <v>0.89</v>
      </c>
      <c r="BH263" s="236"/>
      <c r="BI263" s="236"/>
      <c r="BJ263" s="239"/>
      <c r="BK263" s="239"/>
      <c r="BL263" s="239"/>
      <c r="BM263" s="13"/>
      <c r="BN263" s="13"/>
      <c r="BO263" s="13"/>
      <c r="BP263" s="13"/>
      <c r="BQ263" s="13"/>
      <c r="BR263" s="239"/>
      <c r="BS263" s="239"/>
      <c r="BT263" s="239"/>
      <c r="BU263" s="239"/>
      <c r="BV263" s="239"/>
      <c r="BW263" s="239"/>
      <c r="BX263" s="239"/>
      <c r="BY263" s="239"/>
      <c r="BZ263" s="239"/>
      <c r="CA263" s="239"/>
      <c r="CB263" s="239"/>
      <c r="CC263" s="239"/>
      <c r="CD263" s="239"/>
      <c r="CE263" s="239"/>
    </row>
    <row r="264" customFormat="false" ht="12.75" hidden="false" customHeight="false" outlineLevel="0" collapsed="false">
      <c r="B264" s="247" t="n">
        <v>43983</v>
      </c>
      <c r="C264" s="248" t="n">
        <v>45.8300018310547</v>
      </c>
      <c r="D264" s="248" t="n">
        <v>50.8300018310547</v>
      </c>
      <c r="E264" s="248" t="n">
        <v>55.8300018310547</v>
      </c>
      <c r="F264" s="236"/>
      <c r="G264" s="248" t="n">
        <v>26.0425000762939</v>
      </c>
      <c r="H264" s="248" t="n">
        <v>28.0425000762939</v>
      </c>
      <c r="I264" s="248" t="n">
        <v>31.5425000762939</v>
      </c>
      <c r="J264" s="236"/>
      <c r="K264" s="238" t="n">
        <v>44866</v>
      </c>
      <c r="L264" s="249" t="n">
        <v>29.6510076141357</v>
      </c>
      <c r="M264" s="249" t="n">
        <v>34.6510076141357</v>
      </c>
      <c r="N264" s="249" t="n">
        <v>39.6510076141357</v>
      </c>
      <c r="O264" s="236"/>
      <c r="P264" s="249" t="n">
        <v>30.6540059661865</v>
      </c>
      <c r="Q264" s="249" t="n">
        <v>35.6540059661865</v>
      </c>
      <c r="R264" s="249" t="n">
        <v>40.6540059661865</v>
      </c>
      <c r="S264" s="236"/>
      <c r="T264" s="249" t="n">
        <v>1.70243310928345</v>
      </c>
      <c r="U264" s="249" t="n">
        <v>1.70243310928345</v>
      </c>
      <c r="V264" s="249" t="n">
        <v>1.70243310928345</v>
      </c>
      <c r="W264" s="236"/>
      <c r="X264" s="249" t="n">
        <v>0</v>
      </c>
      <c r="Y264" s="249" t="n">
        <v>0</v>
      </c>
      <c r="Z264" s="249" t="n">
        <v>0.245</v>
      </c>
      <c r="AA264" s="236"/>
      <c r="AB264" s="249" t="n">
        <v>0</v>
      </c>
      <c r="AC264" s="249" t="n">
        <v>0</v>
      </c>
      <c r="AD264" s="249" t="n">
        <v>0.132</v>
      </c>
      <c r="AE264" s="236"/>
      <c r="AF264" s="249" t="n">
        <v>0</v>
      </c>
      <c r="AG264" s="249" t="n">
        <v>0</v>
      </c>
      <c r="AH264" s="249" t="n">
        <v>0</v>
      </c>
      <c r="AI264" s="236"/>
      <c r="AJ264" s="249" t="n">
        <v>0</v>
      </c>
      <c r="AK264" s="249" t="n">
        <v>0</v>
      </c>
      <c r="AL264" s="249" t="n">
        <v>0</v>
      </c>
      <c r="AM264" s="236"/>
      <c r="AN264" s="237" t="n">
        <v>74</v>
      </c>
      <c r="AO264" s="250" t="n">
        <v>0.4</v>
      </c>
      <c r="AP264" s="236"/>
      <c r="AQ264" s="236"/>
      <c r="AR264" s="236"/>
      <c r="AS264" s="236"/>
      <c r="AT264" s="236"/>
      <c r="AU264" s="236"/>
      <c r="AV264" s="236"/>
      <c r="AW264" s="236"/>
      <c r="AX264" s="236"/>
      <c r="AY264" s="236"/>
      <c r="AZ264" s="236"/>
      <c r="BA264" s="236"/>
      <c r="BB264" s="236"/>
      <c r="BC264" s="236"/>
      <c r="BD264" s="236"/>
      <c r="BE264" s="236"/>
      <c r="BF264" s="238" t="n">
        <v>44866</v>
      </c>
      <c r="BG264" s="252" t="n">
        <v>0.89</v>
      </c>
      <c r="BH264" s="236"/>
      <c r="BI264" s="236"/>
      <c r="BJ264" s="239"/>
      <c r="BK264" s="239"/>
      <c r="BL264" s="239"/>
      <c r="BM264" s="13"/>
      <c r="BN264" s="13"/>
      <c r="BO264" s="13"/>
      <c r="BP264" s="13"/>
      <c r="BQ264" s="13"/>
      <c r="BR264" s="239"/>
      <c r="BS264" s="239"/>
      <c r="BT264" s="239"/>
      <c r="BU264" s="239"/>
      <c r="BV264" s="239"/>
      <c r="BW264" s="239"/>
      <c r="BX264" s="239"/>
      <c r="BY264" s="239"/>
      <c r="BZ264" s="239"/>
      <c r="CA264" s="239"/>
      <c r="CB264" s="239"/>
      <c r="CC264" s="239"/>
      <c r="CD264" s="239"/>
      <c r="CE264" s="239"/>
    </row>
    <row r="265" customFormat="false" ht="12.75" hidden="false" customHeight="false" outlineLevel="0" collapsed="false">
      <c r="B265" s="247" t="n">
        <v>44013</v>
      </c>
      <c r="C265" s="248" t="n">
        <v>54.4800033569336</v>
      </c>
      <c r="D265" s="248" t="n">
        <v>59.4800033569336</v>
      </c>
      <c r="E265" s="248" t="n">
        <v>64.4800033569336</v>
      </c>
      <c r="F265" s="236"/>
      <c r="G265" s="248" t="n">
        <v>27.5425000762939</v>
      </c>
      <c r="H265" s="248" t="n">
        <v>29.5425000762939</v>
      </c>
      <c r="I265" s="248" t="n">
        <v>33.042500076294</v>
      </c>
      <c r="J265" s="236"/>
      <c r="K265" s="238" t="n">
        <v>44896</v>
      </c>
      <c r="L265" s="249" t="n">
        <v>30.2160062408447</v>
      </c>
      <c r="M265" s="249" t="n">
        <v>35.2160062408447</v>
      </c>
      <c r="N265" s="249" t="n">
        <v>40.2160062408447</v>
      </c>
      <c r="O265" s="236"/>
      <c r="P265" s="249" t="n">
        <v>31.3640073394775</v>
      </c>
      <c r="Q265" s="249" t="n">
        <v>36.3640073394775</v>
      </c>
      <c r="R265" s="249" t="n">
        <v>41.3640073394775</v>
      </c>
      <c r="S265" s="236"/>
      <c r="T265" s="249" t="n">
        <v>1.70243310928345</v>
      </c>
      <c r="U265" s="249" t="n">
        <v>1.70243310928345</v>
      </c>
      <c r="V265" s="249" t="n">
        <v>1.70243310928345</v>
      </c>
      <c r="W265" s="236"/>
      <c r="X265" s="249" t="n">
        <v>0</v>
      </c>
      <c r="Y265" s="249" t="n">
        <v>0</v>
      </c>
      <c r="Z265" s="249" t="n">
        <v>0.245</v>
      </c>
      <c r="AA265" s="236"/>
      <c r="AB265" s="249" t="n">
        <v>0</v>
      </c>
      <c r="AC265" s="249" t="n">
        <v>0</v>
      </c>
      <c r="AD265" s="249" t="n">
        <v>0.132</v>
      </c>
      <c r="AE265" s="236"/>
      <c r="AF265" s="249" t="n">
        <v>0</v>
      </c>
      <c r="AG265" s="249" t="n">
        <v>0</v>
      </c>
      <c r="AH265" s="249" t="n">
        <v>0</v>
      </c>
      <c r="AI265" s="236"/>
      <c r="AJ265" s="249" t="n">
        <v>0</v>
      </c>
      <c r="AK265" s="249" t="n">
        <v>0</v>
      </c>
      <c r="AL265" s="249" t="n">
        <v>0</v>
      </c>
      <c r="AM265" s="236"/>
      <c r="AN265" s="237" t="n">
        <v>74</v>
      </c>
      <c r="AO265" s="250" t="n">
        <v>0.4</v>
      </c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36"/>
      <c r="BD265" s="236"/>
      <c r="BE265" s="236"/>
      <c r="BF265" s="238" t="n">
        <v>44896</v>
      </c>
      <c r="BG265" s="252" t="n">
        <v>0.89</v>
      </c>
      <c r="BH265" s="236"/>
      <c r="BI265" s="236"/>
      <c r="BJ265" s="239"/>
      <c r="BK265" s="239"/>
      <c r="BL265" s="239"/>
      <c r="BM265" s="13"/>
      <c r="BN265" s="13"/>
      <c r="BO265" s="13"/>
      <c r="BP265" s="13"/>
      <c r="BQ265" s="13"/>
      <c r="BR265" s="239"/>
      <c r="BS265" s="239"/>
      <c r="BT265" s="239"/>
      <c r="BU265" s="239"/>
      <c r="BV265" s="239"/>
      <c r="BW265" s="239"/>
      <c r="BX265" s="239"/>
      <c r="BY265" s="239"/>
      <c r="BZ265" s="239"/>
      <c r="CA265" s="239"/>
      <c r="CB265" s="239"/>
      <c r="CC265" s="239"/>
      <c r="CD265" s="239"/>
      <c r="CE265" s="239"/>
    </row>
    <row r="266" customFormat="false" ht="12.75" hidden="false" customHeight="false" outlineLevel="0" collapsed="false">
      <c r="B266" s="247" t="n">
        <v>44044</v>
      </c>
      <c r="C266" s="248" t="n">
        <v>53.7250015258789</v>
      </c>
      <c r="D266" s="248" t="n">
        <v>58.7250015258789</v>
      </c>
      <c r="E266" s="248" t="n">
        <v>63.7250015258789</v>
      </c>
      <c r="F266" s="236"/>
      <c r="G266" s="248" t="n">
        <v>27.4425000762939</v>
      </c>
      <c r="H266" s="248" t="n">
        <v>29.4425000762939</v>
      </c>
      <c r="I266" s="248" t="n">
        <v>32.9425000762939</v>
      </c>
      <c r="J266" s="236"/>
      <c r="K266" s="238" t="n">
        <v>44927</v>
      </c>
      <c r="L266" s="249" t="n">
        <v>34.3030057525635</v>
      </c>
      <c r="M266" s="249" t="n">
        <v>39.3030057525635</v>
      </c>
      <c r="N266" s="249" t="n">
        <v>44.3030057525635</v>
      </c>
      <c r="O266" s="236"/>
      <c r="P266" s="249" t="n">
        <v>32.5120057678223</v>
      </c>
      <c r="Q266" s="249" t="n">
        <v>37.5120057678223</v>
      </c>
      <c r="R266" s="249" t="n">
        <v>42.5120057678223</v>
      </c>
      <c r="S266" s="236"/>
      <c r="T266" s="249" t="n">
        <v>1.70243310928345</v>
      </c>
      <c r="U266" s="249" t="n">
        <v>1.70243310928345</v>
      </c>
      <c r="V266" s="249" t="n">
        <v>1.70243310928345</v>
      </c>
      <c r="W266" s="236"/>
      <c r="X266" s="249" t="n">
        <v>0</v>
      </c>
      <c r="Y266" s="249" t="n">
        <v>0</v>
      </c>
      <c r="Z266" s="249" t="n">
        <v>0.245</v>
      </c>
      <c r="AA266" s="236"/>
      <c r="AB266" s="249" t="n">
        <v>0</v>
      </c>
      <c r="AC266" s="249" t="n">
        <v>0</v>
      </c>
      <c r="AD266" s="249" t="n">
        <v>0.132</v>
      </c>
      <c r="AE266" s="236"/>
      <c r="AF266" s="249" t="n">
        <v>0</v>
      </c>
      <c r="AG266" s="249" t="n">
        <v>0</v>
      </c>
      <c r="AH266" s="249" t="n">
        <v>0</v>
      </c>
      <c r="AI266" s="236"/>
      <c r="AJ266" s="249" t="n">
        <v>0</v>
      </c>
      <c r="AK266" s="249" t="n">
        <v>0</v>
      </c>
      <c r="AL266" s="249" t="n">
        <v>0</v>
      </c>
      <c r="AM266" s="236"/>
      <c r="AN266" s="237" t="n">
        <v>74</v>
      </c>
      <c r="AO266" s="250" t="n">
        <v>0.4</v>
      </c>
      <c r="AP266" s="236"/>
      <c r="AQ266" s="236"/>
      <c r="AR266" s="236"/>
      <c r="AS266" s="236"/>
      <c r="AT266" s="236"/>
      <c r="AU266" s="236"/>
      <c r="AV266" s="236"/>
      <c r="AW266" s="236"/>
      <c r="AX266" s="236"/>
      <c r="AY266" s="236"/>
      <c r="AZ266" s="236"/>
      <c r="BA266" s="236"/>
      <c r="BB266" s="236"/>
      <c r="BC266" s="236"/>
      <c r="BD266" s="236"/>
      <c r="BE266" s="236"/>
      <c r="BF266" s="238" t="n">
        <v>44927</v>
      </c>
      <c r="BG266" s="252" t="n">
        <v>0.89</v>
      </c>
      <c r="BH266" s="236"/>
      <c r="BI266" s="236"/>
      <c r="BJ266" s="239"/>
      <c r="BK266" s="239"/>
      <c r="BL266" s="239"/>
      <c r="BM266" s="13"/>
      <c r="BN266" s="13"/>
      <c r="BO266" s="13"/>
      <c r="BP266" s="13"/>
      <c r="BQ266" s="13"/>
      <c r="BR266" s="239"/>
      <c r="BS266" s="239"/>
      <c r="BT266" s="239"/>
      <c r="BU266" s="239"/>
      <c r="BV266" s="239"/>
      <c r="BW266" s="239"/>
      <c r="BX266" s="239"/>
      <c r="BY266" s="239"/>
      <c r="BZ266" s="239"/>
      <c r="CA266" s="239"/>
      <c r="CB266" s="239"/>
      <c r="CC266" s="239"/>
      <c r="CD266" s="239"/>
      <c r="CE266" s="239"/>
    </row>
    <row r="267" customFormat="false" ht="12.75" hidden="false" customHeight="false" outlineLevel="0" collapsed="false">
      <c r="B267" s="247" t="n">
        <v>44075</v>
      </c>
      <c r="C267" s="248" t="n">
        <v>33.1499992370605</v>
      </c>
      <c r="D267" s="248" t="n">
        <v>38.1499992370605</v>
      </c>
      <c r="E267" s="248" t="n">
        <v>43.1499992370605</v>
      </c>
      <c r="F267" s="236"/>
      <c r="G267" s="248" t="n">
        <v>24.1925010299683</v>
      </c>
      <c r="H267" s="248" t="n">
        <v>26.1925010299683</v>
      </c>
      <c r="I267" s="248" t="n">
        <v>29.6925010299683</v>
      </c>
      <c r="J267" s="236"/>
      <c r="K267" s="238" t="n">
        <v>44958</v>
      </c>
      <c r="L267" s="249" t="n">
        <v>33.0530057525635</v>
      </c>
      <c r="M267" s="249" t="n">
        <v>38.0530057525635</v>
      </c>
      <c r="N267" s="249" t="n">
        <v>43.0530057525635</v>
      </c>
      <c r="O267" s="236"/>
      <c r="P267" s="249" t="n">
        <v>31.7620057678223</v>
      </c>
      <c r="Q267" s="249" t="n">
        <v>36.7620057678223</v>
      </c>
      <c r="R267" s="249" t="n">
        <v>41.7620057678223</v>
      </c>
      <c r="S267" s="236"/>
      <c r="T267" s="249" t="n">
        <v>1.70243310928345</v>
      </c>
      <c r="U267" s="249" t="n">
        <v>1.70243310928345</v>
      </c>
      <c r="V267" s="249" t="n">
        <v>1.70243310928345</v>
      </c>
      <c r="W267" s="236"/>
      <c r="X267" s="249" t="n">
        <v>0</v>
      </c>
      <c r="Y267" s="249" t="n">
        <v>0</v>
      </c>
      <c r="Z267" s="249" t="n">
        <v>0.245</v>
      </c>
      <c r="AA267" s="236"/>
      <c r="AB267" s="249" t="n">
        <v>0</v>
      </c>
      <c r="AC267" s="249" t="n">
        <v>0</v>
      </c>
      <c r="AD267" s="249" t="n">
        <v>0.132</v>
      </c>
      <c r="AE267" s="236"/>
      <c r="AF267" s="249" t="n">
        <v>0</v>
      </c>
      <c r="AG267" s="249" t="n">
        <v>0</v>
      </c>
      <c r="AH267" s="249" t="n">
        <v>0</v>
      </c>
      <c r="AI267" s="236"/>
      <c r="AJ267" s="249" t="n">
        <v>0</v>
      </c>
      <c r="AK267" s="249" t="n">
        <v>0</v>
      </c>
      <c r="AL267" s="249" t="n">
        <v>0</v>
      </c>
      <c r="AM267" s="236"/>
      <c r="AN267" s="237" t="n">
        <v>74</v>
      </c>
      <c r="AO267" s="250" t="n">
        <v>0.4</v>
      </c>
      <c r="AP267" s="236"/>
      <c r="AQ267" s="236"/>
      <c r="AR267" s="236"/>
      <c r="AS267" s="236"/>
      <c r="AT267" s="236"/>
      <c r="AU267" s="236"/>
      <c r="AV267" s="236"/>
      <c r="AW267" s="236"/>
      <c r="AX267" s="236"/>
      <c r="AY267" s="236"/>
      <c r="AZ267" s="236"/>
      <c r="BA267" s="236"/>
      <c r="BB267" s="236"/>
      <c r="BC267" s="236"/>
      <c r="BD267" s="236"/>
      <c r="BE267" s="236"/>
      <c r="BF267" s="238" t="n">
        <v>44958</v>
      </c>
      <c r="BG267" s="252" t="n">
        <v>0.89</v>
      </c>
      <c r="BH267" s="236"/>
      <c r="BI267" s="236"/>
      <c r="BJ267" s="239"/>
      <c r="BK267" s="239"/>
      <c r="BL267" s="239"/>
      <c r="BM267" s="13"/>
      <c r="BN267" s="13"/>
      <c r="BO267" s="13"/>
      <c r="BP267" s="13"/>
      <c r="BQ267" s="13"/>
      <c r="BR267" s="239"/>
      <c r="BS267" s="239"/>
      <c r="BT267" s="239"/>
      <c r="BU267" s="239"/>
      <c r="BV267" s="239"/>
      <c r="BW267" s="239"/>
      <c r="BX267" s="239"/>
      <c r="BY267" s="239"/>
      <c r="BZ267" s="239"/>
      <c r="CA267" s="239"/>
      <c r="CB267" s="239"/>
      <c r="CC267" s="239"/>
      <c r="CD267" s="239"/>
      <c r="CE267" s="239"/>
    </row>
    <row r="268" customFormat="false" ht="12.75" hidden="false" customHeight="false" outlineLevel="0" collapsed="false">
      <c r="B268" s="247" t="n">
        <v>44105</v>
      </c>
      <c r="C268" s="248" t="n">
        <v>32.3999988555908</v>
      </c>
      <c r="D268" s="248" t="n">
        <v>37.3999988555908</v>
      </c>
      <c r="E268" s="248" t="n">
        <v>42.3999988555908</v>
      </c>
      <c r="F268" s="236"/>
      <c r="G268" s="248" t="n">
        <v>23.8250007247925</v>
      </c>
      <c r="H268" s="248" t="n">
        <v>25.8250007247925</v>
      </c>
      <c r="I268" s="248" t="n">
        <v>29.3250007247925</v>
      </c>
      <c r="J268" s="236"/>
      <c r="K268" s="238" t="n">
        <v>44986</v>
      </c>
      <c r="L268" s="249" t="n">
        <v>31.6300035095215</v>
      </c>
      <c r="M268" s="249" t="n">
        <v>36.6300035095215</v>
      </c>
      <c r="N268" s="249" t="n">
        <v>41.6300035095215</v>
      </c>
      <c r="O268" s="236"/>
      <c r="P268" s="249" t="n">
        <v>30.9200028991699</v>
      </c>
      <c r="Q268" s="249" t="n">
        <v>35.9200028991699</v>
      </c>
      <c r="R268" s="249" t="n">
        <v>40.9200028991699</v>
      </c>
      <c r="S268" s="236"/>
      <c r="T268" s="249" t="n">
        <v>1.70243310928345</v>
      </c>
      <c r="U268" s="249" t="n">
        <v>1.70243310928345</v>
      </c>
      <c r="V268" s="249" t="n">
        <v>1.70243310928345</v>
      </c>
      <c r="W268" s="236"/>
      <c r="X268" s="249" t="n">
        <v>0</v>
      </c>
      <c r="Y268" s="249" t="n">
        <v>0</v>
      </c>
      <c r="Z268" s="249" t="n">
        <v>0.245</v>
      </c>
      <c r="AA268" s="236"/>
      <c r="AB268" s="249" t="n">
        <v>0</v>
      </c>
      <c r="AC268" s="249" t="n">
        <v>0</v>
      </c>
      <c r="AD268" s="249" t="n">
        <v>0.132</v>
      </c>
      <c r="AE268" s="236"/>
      <c r="AF268" s="249" t="n">
        <v>0</v>
      </c>
      <c r="AG268" s="249" t="n">
        <v>0</v>
      </c>
      <c r="AH268" s="249" t="n">
        <v>0</v>
      </c>
      <c r="AI268" s="236"/>
      <c r="AJ268" s="249" t="n">
        <v>0</v>
      </c>
      <c r="AK268" s="249" t="n">
        <v>0</v>
      </c>
      <c r="AL268" s="249" t="n">
        <v>0</v>
      </c>
      <c r="AM268" s="236"/>
      <c r="AN268" s="237" t="n">
        <v>74</v>
      </c>
      <c r="AO268" s="250" t="n">
        <v>0.4</v>
      </c>
      <c r="AP268" s="236"/>
      <c r="AQ268" s="236"/>
      <c r="AR268" s="236"/>
      <c r="AS268" s="236"/>
      <c r="AT268" s="236"/>
      <c r="AU268" s="236"/>
      <c r="AV268" s="236"/>
      <c r="AW268" s="236"/>
      <c r="AX268" s="236"/>
      <c r="AY268" s="236"/>
      <c r="AZ268" s="236"/>
      <c r="BA268" s="236"/>
      <c r="BB268" s="236"/>
      <c r="BC268" s="236"/>
      <c r="BD268" s="236"/>
      <c r="BE268" s="236"/>
      <c r="BF268" s="238" t="n">
        <v>44986</v>
      </c>
      <c r="BG268" s="252" t="n">
        <v>0.89</v>
      </c>
      <c r="BH268" s="236"/>
      <c r="BI268" s="236"/>
      <c r="BJ268" s="239"/>
      <c r="BK268" s="239"/>
      <c r="BL268" s="239"/>
      <c r="BM268" s="13"/>
      <c r="BN268" s="13"/>
      <c r="BO268" s="13"/>
      <c r="BP268" s="13"/>
      <c r="BQ268" s="13"/>
      <c r="BR268" s="239"/>
      <c r="BS268" s="239"/>
      <c r="BT268" s="239"/>
      <c r="BU268" s="239"/>
      <c r="BV268" s="239"/>
      <c r="BW268" s="239"/>
      <c r="BX268" s="239"/>
      <c r="BY268" s="239"/>
      <c r="BZ268" s="239"/>
      <c r="CA268" s="239"/>
      <c r="CB268" s="239"/>
      <c r="CC268" s="239"/>
      <c r="CD268" s="239"/>
      <c r="CE268" s="239"/>
    </row>
    <row r="269" customFormat="false" ht="12.75" hidden="false" customHeight="false" outlineLevel="0" collapsed="false">
      <c r="B269" s="247" t="n">
        <v>44136</v>
      </c>
      <c r="C269" s="248" t="n">
        <v>30.8999988555908</v>
      </c>
      <c r="D269" s="248" t="n">
        <v>35.8999988555908</v>
      </c>
      <c r="E269" s="248" t="n">
        <v>40.8999988555908</v>
      </c>
      <c r="F269" s="236"/>
      <c r="G269" s="248" t="n">
        <v>23.9249991989136</v>
      </c>
      <c r="H269" s="248" t="n">
        <v>25.9249991989136</v>
      </c>
      <c r="I269" s="248" t="n">
        <v>29.4249991989136</v>
      </c>
      <c r="J269" s="236"/>
      <c r="K269" s="238" t="n">
        <v>45017</v>
      </c>
      <c r="L269" s="249" t="n">
        <v>30.898508605957</v>
      </c>
      <c r="M269" s="249" t="n">
        <v>35.898508605957</v>
      </c>
      <c r="N269" s="249" t="n">
        <v>40.898508605957</v>
      </c>
      <c r="O269" s="236"/>
      <c r="P269" s="249" t="n">
        <v>29.9065103149414</v>
      </c>
      <c r="Q269" s="249" t="n">
        <v>34.9065103149414</v>
      </c>
      <c r="R269" s="249" t="n">
        <v>39.9065103149414</v>
      </c>
      <c r="S269" s="236"/>
      <c r="T269" s="249" t="n">
        <v>1.70243310928345</v>
      </c>
      <c r="U269" s="249" t="n">
        <v>1.70243310928345</v>
      </c>
      <c r="V269" s="249" t="n">
        <v>1.70243310928345</v>
      </c>
      <c r="W269" s="236"/>
      <c r="X269" s="249" t="n">
        <v>0</v>
      </c>
      <c r="Y269" s="249" t="n">
        <v>0</v>
      </c>
      <c r="Z269" s="249" t="n">
        <v>0.245</v>
      </c>
      <c r="AA269" s="236"/>
      <c r="AB269" s="249" t="n">
        <v>0</v>
      </c>
      <c r="AC269" s="249" t="n">
        <v>0</v>
      </c>
      <c r="AD269" s="249" t="n">
        <v>0.132</v>
      </c>
      <c r="AE269" s="236"/>
      <c r="AF269" s="249" t="n">
        <v>0</v>
      </c>
      <c r="AG269" s="249" t="n">
        <v>0</v>
      </c>
      <c r="AH269" s="249" t="n">
        <v>0</v>
      </c>
      <c r="AI269" s="236"/>
      <c r="AJ269" s="249" t="n">
        <v>0</v>
      </c>
      <c r="AK269" s="249" t="n">
        <v>0</v>
      </c>
      <c r="AL269" s="249" t="n">
        <v>0</v>
      </c>
      <c r="AM269" s="236"/>
      <c r="AN269" s="237" t="n">
        <v>74</v>
      </c>
      <c r="AO269" s="250" t="n">
        <v>0.4</v>
      </c>
      <c r="AP269" s="236"/>
      <c r="AQ269" s="236"/>
      <c r="AR269" s="236"/>
      <c r="AS269" s="236"/>
      <c r="AT269" s="236"/>
      <c r="AU269" s="236"/>
      <c r="AV269" s="236"/>
      <c r="AW269" s="236"/>
      <c r="AX269" s="236"/>
      <c r="AY269" s="236"/>
      <c r="AZ269" s="236"/>
      <c r="BA269" s="236"/>
      <c r="BB269" s="236"/>
      <c r="BC269" s="236"/>
      <c r="BD269" s="236"/>
      <c r="BE269" s="236"/>
      <c r="BF269" s="238" t="n">
        <v>45017</v>
      </c>
      <c r="BG269" s="252" t="n">
        <v>0.89</v>
      </c>
      <c r="BH269" s="236"/>
      <c r="BI269" s="236"/>
      <c r="BJ269" s="239"/>
      <c r="BK269" s="239"/>
      <c r="BL269" s="239"/>
      <c r="BM269" s="13"/>
      <c r="BN269" s="13"/>
      <c r="BO269" s="13"/>
      <c r="BP269" s="13"/>
      <c r="BQ269" s="13"/>
      <c r="BR269" s="239"/>
      <c r="BS269" s="239"/>
      <c r="BT269" s="239"/>
      <c r="BU269" s="239"/>
      <c r="BV269" s="239"/>
      <c r="BW269" s="239"/>
      <c r="BX269" s="239"/>
      <c r="BY269" s="239"/>
      <c r="BZ269" s="239"/>
      <c r="CA269" s="239"/>
      <c r="CB269" s="239"/>
      <c r="CC269" s="239"/>
      <c r="CD269" s="239"/>
      <c r="CE269" s="239"/>
    </row>
    <row r="270" customFormat="false" ht="12.75" hidden="false" customHeight="false" outlineLevel="0" collapsed="false">
      <c r="B270" s="247" t="n">
        <v>44166</v>
      </c>
      <c r="C270" s="248" t="n">
        <v>30.3000003814697</v>
      </c>
      <c r="D270" s="248" t="n">
        <v>35.3000003814697</v>
      </c>
      <c r="E270" s="248" t="n">
        <v>40.3000003814697</v>
      </c>
      <c r="F270" s="236"/>
      <c r="G270" s="248" t="n">
        <v>25.774998626709</v>
      </c>
      <c r="H270" s="248" t="n">
        <v>27.774998626709</v>
      </c>
      <c r="I270" s="248" t="n">
        <v>31.274998626709</v>
      </c>
      <c r="J270" s="236"/>
      <c r="K270" s="238" t="n">
        <v>45047</v>
      </c>
      <c r="L270" s="249" t="n">
        <v>32.0725064849854</v>
      </c>
      <c r="M270" s="249" t="n">
        <v>37.0725064849854</v>
      </c>
      <c r="N270" s="249" t="n">
        <v>42.0725064849854</v>
      </c>
      <c r="O270" s="236"/>
      <c r="P270" s="249" t="n">
        <v>32.9525041198731</v>
      </c>
      <c r="Q270" s="249" t="n">
        <v>37.9525041198731</v>
      </c>
      <c r="R270" s="249" t="n">
        <v>42.9525041198731</v>
      </c>
      <c r="S270" s="236"/>
      <c r="T270" s="249" t="n">
        <v>1.70243310928345</v>
      </c>
      <c r="U270" s="249" t="n">
        <v>1.70243310928345</v>
      </c>
      <c r="V270" s="249" t="n">
        <v>1.70243310928345</v>
      </c>
      <c r="W270" s="236"/>
      <c r="X270" s="249" t="n">
        <v>0</v>
      </c>
      <c r="Y270" s="249" t="n">
        <v>0</v>
      </c>
      <c r="Z270" s="249" t="n">
        <v>0.245</v>
      </c>
      <c r="AA270" s="236"/>
      <c r="AB270" s="249" t="n">
        <v>0</v>
      </c>
      <c r="AC270" s="249" t="n">
        <v>0</v>
      </c>
      <c r="AD270" s="249" t="n">
        <v>0.132</v>
      </c>
      <c r="AE270" s="236"/>
      <c r="AF270" s="249" t="n">
        <v>0</v>
      </c>
      <c r="AG270" s="249" t="n">
        <v>0</v>
      </c>
      <c r="AH270" s="249" t="n">
        <v>0</v>
      </c>
      <c r="AI270" s="236"/>
      <c r="AJ270" s="249" t="n">
        <v>0</v>
      </c>
      <c r="AK270" s="249" t="n">
        <v>0</v>
      </c>
      <c r="AL270" s="249" t="n">
        <v>0</v>
      </c>
      <c r="AM270" s="236"/>
      <c r="AN270" s="237" t="n">
        <v>74</v>
      </c>
      <c r="AO270" s="250" t="n">
        <v>0.4</v>
      </c>
      <c r="AP270" s="236"/>
      <c r="AQ270" s="236"/>
      <c r="AR270" s="236"/>
      <c r="AS270" s="236"/>
      <c r="AT270" s="236"/>
      <c r="AU270" s="236"/>
      <c r="AV270" s="236"/>
      <c r="AW270" s="236"/>
      <c r="AX270" s="236"/>
      <c r="AY270" s="236"/>
      <c r="AZ270" s="236"/>
      <c r="BA270" s="236"/>
      <c r="BB270" s="236"/>
      <c r="BC270" s="236"/>
      <c r="BD270" s="236"/>
      <c r="BE270" s="236"/>
      <c r="BF270" s="238" t="n">
        <v>45047</v>
      </c>
      <c r="BG270" s="252" t="n">
        <v>0.89</v>
      </c>
      <c r="BH270" s="236"/>
      <c r="BI270" s="236"/>
      <c r="BJ270" s="239"/>
      <c r="BK270" s="239"/>
      <c r="BL270" s="239"/>
      <c r="BM270" s="13"/>
      <c r="BN270" s="13"/>
      <c r="BO270" s="13"/>
      <c r="BP270" s="13"/>
      <c r="BQ270" s="13"/>
      <c r="BR270" s="239"/>
      <c r="BS270" s="239"/>
      <c r="BT270" s="239"/>
      <c r="BU270" s="239"/>
      <c r="BV270" s="239"/>
      <c r="BW270" s="239"/>
      <c r="BX270" s="239"/>
      <c r="BY270" s="239"/>
      <c r="BZ270" s="239"/>
      <c r="CA270" s="239"/>
      <c r="CB270" s="239"/>
      <c r="CC270" s="239"/>
      <c r="CD270" s="239"/>
      <c r="CE270" s="239"/>
    </row>
    <row r="271" customFormat="false" ht="12.75" hidden="false" customHeight="false" outlineLevel="0" collapsed="false">
      <c r="B271" s="247" t="n">
        <v>44197</v>
      </c>
      <c r="C271" s="248" t="n">
        <v>34.3000106811523</v>
      </c>
      <c r="D271" s="248" t="n">
        <v>39.3000106811523</v>
      </c>
      <c r="E271" s="248" t="n">
        <v>44.3000106811523</v>
      </c>
      <c r="F271" s="236"/>
      <c r="G271" s="248" t="n">
        <v>26.942495880127</v>
      </c>
      <c r="H271" s="248" t="n">
        <v>28.942495880127</v>
      </c>
      <c r="I271" s="248" t="n">
        <v>32.442495880127</v>
      </c>
      <c r="J271" s="236"/>
      <c r="K271" s="238" t="n">
        <v>45078</v>
      </c>
      <c r="L271" s="249" t="n">
        <v>42.0900025939941</v>
      </c>
      <c r="M271" s="249" t="n">
        <v>47.0900025939941</v>
      </c>
      <c r="N271" s="249" t="n">
        <v>52.0900025939941</v>
      </c>
      <c r="O271" s="236"/>
      <c r="P271" s="249" t="n">
        <v>42.1725034332275</v>
      </c>
      <c r="Q271" s="249" t="n">
        <v>47.1725034332275</v>
      </c>
      <c r="R271" s="249" t="n">
        <v>52.1725034332275</v>
      </c>
      <c r="S271" s="236"/>
      <c r="T271" s="249" t="n">
        <v>1.70243310928345</v>
      </c>
      <c r="U271" s="249" t="n">
        <v>1.70243310928345</v>
      </c>
      <c r="V271" s="249" t="n">
        <v>1.70243310928345</v>
      </c>
      <c r="W271" s="236"/>
      <c r="X271" s="249" t="n">
        <v>0</v>
      </c>
      <c r="Y271" s="249" t="n">
        <v>0</v>
      </c>
      <c r="Z271" s="249" t="n">
        <v>0.245</v>
      </c>
      <c r="AA271" s="236"/>
      <c r="AB271" s="249" t="n">
        <v>0</v>
      </c>
      <c r="AC271" s="249" t="n">
        <v>0</v>
      </c>
      <c r="AD271" s="249" t="n">
        <v>0.132</v>
      </c>
      <c r="AE271" s="236"/>
      <c r="AF271" s="249" t="n">
        <v>0</v>
      </c>
      <c r="AG271" s="249" t="n">
        <v>0</v>
      </c>
      <c r="AH271" s="249" t="n">
        <v>0</v>
      </c>
      <c r="AI271" s="236"/>
      <c r="AJ271" s="249" t="n">
        <v>0</v>
      </c>
      <c r="AK271" s="249" t="n">
        <v>0</v>
      </c>
      <c r="AL271" s="249" t="n">
        <v>0</v>
      </c>
      <c r="AM271" s="236"/>
      <c r="AN271" s="237" t="n">
        <v>74</v>
      </c>
      <c r="AO271" s="250" t="n">
        <v>0.4</v>
      </c>
      <c r="AP271" s="236"/>
      <c r="AQ271" s="236"/>
      <c r="AR271" s="236"/>
      <c r="AS271" s="236"/>
      <c r="AT271" s="236"/>
      <c r="AU271" s="236"/>
      <c r="AV271" s="236"/>
      <c r="AW271" s="236"/>
      <c r="AX271" s="236"/>
      <c r="AY271" s="236"/>
      <c r="AZ271" s="236"/>
      <c r="BA271" s="236"/>
      <c r="BB271" s="236"/>
      <c r="BC271" s="236"/>
      <c r="BD271" s="236"/>
      <c r="BE271" s="236"/>
      <c r="BF271" s="238" t="n">
        <v>45078</v>
      </c>
      <c r="BG271" s="252" t="n">
        <v>0.89</v>
      </c>
      <c r="BH271" s="236"/>
      <c r="BI271" s="236"/>
      <c r="BJ271" s="239"/>
      <c r="BK271" s="239"/>
      <c r="BL271" s="239"/>
      <c r="BM271" s="13"/>
      <c r="BN271" s="13"/>
      <c r="BO271" s="13"/>
      <c r="BP271" s="13"/>
      <c r="BQ271" s="13"/>
      <c r="BR271" s="239"/>
      <c r="BS271" s="239"/>
      <c r="BT271" s="239"/>
      <c r="BU271" s="239"/>
      <c r="BV271" s="239"/>
      <c r="BW271" s="239"/>
      <c r="BX271" s="239"/>
      <c r="BY271" s="239"/>
      <c r="BZ271" s="239"/>
      <c r="CA271" s="239"/>
      <c r="CB271" s="239"/>
      <c r="CC271" s="239"/>
      <c r="CD271" s="239"/>
      <c r="CE271" s="239"/>
    </row>
    <row r="272" customFormat="false" ht="12.75" hidden="false" customHeight="false" outlineLevel="0" collapsed="false">
      <c r="B272" s="247" t="n">
        <v>44228</v>
      </c>
      <c r="C272" s="248" t="n">
        <v>33.1500015258789</v>
      </c>
      <c r="D272" s="248" t="n">
        <v>38.1500015258789</v>
      </c>
      <c r="E272" s="248" t="n">
        <v>43.1500015258789</v>
      </c>
      <c r="F272" s="236"/>
      <c r="G272" s="248" t="n">
        <v>27.4424977874756</v>
      </c>
      <c r="H272" s="248" t="n">
        <v>29.4424977874756</v>
      </c>
      <c r="I272" s="248" t="n">
        <v>32.9424977874756</v>
      </c>
      <c r="J272" s="236"/>
      <c r="K272" s="238" t="n">
        <v>45108</v>
      </c>
      <c r="L272" s="249" t="n">
        <v>40.2600122070313</v>
      </c>
      <c r="M272" s="249" t="n">
        <v>45.2600122070313</v>
      </c>
      <c r="N272" s="249" t="n">
        <v>50.2600122070313</v>
      </c>
      <c r="O272" s="236"/>
      <c r="P272" s="249" t="n">
        <v>43.340012512207</v>
      </c>
      <c r="Q272" s="249" t="n">
        <v>48.340012512207</v>
      </c>
      <c r="R272" s="249" t="n">
        <v>53.340012512207</v>
      </c>
      <c r="S272" s="236"/>
      <c r="T272" s="249" t="n">
        <v>1.70243310928345</v>
      </c>
      <c r="U272" s="249" t="n">
        <v>1.70243310928345</v>
      </c>
      <c r="V272" s="249" t="n">
        <v>1.70243310928345</v>
      </c>
      <c r="W272" s="236"/>
      <c r="X272" s="249" t="n">
        <v>0</v>
      </c>
      <c r="Y272" s="249" t="n">
        <v>0</v>
      </c>
      <c r="Z272" s="249" t="n">
        <v>0.245</v>
      </c>
      <c r="AA272" s="236"/>
      <c r="AB272" s="249" t="n">
        <v>0</v>
      </c>
      <c r="AC272" s="249" t="n">
        <v>0</v>
      </c>
      <c r="AD272" s="249" t="n">
        <v>0.132</v>
      </c>
      <c r="AE272" s="236"/>
      <c r="AF272" s="249" t="n">
        <v>0</v>
      </c>
      <c r="AG272" s="249" t="n">
        <v>0</v>
      </c>
      <c r="AH272" s="249" t="n">
        <v>0</v>
      </c>
      <c r="AI272" s="236"/>
      <c r="AJ272" s="249" t="n">
        <v>0</v>
      </c>
      <c r="AK272" s="249" t="n">
        <v>0</v>
      </c>
      <c r="AL272" s="249" t="n">
        <v>0</v>
      </c>
      <c r="AM272" s="236"/>
      <c r="AN272" s="237" t="n">
        <v>74</v>
      </c>
      <c r="AO272" s="250" t="n">
        <v>0.4</v>
      </c>
      <c r="AP272" s="236"/>
      <c r="AQ272" s="236"/>
      <c r="AR272" s="236"/>
      <c r="AS272" s="236"/>
      <c r="AT272" s="236"/>
      <c r="AU272" s="236"/>
      <c r="AV272" s="236"/>
      <c r="AW272" s="236"/>
      <c r="AX272" s="236"/>
      <c r="AY272" s="236"/>
      <c r="AZ272" s="236"/>
      <c r="BA272" s="236"/>
      <c r="BB272" s="236"/>
      <c r="BC272" s="236"/>
      <c r="BD272" s="236"/>
      <c r="BE272" s="236"/>
      <c r="BF272" s="238" t="n">
        <v>45108</v>
      </c>
      <c r="BG272" s="252" t="n">
        <v>0.89</v>
      </c>
      <c r="BH272" s="236"/>
      <c r="BI272" s="236"/>
      <c r="BJ272" s="239"/>
      <c r="BK272" s="239"/>
      <c r="BL272" s="239"/>
      <c r="BM272" s="13"/>
      <c r="BN272" s="13"/>
      <c r="BO272" s="13"/>
      <c r="BP272" s="13"/>
      <c r="BQ272" s="13"/>
      <c r="BR272" s="239"/>
      <c r="BS272" s="239"/>
      <c r="BT272" s="239"/>
      <c r="BU272" s="239"/>
      <c r="BV272" s="239"/>
      <c r="BW272" s="239"/>
      <c r="BX272" s="239"/>
      <c r="BY272" s="239"/>
      <c r="BZ272" s="239"/>
      <c r="CA272" s="239"/>
      <c r="CB272" s="239"/>
      <c r="CC272" s="239"/>
      <c r="CD272" s="239"/>
      <c r="CE272" s="239"/>
    </row>
    <row r="273" customFormat="false" ht="12.75" hidden="false" customHeight="false" outlineLevel="0" collapsed="false">
      <c r="B273" s="247" t="n">
        <v>44256</v>
      </c>
      <c r="C273" s="248" t="n">
        <v>31.6299915313721</v>
      </c>
      <c r="D273" s="248" t="n">
        <v>36.6299915313721</v>
      </c>
      <c r="E273" s="248" t="n">
        <v>41.6299915313721</v>
      </c>
      <c r="F273" s="236"/>
      <c r="G273" s="248" t="n">
        <v>26.3924966430664</v>
      </c>
      <c r="H273" s="248" t="n">
        <v>28.3924966430664</v>
      </c>
      <c r="I273" s="248" t="n">
        <v>31.8924966430664</v>
      </c>
      <c r="J273" s="236"/>
      <c r="K273" s="238" t="n">
        <v>45139</v>
      </c>
      <c r="L273" s="249" t="n">
        <v>39.1600099182129</v>
      </c>
      <c r="M273" s="249" t="n">
        <v>44.1600099182129</v>
      </c>
      <c r="N273" s="249" t="n">
        <v>49.1600099182129</v>
      </c>
      <c r="O273" s="236"/>
      <c r="P273" s="249" t="n">
        <v>41.4900102233887</v>
      </c>
      <c r="Q273" s="249" t="n">
        <v>46.4900102233887</v>
      </c>
      <c r="R273" s="249" t="n">
        <v>51.4900102233887</v>
      </c>
      <c r="S273" s="236"/>
      <c r="T273" s="249" t="n">
        <v>1.70243310928345</v>
      </c>
      <c r="U273" s="249" t="n">
        <v>1.70243310928345</v>
      </c>
      <c r="V273" s="249" t="n">
        <v>1.70243310928345</v>
      </c>
      <c r="W273" s="236"/>
      <c r="X273" s="249" t="n">
        <v>0</v>
      </c>
      <c r="Y273" s="249" t="n">
        <v>0</v>
      </c>
      <c r="Z273" s="249" t="n">
        <v>0.245</v>
      </c>
      <c r="AA273" s="236"/>
      <c r="AB273" s="249" t="n">
        <v>0</v>
      </c>
      <c r="AC273" s="249" t="n">
        <v>0</v>
      </c>
      <c r="AD273" s="249" t="n">
        <v>0.132</v>
      </c>
      <c r="AE273" s="236"/>
      <c r="AF273" s="249" t="n">
        <v>0</v>
      </c>
      <c r="AG273" s="249" t="n">
        <v>0</v>
      </c>
      <c r="AH273" s="249" t="n">
        <v>0</v>
      </c>
      <c r="AI273" s="236"/>
      <c r="AJ273" s="249" t="n">
        <v>0</v>
      </c>
      <c r="AK273" s="249" t="n">
        <v>0</v>
      </c>
      <c r="AL273" s="249" t="n">
        <v>0</v>
      </c>
      <c r="AM273" s="236"/>
      <c r="AN273" s="237" t="n">
        <v>74</v>
      </c>
      <c r="AO273" s="250" t="n">
        <v>0.4</v>
      </c>
      <c r="AP273" s="236"/>
      <c r="AQ273" s="236"/>
      <c r="AR273" s="236"/>
      <c r="AS273" s="236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36"/>
      <c r="BD273" s="236"/>
      <c r="BE273" s="236"/>
      <c r="BF273" s="238" t="n">
        <v>45139</v>
      </c>
      <c r="BG273" s="252" t="n">
        <v>0.89</v>
      </c>
      <c r="BH273" s="236"/>
      <c r="BI273" s="236"/>
      <c r="BJ273" s="239"/>
      <c r="BK273" s="239"/>
      <c r="BL273" s="239"/>
      <c r="BM273" s="13"/>
      <c r="BN273" s="13"/>
      <c r="BO273" s="13"/>
      <c r="BP273" s="13"/>
      <c r="BQ273" s="13"/>
      <c r="BR273" s="239"/>
      <c r="BS273" s="239"/>
      <c r="BT273" s="239"/>
      <c r="BU273" s="239"/>
      <c r="BV273" s="239"/>
      <c r="BW273" s="239"/>
      <c r="BX273" s="239"/>
      <c r="BY273" s="239"/>
      <c r="BZ273" s="239"/>
      <c r="CA273" s="239"/>
      <c r="CB273" s="239"/>
      <c r="CC273" s="239"/>
      <c r="CD273" s="239"/>
      <c r="CE273" s="239"/>
    </row>
    <row r="274" customFormat="false" ht="12.75" hidden="false" customHeight="false" outlineLevel="0" collapsed="false">
      <c r="B274" s="247" t="n">
        <v>44287</v>
      </c>
      <c r="C274" s="248" t="n">
        <v>32.8299980163574</v>
      </c>
      <c r="D274" s="248" t="n">
        <v>37.8299980163574</v>
      </c>
      <c r="E274" s="248" t="n">
        <v>42.8299980163574</v>
      </c>
      <c r="F274" s="236"/>
      <c r="G274" s="248" t="n">
        <v>26.0924974060059</v>
      </c>
      <c r="H274" s="248" t="n">
        <v>28.0924974060059</v>
      </c>
      <c r="I274" s="248" t="n">
        <v>31.5924974060059</v>
      </c>
      <c r="J274" s="236"/>
      <c r="K274" s="238" t="n">
        <v>45170</v>
      </c>
      <c r="L274" s="249" t="n">
        <v>30.9590043640137</v>
      </c>
      <c r="M274" s="249" t="n">
        <v>35.9590043640137</v>
      </c>
      <c r="N274" s="249" t="n">
        <v>40.9590043640137</v>
      </c>
      <c r="O274" s="236"/>
      <c r="P274" s="249" t="n">
        <v>33.5360040283203</v>
      </c>
      <c r="Q274" s="249" t="n">
        <v>38.5360040283203</v>
      </c>
      <c r="R274" s="249" t="n">
        <v>43.5360040283203</v>
      </c>
      <c r="S274" s="236"/>
      <c r="T274" s="249" t="n">
        <v>1.70243310928345</v>
      </c>
      <c r="U274" s="249" t="n">
        <v>1.70243310928345</v>
      </c>
      <c r="V274" s="249" t="n">
        <v>1.70243310928345</v>
      </c>
      <c r="W274" s="236"/>
      <c r="X274" s="249" t="n">
        <v>0</v>
      </c>
      <c r="Y274" s="249" t="n">
        <v>0</v>
      </c>
      <c r="Z274" s="249" t="n">
        <v>0.245</v>
      </c>
      <c r="AA274" s="236"/>
      <c r="AB274" s="249" t="n">
        <v>0</v>
      </c>
      <c r="AC274" s="249" t="n">
        <v>0</v>
      </c>
      <c r="AD274" s="249" t="n">
        <v>0.132</v>
      </c>
      <c r="AE274" s="236"/>
      <c r="AF274" s="249" t="n">
        <v>0</v>
      </c>
      <c r="AG274" s="249" t="n">
        <v>0</v>
      </c>
      <c r="AH274" s="249" t="n">
        <v>0</v>
      </c>
      <c r="AI274" s="236"/>
      <c r="AJ274" s="249" t="n">
        <v>0</v>
      </c>
      <c r="AK274" s="249" t="n">
        <v>0</v>
      </c>
      <c r="AL274" s="249" t="n">
        <v>0</v>
      </c>
      <c r="AM274" s="236"/>
      <c r="AN274" s="237" t="n">
        <v>74</v>
      </c>
      <c r="AO274" s="250" t="n">
        <v>0.4</v>
      </c>
      <c r="AP274" s="236"/>
      <c r="AQ274" s="236"/>
      <c r="AR274" s="236"/>
      <c r="AS274" s="236"/>
      <c r="AT274" s="236"/>
      <c r="AU274" s="236"/>
      <c r="AV274" s="236"/>
      <c r="AW274" s="236"/>
      <c r="AX274" s="236"/>
      <c r="AY274" s="236"/>
      <c r="AZ274" s="236"/>
      <c r="BA274" s="236"/>
      <c r="BB274" s="236"/>
      <c r="BC274" s="236"/>
      <c r="BD274" s="236"/>
      <c r="BE274" s="236"/>
      <c r="BF274" s="238" t="n">
        <v>45170</v>
      </c>
      <c r="BG274" s="252" t="n">
        <v>0.89</v>
      </c>
      <c r="BH274" s="236"/>
      <c r="BI274" s="236"/>
      <c r="BJ274" s="239"/>
      <c r="BK274" s="239"/>
      <c r="BL274" s="239"/>
      <c r="BM274" s="13"/>
      <c r="BN274" s="13"/>
      <c r="BO274" s="13"/>
      <c r="BP274" s="13"/>
      <c r="BQ274" s="13"/>
      <c r="BR274" s="239"/>
      <c r="BS274" s="239"/>
      <c r="BT274" s="239"/>
      <c r="BU274" s="239"/>
      <c r="BV274" s="239"/>
      <c r="BW274" s="239"/>
      <c r="BX274" s="239"/>
      <c r="BY274" s="239"/>
      <c r="BZ274" s="239"/>
      <c r="CA274" s="239"/>
      <c r="CB274" s="239"/>
      <c r="CC274" s="239"/>
      <c r="CD274" s="239"/>
      <c r="CE274" s="239"/>
    </row>
    <row r="275" customFormat="false" ht="12.75" hidden="false" customHeight="false" outlineLevel="0" collapsed="false">
      <c r="B275" s="247" t="n">
        <v>44317</v>
      </c>
      <c r="C275" s="248" t="n">
        <v>35.3800163269043</v>
      </c>
      <c r="D275" s="248" t="n">
        <v>40.3800163269043</v>
      </c>
      <c r="E275" s="248" t="n">
        <v>45.3800163269043</v>
      </c>
      <c r="F275" s="236"/>
      <c r="G275" s="248" t="n">
        <v>25.6924977874756</v>
      </c>
      <c r="H275" s="248" t="n">
        <v>27.6924977874756</v>
      </c>
      <c r="I275" s="248" t="n">
        <v>31.1924977874756</v>
      </c>
      <c r="J275" s="236"/>
      <c r="K275" s="238" t="n">
        <v>45200</v>
      </c>
      <c r="L275" s="249" t="n">
        <v>29.4010076141357</v>
      </c>
      <c r="M275" s="249" t="n">
        <v>34.4010076141357</v>
      </c>
      <c r="N275" s="249" t="n">
        <v>39.4010076141357</v>
      </c>
      <c r="O275" s="236"/>
      <c r="P275" s="249" t="n">
        <v>31.1540059661865</v>
      </c>
      <c r="Q275" s="249" t="n">
        <v>36.1540059661865</v>
      </c>
      <c r="R275" s="249" t="n">
        <v>41.1540059661865</v>
      </c>
      <c r="S275" s="236"/>
      <c r="T275" s="249" t="n">
        <v>1.70243310928345</v>
      </c>
      <c r="U275" s="249" t="n">
        <v>1.70243310928345</v>
      </c>
      <c r="V275" s="249" t="n">
        <v>1.70243310928345</v>
      </c>
      <c r="W275" s="236"/>
      <c r="X275" s="249" t="n">
        <v>0</v>
      </c>
      <c r="Y275" s="249" t="n">
        <v>0</v>
      </c>
      <c r="Z275" s="249" t="n">
        <v>0.245</v>
      </c>
      <c r="AA275" s="236"/>
      <c r="AB275" s="249" t="n">
        <v>0</v>
      </c>
      <c r="AC275" s="249" t="n">
        <v>0</v>
      </c>
      <c r="AD275" s="249" t="n">
        <v>0.132</v>
      </c>
      <c r="AE275" s="236"/>
      <c r="AF275" s="249" t="n">
        <v>0</v>
      </c>
      <c r="AG275" s="249" t="n">
        <v>0</v>
      </c>
      <c r="AH275" s="249" t="n">
        <v>0</v>
      </c>
      <c r="AI275" s="236"/>
      <c r="AJ275" s="249" t="n">
        <v>0</v>
      </c>
      <c r="AK275" s="249" t="n">
        <v>0</v>
      </c>
      <c r="AL275" s="249" t="n">
        <v>0</v>
      </c>
      <c r="AM275" s="236"/>
      <c r="AN275" s="237" t="n">
        <v>74</v>
      </c>
      <c r="AO275" s="250" t="n">
        <v>0.4</v>
      </c>
      <c r="AP275" s="236"/>
      <c r="AQ275" s="236"/>
      <c r="AR275" s="236"/>
      <c r="AS275" s="236"/>
      <c r="AT275" s="236"/>
      <c r="AU275" s="236"/>
      <c r="AV275" s="236"/>
      <c r="AW275" s="236"/>
      <c r="AX275" s="236"/>
      <c r="AY275" s="236"/>
      <c r="AZ275" s="236"/>
      <c r="BA275" s="236"/>
      <c r="BB275" s="236"/>
      <c r="BC275" s="236"/>
      <c r="BD275" s="236"/>
      <c r="BE275" s="236"/>
      <c r="BF275" s="238" t="n">
        <v>45200</v>
      </c>
      <c r="BG275" s="252" t="n">
        <v>0.89</v>
      </c>
      <c r="BH275" s="236"/>
      <c r="BI275" s="236"/>
      <c r="BJ275" s="239"/>
      <c r="BK275" s="239"/>
      <c r="BL275" s="239"/>
      <c r="BM275" s="13"/>
      <c r="BN275" s="13"/>
      <c r="BO275" s="13"/>
      <c r="BP275" s="13"/>
      <c r="BQ275" s="13"/>
      <c r="BR275" s="239"/>
      <c r="BS275" s="239"/>
      <c r="BT275" s="239"/>
      <c r="BU275" s="239"/>
      <c r="BV275" s="239"/>
      <c r="BW275" s="239"/>
      <c r="BX275" s="239"/>
      <c r="BY275" s="239"/>
      <c r="BZ275" s="239"/>
      <c r="CA275" s="239"/>
      <c r="CB275" s="239"/>
      <c r="CC275" s="239"/>
      <c r="CD275" s="239"/>
      <c r="CE275" s="239"/>
    </row>
    <row r="276" customFormat="false" ht="12.75" hidden="false" customHeight="false" outlineLevel="0" collapsed="false">
      <c r="B276" s="247" t="n">
        <v>44348</v>
      </c>
      <c r="C276" s="248" t="n">
        <v>46.0800018310547</v>
      </c>
      <c r="D276" s="248" t="n">
        <v>51.0800018310547</v>
      </c>
      <c r="E276" s="248" t="n">
        <v>56.0800018310547</v>
      </c>
      <c r="F276" s="236"/>
      <c r="G276" s="248" t="n">
        <v>26.2925000762939</v>
      </c>
      <c r="H276" s="248" t="n">
        <v>28.2925000762939</v>
      </c>
      <c r="I276" s="248" t="n">
        <v>31.7925000762939</v>
      </c>
      <c r="J276" s="236"/>
      <c r="K276" s="238" t="n">
        <v>45231</v>
      </c>
      <c r="L276" s="249" t="n">
        <v>29.6510076141357</v>
      </c>
      <c r="M276" s="249" t="n">
        <v>34.6510076141357</v>
      </c>
      <c r="N276" s="249" t="n">
        <v>39.6510076141357</v>
      </c>
      <c r="O276" s="236"/>
      <c r="P276" s="249" t="n">
        <v>30.6540059661865</v>
      </c>
      <c r="Q276" s="249" t="n">
        <v>35.6540059661865</v>
      </c>
      <c r="R276" s="249" t="n">
        <v>40.6540059661865</v>
      </c>
      <c r="S276" s="236"/>
      <c r="T276" s="249" t="n">
        <v>1.70243310928345</v>
      </c>
      <c r="U276" s="249" t="n">
        <v>1.70243310928345</v>
      </c>
      <c r="V276" s="249" t="n">
        <v>1.70243310928345</v>
      </c>
      <c r="W276" s="236"/>
      <c r="X276" s="249" t="n">
        <v>0</v>
      </c>
      <c r="Y276" s="249" t="n">
        <v>0</v>
      </c>
      <c r="Z276" s="249" t="n">
        <v>0.245</v>
      </c>
      <c r="AA276" s="236"/>
      <c r="AB276" s="249" t="n">
        <v>0</v>
      </c>
      <c r="AC276" s="249" t="n">
        <v>0</v>
      </c>
      <c r="AD276" s="249" t="n">
        <v>0.132</v>
      </c>
      <c r="AE276" s="236"/>
      <c r="AF276" s="249" t="n">
        <v>0</v>
      </c>
      <c r="AG276" s="249" t="n">
        <v>0</v>
      </c>
      <c r="AH276" s="249" t="n">
        <v>0</v>
      </c>
      <c r="AI276" s="236"/>
      <c r="AJ276" s="249" t="n">
        <v>0</v>
      </c>
      <c r="AK276" s="249" t="n">
        <v>0</v>
      </c>
      <c r="AL276" s="249" t="n">
        <v>0</v>
      </c>
      <c r="AM276" s="236"/>
      <c r="AN276" s="237" t="n">
        <v>74</v>
      </c>
      <c r="AO276" s="250" t="n">
        <v>0.4</v>
      </c>
      <c r="AP276" s="236"/>
      <c r="AQ276" s="236"/>
      <c r="AR276" s="236"/>
      <c r="AS276" s="236"/>
      <c r="AT276" s="236"/>
      <c r="AU276" s="236"/>
      <c r="AV276" s="236"/>
      <c r="AW276" s="236"/>
      <c r="AX276" s="236"/>
      <c r="AY276" s="236"/>
      <c r="AZ276" s="236"/>
      <c r="BA276" s="236"/>
      <c r="BB276" s="236"/>
      <c r="BC276" s="236"/>
      <c r="BD276" s="236"/>
      <c r="BE276" s="236"/>
      <c r="BF276" s="238" t="n">
        <v>45231</v>
      </c>
      <c r="BG276" s="252" t="n">
        <v>0.89</v>
      </c>
      <c r="BH276" s="236"/>
      <c r="BI276" s="236"/>
      <c r="BJ276" s="239"/>
      <c r="BK276" s="239"/>
      <c r="BL276" s="239"/>
      <c r="BM276" s="13"/>
      <c r="BN276" s="13"/>
      <c r="BO276" s="13"/>
      <c r="BP276" s="13"/>
      <c r="BQ276" s="13"/>
      <c r="BR276" s="239"/>
      <c r="BS276" s="239"/>
      <c r="BT276" s="239"/>
      <c r="BU276" s="239"/>
      <c r="BV276" s="239"/>
      <c r="BW276" s="239"/>
      <c r="BX276" s="239"/>
      <c r="BY276" s="239"/>
      <c r="BZ276" s="239"/>
      <c r="CA276" s="239"/>
      <c r="CB276" s="239"/>
      <c r="CC276" s="239"/>
      <c r="CD276" s="239"/>
      <c r="CE276" s="239"/>
    </row>
    <row r="277" customFormat="false" ht="12.75" hidden="false" customHeight="false" outlineLevel="0" collapsed="false">
      <c r="B277" s="247" t="n">
        <v>44378</v>
      </c>
      <c r="C277" s="248" t="n">
        <v>54.7300033569336</v>
      </c>
      <c r="D277" s="248" t="n">
        <v>59.7300033569336</v>
      </c>
      <c r="E277" s="248" t="n">
        <v>64.7300033569336</v>
      </c>
      <c r="F277" s="236"/>
      <c r="G277" s="248" t="n">
        <v>27.7925000762939</v>
      </c>
      <c r="H277" s="248" t="n">
        <v>29.7925000762939</v>
      </c>
      <c r="I277" s="248" t="n">
        <v>33.292500076294</v>
      </c>
      <c r="J277" s="236"/>
      <c r="K277" s="238" t="n">
        <v>45261</v>
      </c>
      <c r="L277" s="249" t="n">
        <v>30.2160062408447</v>
      </c>
      <c r="M277" s="249" t="n">
        <v>35.2160062408447</v>
      </c>
      <c r="N277" s="249" t="n">
        <v>40.2160062408447</v>
      </c>
      <c r="O277" s="236"/>
      <c r="P277" s="249" t="n">
        <v>31.3640073394775</v>
      </c>
      <c r="Q277" s="249" t="n">
        <v>36.3640073394775</v>
      </c>
      <c r="R277" s="249" t="n">
        <v>41.3640073394775</v>
      </c>
      <c r="S277" s="236"/>
      <c r="T277" s="249" t="n">
        <v>1.70243310928345</v>
      </c>
      <c r="U277" s="249" t="n">
        <v>1.70243310928345</v>
      </c>
      <c r="V277" s="249" t="n">
        <v>1.70243310928345</v>
      </c>
      <c r="W277" s="236"/>
      <c r="X277" s="249" t="n">
        <v>0</v>
      </c>
      <c r="Y277" s="249" t="n">
        <v>0</v>
      </c>
      <c r="Z277" s="249" t="n">
        <v>0.245</v>
      </c>
      <c r="AA277" s="236"/>
      <c r="AB277" s="249" t="n">
        <v>0</v>
      </c>
      <c r="AC277" s="249" t="n">
        <v>0</v>
      </c>
      <c r="AD277" s="249" t="n">
        <v>0.132</v>
      </c>
      <c r="AE277" s="236"/>
      <c r="AF277" s="249" t="n">
        <v>0</v>
      </c>
      <c r="AG277" s="249" t="n">
        <v>0</v>
      </c>
      <c r="AH277" s="249" t="n">
        <v>0</v>
      </c>
      <c r="AI277" s="236"/>
      <c r="AJ277" s="249" t="n">
        <v>0</v>
      </c>
      <c r="AK277" s="249" t="n">
        <v>0</v>
      </c>
      <c r="AL277" s="249" t="n">
        <v>0</v>
      </c>
      <c r="AM277" s="236"/>
      <c r="AN277" s="237" t="n">
        <v>74</v>
      </c>
      <c r="AO277" s="250" t="n">
        <v>0.4</v>
      </c>
      <c r="AP277" s="236"/>
      <c r="AQ277" s="236"/>
      <c r="AR277" s="236"/>
      <c r="AS277" s="236"/>
      <c r="AT277" s="236"/>
      <c r="AU277" s="236"/>
      <c r="AV277" s="236"/>
      <c r="AW277" s="236"/>
      <c r="AX277" s="236"/>
      <c r="AY277" s="236"/>
      <c r="AZ277" s="236"/>
      <c r="BA277" s="236"/>
      <c r="BB277" s="236"/>
      <c r="BC277" s="236"/>
      <c r="BD277" s="236"/>
      <c r="BE277" s="236"/>
      <c r="BF277" s="238" t="n">
        <v>45261</v>
      </c>
      <c r="BG277" s="252" t="n">
        <v>0.89</v>
      </c>
      <c r="BH277" s="236"/>
      <c r="BI277" s="236"/>
      <c r="BJ277" s="239"/>
      <c r="BK277" s="239"/>
      <c r="BL277" s="239"/>
      <c r="BM277" s="13"/>
      <c r="BN277" s="13"/>
      <c r="BO277" s="13"/>
      <c r="BP277" s="13"/>
      <c r="BQ277" s="13"/>
      <c r="BR277" s="239"/>
      <c r="BS277" s="239"/>
      <c r="BT277" s="239"/>
      <c r="BU277" s="239"/>
      <c r="BV277" s="239"/>
      <c r="BW277" s="239"/>
      <c r="BX277" s="239"/>
      <c r="BY277" s="239"/>
      <c r="BZ277" s="239"/>
      <c r="CA277" s="239"/>
      <c r="CB277" s="239"/>
      <c r="CC277" s="239"/>
      <c r="CD277" s="239"/>
      <c r="CE277" s="239"/>
    </row>
    <row r="278" customFormat="false" ht="12.75" hidden="false" customHeight="false" outlineLevel="0" collapsed="false">
      <c r="B278" s="247" t="n">
        <v>44409</v>
      </c>
      <c r="C278" s="248" t="n">
        <v>53.9750015258789</v>
      </c>
      <c r="D278" s="248" t="n">
        <v>58.9750015258789</v>
      </c>
      <c r="E278" s="248" t="n">
        <v>63.9750015258789</v>
      </c>
      <c r="F278" s="236"/>
      <c r="G278" s="248" t="n">
        <v>27.6925000762939</v>
      </c>
      <c r="H278" s="248" t="n">
        <v>29.6925000762939</v>
      </c>
      <c r="I278" s="248" t="n">
        <v>33.1925000762939</v>
      </c>
      <c r="J278" s="236"/>
      <c r="K278" s="238" t="n">
        <v>45292</v>
      </c>
      <c r="L278" s="249" t="n">
        <v>34.3030057525635</v>
      </c>
      <c r="M278" s="249" t="n">
        <v>39.3030057525635</v>
      </c>
      <c r="N278" s="249" t="n">
        <v>44.3030057525635</v>
      </c>
      <c r="O278" s="236"/>
      <c r="P278" s="249" t="n">
        <v>32.5120057678223</v>
      </c>
      <c r="Q278" s="249" t="n">
        <v>37.5120057678223</v>
      </c>
      <c r="R278" s="249" t="n">
        <v>42.5120057678223</v>
      </c>
      <c r="S278" s="236"/>
      <c r="T278" s="249" t="n">
        <v>1.70243310928345</v>
      </c>
      <c r="U278" s="249" t="n">
        <v>1.70243310928345</v>
      </c>
      <c r="V278" s="249" t="n">
        <v>1.70243310928345</v>
      </c>
      <c r="W278" s="236"/>
      <c r="X278" s="249" t="n">
        <v>0</v>
      </c>
      <c r="Y278" s="249" t="n">
        <v>0</v>
      </c>
      <c r="Z278" s="249" t="n">
        <v>0.245</v>
      </c>
      <c r="AA278" s="236"/>
      <c r="AB278" s="249" t="n">
        <v>0</v>
      </c>
      <c r="AC278" s="249" t="n">
        <v>0</v>
      </c>
      <c r="AD278" s="249" t="n">
        <v>0.132</v>
      </c>
      <c r="AE278" s="236"/>
      <c r="AF278" s="249" t="n">
        <v>0</v>
      </c>
      <c r="AG278" s="249" t="n">
        <v>0</v>
      </c>
      <c r="AH278" s="249" t="n">
        <v>0</v>
      </c>
      <c r="AI278" s="236"/>
      <c r="AJ278" s="249" t="n">
        <v>0</v>
      </c>
      <c r="AK278" s="249" t="n">
        <v>0</v>
      </c>
      <c r="AL278" s="249" t="n">
        <v>0</v>
      </c>
      <c r="AM278" s="236"/>
      <c r="AN278" s="237" t="n">
        <v>74</v>
      </c>
      <c r="AO278" s="250" t="n">
        <v>0.4</v>
      </c>
      <c r="AP278" s="236"/>
      <c r="AQ278" s="236"/>
      <c r="AR278" s="236"/>
      <c r="AS278" s="236"/>
      <c r="AT278" s="236"/>
      <c r="AU278" s="236"/>
      <c r="AV278" s="236"/>
      <c r="AW278" s="236"/>
      <c r="AX278" s="236"/>
      <c r="AY278" s="236"/>
      <c r="AZ278" s="236"/>
      <c r="BA278" s="236"/>
      <c r="BB278" s="236"/>
      <c r="BC278" s="236"/>
      <c r="BD278" s="236"/>
      <c r="BE278" s="236"/>
      <c r="BF278" s="238" t="n">
        <v>45292</v>
      </c>
      <c r="BG278" s="252" t="n">
        <v>0.89</v>
      </c>
      <c r="BH278" s="236"/>
      <c r="BI278" s="236"/>
      <c r="BJ278" s="239"/>
      <c r="BK278" s="239"/>
      <c r="BL278" s="239"/>
      <c r="BM278" s="13"/>
      <c r="BN278" s="13"/>
      <c r="BO278" s="13"/>
      <c r="BP278" s="13"/>
      <c r="BQ278" s="13"/>
      <c r="BR278" s="239"/>
      <c r="BS278" s="239"/>
      <c r="BT278" s="239"/>
      <c r="BU278" s="239"/>
      <c r="BV278" s="239"/>
      <c r="BW278" s="239"/>
      <c r="BX278" s="239"/>
      <c r="BY278" s="239"/>
      <c r="BZ278" s="239"/>
      <c r="CA278" s="239"/>
      <c r="CB278" s="239"/>
      <c r="CC278" s="239"/>
      <c r="CD278" s="239"/>
      <c r="CE278" s="239"/>
    </row>
    <row r="279" customFormat="false" ht="12.75" hidden="false" customHeight="false" outlineLevel="0" collapsed="false">
      <c r="B279" s="247" t="n">
        <v>44440</v>
      </c>
      <c r="C279" s="248" t="n">
        <v>33.3999992370605</v>
      </c>
      <c r="D279" s="248" t="n">
        <v>38.3999992370605</v>
      </c>
      <c r="E279" s="248" t="n">
        <v>43.3999992370605</v>
      </c>
      <c r="F279" s="236"/>
      <c r="G279" s="248" t="n">
        <v>24.4425010299683</v>
      </c>
      <c r="H279" s="248" t="n">
        <v>26.4425010299683</v>
      </c>
      <c r="I279" s="248" t="n">
        <v>29.9425010299683</v>
      </c>
      <c r="J279" s="236"/>
      <c r="K279" s="238" t="n">
        <v>45323</v>
      </c>
      <c r="L279" s="249" t="n">
        <v>33.0530057525635</v>
      </c>
      <c r="M279" s="249" t="n">
        <v>38.0530057525635</v>
      </c>
      <c r="N279" s="249" t="n">
        <v>43.0530057525635</v>
      </c>
      <c r="O279" s="236"/>
      <c r="P279" s="249" t="n">
        <v>31.7620057678223</v>
      </c>
      <c r="Q279" s="249" t="n">
        <v>36.7620057678223</v>
      </c>
      <c r="R279" s="249" t="n">
        <v>41.7620057678223</v>
      </c>
      <c r="S279" s="236"/>
      <c r="T279" s="249" t="n">
        <v>1.70243310928345</v>
      </c>
      <c r="U279" s="249" t="n">
        <v>1.70243310928345</v>
      </c>
      <c r="V279" s="249" t="n">
        <v>1.70243310928345</v>
      </c>
      <c r="W279" s="236"/>
      <c r="X279" s="249" t="n">
        <v>0</v>
      </c>
      <c r="Y279" s="249" t="n">
        <v>0</v>
      </c>
      <c r="Z279" s="249" t="n">
        <v>0.245</v>
      </c>
      <c r="AA279" s="236"/>
      <c r="AB279" s="249" t="n">
        <v>0</v>
      </c>
      <c r="AC279" s="249" t="n">
        <v>0</v>
      </c>
      <c r="AD279" s="249" t="n">
        <v>0.132</v>
      </c>
      <c r="AE279" s="236"/>
      <c r="AF279" s="249" t="n">
        <v>0</v>
      </c>
      <c r="AG279" s="249" t="n">
        <v>0</v>
      </c>
      <c r="AH279" s="249" t="n">
        <v>0</v>
      </c>
      <c r="AI279" s="236"/>
      <c r="AJ279" s="249" t="n">
        <v>0</v>
      </c>
      <c r="AK279" s="249" t="n">
        <v>0</v>
      </c>
      <c r="AL279" s="249" t="n">
        <v>0</v>
      </c>
      <c r="AM279" s="236"/>
      <c r="AN279" s="237" t="n">
        <v>74</v>
      </c>
      <c r="AO279" s="250" t="n">
        <v>0.4</v>
      </c>
      <c r="AP279" s="236"/>
      <c r="AQ279" s="236"/>
      <c r="AR279" s="236"/>
      <c r="AS279" s="236"/>
      <c r="AT279" s="236"/>
      <c r="AU279" s="236"/>
      <c r="AV279" s="236"/>
      <c r="AW279" s="236"/>
      <c r="AX279" s="236"/>
      <c r="AY279" s="236"/>
      <c r="AZ279" s="236"/>
      <c r="BA279" s="236"/>
      <c r="BB279" s="236"/>
      <c r="BC279" s="236"/>
      <c r="BD279" s="236"/>
      <c r="BE279" s="236"/>
      <c r="BF279" s="238" t="n">
        <v>45323</v>
      </c>
      <c r="BG279" s="252" t="n">
        <v>0.89</v>
      </c>
      <c r="BH279" s="236"/>
      <c r="BI279" s="236"/>
      <c r="BJ279" s="239"/>
      <c r="BK279" s="239"/>
      <c r="BL279" s="239"/>
      <c r="BM279" s="13"/>
      <c r="BN279" s="13"/>
      <c r="BO279" s="13"/>
      <c r="BP279" s="13"/>
      <c r="BQ279" s="13"/>
      <c r="BR279" s="239"/>
      <c r="BS279" s="239"/>
      <c r="BT279" s="239"/>
      <c r="BU279" s="239"/>
      <c r="BV279" s="239"/>
      <c r="BW279" s="239"/>
      <c r="BX279" s="239"/>
      <c r="BY279" s="239"/>
      <c r="BZ279" s="239"/>
      <c r="CA279" s="239"/>
      <c r="CB279" s="239"/>
      <c r="CC279" s="239"/>
      <c r="CD279" s="239"/>
      <c r="CE279" s="239"/>
    </row>
    <row r="280" customFormat="false" ht="12.75" hidden="false" customHeight="false" outlineLevel="0" collapsed="false">
      <c r="B280" s="247" t="n">
        <v>44470</v>
      </c>
      <c r="C280" s="248" t="n">
        <v>32.6499988555908</v>
      </c>
      <c r="D280" s="248" t="n">
        <v>37.6499988555908</v>
      </c>
      <c r="E280" s="248" t="n">
        <v>42.6499988555908</v>
      </c>
      <c r="F280" s="236"/>
      <c r="G280" s="248" t="n">
        <v>24.0750007247925</v>
      </c>
      <c r="H280" s="248" t="n">
        <v>26.0750007247925</v>
      </c>
      <c r="I280" s="248" t="n">
        <v>29.5750007247925</v>
      </c>
      <c r="J280" s="236"/>
      <c r="K280" s="238" t="n">
        <v>45352</v>
      </c>
      <c r="L280" s="249" t="n">
        <v>31.6300035095215</v>
      </c>
      <c r="M280" s="249" t="n">
        <v>36.6300035095215</v>
      </c>
      <c r="N280" s="249" t="n">
        <v>41.6300035095215</v>
      </c>
      <c r="O280" s="236"/>
      <c r="P280" s="249" t="n">
        <v>30.9200028991699</v>
      </c>
      <c r="Q280" s="249" t="n">
        <v>35.9200028991699</v>
      </c>
      <c r="R280" s="249" t="n">
        <v>40.9200028991699</v>
      </c>
      <c r="S280" s="236"/>
      <c r="T280" s="249" t="n">
        <v>1.70243310928345</v>
      </c>
      <c r="U280" s="249" t="n">
        <v>1.70243310928345</v>
      </c>
      <c r="V280" s="249" t="n">
        <v>1.70243310928345</v>
      </c>
      <c r="W280" s="236"/>
      <c r="X280" s="249" t="n">
        <v>0</v>
      </c>
      <c r="Y280" s="249" t="n">
        <v>0</v>
      </c>
      <c r="Z280" s="249" t="n">
        <v>0.245</v>
      </c>
      <c r="AA280" s="236"/>
      <c r="AB280" s="249" t="n">
        <v>0</v>
      </c>
      <c r="AC280" s="249" t="n">
        <v>0</v>
      </c>
      <c r="AD280" s="249" t="n">
        <v>0.132</v>
      </c>
      <c r="AE280" s="236"/>
      <c r="AF280" s="249" t="n">
        <v>0</v>
      </c>
      <c r="AG280" s="249" t="n">
        <v>0</v>
      </c>
      <c r="AH280" s="249" t="n">
        <v>0</v>
      </c>
      <c r="AI280" s="236"/>
      <c r="AJ280" s="249" t="n">
        <v>0</v>
      </c>
      <c r="AK280" s="249" t="n">
        <v>0</v>
      </c>
      <c r="AL280" s="249" t="n">
        <v>0</v>
      </c>
      <c r="AM280" s="236"/>
      <c r="AN280" s="237" t="n">
        <v>74</v>
      </c>
      <c r="AO280" s="250" t="n">
        <v>0.4</v>
      </c>
      <c r="AP280" s="236"/>
      <c r="AQ280" s="236"/>
      <c r="AR280" s="236"/>
      <c r="AS280" s="236"/>
      <c r="AT280" s="236"/>
      <c r="AU280" s="236"/>
      <c r="AV280" s="236"/>
      <c r="AW280" s="236"/>
      <c r="AX280" s="236"/>
      <c r="AY280" s="236"/>
      <c r="AZ280" s="236"/>
      <c r="BA280" s="236"/>
      <c r="BB280" s="236"/>
      <c r="BC280" s="236"/>
      <c r="BD280" s="236"/>
      <c r="BE280" s="236"/>
      <c r="BF280" s="238" t="n">
        <v>45352</v>
      </c>
      <c r="BG280" s="252" t="n">
        <v>0.89</v>
      </c>
      <c r="BH280" s="236"/>
      <c r="BI280" s="236"/>
      <c r="BJ280" s="239"/>
      <c r="BK280" s="239"/>
      <c r="BL280" s="239"/>
      <c r="BM280" s="13"/>
      <c r="BN280" s="13"/>
      <c r="BO280" s="13"/>
      <c r="BP280" s="13"/>
      <c r="BQ280" s="13"/>
      <c r="BR280" s="239"/>
      <c r="BS280" s="239"/>
      <c r="BT280" s="239"/>
      <c r="BU280" s="239"/>
      <c r="BV280" s="239"/>
      <c r="BW280" s="239"/>
      <c r="BX280" s="239"/>
      <c r="BY280" s="239"/>
      <c r="BZ280" s="239"/>
      <c r="CA280" s="239"/>
      <c r="CB280" s="239"/>
      <c r="CC280" s="239"/>
      <c r="CD280" s="239"/>
      <c r="CE280" s="239"/>
    </row>
    <row r="281" customFormat="false" ht="12.75" hidden="false" customHeight="false" outlineLevel="0" collapsed="false">
      <c r="B281" s="247" t="n">
        <v>44501</v>
      </c>
      <c r="C281" s="248" t="n">
        <v>31.1499988555908</v>
      </c>
      <c r="D281" s="248" t="n">
        <v>36.1499988555908</v>
      </c>
      <c r="E281" s="248" t="n">
        <v>41.1499988555908</v>
      </c>
      <c r="F281" s="236"/>
      <c r="G281" s="248" t="n">
        <v>24.1749991989136</v>
      </c>
      <c r="H281" s="248" t="n">
        <v>26.1749991989136</v>
      </c>
      <c r="I281" s="248" t="n">
        <v>29.6749991989136</v>
      </c>
      <c r="J281" s="236"/>
      <c r="K281" s="238" t="n">
        <v>45383</v>
      </c>
      <c r="L281" s="249" t="n">
        <v>30.898508605957</v>
      </c>
      <c r="M281" s="249" t="n">
        <v>35.898508605957</v>
      </c>
      <c r="N281" s="249" t="n">
        <v>40.898508605957</v>
      </c>
      <c r="O281" s="236"/>
      <c r="P281" s="249" t="n">
        <v>29.9065103149414</v>
      </c>
      <c r="Q281" s="249" t="n">
        <v>34.9065103149414</v>
      </c>
      <c r="R281" s="249" t="n">
        <v>39.9065103149414</v>
      </c>
      <c r="S281" s="236"/>
      <c r="T281" s="249" t="n">
        <v>1.70243310928345</v>
      </c>
      <c r="U281" s="249" t="n">
        <v>1.70243310928345</v>
      </c>
      <c r="V281" s="249" t="n">
        <v>1.70243310928345</v>
      </c>
      <c r="W281" s="236"/>
      <c r="X281" s="249" t="n">
        <v>0</v>
      </c>
      <c r="Y281" s="249" t="n">
        <v>0</v>
      </c>
      <c r="Z281" s="249" t="n">
        <v>0.245</v>
      </c>
      <c r="AA281" s="236"/>
      <c r="AB281" s="249" t="n">
        <v>0</v>
      </c>
      <c r="AC281" s="249" t="n">
        <v>0</v>
      </c>
      <c r="AD281" s="249" t="n">
        <v>0.132</v>
      </c>
      <c r="AE281" s="236"/>
      <c r="AF281" s="249" t="n">
        <v>0</v>
      </c>
      <c r="AG281" s="249" t="n">
        <v>0</v>
      </c>
      <c r="AH281" s="249" t="n">
        <v>0</v>
      </c>
      <c r="AI281" s="236"/>
      <c r="AJ281" s="249" t="n">
        <v>0</v>
      </c>
      <c r="AK281" s="249" t="n">
        <v>0</v>
      </c>
      <c r="AL281" s="249" t="n">
        <v>0</v>
      </c>
      <c r="AM281" s="236"/>
      <c r="AN281" s="237" t="n">
        <v>74</v>
      </c>
      <c r="AO281" s="250" t="n">
        <v>0.4</v>
      </c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36"/>
      <c r="BD281" s="236"/>
      <c r="BE281" s="236"/>
      <c r="BF281" s="238" t="n">
        <v>45383</v>
      </c>
      <c r="BG281" s="252" t="n">
        <v>0.89</v>
      </c>
      <c r="BH281" s="236"/>
      <c r="BI281" s="236"/>
      <c r="BJ281" s="239"/>
      <c r="BK281" s="239"/>
      <c r="BL281" s="239"/>
      <c r="BM281" s="13"/>
      <c r="BN281" s="13"/>
      <c r="BO281" s="13"/>
      <c r="BP281" s="13"/>
      <c r="BQ281" s="13"/>
      <c r="BR281" s="239"/>
      <c r="BS281" s="239"/>
      <c r="BT281" s="239"/>
      <c r="BU281" s="239"/>
      <c r="BV281" s="239"/>
      <c r="BW281" s="239"/>
      <c r="BX281" s="239"/>
      <c r="BY281" s="239"/>
      <c r="BZ281" s="239"/>
      <c r="CA281" s="239"/>
      <c r="CB281" s="239"/>
      <c r="CC281" s="239"/>
      <c r="CD281" s="239"/>
      <c r="CE281" s="239"/>
    </row>
    <row r="282" customFormat="false" ht="12.75" hidden="false" customHeight="false" outlineLevel="0" collapsed="false">
      <c r="B282" s="247" t="n">
        <v>44531</v>
      </c>
      <c r="C282" s="248" t="n">
        <v>30.5500003814697</v>
      </c>
      <c r="D282" s="248" t="n">
        <v>35.5500003814697</v>
      </c>
      <c r="E282" s="248" t="n">
        <v>40.5500003814697</v>
      </c>
      <c r="F282" s="236"/>
      <c r="G282" s="248" t="n">
        <v>26.024998626709</v>
      </c>
      <c r="H282" s="248" t="n">
        <v>28.024998626709</v>
      </c>
      <c r="I282" s="248" t="n">
        <v>31.524998626709</v>
      </c>
      <c r="J282" s="236"/>
      <c r="K282" s="238" t="n">
        <v>45413</v>
      </c>
      <c r="L282" s="249" t="n">
        <v>32.0725064849854</v>
      </c>
      <c r="M282" s="249" t="n">
        <v>37.0725064849854</v>
      </c>
      <c r="N282" s="249" t="n">
        <v>42.0725064849854</v>
      </c>
      <c r="O282" s="236"/>
      <c r="P282" s="249" t="n">
        <v>32.9525041198731</v>
      </c>
      <c r="Q282" s="249" t="n">
        <v>37.9525041198731</v>
      </c>
      <c r="R282" s="249" t="n">
        <v>42.9525041198731</v>
      </c>
      <c r="S282" s="236"/>
      <c r="T282" s="249" t="n">
        <v>1.70243310928345</v>
      </c>
      <c r="U282" s="249" t="n">
        <v>1.70243310928345</v>
      </c>
      <c r="V282" s="249" t="n">
        <v>1.70243310928345</v>
      </c>
      <c r="W282" s="236"/>
      <c r="X282" s="249"/>
      <c r="Y282" s="249"/>
      <c r="Z282" s="249"/>
      <c r="AA282" s="236"/>
      <c r="AB282" s="249"/>
      <c r="AC282" s="249"/>
      <c r="AD282" s="249"/>
      <c r="AE282" s="236"/>
      <c r="AF282" s="249"/>
      <c r="AG282" s="249"/>
      <c r="AH282" s="249"/>
      <c r="AI282" s="236"/>
      <c r="AJ282" s="249"/>
      <c r="AK282" s="249"/>
      <c r="AL282" s="249"/>
      <c r="AM282" s="236"/>
      <c r="AN282" s="237" t="n">
        <v>74</v>
      </c>
      <c r="AO282" s="250" t="n">
        <v>0.4</v>
      </c>
      <c r="AP282" s="236"/>
      <c r="AQ282" s="236"/>
      <c r="AR282" s="236"/>
      <c r="AS282" s="236"/>
      <c r="AT282" s="236"/>
      <c r="AU282" s="236"/>
      <c r="AV282" s="236"/>
      <c r="AW282" s="236"/>
      <c r="AX282" s="236"/>
      <c r="AY282" s="236"/>
      <c r="AZ282" s="236"/>
      <c r="BA282" s="236"/>
      <c r="BB282" s="236"/>
      <c r="BC282" s="236"/>
      <c r="BD282" s="236"/>
      <c r="BE282" s="236"/>
      <c r="BF282" s="238" t="n">
        <v>45413</v>
      </c>
      <c r="BG282" s="252" t="n">
        <v>0.89</v>
      </c>
      <c r="BH282" s="236"/>
      <c r="BI282" s="236"/>
      <c r="BJ282" s="239"/>
      <c r="BK282" s="239"/>
      <c r="BL282" s="239"/>
      <c r="BM282" s="13"/>
      <c r="BN282" s="13"/>
      <c r="BO282" s="13"/>
      <c r="BP282" s="13"/>
      <c r="BQ282" s="13"/>
      <c r="BR282" s="239"/>
      <c r="BS282" s="239"/>
      <c r="BT282" s="239"/>
      <c r="BU282" s="239"/>
      <c r="BV282" s="239"/>
      <c r="BW282" s="239"/>
      <c r="BX282" s="239"/>
      <c r="BY282" s="239"/>
      <c r="BZ282" s="239"/>
      <c r="CA282" s="239"/>
      <c r="CB282" s="239"/>
      <c r="CC282" s="239"/>
      <c r="CD282" s="239"/>
      <c r="CE282" s="239"/>
    </row>
    <row r="283" customFormat="false" ht="12.75" hidden="false" customHeight="false" outlineLevel="0" collapsed="false">
      <c r="B283" s="247" t="n">
        <v>44562</v>
      </c>
      <c r="C283" s="248" t="n">
        <v>34.5500106811523</v>
      </c>
      <c r="D283" s="248" t="n">
        <v>39.5500106811523</v>
      </c>
      <c r="E283" s="248" t="n">
        <v>44.5500106811523</v>
      </c>
      <c r="F283" s="236"/>
      <c r="G283" s="248" t="n">
        <v>27.192495880127</v>
      </c>
      <c r="H283" s="248" t="n">
        <v>29.192495880127</v>
      </c>
      <c r="I283" s="248" t="n">
        <v>32.692495880127</v>
      </c>
      <c r="J283" s="236"/>
      <c r="K283" s="238" t="n">
        <v>45444</v>
      </c>
      <c r="L283" s="249" t="n">
        <v>42.0900025939941</v>
      </c>
      <c r="M283" s="249" t="n">
        <v>47.0900025939941</v>
      </c>
      <c r="N283" s="249" t="n">
        <v>52.0900025939941</v>
      </c>
      <c r="O283" s="236"/>
      <c r="P283" s="249" t="n">
        <v>42.1725034332275</v>
      </c>
      <c r="Q283" s="249" t="n">
        <v>47.1725034332275</v>
      </c>
      <c r="R283" s="249" t="n">
        <v>52.1725034332275</v>
      </c>
      <c r="S283" s="236"/>
      <c r="T283" s="249" t="n">
        <v>1.70243310928345</v>
      </c>
      <c r="U283" s="249" t="n">
        <v>1.70243310928345</v>
      </c>
      <c r="V283" s="249" t="n">
        <v>1.70243310928345</v>
      </c>
      <c r="W283" s="236"/>
      <c r="X283" s="249" t="n">
        <v>0</v>
      </c>
      <c r="Y283" s="249" t="n">
        <v>0</v>
      </c>
      <c r="Z283" s="249" t="n">
        <v>0.245</v>
      </c>
      <c r="AA283" s="236"/>
      <c r="AB283" s="249" t="n">
        <v>0</v>
      </c>
      <c r="AC283" s="249" t="n">
        <v>0</v>
      </c>
      <c r="AD283" s="249" t="n">
        <v>0</v>
      </c>
      <c r="AE283" s="236"/>
      <c r="AF283" s="249" t="n">
        <v>0</v>
      </c>
      <c r="AG283" s="249" t="n">
        <v>0</v>
      </c>
      <c r="AH283" s="249" t="n">
        <v>0</v>
      </c>
      <c r="AI283" s="236"/>
      <c r="AJ283" s="249" t="n">
        <v>0</v>
      </c>
      <c r="AK283" s="249" t="n">
        <v>0</v>
      </c>
      <c r="AL283" s="249" t="n">
        <v>0</v>
      </c>
      <c r="AM283" s="236"/>
      <c r="AN283" s="237" t="n">
        <v>74</v>
      </c>
      <c r="AO283" s="250" t="n">
        <v>0.4</v>
      </c>
      <c r="AP283" s="236"/>
      <c r="AQ283" s="236"/>
      <c r="AR283" s="236"/>
      <c r="AS283" s="236"/>
      <c r="AT283" s="236"/>
      <c r="AU283" s="236"/>
      <c r="AV283" s="236"/>
      <c r="AW283" s="236"/>
      <c r="AX283" s="236"/>
      <c r="AY283" s="236"/>
      <c r="AZ283" s="236"/>
      <c r="BA283" s="236"/>
      <c r="BB283" s="236"/>
      <c r="BC283" s="236"/>
      <c r="BD283" s="236"/>
      <c r="BE283" s="236"/>
      <c r="BF283" s="238" t="n">
        <v>45444</v>
      </c>
      <c r="BG283" s="252" t="n">
        <v>0.89</v>
      </c>
      <c r="BH283" s="236"/>
      <c r="BI283" s="236"/>
      <c r="BJ283" s="239"/>
      <c r="BK283" s="239"/>
      <c r="BL283" s="239"/>
      <c r="BM283" s="13"/>
      <c r="BN283" s="13"/>
      <c r="BO283" s="13"/>
      <c r="BP283" s="13"/>
      <c r="BQ283" s="13"/>
      <c r="BR283" s="239"/>
      <c r="BS283" s="239"/>
      <c r="BT283" s="239"/>
      <c r="BU283" s="239"/>
      <c r="BV283" s="239"/>
      <c r="BW283" s="239"/>
      <c r="BX283" s="239"/>
      <c r="BY283" s="239"/>
      <c r="BZ283" s="239"/>
      <c r="CA283" s="239"/>
      <c r="CB283" s="239"/>
      <c r="CC283" s="239"/>
      <c r="CD283" s="239"/>
      <c r="CE283" s="239"/>
    </row>
    <row r="284" customFormat="false" ht="12.75" hidden="false" customHeight="false" outlineLevel="0" collapsed="false">
      <c r="B284" s="247" t="n">
        <v>44593</v>
      </c>
      <c r="C284" s="248" t="n">
        <v>33.4000015258789</v>
      </c>
      <c r="D284" s="248" t="n">
        <v>38.4000015258789</v>
      </c>
      <c r="E284" s="248" t="n">
        <v>43.4000015258789</v>
      </c>
      <c r="F284" s="236"/>
      <c r="G284" s="248" t="n">
        <v>27.6924977874756</v>
      </c>
      <c r="H284" s="248" t="n">
        <v>29.6924977874756</v>
      </c>
      <c r="I284" s="248" t="n">
        <v>33.1924977874756</v>
      </c>
      <c r="J284" s="236"/>
      <c r="K284" s="238" t="n">
        <v>45474</v>
      </c>
      <c r="L284" s="249" t="n">
        <v>40.2600122070313</v>
      </c>
      <c r="M284" s="249" t="n">
        <v>45.2600122070313</v>
      </c>
      <c r="N284" s="249" t="n">
        <v>50.2600122070313</v>
      </c>
      <c r="O284" s="236"/>
      <c r="P284" s="249" t="n">
        <v>43.340012512207</v>
      </c>
      <c r="Q284" s="249" t="n">
        <v>48.340012512207</v>
      </c>
      <c r="R284" s="249" t="n">
        <v>53.340012512207</v>
      </c>
      <c r="S284" s="236"/>
      <c r="T284" s="249" t="n">
        <v>1.70243310928345</v>
      </c>
      <c r="U284" s="249" t="n">
        <v>1.70243310928345</v>
      </c>
      <c r="V284" s="249" t="n">
        <v>1.70243310928345</v>
      </c>
      <c r="W284" s="236"/>
      <c r="X284" s="249"/>
      <c r="Y284" s="249"/>
      <c r="Z284" s="249"/>
      <c r="AA284" s="236"/>
      <c r="AB284" s="249"/>
      <c r="AC284" s="249"/>
      <c r="AD284" s="249"/>
      <c r="AE284" s="236"/>
      <c r="AF284" s="249"/>
      <c r="AG284" s="249"/>
      <c r="AH284" s="249"/>
      <c r="AI284" s="236"/>
      <c r="AJ284" s="249"/>
      <c r="AK284" s="249"/>
      <c r="AL284" s="249"/>
      <c r="AM284" s="236"/>
      <c r="AN284" s="237" t="n">
        <v>74</v>
      </c>
      <c r="AO284" s="250" t="n">
        <v>0.4</v>
      </c>
      <c r="AP284" s="236"/>
      <c r="AQ284" s="236"/>
      <c r="AR284" s="236"/>
      <c r="AS284" s="236"/>
      <c r="AT284" s="236"/>
      <c r="AU284" s="236"/>
      <c r="AV284" s="236"/>
      <c r="AW284" s="236"/>
      <c r="AX284" s="236"/>
      <c r="AY284" s="236"/>
      <c r="AZ284" s="236"/>
      <c r="BA284" s="236"/>
      <c r="BB284" s="236"/>
      <c r="BC284" s="236"/>
      <c r="BD284" s="236"/>
      <c r="BE284" s="236"/>
      <c r="BF284" s="238" t="n">
        <v>45474</v>
      </c>
      <c r="BG284" s="252" t="n">
        <v>0.89</v>
      </c>
      <c r="BH284" s="236"/>
      <c r="BI284" s="236"/>
      <c r="BJ284" s="239"/>
      <c r="BK284" s="239"/>
      <c r="BL284" s="239"/>
      <c r="BM284" s="13"/>
      <c r="BN284" s="13"/>
      <c r="BO284" s="13"/>
      <c r="BP284" s="13"/>
      <c r="BQ284" s="13"/>
      <c r="BR284" s="239"/>
      <c r="BS284" s="239"/>
      <c r="BT284" s="239"/>
      <c r="BU284" s="239"/>
      <c r="BV284" s="239"/>
      <c r="BW284" s="239"/>
      <c r="BX284" s="239"/>
      <c r="BY284" s="239"/>
      <c r="BZ284" s="239"/>
      <c r="CA284" s="239"/>
      <c r="CB284" s="239"/>
      <c r="CC284" s="239"/>
      <c r="CD284" s="239"/>
      <c r="CE284" s="239"/>
    </row>
    <row r="285" customFormat="false" ht="12.75" hidden="false" customHeight="false" outlineLevel="0" collapsed="false">
      <c r="B285" s="247" t="n">
        <v>44621</v>
      </c>
      <c r="C285" s="248" t="n">
        <v>31.8799915313721</v>
      </c>
      <c r="D285" s="248" t="n">
        <v>36.8799915313721</v>
      </c>
      <c r="E285" s="248" t="n">
        <v>41.8799915313721</v>
      </c>
      <c r="F285" s="236"/>
      <c r="G285" s="248" t="n">
        <v>26.6424966430664</v>
      </c>
      <c r="H285" s="248" t="n">
        <v>28.6424966430664</v>
      </c>
      <c r="I285" s="248" t="n">
        <v>32.1424966430664</v>
      </c>
      <c r="J285" s="236"/>
      <c r="K285" s="238" t="n">
        <v>45505</v>
      </c>
      <c r="L285" s="249" t="n">
        <v>39.1600099182129</v>
      </c>
      <c r="M285" s="249" t="n">
        <v>44.1600099182129</v>
      </c>
      <c r="N285" s="249" t="n">
        <v>49.1600099182129</v>
      </c>
      <c r="O285" s="236"/>
      <c r="P285" s="249" t="n">
        <v>41.4900102233887</v>
      </c>
      <c r="Q285" s="249" t="n">
        <v>46.4900102233887</v>
      </c>
      <c r="R285" s="249" t="n">
        <v>51.4900102233887</v>
      </c>
      <c r="S285" s="236"/>
      <c r="T285" s="249" t="n">
        <v>1.70243310928345</v>
      </c>
      <c r="U285" s="249" t="n">
        <v>1.70243310928345</v>
      </c>
      <c r="V285" s="249" t="n">
        <v>1.70243310928345</v>
      </c>
      <c r="W285" s="236"/>
      <c r="X285" s="249"/>
      <c r="Y285" s="249"/>
      <c r="Z285" s="249"/>
      <c r="AA285" s="236"/>
      <c r="AB285" s="249"/>
      <c r="AC285" s="249"/>
      <c r="AD285" s="249"/>
      <c r="AE285" s="236"/>
      <c r="AF285" s="249"/>
      <c r="AG285" s="249"/>
      <c r="AH285" s="249"/>
      <c r="AI285" s="236"/>
      <c r="AJ285" s="249"/>
      <c r="AK285" s="249"/>
      <c r="AL285" s="249"/>
      <c r="AM285" s="236"/>
      <c r="AN285" s="237" t="n">
        <v>74</v>
      </c>
      <c r="AO285" s="250" t="n">
        <v>0.4</v>
      </c>
      <c r="AP285" s="236"/>
      <c r="AQ285" s="236"/>
      <c r="AR285" s="236"/>
      <c r="AS285" s="236"/>
      <c r="AT285" s="236"/>
      <c r="AU285" s="236"/>
      <c r="AV285" s="236"/>
      <c r="AW285" s="236"/>
      <c r="AX285" s="236"/>
      <c r="AY285" s="236"/>
      <c r="AZ285" s="236"/>
      <c r="BA285" s="236"/>
      <c r="BB285" s="236"/>
      <c r="BC285" s="236"/>
      <c r="BD285" s="236"/>
      <c r="BE285" s="236"/>
      <c r="BF285" s="238" t="n">
        <v>45505</v>
      </c>
      <c r="BG285" s="252" t="n">
        <v>0.89</v>
      </c>
      <c r="BH285" s="236"/>
      <c r="BI285" s="236"/>
      <c r="BJ285" s="239"/>
      <c r="BK285" s="239"/>
      <c r="BL285" s="239"/>
      <c r="BM285" s="13"/>
      <c r="BN285" s="13"/>
      <c r="BO285" s="13"/>
      <c r="BP285" s="13"/>
      <c r="BQ285" s="13"/>
      <c r="BR285" s="239"/>
      <c r="BS285" s="239"/>
      <c r="BT285" s="239"/>
      <c r="BU285" s="239"/>
      <c r="BV285" s="239"/>
      <c r="BW285" s="239"/>
      <c r="BX285" s="239"/>
      <c r="BY285" s="239"/>
      <c r="BZ285" s="239"/>
      <c r="CA285" s="239"/>
      <c r="CB285" s="239"/>
      <c r="CC285" s="239"/>
      <c r="CD285" s="239"/>
      <c r="CE285" s="239"/>
    </row>
    <row r="286" customFormat="false" ht="12.75" hidden="false" customHeight="false" outlineLevel="0" collapsed="false">
      <c r="B286" s="247" t="n">
        <v>44652</v>
      </c>
      <c r="C286" s="248" t="n">
        <v>33.0799980163574</v>
      </c>
      <c r="D286" s="248" t="n">
        <v>38.0799980163574</v>
      </c>
      <c r="E286" s="248" t="n">
        <v>43.0799980163574</v>
      </c>
      <c r="F286" s="236"/>
      <c r="G286" s="248" t="n">
        <v>26.3424974060059</v>
      </c>
      <c r="H286" s="248" t="n">
        <v>28.3424974060059</v>
      </c>
      <c r="I286" s="248" t="n">
        <v>31.8424974060059</v>
      </c>
      <c r="J286" s="236"/>
      <c r="K286" s="238" t="n">
        <v>45536</v>
      </c>
      <c r="L286" s="249" t="n">
        <v>30.9590043640137</v>
      </c>
      <c r="M286" s="249" t="n">
        <v>35.9590043640137</v>
      </c>
      <c r="N286" s="249" t="n">
        <v>40.9590043640137</v>
      </c>
      <c r="O286" s="236"/>
      <c r="P286" s="249" t="n">
        <v>33.5360040283203</v>
      </c>
      <c r="Q286" s="249" t="n">
        <v>38.5360040283203</v>
      </c>
      <c r="R286" s="249" t="n">
        <v>43.5360040283203</v>
      </c>
      <c r="S286" s="236"/>
      <c r="T286" s="249" t="n">
        <v>1.70243310928345</v>
      </c>
      <c r="U286" s="249" t="n">
        <v>1.70243310928345</v>
      </c>
      <c r="V286" s="249" t="n">
        <v>1.70243310928345</v>
      </c>
      <c r="W286" s="236"/>
      <c r="X286" s="249"/>
      <c r="Y286" s="249"/>
      <c r="Z286" s="249"/>
      <c r="AA286" s="236"/>
      <c r="AB286" s="249"/>
      <c r="AC286" s="249"/>
      <c r="AD286" s="249"/>
      <c r="AE286" s="236"/>
      <c r="AF286" s="249"/>
      <c r="AG286" s="249"/>
      <c r="AH286" s="249"/>
      <c r="AI286" s="236"/>
      <c r="AJ286" s="249"/>
      <c r="AK286" s="249"/>
      <c r="AL286" s="249"/>
      <c r="AM286" s="236"/>
      <c r="AN286" s="237" t="n">
        <v>74</v>
      </c>
      <c r="AO286" s="250" t="n">
        <v>0.4</v>
      </c>
      <c r="AP286" s="236"/>
      <c r="AQ286" s="236"/>
      <c r="AR286" s="236"/>
      <c r="AS286" s="236"/>
      <c r="AT286" s="236"/>
      <c r="AU286" s="236"/>
      <c r="AV286" s="236"/>
      <c r="AW286" s="236"/>
      <c r="AX286" s="236"/>
      <c r="AY286" s="236"/>
      <c r="AZ286" s="236"/>
      <c r="BA286" s="236"/>
      <c r="BB286" s="236"/>
      <c r="BC286" s="236"/>
      <c r="BD286" s="236"/>
      <c r="BE286" s="236"/>
      <c r="BF286" s="238" t="n">
        <v>45536</v>
      </c>
      <c r="BG286" s="252" t="n">
        <v>0.89</v>
      </c>
      <c r="BH286" s="236"/>
      <c r="BI286" s="236"/>
      <c r="BJ286" s="239"/>
      <c r="BK286" s="239"/>
      <c r="BL286" s="239"/>
      <c r="BM286" s="13"/>
      <c r="BN286" s="13"/>
      <c r="BO286" s="13"/>
      <c r="BP286" s="13"/>
      <c r="BQ286" s="13"/>
      <c r="BR286" s="239"/>
      <c r="BS286" s="239"/>
      <c r="BT286" s="239"/>
      <c r="BU286" s="239"/>
      <c r="BV286" s="239"/>
      <c r="BW286" s="239"/>
      <c r="BX286" s="239"/>
      <c r="BY286" s="239"/>
      <c r="BZ286" s="239"/>
      <c r="CA286" s="239"/>
      <c r="CB286" s="239"/>
      <c r="CC286" s="239"/>
      <c r="CD286" s="239"/>
      <c r="CE286" s="239"/>
    </row>
    <row r="287" customFormat="false" ht="12.75" hidden="false" customHeight="false" outlineLevel="0" collapsed="false">
      <c r="B287" s="247" t="n">
        <v>44682</v>
      </c>
      <c r="C287" s="248" t="n">
        <v>35.6300163269043</v>
      </c>
      <c r="D287" s="248" t="n">
        <v>40.6300163269043</v>
      </c>
      <c r="E287" s="248" t="n">
        <v>45.6300163269043</v>
      </c>
      <c r="F287" s="236"/>
      <c r="G287" s="248" t="n">
        <v>25.9424977874756</v>
      </c>
      <c r="H287" s="248" t="n">
        <v>27.9424977874756</v>
      </c>
      <c r="I287" s="248" t="n">
        <v>31.4424977874756</v>
      </c>
      <c r="J287" s="236"/>
      <c r="K287" s="238" t="n">
        <v>45566</v>
      </c>
      <c r="L287" s="249" t="n">
        <v>29.4010076141357</v>
      </c>
      <c r="M287" s="249" t="n">
        <v>34.4010076141357</v>
      </c>
      <c r="N287" s="249" t="n">
        <v>39.4010076141357</v>
      </c>
      <c r="O287" s="236"/>
      <c r="P287" s="249" t="n">
        <v>31.1540059661865</v>
      </c>
      <c r="Q287" s="249" t="n">
        <v>36.1540059661865</v>
      </c>
      <c r="R287" s="249" t="n">
        <v>41.1540059661865</v>
      </c>
      <c r="S287" s="236"/>
      <c r="T287" s="249" t="n">
        <v>1.70243310928345</v>
      </c>
      <c r="U287" s="249" t="n">
        <v>1.70243310928345</v>
      </c>
      <c r="V287" s="249" t="n">
        <v>1.70243310928345</v>
      </c>
      <c r="W287" s="236"/>
      <c r="X287" s="249"/>
      <c r="Y287" s="249"/>
      <c r="Z287" s="249"/>
      <c r="AA287" s="236"/>
      <c r="AB287" s="249"/>
      <c r="AC287" s="249"/>
      <c r="AD287" s="249"/>
      <c r="AE287" s="236"/>
      <c r="AF287" s="249"/>
      <c r="AG287" s="249"/>
      <c r="AH287" s="249"/>
      <c r="AI287" s="236"/>
      <c r="AJ287" s="249"/>
      <c r="AK287" s="249"/>
      <c r="AL287" s="249"/>
      <c r="AM287" s="236"/>
      <c r="AN287" s="237" t="n">
        <v>74</v>
      </c>
      <c r="AO287" s="250" t="n">
        <v>0.4</v>
      </c>
      <c r="AP287" s="236"/>
      <c r="AQ287" s="236"/>
      <c r="AR287" s="236"/>
      <c r="AS287" s="236"/>
      <c r="AT287" s="236"/>
      <c r="AU287" s="236"/>
      <c r="AV287" s="236"/>
      <c r="AW287" s="236"/>
      <c r="AX287" s="236"/>
      <c r="AY287" s="236"/>
      <c r="AZ287" s="236"/>
      <c r="BA287" s="236"/>
      <c r="BB287" s="236"/>
      <c r="BC287" s="236"/>
      <c r="BD287" s="236"/>
      <c r="BE287" s="236"/>
      <c r="BF287" s="238" t="n">
        <v>45566</v>
      </c>
      <c r="BG287" s="252" t="n">
        <v>0.89</v>
      </c>
      <c r="BH287" s="236"/>
      <c r="BI287" s="236"/>
      <c r="BJ287" s="239"/>
      <c r="BK287" s="239"/>
      <c r="BL287" s="239"/>
      <c r="BM287" s="13"/>
      <c r="BN287" s="13"/>
      <c r="BO287" s="13"/>
      <c r="BP287" s="13"/>
      <c r="BQ287" s="13"/>
      <c r="BR287" s="239"/>
      <c r="BS287" s="239"/>
      <c r="BT287" s="239"/>
      <c r="BU287" s="239"/>
      <c r="BV287" s="239"/>
      <c r="BW287" s="239"/>
      <c r="BX287" s="239"/>
      <c r="BY287" s="239"/>
      <c r="BZ287" s="239"/>
      <c r="CA287" s="239"/>
      <c r="CB287" s="239"/>
      <c r="CC287" s="239"/>
      <c r="CD287" s="239"/>
      <c r="CE287" s="239"/>
    </row>
    <row r="288" customFormat="false" ht="12.75" hidden="false" customHeight="false" outlineLevel="0" collapsed="false">
      <c r="B288" s="247" t="n">
        <v>44713</v>
      </c>
      <c r="C288" s="248" t="n">
        <v>46.3300018310547</v>
      </c>
      <c r="D288" s="248" t="n">
        <v>51.3300018310547</v>
      </c>
      <c r="E288" s="248" t="n">
        <v>56.3300018310547</v>
      </c>
      <c r="F288" s="236"/>
      <c r="G288" s="248" t="n">
        <v>26.5425000762939</v>
      </c>
      <c r="H288" s="248" t="n">
        <v>28.5425000762939</v>
      </c>
      <c r="I288" s="248" t="n">
        <v>32.042500076294</v>
      </c>
      <c r="J288" s="236"/>
      <c r="K288" s="238" t="n">
        <v>45597</v>
      </c>
      <c r="L288" s="249" t="n">
        <v>29.6510076141357</v>
      </c>
      <c r="M288" s="249" t="n">
        <v>34.6510076141357</v>
      </c>
      <c r="N288" s="249" t="n">
        <v>39.6510076141357</v>
      </c>
      <c r="O288" s="236"/>
      <c r="P288" s="249" t="n">
        <v>30.6540059661865</v>
      </c>
      <c r="Q288" s="249" t="n">
        <v>35.6540059661865</v>
      </c>
      <c r="R288" s="249" t="n">
        <v>40.6540059661865</v>
      </c>
      <c r="S288" s="236"/>
      <c r="T288" s="249" t="n">
        <v>1.70243310928345</v>
      </c>
      <c r="U288" s="249" t="n">
        <v>1.70243310928345</v>
      </c>
      <c r="V288" s="249" t="n">
        <v>1.70243310928345</v>
      </c>
      <c r="W288" s="236"/>
      <c r="X288" s="249"/>
      <c r="Y288" s="249"/>
      <c r="Z288" s="249"/>
      <c r="AA288" s="236"/>
      <c r="AB288" s="249"/>
      <c r="AC288" s="249"/>
      <c r="AD288" s="249"/>
      <c r="AE288" s="236"/>
      <c r="AF288" s="249"/>
      <c r="AG288" s="249"/>
      <c r="AH288" s="249"/>
      <c r="AI288" s="236"/>
      <c r="AJ288" s="249"/>
      <c r="AK288" s="249"/>
      <c r="AL288" s="249"/>
      <c r="AM288" s="236"/>
      <c r="AN288" s="237" t="n">
        <v>74</v>
      </c>
      <c r="AO288" s="250" t="n">
        <v>0.4</v>
      </c>
      <c r="AP288" s="236"/>
      <c r="AQ288" s="236"/>
      <c r="AR288" s="236"/>
      <c r="AS288" s="236"/>
      <c r="AT288" s="236"/>
      <c r="AU288" s="236"/>
      <c r="AV288" s="236"/>
      <c r="AW288" s="236"/>
      <c r="AX288" s="236"/>
      <c r="AY288" s="236"/>
      <c r="AZ288" s="236"/>
      <c r="BA288" s="236"/>
      <c r="BB288" s="236"/>
      <c r="BC288" s="236"/>
      <c r="BD288" s="236"/>
      <c r="BE288" s="236"/>
      <c r="BF288" s="238" t="n">
        <v>45597</v>
      </c>
      <c r="BG288" s="252" t="n">
        <v>0.89</v>
      </c>
      <c r="BH288" s="236"/>
      <c r="BI288" s="236"/>
      <c r="BJ288" s="239"/>
      <c r="BK288" s="239"/>
      <c r="BL288" s="239"/>
      <c r="BM288" s="13"/>
      <c r="BN288" s="13"/>
      <c r="BO288" s="13"/>
      <c r="BP288" s="13"/>
      <c r="BQ288" s="13"/>
      <c r="BR288" s="239"/>
      <c r="BS288" s="239"/>
      <c r="BT288" s="239"/>
      <c r="BU288" s="239"/>
      <c r="BV288" s="239"/>
      <c r="BW288" s="239"/>
      <c r="BX288" s="239"/>
      <c r="BY288" s="239"/>
      <c r="BZ288" s="239"/>
      <c r="CA288" s="239"/>
      <c r="CB288" s="239"/>
      <c r="CC288" s="239"/>
      <c r="CD288" s="239"/>
      <c r="CE288" s="239"/>
    </row>
    <row r="289" customFormat="false" ht="12.75" hidden="false" customHeight="false" outlineLevel="0" collapsed="false">
      <c r="B289" s="247" t="n">
        <v>44743</v>
      </c>
      <c r="C289" s="248" t="n">
        <v>54.9800033569336</v>
      </c>
      <c r="D289" s="248" t="n">
        <v>59.9800033569336</v>
      </c>
      <c r="E289" s="248" t="n">
        <v>64.9800033569336</v>
      </c>
      <c r="F289" s="236"/>
      <c r="G289" s="248" t="n">
        <v>28.0425000762939</v>
      </c>
      <c r="H289" s="248" t="n">
        <v>30.0425000762939</v>
      </c>
      <c r="I289" s="248" t="n">
        <v>33.542500076294</v>
      </c>
      <c r="J289" s="236"/>
      <c r="K289" s="238" t="n">
        <v>45627</v>
      </c>
      <c r="L289" s="249" t="n">
        <v>30.2160062408447</v>
      </c>
      <c r="M289" s="249" t="n">
        <v>35.2160062408447</v>
      </c>
      <c r="N289" s="249" t="n">
        <v>40.2160062408447</v>
      </c>
      <c r="O289" s="236"/>
      <c r="P289" s="249" t="n">
        <v>31.3640073394775</v>
      </c>
      <c r="Q289" s="249" t="n">
        <v>36.3640073394775</v>
      </c>
      <c r="R289" s="249" t="n">
        <v>41.3640073394775</v>
      </c>
      <c r="S289" s="236"/>
      <c r="T289" s="249" t="n">
        <v>1.70243310928345</v>
      </c>
      <c r="U289" s="249" t="n">
        <v>1.70243310928345</v>
      </c>
      <c r="V289" s="249" t="n">
        <v>1.70243310928345</v>
      </c>
      <c r="W289" s="236"/>
      <c r="X289" s="249"/>
      <c r="Y289" s="249"/>
      <c r="Z289" s="249"/>
      <c r="AA289" s="236"/>
      <c r="AB289" s="249"/>
      <c r="AC289" s="249"/>
      <c r="AD289" s="249"/>
      <c r="AE289" s="236"/>
      <c r="AF289" s="249"/>
      <c r="AG289" s="249"/>
      <c r="AH289" s="249"/>
      <c r="AI289" s="236"/>
      <c r="AJ289" s="249"/>
      <c r="AK289" s="249"/>
      <c r="AL289" s="249"/>
      <c r="AM289" s="236"/>
      <c r="AN289" s="237" t="n">
        <v>74</v>
      </c>
      <c r="AO289" s="250" t="n">
        <v>0.4</v>
      </c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36"/>
      <c r="BD289" s="236"/>
      <c r="BE289" s="236"/>
      <c r="BF289" s="238" t="n">
        <v>45627</v>
      </c>
      <c r="BG289" s="252" t="n">
        <v>0.89</v>
      </c>
      <c r="BH289" s="236"/>
      <c r="BI289" s="236"/>
      <c r="BJ289" s="239"/>
      <c r="BK289" s="239"/>
      <c r="BL289" s="239"/>
      <c r="BM289" s="13"/>
      <c r="BN289" s="13"/>
      <c r="BO289" s="13"/>
      <c r="BP289" s="13"/>
      <c r="BQ289" s="13"/>
      <c r="BR289" s="239"/>
      <c r="BS289" s="239"/>
      <c r="BT289" s="239"/>
      <c r="BU289" s="239"/>
      <c r="BV289" s="239"/>
      <c r="BW289" s="239"/>
      <c r="BX289" s="239"/>
      <c r="BY289" s="239"/>
      <c r="BZ289" s="239"/>
      <c r="CA289" s="239"/>
      <c r="CB289" s="239"/>
      <c r="CC289" s="239"/>
      <c r="CD289" s="239"/>
      <c r="CE289" s="239"/>
    </row>
    <row r="290" customFormat="false" ht="12.75" hidden="false" customHeight="false" outlineLevel="0" collapsed="false">
      <c r="B290" s="247" t="n">
        <v>44774</v>
      </c>
      <c r="C290" s="248" t="n">
        <v>54.2250015258789</v>
      </c>
      <c r="D290" s="248" t="n">
        <v>59.2250015258789</v>
      </c>
      <c r="E290" s="248" t="n">
        <v>64.2250015258789</v>
      </c>
      <c r="F290" s="236"/>
      <c r="G290" s="248" t="n">
        <v>27.9425000762939</v>
      </c>
      <c r="H290" s="248" t="n">
        <v>29.9425000762939</v>
      </c>
      <c r="I290" s="248" t="n">
        <v>33.4425000762939</v>
      </c>
      <c r="J290" s="236"/>
      <c r="K290" s="238" t="n">
        <v>45658</v>
      </c>
      <c r="L290" s="249" t="n">
        <v>34.3030057525635</v>
      </c>
      <c r="M290" s="249" t="n">
        <v>39.3030057525635</v>
      </c>
      <c r="N290" s="249" t="n">
        <v>44.3030057525635</v>
      </c>
      <c r="O290" s="236"/>
      <c r="P290" s="249" t="n">
        <v>32.5120057678223</v>
      </c>
      <c r="Q290" s="249" t="n">
        <v>37.5120057678223</v>
      </c>
      <c r="R290" s="249" t="n">
        <v>42.5120057678223</v>
      </c>
      <c r="S290" s="236"/>
      <c r="T290" s="249" t="n">
        <v>1.70243310928345</v>
      </c>
      <c r="U290" s="249" t="n">
        <v>1.70243310928345</v>
      </c>
      <c r="V290" s="249" t="n">
        <v>1.70243310928345</v>
      </c>
      <c r="W290" s="236"/>
      <c r="X290" s="249"/>
      <c r="Y290" s="249"/>
      <c r="Z290" s="249"/>
      <c r="AA290" s="236"/>
      <c r="AB290" s="249"/>
      <c r="AC290" s="249"/>
      <c r="AD290" s="249"/>
      <c r="AE290" s="236"/>
      <c r="AF290" s="249"/>
      <c r="AG290" s="249"/>
      <c r="AH290" s="249"/>
      <c r="AI290" s="236"/>
      <c r="AJ290" s="249"/>
      <c r="AK290" s="249"/>
      <c r="AL290" s="249"/>
      <c r="AM290" s="236"/>
      <c r="AN290" s="237" t="n">
        <v>74</v>
      </c>
      <c r="AO290" s="250" t="n">
        <v>0.4</v>
      </c>
      <c r="AP290" s="236"/>
      <c r="AQ290" s="236"/>
      <c r="AR290" s="236"/>
      <c r="AS290" s="236"/>
      <c r="AT290" s="236"/>
      <c r="AU290" s="236"/>
      <c r="AV290" s="236"/>
      <c r="AW290" s="236"/>
      <c r="AX290" s="236"/>
      <c r="AY290" s="236"/>
      <c r="AZ290" s="236"/>
      <c r="BA290" s="236"/>
      <c r="BB290" s="236"/>
      <c r="BC290" s="236"/>
      <c r="BD290" s="236"/>
      <c r="BE290" s="236"/>
      <c r="BF290" s="238" t="n">
        <v>45658</v>
      </c>
      <c r="BG290" s="252" t="n">
        <v>0.89</v>
      </c>
      <c r="BH290" s="236"/>
      <c r="BI290" s="236"/>
      <c r="BJ290" s="239"/>
      <c r="BK290" s="239"/>
      <c r="BL290" s="239"/>
      <c r="BM290" s="13"/>
      <c r="BN290" s="13"/>
      <c r="BO290" s="13"/>
      <c r="BP290" s="13"/>
      <c r="BQ290" s="13"/>
      <c r="BR290" s="239"/>
      <c r="BS290" s="239"/>
      <c r="BT290" s="239"/>
      <c r="BU290" s="239"/>
      <c r="BV290" s="239"/>
      <c r="BW290" s="239"/>
      <c r="BX290" s="239"/>
      <c r="BY290" s="239"/>
      <c r="BZ290" s="239"/>
      <c r="CA290" s="239"/>
      <c r="CB290" s="239"/>
      <c r="CC290" s="239"/>
      <c r="CD290" s="239"/>
      <c r="CE290" s="239"/>
    </row>
    <row r="291" customFormat="false" ht="12.75" hidden="false" customHeight="false" outlineLevel="0" collapsed="false">
      <c r="B291" s="247" t="n">
        <v>44805</v>
      </c>
      <c r="C291" s="248" t="n">
        <v>33.6499992370605</v>
      </c>
      <c r="D291" s="248" t="n">
        <v>38.6499992370605</v>
      </c>
      <c r="E291" s="248" t="n">
        <v>43.6499992370605</v>
      </c>
      <c r="F291" s="236"/>
      <c r="G291" s="248" t="n">
        <v>24.6925010299683</v>
      </c>
      <c r="H291" s="248" t="n">
        <v>26.6925010299683</v>
      </c>
      <c r="I291" s="248" t="n">
        <v>30.1925010299683</v>
      </c>
      <c r="J291" s="236"/>
      <c r="K291" s="238" t="n">
        <v>45689</v>
      </c>
      <c r="L291" s="249" t="n">
        <v>33.0530057525635</v>
      </c>
      <c r="M291" s="249" t="n">
        <v>38.0530057525635</v>
      </c>
      <c r="N291" s="249" t="n">
        <v>43.0530057525635</v>
      </c>
      <c r="O291" s="236"/>
      <c r="P291" s="249" t="n">
        <v>31.7620057678223</v>
      </c>
      <c r="Q291" s="249" t="n">
        <v>36.7620057678223</v>
      </c>
      <c r="R291" s="249" t="n">
        <v>41.7620057678223</v>
      </c>
      <c r="S291" s="236"/>
      <c r="T291" s="249" t="n">
        <v>1.70243310928345</v>
      </c>
      <c r="U291" s="249" t="n">
        <v>1.70243310928345</v>
      </c>
      <c r="V291" s="249" t="n">
        <v>1.70243310928345</v>
      </c>
      <c r="W291" s="236"/>
      <c r="X291" s="249"/>
      <c r="Y291" s="249"/>
      <c r="Z291" s="249"/>
      <c r="AA291" s="236"/>
      <c r="AB291" s="249"/>
      <c r="AC291" s="249"/>
      <c r="AD291" s="249"/>
      <c r="AE291" s="236"/>
      <c r="AF291" s="249"/>
      <c r="AG291" s="249"/>
      <c r="AH291" s="249"/>
      <c r="AI291" s="236"/>
      <c r="AJ291" s="249"/>
      <c r="AK291" s="249"/>
      <c r="AL291" s="249"/>
      <c r="AM291" s="236"/>
      <c r="AN291" s="237" t="n">
        <v>74</v>
      </c>
      <c r="AO291" s="250" t="n">
        <v>0.4</v>
      </c>
      <c r="AP291" s="236"/>
      <c r="AQ291" s="236"/>
      <c r="AR291" s="236"/>
      <c r="AS291" s="236"/>
      <c r="AT291" s="236"/>
      <c r="AU291" s="236"/>
      <c r="AV291" s="236"/>
      <c r="AW291" s="236"/>
      <c r="AX291" s="236"/>
      <c r="AY291" s="236"/>
      <c r="AZ291" s="236"/>
      <c r="BA291" s="236"/>
      <c r="BB291" s="236"/>
      <c r="BC291" s="236"/>
      <c r="BD291" s="236"/>
      <c r="BE291" s="236"/>
      <c r="BF291" s="238" t="n">
        <v>45689</v>
      </c>
      <c r="BG291" s="252" t="n">
        <v>0.89</v>
      </c>
      <c r="BH291" s="236"/>
      <c r="BI291" s="236"/>
      <c r="BJ291" s="239"/>
      <c r="BK291" s="239"/>
      <c r="BL291" s="239"/>
      <c r="BM291" s="13"/>
      <c r="BN291" s="13"/>
      <c r="BO291" s="13"/>
      <c r="BP291" s="13"/>
      <c r="BQ291" s="13"/>
      <c r="BR291" s="239"/>
      <c r="BS291" s="239"/>
      <c r="BT291" s="239"/>
      <c r="BU291" s="239"/>
      <c r="BV291" s="239"/>
      <c r="BW291" s="239"/>
      <c r="BX291" s="239"/>
      <c r="BY291" s="239"/>
      <c r="BZ291" s="239"/>
      <c r="CA291" s="239"/>
      <c r="CB291" s="239"/>
      <c r="CC291" s="239"/>
      <c r="CD291" s="239"/>
      <c r="CE291" s="239"/>
    </row>
    <row r="292" customFormat="false" ht="12.75" hidden="false" customHeight="false" outlineLevel="0" collapsed="false">
      <c r="B292" s="247" t="n">
        <v>44835</v>
      </c>
      <c r="C292" s="248" t="n">
        <v>32.8999988555908</v>
      </c>
      <c r="D292" s="248" t="n">
        <v>37.8999988555908</v>
      </c>
      <c r="E292" s="248" t="n">
        <v>42.8999988555908</v>
      </c>
      <c r="F292" s="236"/>
      <c r="G292" s="248" t="n">
        <v>24.3250007247925</v>
      </c>
      <c r="H292" s="248" t="n">
        <v>26.3250007247925</v>
      </c>
      <c r="I292" s="248" t="n">
        <v>29.8250007247925</v>
      </c>
      <c r="J292" s="236"/>
      <c r="K292" s="238" t="n">
        <v>45717</v>
      </c>
      <c r="L292" s="249" t="n">
        <v>31.6300035095215</v>
      </c>
      <c r="M292" s="249" t="n">
        <v>36.6300035095215</v>
      </c>
      <c r="N292" s="249" t="n">
        <v>41.6300035095215</v>
      </c>
      <c r="O292" s="236"/>
      <c r="P292" s="249" t="n">
        <v>30.9200028991699</v>
      </c>
      <c r="Q292" s="249" t="n">
        <v>35.9200028991699</v>
      </c>
      <c r="R292" s="249" t="n">
        <v>40.9200028991699</v>
      </c>
      <c r="S292" s="236"/>
      <c r="T292" s="249" t="n">
        <v>1.70243310928345</v>
      </c>
      <c r="U292" s="249" t="n">
        <v>1.70243310928345</v>
      </c>
      <c r="V292" s="249" t="n">
        <v>1.70243310928345</v>
      </c>
      <c r="W292" s="236"/>
      <c r="X292" s="249"/>
      <c r="Y292" s="249"/>
      <c r="Z292" s="249"/>
      <c r="AA292" s="236"/>
      <c r="AB292" s="249"/>
      <c r="AC292" s="249"/>
      <c r="AD292" s="249"/>
      <c r="AE292" s="236"/>
      <c r="AF292" s="249"/>
      <c r="AG292" s="249"/>
      <c r="AH292" s="249"/>
      <c r="AI292" s="236"/>
      <c r="AJ292" s="249"/>
      <c r="AK292" s="249"/>
      <c r="AL292" s="249"/>
      <c r="AM292" s="236"/>
      <c r="AN292" s="237" t="n">
        <v>74</v>
      </c>
      <c r="AO292" s="250" t="n">
        <v>0.4</v>
      </c>
      <c r="AP292" s="236"/>
      <c r="AQ292" s="236"/>
      <c r="AR292" s="236"/>
      <c r="AS292" s="236"/>
      <c r="AT292" s="236"/>
      <c r="AU292" s="236"/>
      <c r="AV292" s="236"/>
      <c r="AW292" s="236"/>
      <c r="AX292" s="236"/>
      <c r="AY292" s="236"/>
      <c r="AZ292" s="236"/>
      <c r="BA292" s="236"/>
      <c r="BB292" s="236"/>
      <c r="BC292" s="236"/>
      <c r="BD292" s="236"/>
      <c r="BE292" s="236"/>
      <c r="BF292" s="238" t="n">
        <v>45717</v>
      </c>
      <c r="BG292" s="252" t="n">
        <v>0.89</v>
      </c>
      <c r="BH292" s="236"/>
      <c r="BI292" s="236"/>
      <c r="BJ292" s="239"/>
      <c r="BK292" s="239"/>
      <c r="BL292" s="239"/>
      <c r="BM292" s="13"/>
      <c r="BN292" s="13"/>
      <c r="BO292" s="13"/>
      <c r="BP292" s="13"/>
      <c r="BQ292" s="13"/>
      <c r="BR292" s="239"/>
      <c r="BS292" s="239"/>
      <c r="BT292" s="239"/>
      <c r="BU292" s="239"/>
      <c r="BV292" s="239"/>
      <c r="BW292" s="239"/>
      <c r="BX292" s="239"/>
      <c r="BY292" s="239"/>
      <c r="BZ292" s="239"/>
      <c r="CA292" s="239"/>
      <c r="CB292" s="239"/>
      <c r="CC292" s="239"/>
      <c r="CD292" s="239"/>
      <c r="CE292" s="239"/>
    </row>
    <row r="293" customFormat="false" ht="12.75" hidden="false" customHeight="false" outlineLevel="0" collapsed="false">
      <c r="B293" s="247" t="n">
        <v>44866</v>
      </c>
      <c r="C293" s="248" t="n">
        <v>31.3999988555908</v>
      </c>
      <c r="D293" s="248" t="n">
        <v>36.3999988555908</v>
      </c>
      <c r="E293" s="248" t="n">
        <v>41.3999988555908</v>
      </c>
      <c r="F293" s="236"/>
      <c r="G293" s="248" t="n">
        <v>24.4249991989136</v>
      </c>
      <c r="H293" s="248" t="n">
        <v>26.4249991989136</v>
      </c>
      <c r="I293" s="248" t="n">
        <v>29.9249991989136</v>
      </c>
      <c r="J293" s="236"/>
      <c r="K293" s="238" t="n">
        <v>45748</v>
      </c>
      <c r="L293" s="249" t="n">
        <v>30.898508605957</v>
      </c>
      <c r="M293" s="249" t="n">
        <v>35.898508605957</v>
      </c>
      <c r="N293" s="249" t="n">
        <v>40.898508605957</v>
      </c>
      <c r="O293" s="236"/>
      <c r="P293" s="249" t="n">
        <v>29.9065103149414</v>
      </c>
      <c r="Q293" s="249" t="n">
        <v>34.9065103149414</v>
      </c>
      <c r="R293" s="249" t="n">
        <v>39.9065103149414</v>
      </c>
      <c r="S293" s="236"/>
      <c r="T293" s="249" t="n">
        <v>1.70243310928345</v>
      </c>
      <c r="U293" s="249" t="n">
        <v>1.70243310928345</v>
      </c>
      <c r="V293" s="249" t="n">
        <v>1.70243310928345</v>
      </c>
      <c r="W293" s="236"/>
      <c r="X293" s="249"/>
      <c r="Y293" s="249"/>
      <c r="Z293" s="249"/>
      <c r="AA293" s="236"/>
      <c r="AB293" s="249"/>
      <c r="AC293" s="249"/>
      <c r="AD293" s="249"/>
      <c r="AE293" s="236"/>
      <c r="AF293" s="249"/>
      <c r="AG293" s="249"/>
      <c r="AH293" s="249"/>
      <c r="AI293" s="236"/>
      <c r="AJ293" s="249"/>
      <c r="AK293" s="249"/>
      <c r="AL293" s="249"/>
      <c r="AM293" s="236"/>
      <c r="AN293" s="237" t="n">
        <v>74</v>
      </c>
      <c r="AO293" s="250" t="n">
        <v>0.4</v>
      </c>
      <c r="AP293" s="236"/>
      <c r="AQ293" s="236"/>
      <c r="AR293" s="236"/>
      <c r="AS293" s="236"/>
      <c r="AT293" s="236"/>
      <c r="AU293" s="236"/>
      <c r="AV293" s="236"/>
      <c r="AW293" s="236"/>
      <c r="AX293" s="236"/>
      <c r="AY293" s="236"/>
      <c r="AZ293" s="236"/>
      <c r="BA293" s="236"/>
      <c r="BB293" s="236"/>
      <c r="BC293" s="236"/>
      <c r="BD293" s="236"/>
      <c r="BE293" s="236"/>
      <c r="BF293" s="238" t="n">
        <v>45748</v>
      </c>
      <c r="BG293" s="252" t="n">
        <v>0.89</v>
      </c>
      <c r="BH293" s="236"/>
      <c r="BI293" s="236"/>
      <c r="BJ293" s="239"/>
      <c r="BK293" s="239"/>
      <c r="BL293" s="239"/>
      <c r="BM293" s="13"/>
      <c r="BN293" s="13"/>
      <c r="BO293" s="13"/>
      <c r="BP293" s="13"/>
      <c r="BQ293" s="13"/>
      <c r="BR293" s="239"/>
      <c r="BS293" s="239"/>
      <c r="BT293" s="239"/>
      <c r="BU293" s="239"/>
      <c r="BV293" s="239"/>
      <c r="BW293" s="239"/>
      <c r="BX293" s="239"/>
      <c r="BY293" s="239"/>
      <c r="BZ293" s="239"/>
      <c r="CA293" s="239"/>
      <c r="CB293" s="239"/>
      <c r="CC293" s="239"/>
      <c r="CD293" s="239"/>
      <c r="CE293" s="239"/>
    </row>
    <row r="294" customFormat="false" ht="12.75" hidden="false" customHeight="false" outlineLevel="0" collapsed="false">
      <c r="B294" s="247" t="n">
        <v>44896</v>
      </c>
      <c r="C294" s="248" t="n">
        <v>30.8000003814697</v>
      </c>
      <c r="D294" s="248" t="n">
        <v>35.8000003814697</v>
      </c>
      <c r="E294" s="248" t="n">
        <v>40.8000003814697</v>
      </c>
      <c r="F294" s="236"/>
      <c r="G294" s="248" t="n">
        <v>26.274998626709</v>
      </c>
      <c r="H294" s="248" t="n">
        <v>28.274998626709</v>
      </c>
      <c r="I294" s="248" t="n">
        <v>31.774998626709</v>
      </c>
      <c r="J294" s="236"/>
      <c r="K294" s="238" t="n">
        <v>45778</v>
      </c>
      <c r="L294" s="249" t="n">
        <v>32.0725064849854</v>
      </c>
      <c r="M294" s="249" t="n">
        <v>37.0725064849854</v>
      </c>
      <c r="N294" s="249" t="n">
        <v>42.0725064849854</v>
      </c>
      <c r="O294" s="236"/>
      <c r="P294" s="249" t="n">
        <v>32.9525041198731</v>
      </c>
      <c r="Q294" s="249" t="n">
        <v>37.9525041198731</v>
      </c>
      <c r="R294" s="249" t="n">
        <v>42.9525041198731</v>
      </c>
      <c r="S294" s="236"/>
      <c r="T294" s="249" t="n">
        <v>1.70243310928345</v>
      </c>
      <c r="U294" s="249" t="n">
        <v>1.70243310928345</v>
      </c>
      <c r="V294" s="249" t="n">
        <v>1.70243310928345</v>
      </c>
      <c r="W294" s="236"/>
      <c r="X294" s="249"/>
      <c r="Y294" s="249"/>
      <c r="Z294" s="249"/>
      <c r="AA294" s="236"/>
      <c r="AB294" s="249"/>
      <c r="AC294" s="249"/>
      <c r="AD294" s="249"/>
      <c r="AE294" s="236"/>
      <c r="AF294" s="249"/>
      <c r="AG294" s="249"/>
      <c r="AH294" s="249"/>
      <c r="AI294" s="236"/>
      <c r="AJ294" s="249"/>
      <c r="AK294" s="249"/>
      <c r="AL294" s="249"/>
      <c r="AM294" s="236"/>
      <c r="AN294" s="237" t="n">
        <v>74</v>
      </c>
      <c r="AO294" s="250" t="n">
        <v>0.4</v>
      </c>
      <c r="AP294" s="236"/>
      <c r="AQ294" s="236"/>
      <c r="AR294" s="236"/>
      <c r="AS294" s="236"/>
      <c r="AT294" s="236"/>
      <c r="AU294" s="236"/>
      <c r="AV294" s="236"/>
      <c r="AW294" s="236"/>
      <c r="AX294" s="236"/>
      <c r="AY294" s="236"/>
      <c r="AZ294" s="236"/>
      <c r="BA294" s="236"/>
      <c r="BB294" s="236"/>
      <c r="BC294" s="236"/>
      <c r="BD294" s="236"/>
      <c r="BE294" s="236"/>
      <c r="BF294" s="238" t="n">
        <v>45778</v>
      </c>
      <c r="BG294" s="252" t="n">
        <v>0.89</v>
      </c>
      <c r="BH294" s="236"/>
      <c r="BI294" s="236"/>
      <c r="BJ294" s="239"/>
      <c r="BK294" s="239"/>
      <c r="BL294" s="239"/>
      <c r="BM294" s="13"/>
      <c r="BN294" s="13"/>
      <c r="BO294" s="13"/>
      <c r="BP294" s="13"/>
      <c r="BQ294" s="13"/>
      <c r="BR294" s="239"/>
      <c r="BS294" s="239"/>
      <c r="BT294" s="239"/>
      <c r="BU294" s="239"/>
      <c r="BV294" s="239"/>
      <c r="BW294" s="239"/>
      <c r="BX294" s="239"/>
      <c r="BY294" s="239"/>
      <c r="BZ294" s="239"/>
      <c r="CA294" s="239"/>
      <c r="CB294" s="239"/>
      <c r="CC294" s="239"/>
      <c r="CD294" s="239"/>
      <c r="CE294" s="239"/>
    </row>
    <row r="295" customFormat="false" ht="12.75" hidden="false" customHeight="false" outlineLevel="0" collapsed="false">
      <c r="B295" s="247" t="n">
        <v>44927</v>
      </c>
      <c r="C295" s="248" t="n">
        <v>34.8000106811523</v>
      </c>
      <c r="D295" s="248" t="n">
        <v>39.8000106811523</v>
      </c>
      <c r="E295" s="248" t="n">
        <v>44.8000106811523</v>
      </c>
      <c r="F295" s="236"/>
      <c r="G295" s="248" t="n">
        <v>27.442495880127</v>
      </c>
      <c r="H295" s="248" t="n">
        <v>29.442495880127</v>
      </c>
      <c r="I295" s="248" t="n">
        <v>32.942495880127</v>
      </c>
      <c r="J295" s="236"/>
      <c r="K295" s="238" t="n">
        <v>45809</v>
      </c>
      <c r="L295" s="249" t="n">
        <v>42.0900025939941</v>
      </c>
      <c r="M295" s="249" t="n">
        <v>47.0900025939941</v>
      </c>
      <c r="N295" s="249" t="n">
        <v>52.0900025939941</v>
      </c>
      <c r="O295" s="236"/>
      <c r="P295" s="249" t="n">
        <v>42.1725034332275</v>
      </c>
      <c r="Q295" s="249" t="n">
        <v>47.1725034332275</v>
      </c>
      <c r="R295" s="249" t="n">
        <v>52.1725034332275</v>
      </c>
      <c r="S295" s="236"/>
      <c r="T295" s="249" t="n">
        <v>1.70243310928345</v>
      </c>
      <c r="U295" s="249" t="n">
        <v>1.70243310928345</v>
      </c>
      <c r="V295" s="249" t="n">
        <v>1.70243310928345</v>
      </c>
      <c r="W295" s="236"/>
      <c r="X295" s="249"/>
      <c r="Y295" s="249"/>
      <c r="Z295" s="249"/>
      <c r="AA295" s="236"/>
      <c r="AB295" s="249"/>
      <c r="AC295" s="249"/>
      <c r="AD295" s="249"/>
      <c r="AE295" s="236"/>
      <c r="AF295" s="249"/>
      <c r="AG295" s="249"/>
      <c r="AH295" s="249"/>
      <c r="AI295" s="236"/>
      <c r="AJ295" s="249"/>
      <c r="AK295" s="249"/>
      <c r="AL295" s="249"/>
      <c r="AM295" s="236"/>
      <c r="AN295" s="237" t="n">
        <v>74</v>
      </c>
      <c r="AO295" s="250" t="n">
        <v>0.4</v>
      </c>
      <c r="AP295" s="236"/>
      <c r="AQ295" s="236"/>
      <c r="AR295" s="236"/>
      <c r="AS295" s="236"/>
      <c r="AT295" s="236"/>
      <c r="AU295" s="236"/>
      <c r="AV295" s="236"/>
      <c r="AW295" s="236"/>
      <c r="AX295" s="236"/>
      <c r="AY295" s="236"/>
      <c r="AZ295" s="236"/>
      <c r="BA295" s="236"/>
      <c r="BB295" s="236"/>
      <c r="BC295" s="236"/>
      <c r="BD295" s="236"/>
      <c r="BE295" s="236"/>
      <c r="BF295" s="238" t="n">
        <v>45809</v>
      </c>
      <c r="BG295" s="252" t="n">
        <v>0.89</v>
      </c>
      <c r="BH295" s="236"/>
      <c r="BI295" s="236"/>
      <c r="BJ295" s="239"/>
      <c r="BK295" s="239"/>
      <c r="BL295" s="239"/>
      <c r="BM295" s="13"/>
      <c r="BN295" s="13"/>
      <c r="BO295" s="13"/>
      <c r="BP295" s="13"/>
      <c r="BQ295" s="13"/>
      <c r="BR295" s="239"/>
      <c r="BS295" s="239"/>
      <c r="BT295" s="239"/>
      <c r="BU295" s="239"/>
      <c r="BV295" s="239"/>
      <c r="BW295" s="239"/>
      <c r="BX295" s="239"/>
      <c r="BY295" s="239"/>
      <c r="BZ295" s="239"/>
      <c r="CA295" s="239"/>
      <c r="CB295" s="239"/>
      <c r="CC295" s="239"/>
      <c r="CD295" s="239"/>
      <c r="CE295" s="239"/>
    </row>
    <row r="296" customFormat="false" ht="12.75" hidden="false" customHeight="false" outlineLevel="0" collapsed="false">
      <c r="B296" s="247" t="n">
        <v>44958</v>
      </c>
      <c r="C296" s="248" t="n">
        <v>33.6500015258789</v>
      </c>
      <c r="D296" s="248" t="n">
        <v>38.6500015258789</v>
      </c>
      <c r="E296" s="248" t="n">
        <v>43.6500015258789</v>
      </c>
      <c r="F296" s="236"/>
      <c r="G296" s="248" t="n">
        <v>27.9424977874756</v>
      </c>
      <c r="H296" s="248" t="n">
        <v>29.9424977874756</v>
      </c>
      <c r="I296" s="248" t="n">
        <v>33.4424977874756</v>
      </c>
      <c r="J296" s="236"/>
      <c r="K296" s="238" t="n">
        <v>45839</v>
      </c>
      <c r="L296" s="249" t="n">
        <v>40.2600122070313</v>
      </c>
      <c r="M296" s="249" t="n">
        <v>45.2600122070313</v>
      </c>
      <c r="N296" s="249" t="n">
        <v>50.2600122070313</v>
      </c>
      <c r="O296" s="236"/>
      <c r="P296" s="249" t="n">
        <v>43.340012512207</v>
      </c>
      <c r="Q296" s="249" t="n">
        <v>48.340012512207</v>
      </c>
      <c r="R296" s="249" t="n">
        <v>53.340012512207</v>
      </c>
      <c r="S296" s="236"/>
      <c r="T296" s="249" t="n">
        <v>1.70243310928345</v>
      </c>
      <c r="U296" s="249" t="n">
        <v>1.70243310928345</v>
      </c>
      <c r="V296" s="249" t="n">
        <v>1.70243310928345</v>
      </c>
      <c r="W296" s="236"/>
      <c r="X296" s="249"/>
      <c r="Y296" s="249"/>
      <c r="Z296" s="249"/>
      <c r="AA296" s="236"/>
      <c r="AB296" s="249"/>
      <c r="AC296" s="249"/>
      <c r="AD296" s="249"/>
      <c r="AE296" s="236"/>
      <c r="AF296" s="249"/>
      <c r="AG296" s="249"/>
      <c r="AH296" s="249"/>
      <c r="AI296" s="236"/>
      <c r="AJ296" s="249"/>
      <c r="AK296" s="249"/>
      <c r="AL296" s="249"/>
      <c r="AM296" s="236"/>
      <c r="AN296" s="237" t="n">
        <v>74</v>
      </c>
      <c r="AO296" s="250" t="n">
        <v>0.4</v>
      </c>
      <c r="AP296" s="236"/>
      <c r="AQ296" s="236"/>
      <c r="AR296" s="236"/>
      <c r="AS296" s="236"/>
      <c r="AT296" s="236"/>
      <c r="AU296" s="236"/>
      <c r="AV296" s="236"/>
      <c r="AW296" s="236"/>
      <c r="AX296" s="236"/>
      <c r="AY296" s="236"/>
      <c r="AZ296" s="236"/>
      <c r="BA296" s="236"/>
      <c r="BB296" s="236"/>
      <c r="BC296" s="236"/>
      <c r="BD296" s="236"/>
      <c r="BE296" s="236"/>
      <c r="BF296" s="238" t="n">
        <v>45839</v>
      </c>
      <c r="BG296" s="252" t="n">
        <v>0.89</v>
      </c>
      <c r="BH296" s="236"/>
      <c r="BI296" s="236"/>
      <c r="BJ296" s="239"/>
      <c r="BK296" s="239"/>
      <c r="BL296" s="239"/>
      <c r="BM296" s="13"/>
      <c r="BN296" s="13"/>
      <c r="BO296" s="13"/>
      <c r="BP296" s="13"/>
      <c r="BQ296" s="13"/>
      <c r="BR296" s="239"/>
      <c r="BS296" s="239"/>
      <c r="BT296" s="239"/>
      <c r="BU296" s="239"/>
      <c r="BV296" s="239"/>
      <c r="BW296" s="239"/>
      <c r="BX296" s="239"/>
      <c r="BY296" s="239"/>
      <c r="BZ296" s="239"/>
      <c r="CA296" s="239"/>
      <c r="CB296" s="239"/>
      <c r="CC296" s="239"/>
      <c r="CD296" s="239"/>
      <c r="CE296" s="239"/>
    </row>
    <row r="297" customFormat="false" ht="12.75" hidden="false" customHeight="false" outlineLevel="0" collapsed="false">
      <c r="B297" s="247" t="n">
        <v>44986</v>
      </c>
      <c r="C297" s="248" t="n">
        <v>32.1299915313721</v>
      </c>
      <c r="D297" s="248" t="n">
        <v>37.1299915313721</v>
      </c>
      <c r="E297" s="248" t="n">
        <v>42.1299915313721</v>
      </c>
      <c r="F297" s="236"/>
      <c r="G297" s="248" t="n">
        <v>26.8924966430664</v>
      </c>
      <c r="H297" s="248" t="n">
        <v>28.8924966430664</v>
      </c>
      <c r="I297" s="248" t="n">
        <v>32.3924966430664</v>
      </c>
      <c r="J297" s="236"/>
      <c r="K297" s="238" t="n">
        <v>45870</v>
      </c>
      <c r="L297" s="249" t="n">
        <v>39.1600099182129</v>
      </c>
      <c r="M297" s="249" t="n">
        <v>44.1600099182129</v>
      </c>
      <c r="N297" s="249" t="n">
        <v>49.1600099182129</v>
      </c>
      <c r="O297" s="236"/>
      <c r="P297" s="249" t="n">
        <v>41.4900102233887</v>
      </c>
      <c r="Q297" s="249" t="n">
        <v>46.4900102233887</v>
      </c>
      <c r="R297" s="249" t="n">
        <v>51.4900102233887</v>
      </c>
      <c r="S297" s="236"/>
      <c r="T297" s="249" t="n">
        <v>1.70243310928345</v>
      </c>
      <c r="U297" s="249" t="n">
        <v>1.70243310928345</v>
      </c>
      <c r="V297" s="249" t="n">
        <v>1.70243310928345</v>
      </c>
      <c r="W297" s="236"/>
      <c r="X297" s="249"/>
      <c r="Y297" s="249"/>
      <c r="Z297" s="249"/>
      <c r="AA297" s="236"/>
      <c r="AB297" s="249"/>
      <c r="AC297" s="249"/>
      <c r="AD297" s="249"/>
      <c r="AE297" s="236"/>
      <c r="AF297" s="249"/>
      <c r="AG297" s="249"/>
      <c r="AH297" s="249"/>
      <c r="AI297" s="236"/>
      <c r="AJ297" s="249"/>
      <c r="AK297" s="249"/>
      <c r="AL297" s="249"/>
      <c r="AM297" s="236"/>
      <c r="AN297" s="237" t="n">
        <v>74</v>
      </c>
      <c r="AO297" s="250" t="n">
        <v>0.4</v>
      </c>
      <c r="AP297" s="236"/>
      <c r="AQ297" s="236"/>
      <c r="AR297" s="236"/>
      <c r="AS297" s="236"/>
      <c r="AT297" s="236"/>
      <c r="AU297" s="236"/>
      <c r="AV297" s="236"/>
      <c r="AW297" s="236"/>
      <c r="AX297" s="236"/>
      <c r="AY297" s="236"/>
      <c r="AZ297" s="236"/>
      <c r="BA297" s="236"/>
      <c r="BB297" s="236"/>
      <c r="BC297" s="236"/>
      <c r="BD297" s="236"/>
      <c r="BE297" s="236"/>
      <c r="BF297" s="238" t="n">
        <v>45870</v>
      </c>
      <c r="BG297" s="252" t="n">
        <v>0.89</v>
      </c>
      <c r="BH297" s="236"/>
      <c r="BI297" s="236"/>
      <c r="BJ297" s="239"/>
      <c r="BK297" s="239"/>
      <c r="BL297" s="239"/>
      <c r="BM297" s="13"/>
      <c r="BN297" s="13"/>
      <c r="BO297" s="13"/>
      <c r="BP297" s="13"/>
      <c r="BQ297" s="13"/>
      <c r="BR297" s="239"/>
      <c r="BS297" s="239"/>
      <c r="BT297" s="239"/>
      <c r="BU297" s="239"/>
      <c r="BV297" s="239"/>
      <c r="BW297" s="239"/>
      <c r="BX297" s="239"/>
      <c r="BY297" s="239"/>
      <c r="BZ297" s="239"/>
      <c r="CA297" s="239"/>
      <c r="CB297" s="239"/>
      <c r="CC297" s="239"/>
      <c r="CD297" s="239"/>
      <c r="CE297" s="239"/>
    </row>
    <row r="298" customFormat="false" ht="12.75" hidden="false" customHeight="false" outlineLevel="0" collapsed="false">
      <c r="B298" s="247" t="n">
        <v>45017</v>
      </c>
      <c r="C298" s="248" t="n">
        <v>33.3299980163574</v>
      </c>
      <c r="D298" s="248" t="n">
        <v>38.3299980163574</v>
      </c>
      <c r="E298" s="248" t="n">
        <v>43.3299980163574</v>
      </c>
      <c r="F298" s="236"/>
      <c r="G298" s="248" t="n">
        <v>26.5924974060059</v>
      </c>
      <c r="H298" s="248" t="n">
        <v>28.5924974060059</v>
      </c>
      <c r="I298" s="248" t="n">
        <v>32.0924974060059</v>
      </c>
      <c r="J298" s="236"/>
      <c r="K298" s="238" t="n">
        <v>45901</v>
      </c>
      <c r="L298" s="249" t="n">
        <v>30.9590043640137</v>
      </c>
      <c r="M298" s="249" t="n">
        <v>35.9590043640137</v>
      </c>
      <c r="N298" s="249" t="n">
        <v>40.9590043640137</v>
      </c>
      <c r="O298" s="236"/>
      <c r="P298" s="249" t="n">
        <v>33.5360040283203</v>
      </c>
      <c r="Q298" s="249" t="n">
        <v>38.5360040283203</v>
      </c>
      <c r="R298" s="249" t="n">
        <v>43.5360040283203</v>
      </c>
      <c r="S298" s="236"/>
      <c r="T298" s="249" t="n">
        <v>1.70243310928345</v>
      </c>
      <c r="U298" s="249" t="n">
        <v>1.70243310928345</v>
      </c>
      <c r="V298" s="249" t="n">
        <v>1.70243310928345</v>
      </c>
      <c r="W298" s="236"/>
      <c r="X298" s="249"/>
      <c r="Y298" s="249"/>
      <c r="Z298" s="249"/>
      <c r="AA298" s="236"/>
      <c r="AB298" s="249"/>
      <c r="AC298" s="249"/>
      <c r="AD298" s="249"/>
      <c r="AE298" s="236"/>
      <c r="AF298" s="249"/>
      <c r="AG298" s="249"/>
      <c r="AH298" s="249"/>
      <c r="AI298" s="236"/>
      <c r="AJ298" s="249"/>
      <c r="AK298" s="249"/>
      <c r="AL298" s="249"/>
      <c r="AM298" s="236"/>
      <c r="AN298" s="237" t="n">
        <v>74</v>
      </c>
      <c r="AO298" s="250" t="n">
        <v>0.4</v>
      </c>
      <c r="AP298" s="236"/>
      <c r="AQ298" s="236"/>
      <c r="AR298" s="236"/>
      <c r="AS298" s="236"/>
      <c r="AT298" s="236"/>
      <c r="AU298" s="236"/>
      <c r="AV298" s="236"/>
      <c r="AW298" s="236"/>
      <c r="AX298" s="236"/>
      <c r="AY298" s="236"/>
      <c r="AZ298" s="236"/>
      <c r="BA298" s="236"/>
      <c r="BB298" s="236"/>
      <c r="BC298" s="236"/>
      <c r="BD298" s="236"/>
      <c r="BE298" s="236"/>
      <c r="BF298" s="238" t="n">
        <v>45901</v>
      </c>
      <c r="BG298" s="252" t="n">
        <v>0.89</v>
      </c>
      <c r="BH298" s="236"/>
      <c r="BI298" s="236"/>
      <c r="BJ298" s="239"/>
      <c r="BK298" s="239"/>
      <c r="BL298" s="239"/>
      <c r="BM298" s="13"/>
      <c r="BN298" s="13"/>
      <c r="BO298" s="13"/>
      <c r="BP298" s="13"/>
      <c r="BQ298" s="13"/>
      <c r="BR298" s="239"/>
      <c r="BS298" s="239"/>
      <c r="BT298" s="239"/>
      <c r="BU298" s="239"/>
      <c r="BV298" s="239"/>
      <c r="BW298" s="239"/>
      <c r="BX298" s="239"/>
      <c r="BY298" s="239"/>
      <c r="BZ298" s="239"/>
      <c r="CA298" s="239"/>
      <c r="CB298" s="239"/>
      <c r="CC298" s="239"/>
      <c r="CD298" s="239"/>
      <c r="CE298" s="239"/>
    </row>
    <row r="299" customFormat="false" ht="12.75" hidden="false" customHeight="false" outlineLevel="0" collapsed="false">
      <c r="B299" s="247" t="n">
        <v>45047</v>
      </c>
      <c r="C299" s="248" t="n">
        <v>35.8800163269043</v>
      </c>
      <c r="D299" s="248" t="n">
        <v>40.8800163269043</v>
      </c>
      <c r="E299" s="248" t="n">
        <v>45.8800163269043</v>
      </c>
      <c r="F299" s="236"/>
      <c r="G299" s="248" t="n">
        <v>26.1924977874756</v>
      </c>
      <c r="H299" s="248" t="n">
        <v>28.1924977874756</v>
      </c>
      <c r="I299" s="248" t="n">
        <v>31.6924977874756</v>
      </c>
      <c r="J299" s="236"/>
      <c r="K299" s="238" t="n">
        <v>45931</v>
      </c>
      <c r="L299" s="249" t="n">
        <v>29.4010076141357</v>
      </c>
      <c r="M299" s="249" t="n">
        <v>34.4010076141357</v>
      </c>
      <c r="N299" s="249" t="n">
        <v>39.4010076141357</v>
      </c>
      <c r="O299" s="236"/>
      <c r="P299" s="249" t="n">
        <v>31.1540059661865</v>
      </c>
      <c r="Q299" s="249" t="n">
        <v>36.1540059661865</v>
      </c>
      <c r="R299" s="249" t="n">
        <v>41.1540059661865</v>
      </c>
      <c r="S299" s="236"/>
      <c r="T299" s="249" t="n">
        <v>1.70243310928345</v>
      </c>
      <c r="U299" s="249" t="n">
        <v>1.70243310928345</v>
      </c>
      <c r="V299" s="249" t="n">
        <v>1.70243310928345</v>
      </c>
      <c r="W299" s="236"/>
      <c r="X299" s="249"/>
      <c r="Y299" s="249"/>
      <c r="Z299" s="249"/>
      <c r="AA299" s="236"/>
      <c r="AB299" s="249"/>
      <c r="AC299" s="249"/>
      <c r="AD299" s="249"/>
      <c r="AE299" s="236"/>
      <c r="AF299" s="249"/>
      <c r="AG299" s="249"/>
      <c r="AH299" s="249"/>
      <c r="AI299" s="236"/>
      <c r="AJ299" s="249"/>
      <c r="AK299" s="249"/>
      <c r="AL299" s="249"/>
      <c r="AM299" s="236"/>
      <c r="AN299" s="237" t="n">
        <v>74</v>
      </c>
      <c r="AO299" s="250" t="n">
        <v>0.4</v>
      </c>
      <c r="AP299" s="236"/>
      <c r="AQ299" s="236"/>
      <c r="AR299" s="236"/>
      <c r="AS299" s="236"/>
      <c r="AT299" s="236"/>
      <c r="AU299" s="236"/>
      <c r="AV299" s="236"/>
      <c r="AW299" s="236"/>
      <c r="AX299" s="236"/>
      <c r="AY299" s="236"/>
      <c r="AZ299" s="236"/>
      <c r="BA299" s="236"/>
      <c r="BB299" s="236"/>
      <c r="BC299" s="236"/>
      <c r="BD299" s="236"/>
      <c r="BE299" s="236"/>
      <c r="BF299" s="238" t="n">
        <v>45931</v>
      </c>
      <c r="BG299" s="252" t="n">
        <v>0.89</v>
      </c>
      <c r="BH299" s="236"/>
      <c r="BI299" s="236"/>
      <c r="BJ299" s="239"/>
      <c r="BK299" s="239"/>
      <c r="BL299" s="239"/>
      <c r="BM299" s="13"/>
      <c r="BN299" s="13"/>
      <c r="BO299" s="13"/>
      <c r="BP299" s="13"/>
      <c r="BQ299" s="13"/>
      <c r="BR299" s="239"/>
      <c r="BS299" s="239"/>
      <c r="BT299" s="239"/>
      <c r="BU299" s="239"/>
      <c r="BV299" s="239"/>
      <c r="BW299" s="239"/>
      <c r="BX299" s="239"/>
      <c r="BY299" s="239"/>
      <c r="BZ299" s="239"/>
      <c r="CA299" s="239"/>
      <c r="CB299" s="239"/>
      <c r="CC299" s="239"/>
      <c r="CD299" s="239"/>
      <c r="CE299" s="239"/>
    </row>
    <row r="300" customFormat="false" ht="12.75" hidden="false" customHeight="false" outlineLevel="0" collapsed="false">
      <c r="B300" s="247" t="n">
        <v>45078</v>
      </c>
      <c r="C300" s="248" t="n">
        <v>46.5800018310547</v>
      </c>
      <c r="D300" s="248" t="n">
        <v>51.5800018310547</v>
      </c>
      <c r="E300" s="248" t="n">
        <v>56.5800018310547</v>
      </c>
      <c r="F300" s="236"/>
      <c r="G300" s="248" t="n">
        <v>26.7925000762939</v>
      </c>
      <c r="H300" s="248" t="n">
        <v>28.7925000762939</v>
      </c>
      <c r="I300" s="248" t="n">
        <v>32.292500076294</v>
      </c>
      <c r="J300" s="236"/>
      <c r="K300" s="238" t="n">
        <v>45962</v>
      </c>
      <c r="L300" s="249" t="n">
        <v>29.6510076141357</v>
      </c>
      <c r="M300" s="249" t="n">
        <v>34.6510076141357</v>
      </c>
      <c r="N300" s="249" t="n">
        <v>39.6510076141357</v>
      </c>
      <c r="O300" s="236"/>
      <c r="P300" s="249" t="n">
        <v>30.6540059661865</v>
      </c>
      <c r="Q300" s="249" t="n">
        <v>35.6540059661865</v>
      </c>
      <c r="R300" s="249" t="n">
        <v>40.6540059661865</v>
      </c>
      <c r="S300" s="236"/>
      <c r="T300" s="249" t="n">
        <v>1.70243310928345</v>
      </c>
      <c r="U300" s="249" t="n">
        <v>1.70243310928345</v>
      </c>
      <c r="V300" s="249" t="n">
        <v>1.70243310928345</v>
      </c>
      <c r="W300" s="236"/>
      <c r="X300" s="249"/>
      <c r="Y300" s="249"/>
      <c r="Z300" s="249"/>
      <c r="AA300" s="236"/>
      <c r="AB300" s="249"/>
      <c r="AC300" s="249"/>
      <c r="AD300" s="249"/>
      <c r="AE300" s="236"/>
      <c r="AF300" s="249"/>
      <c r="AG300" s="249"/>
      <c r="AH300" s="249"/>
      <c r="AI300" s="236"/>
      <c r="AJ300" s="249"/>
      <c r="AK300" s="249"/>
      <c r="AL300" s="249"/>
      <c r="AM300" s="236"/>
      <c r="AN300" s="237" t="n">
        <v>74</v>
      </c>
      <c r="AO300" s="250" t="n">
        <v>0.4</v>
      </c>
      <c r="AP300" s="236"/>
      <c r="AQ300" s="236"/>
      <c r="AR300" s="236"/>
      <c r="AS300" s="236"/>
      <c r="AT300" s="236"/>
      <c r="AU300" s="236"/>
      <c r="AV300" s="236"/>
      <c r="AW300" s="236"/>
      <c r="AX300" s="236"/>
      <c r="AY300" s="236"/>
      <c r="AZ300" s="236"/>
      <c r="BA300" s="236"/>
      <c r="BB300" s="236"/>
      <c r="BC300" s="236"/>
      <c r="BD300" s="236"/>
      <c r="BE300" s="236"/>
      <c r="BF300" s="238" t="n">
        <v>45962</v>
      </c>
      <c r="BG300" s="252" t="n">
        <v>0.89</v>
      </c>
      <c r="BH300" s="236"/>
      <c r="BI300" s="236"/>
      <c r="BJ300" s="239"/>
      <c r="BK300" s="239"/>
      <c r="BL300" s="239"/>
      <c r="BM300" s="13"/>
      <c r="BN300" s="13"/>
      <c r="BO300" s="13"/>
      <c r="BP300" s="13"/>
      <c r="BQ300" s="13"/>
      <c r="BR300" s="239"/>
      <c r="BS300" s="239"/>
      <c r="BT300" s="239"/>
      <c r="BU300" s="239"/>
      <c r="BV300" s="239"/>
      <c r="BW300" s="239"/>
      <c r="BX300" s="239"/>
      <c r="BY300" s="239"/>
      <c r="BZ300" s="239"/>
      <c r="CA300" s="239"/>
      <c r="CB300" s="239"/>
      <c r="CC300" s="239"/>
      <c r="CD300" s="239"/>
      <c r="CE300" s="239"/>
    </row>
    <row r="301" customFormat="false" ht="12.75" hidden="false" customHeight="false" outlineLevel="0" collapsed="false">
      <c r="B301" s="247" t="n">
        <v>45108</v>
      </c>
      <c r="C301" s="248" t="n">
        <v>55.2300033569336</v>
      </c>
      <c r="D301" s="248" t="n">
        <v>60.2300033569336</v>
      </c>
      <c r="E301" s="248" t="n">
        <v>65.2300033569336</v>
      </c>
      <c r="F301" s="236"/>
      <c r="G301" s="248" t="n">
        <v>28.2925000762939</v>
      </c>
      <c r="H301" s="248" t="n">
        <v>30.2925000762939</v>
      </c>
      <c r="I301" s="248" t="n">
        <v>33.792500076294</v>
      </c>
      <c r="J301" s="236"/>
      <c r="K301" s="238" t="n">
        <v>45992</v>
      </c>
      <c r="L301" s="249" t="n">
        <v>30.2160062408447</v>
      </c>
      <c r="M301" s="249" t="n">
        <v>35.2160062408447</v>
      </c>
      <c r="N301" s="249" t="n">
        <v>40.2160062408447</v>
      </c>
      <c r="O301" s="236"/>
      <c r="P301" s="249" t="n">
        <v>31.3640073394775</v>
      </c>
      <c r="Q301" s="249" t="n">
        <v>36.3640073394775</v>
      </c>
      <c r="R301" s="249" t="n">
        <v>41.3640073394775</v>
      </c>
      <c r="S301" s="236"/>
      <c r="T301" s="249" t="n">
        <v>1.70243310928345</v>
      </c>
      <c r="U301" s="249" t="n">
        <v>1.70243310928345</v>
      </c>
      <c r="V301" s="249" t="n">
        <v>1.70243310928345</v>
      </c>
      <c r="W301" s="236"/>
      <c r="X301" s="249"/>
      <c r="Y301" s="249"/>
      <c r="Z301" s="249"/>
      <c r="AA301" s="236"/>
      <c r="AB301" s="249"/>
      <c r="AC301" s="249"/>
      <c r="AD301" s="249"/>
      <c r="AE301" s="236"/>
      <c r="AF301" s="249"/>
      <c r="AG301" s="249"/>
      <c r="AH301" s="249"/>
      <c r="AI301" s="236"/>
      <c r="AJ301" s="249"/>
      <c r="AK301" s="249"/>
      <c r="AL301" s="249"/>
      <c r="AM301" s="236"/>
      <c r="AN301" s="237" t="n">
        <v>74</v>
      </c>
      <c r="AO301" s="250" t="n">
        <v>0.4</v>
      </c>
      <c r="AP301" s="236"/>
      <c r="AQ301" s="236"/>
      <c r="AR301" s="236"/>
      <c r="AS301" s="236"/>
      <c r="AT301" s="236"/>
      <c r="AU301" s="236"/>
      <c r="AV301" s="236"/>
      <c r="AW301" s="236"/>
      <c r="AX301" s="236"/>
      <c r="AY301" s="236"/>
      <c r="AZ301" s="236"/>
      <c r="BA301" s="236"/>
      <c r="BB301" s="236"/>
      <c r="BC301" s="236"/>
      <c r="BD301" s="236"/>
      <c r="BE301" s="236"/>
      <c r="BF301" s="238" t="n">
        <v>45992</v>
      </c>
      <c r="BG301" s="252" t="n">
        <v>0.89</v>
      </c>
      <c r="BH301" s="236"/>
      <c r="BI301" s="236"/>
      <c r="BJ301" s="239"/>
      <c r="BK301" s="239"/>
      <c r="BL301" s="239"/>
      <c r="BM301" s="13"/>
      <c r="BN301" s="13"/>
      <c r="BO301" s="13"/>
      <c r="BP301" s="13"/>
      <c r="BQ301" s="13"/>
      <c r="BR301" s="239"/>
      <c r="BS301" s="239"/>
      <c r="BT301" s="239"/>
      <c r="BU301" s="239"/>
      <c r="BV301" s="239"/>
      <c r="BW301" s="239"/>
      <c r="BX301" s="239"/>
      <c r="BY301" s="239"/>
      <c r="BZ301" s="239"/>
      <c r="CA301" s="239"/>
      <c r="CB301" s="239"/>
      <c r="CC301" s="239"/>
      <c r="CD301" s="239"/>
      <c r="CE301" s="239"/>
    </row>
    <row r="302" customFormat="false" ht="12.75" hidden="false" customHeight="false" outlineLevel="0" collapsed="false">
      <c r="B302" s="247" t="n">
        <v>45139</v>
      </c>
      <c r="C302" s="248" t="n">
        <v>54.4750015258789</v>
      </c>
      <c r="D302" s="248" t="n">
        <v>59.4750015258789</v>
      </c>
      <c r="E302" s="248" t="n">
        <v>64.4750015258789</v>
      </c>
      <c r="F302" s="236"/>
      <c r="G302" s="248" t="n">
        <v>28.1925000762939</v>
      </c>
      <c r="H302" s="248" t="n">
        <v>30.1925000762939</v>
      </c>
      <c r="I302" s="248" t="n">
        <v>33.6925000762939</v>
      </c>
      <c r="J302" s="236"/>
      <c r="K302" s="238" t="n">
        <v>46023</v>
      </c>
      <c r="L302" s="249" t="n">
        <v>34.3030057525635</v>
      </c>
      <c r="M302" s="249" t="n">
        <v>39.3030057525635</v>
      </c>
      <c r="N302" s="249" t="n">
        <v>44.3030057525635</v>
      </c>
      <c r="O302" s="236"/>
      <c r="P302" s="249" t="n">
        <v>32.5120057678223</v>
      </c>
      <c r="Q302" s="249" t="n">
        <v>37.5120057678223</v>
      </c>
      <c r="R302" s="249" t="n">
        <v>42.5120057678223</v>
      </c>
      <c r="S302" s="236"/>
      <c r="T302" s="249" t="n">
        <v>1.70243310928345</v>
      </c>
      <c r="U302" s="249" t="n">
        <v>1.70243310928345</v>
      </c>
      <c r="V302" s="249" t="n">
        <v>1.70243310928345</v>
      </c>
      <c r="W302" s="236"/>
      <c r="X302" s="249"/>
      <c r="Y302" s="249"/>
      <c r="Z302" s="249"/>
      <c r="AA302" s="236"/>
      <c r="AB302" s="249"/>
      <c r="AC302" s="249"/>
      <c r="AD302" s="249"/>
      <c r="AE302" s="236"/>
      <c r="AF302" s="249"/>
      <c r="AG302" s="249"/>
      <c r="AH302" s="249"/>
      <c r="AI302" s="236"/>
      <c r="AJ302" s="249"/>
      <c r="AK302" s="249"/>
      <c r="AL302" s="249"/>
      <c r="AM302" s="236"/>
      <c r="AN302" s="237" t="n">
        <v>74</v>
      </c>
      <c r="AO302" s="250" t="n">
        <v>0.4</v>
      </c>
      <c r="AP302" s="236"/>
      <c r="AQ302" s="236"/>
      <c r="AR302" s="236"/>
      <c r="AS302" s="236"/>
      <c r="AT302" s="236"/>
      <c r="AU302" s="236"/>
      <c r="AV302" s="236"/>
      <c r="AW302" s="236"/>
      <c r="AX302" s="236"/>
      <c r="AY302" s="236"/>
      <c r="AZ302" s="236"/>
      <c r="BA302" s="236"/>
      <c r="BB302" s="236"/>
      <c r="BC302" s="236"/>
      <c r="BD302" s="236"/>
      <c r="BE302" s="236"/>
      <c r="BF302" s="238" t="n">
        <v>46023</v>
      </c>
      <c r="BG302" s="252" t="n">
        <v>0.89</v>
      </c>
      <c r="BH302" s="236"/>
      <c r="BI302" s="236"/>
      <c r="BJ302" s="239"/>
      <c r="BK302" s="239"/>
      <c r="BL302" s="239"/>
      <c r="BM302" s="13"/>
      <c r="BN302" s="13"/>
      <c r="BO302" s="13"/>
      <c r="BP302" s="13"/>
      <c r="BQ302" s="13"/>
      <c r="BR302" s="239"/>
      <c r="BS302" s="239"/>
      <c r="BT302" s="239"/>
      <c r="BU302" s="239"/>
      <c r="BV302" s="239"/>
      <c r="BW302" s="239"/>
      <c r="BX302" s="239"/>
      <c r="BY302" s="239"/>
      <c r="BZ302" s="239"/>
      <c r="CA302" s="239"/>
      <c r="CB302" s="239"/>
      <c r="CC302" s="239"/>
      <c r="CD302" s="239"/>
      <c r="CE302" s="239"/>
    </row>
    <row r="303" customFormat="false" ht="12.75" hidden="false" customHeight="false" outlineLevel="0" collapsed="false">
      <c r="B303" s="247" t="n">
        <v>45170</v>
      </c>
      <c r="C303" s="248" t="n">
        <v>33.8999992370605</v>
      </c>
      <c r="D303" s="248" t="n">
        <v>38.8999992370605</v>
      </c>
      <c r="E303" s="248" t="n">
        <v>43.8999992370605</v>
      </c>
      <c r="F303" s="236"/>
      <c r="G303" s="248" t="n">
        <v>24.9425010299683</v>
      </c>
      <c r="H303" s="248" t="n">
        <v>26.9425010299683</v>
      </c>
      <c r="I303" s="248" t="n">
        <v>30.4425010299683</v>
      </c>
      <c r="J303" s="236"/>
      <c r="K303" s="238" t="n">
        <v>46054</v>
      </c>
      <c r="L303" s="249" t="n">
        <v>33.0530057525635</v>
      </c>
      <c r="M303" s="249" t="n">
        <v>38.0530057525635</v>
      </c>
      <c r="N303" s="249" t="n">
        <v>43.0530057525635</v>
      </c>
      <c r="O303" s="236"/>
      <c r="P303" s="249" t="n">
        <v>31.7620057678223</v>
      </c>
      <c r="Q303" s="249" t="n">
        <v>36.7620057678223</v>
      </c>
      <c r="R303" s="249" t="n">
        <v>41.7620057678223</v>
      </c>
      <c r="S303" s="236"/>
      <c r="T303" s="249" t="n">
        <v>1.70243310928345</v>
      </c>
      <c r="U303" s="249" t="n">
        <v>1.70243310928345</v>
      </c>
      <c r="V303" s="249" t="n">
        <v>1.70243310928345</v>
      </c>
      <c r="W303" s="236"/>
      <c r="X303" s="249"/>
      <c r="Y303" s="249"/>
      <c r="Z303" s="249"/>
      <c r="AA303" s="236"/>
      <c r="AB303" s="249"/>
      <c r="AC303" s="249"/>
      <c r="AD303" s="249"/>
      <c r="AE303" s="236"/>
      <c r="AF303" s="249"/>
      <c r="AG303" s="249"/>
      <c r="AH303" s="249"/>
      <c r="AI303" s="236"/>
      <c r="AJ303" s="249"/>
      <c r="AK303" s="249"/>
      <c r="AL303" s="249"/>
      <c r="AM303" s="236"/>
      <c r="AN303" s="237" t="n">
        <v>74</v>
      </c>
      <c r="AO303" s="250" t="n">
        <v>0.4</v>
      </c>
      <c r="AP303" s="236"/>
      <c r="AQ303" s="236"/>
      <c r="AR303" s="236"/>
      <c r="AS303" s="236"/>
      <c r="AT303" s="236"/>
      <c r="AU303" s="236"/>
      <c r="AV303" s="236"/>
      <c r="AW303" s="236"/>
      <c r="AX303" s="236"/>
      <c r="AY303" s="236"/>
      <c r="AZ303" s="236"/>
      <c r="BA303" s="236"/>
      <c r="BB303" s="236"/>
      <c r="BC303" s="236"/>
      <c r="BD303" s="236"/>
      <c r="BE303" s="236"/>
      <c r="BF303" s="238" t="n">
        <v>46054</v>
      </c>
      <c r="BG303" s="252" t="n">
        <v>0.89</v>
      </c>
      <c r="BH303" s="236"/>
      <c r="BI303" s="236"/>
      <c r="BJ303" s="239"/>
      <c r="BK303" s="239"/>
      <c r="BL303" s="239"/>
      <c r="BM303" s="13"/>
      <c r="BN303" s="13"/>
      <c r="BO303" s="13"/>
      <c r="BP303" s="13"/>
      <c r="BQ303" s="13"/>
      <c r="BR303" s="239"/>
      <c r="BS303" s="239"/>
      <c r="BT303" s="239"/>
      <c r="BU303" s="239"/>
      <c r="BV303" s="239"/>
      <c r="BW303" s="239"/>
      <c r="BX303" s="239"/>
      <c r="BY303" s="239"/>
      <c r="BZ303" s="239"/>
      <c r="CA303" s="239"/>
      <c r="CB303" s="239"/>
      <c r="CC303" s="239"/>
      <c r="CD303" s="239"/>
      <c r="CE303" s="239"/>
    </row>
    <row r="304" customFormat="false" ht="12.75" hidden="false" customHeight="false" outlineLevel="0" collapsed="false">
      <c r="B304" s="247" t="n">
        <v>45200</v>
      </c>
      <c r="C304" s="248" t="n">
        <v>33.1499988555908</v>
      </c>
      <c r="D304" s="248" t="n">
        <v>38.1499988555908</v>
      </c>
      <c r="E304" s="248" t="n">
        <v>43.1499988555908</v>
      </c>
      <c r="F304" s="236"/>
      <c r="G304" s="248" t="n">
        <v>24.5750007247925</v>
      </c>
      <c r="H304" s="248" t="n">
        <v>26.5750007247925</v>
      </c>
      <c r="I304" s="248" t="n">
        <v>30.0750007247925</v>
      </c>
      <c r="J304" s="236"/>
      <c r="K304" s="238" t="n">
        <v>46082</v>
      </c>
      <c r="L304" s="249" t="n">
        <v>31.6300035095215</v>
      </c>
      <c r="M304" s="249" t="n">
        <v>36.6300035095215</v>
      </c>
      <c r="N304" s="249" t="n">
        <v>41.6300035095215</v>
      </c>
      <c r="O304" s="236"/>
      <c r="P304" s="249" t="n">
        <v>30.9200028991699</v>
      </c>
      <c r="Q304" s="249" t="n">
        <v>35.9200028991699</v>
      </c>
      <c r="R304" s="249" t="n">
        <v>40.9200028991699</v>
      </c>
      <c r="S304" s="236"/>
      <c r="T304" s="249" t="n">
        <v>1.70243310928345</v>
      </c>
      <c r="U304" s="249" t="n">
        <v>1.70243310928345</v>
      </c>
      <c r="V304" s="249" t="n">
        <v>1.70243310928345</v>
      </c>
      <c r="W304" s="236"/>
      <c r="X304" s="249"/>
      <c r="Y304" s="249"/>
      <c r="Z304" s="249"/>
      <c r="AA304" s="236"/>
      <c r="AB304" s="249"/>
      <c r="AC304" s="249"/>
      <c r="AD304" s="249"/>
      <c r="AE304" s="236"/>
      <c r="AF304" s="249"/>
      <c r="AG304" s="249"/>
      <c r="AH304" s="249"/>
      <c r="AI304" s="236"/>
      <c r="AJ304" s="249"/>
      <c r="AK304" s="249"/>
      <c r="AL304" s="249"/>
      <c r="AM304" s="236"/>
      <c r="AN304" s="237" t="n">
        <v>74</v>
      </c>
      <c r="AO304" s="250" t="n">
        <v>0.4</v>
      </c>
      <c r="AP304" s="236"/>
      <c r="AQ304" s="236"/>
      <c r="AR304" s="236"/>
      <c r="AS304" s="236"/>
      <c r="AT304" s="236"/>
      <c r="AU304" s="236"/>
      <c r="AV304" s="236"/>
      <c r="AW304" s="236"/>
      <c r="AX304" s="236"/>
      <c r="AY304" s="236"/>
      <c r="AZ304" s="236"/>
      <c r="BA304" s="236"/>
      <c r="BB304" s="236"/>
      <c r="BC304" s="236"/>
      <c r="BD304" s="236"/>
      <c r="BE304" s="236"/>
      <c r="BF304" s="238" t="n">
        <v>46082</v>
      </c>
      <c r="BG304" s="252" t="n">
        <v>0.89</v>
      </c>
      <c r="BH304" s="236"/>
      <c r="BI304" s="236"/>
      <c r="BJ304" s="239"/>
      <c r="BK304" s="239"/>
      <c r="BL304" s="239"/>
      <c r="BM304" s="13"/>
      <c r="BN304" s="13"/>
      <c r="BO304" s="13"/>
      <c r="BP304" s="13"/>
      <c r="BQ304" s="13"/>
      <c r="BR304" s="239"/>
      <c r="BS304" s="239"/>
      <c r="BT304" s="239"/>
      <c r="BU304" s="239"/>
      <c r="BV304" s="239"/>
      <c r="BW304" s="239"/>
      <c r="BX304" s="239"/>
      <c r="BY304" s="239"/>
      <c r="BZ304" s="239"/>
      <c r="CA304" s="239"/>
      <c r="CB304" s="239"/>
      <c r="CC304" s="239"/>
      <c r="CD304" s="239"/>
      <c r="CE304" s="239"/>
    </row>
    <row r="305" customFormat="false" ht="12.75" hidden="false" customHeight="false" outlineLevel="0" collapsed="false">
      <c r="B305" s="247" t="n">
        <v>45231</v>
      </c>
      <c r="C305" s="248" t="n">
        <v>31.6499988555908</v>
      </c>
      <c r="D305" s="248" t="n">
        <v>36.6499988555908</v>
      </c>
      <c r="E305" s="248" t="n">
        <v>41.6499988555908</v>
      </c>
      <c r="F305" s="236"/>
      <c r="G305" s="248" t="n">
        <v>24.6749991989136</v>
      </c>
      <c r="H305" s="248" t="n">
        <v>26.6749991989136</v>
      </c>
      <c r="I305" s="248" t="n">
        <v>30.1749991989136</v>
      </c>
      <c r="J305" s="236"/>
      <c r="K305" s="238" t="n">
        <v>46113</v>
      </c>
      <c r="L305" s="249" t="n">
        <v>30.898508605957</v>
      </c>
      <c r="M305" s="249" t="n">
        <v>35.898508605957</v>
      </c>
      <c r="N305" s="249" t="n">
        <v>40.898508605957</v>
      </c>
      <c r="O305" s="236"/>
      <c r="P305" s="249" t="n">
        <v>29.9065103149414</v>
      </c>
      <c r="Q305" s="249" t="n">
        <v>34.9065103149414</v>
      </c>
      <c r="R305" s="249" t="n">
        <v>39.9065103149414</v>
      </c>
      <c r="S305" s="236"/>
      <c r="T305" s="249" t="n">
        <v>1.70243310928345</v>
      </c>
      <c r="U305" s="249" t="n">
        <v>1.70243310928345</v>
      </c>
      <c r="V305" s="249" t="n">
        <v>1.70243310928345</v>
      </c>
      <c r="W305" s="236"/>
      <c r="X305" s="249"/>
      <c r="Y305" s="249"/>
      <c r="Z305" s="249"/>
      <c r="AA305" s="236"/>
      <c r="AB305" s="249"/>
      <c r="AC305" s="249"/>
      <c r="AD305" s="249"/>
      <c r="AE305" s="236"/>
      <c r="AF305" s="249"/>
      <c r="AG305" s="249"/>
      <c r="AH305" s="249"/>
      <c r="AI305" s="236"/>
      <c r="AJ305" s="249"/>
      <c r="AK305" s="249"/>
      <c r="AL305" s="249"/>
      <c r="AM305" s="236"/>
      <c r="AN305" s="237" t="n">
        <v>74</v>
      </c>
      <c r="AO305" s="250" t="n">
        <v>0.4</v>
      </c>
      <c r="AP305" s="236"/>
      <c r="AQ305" s="236"/>
      <c r="AR305" s="236"/>
      <c r="AS305" s="236"/>
      <c r="AT305" s="236"/>
      <c r="AU305" s="236"/>
      <c r="AV305" s="236"/>
      <c r="AW305" s="236"/>
      <c r="AX305" s="236"/>
      <c r="AY305" s="236"/>
      <c r="AZ305" s="236"/>
      <c r="BA305" s="236"/>
      <c r="BB305" s="236"/>
      <c r="BC305" s="236"/>
      <c r="BD305" s="236"/>
      <c r="BE305" s="236"/>
      <c r="BF305" s="238" t="n">
        <v>46113</v>
      </c>
      <c r="BG305" s="252" t="n">
        <v>0.89</v>
      </c>
      <c r="BH305" s="236"/>
      <c r="BI305" s="236"/>
      <c r="BJ305" s="239"/>
      <c r="BK305" s="239"/>
      <c r="BL305" s="239"/>
      <c r="BM305" s="13"/>
      <c r="BN305" s="13"/>
      <c r="BO305" s="13"/>
      <c r="BP305" s="13"/>
      <c r="BQ305" s="13"/>
      <c r="BR305" s="239"/>
      <c r="BS305" s="239"/>
      <c r="BT305" s="239"/>
      <c r="BU305" s="239"/>
      <c r="BV305" s="239"/>
      <c r="BW305" s="239"/>
      <c r="BX305" s="239"/>
      <c r="BY305" s="239"/>
      <c r="BZ305" s="239"/>
      <c r="CA305" s="239"/>
      <c r="CB305" s="239"/>
      <c r="CC305" s="239"/>
      <c r="CD305" s="239"/>
      <c r="CE305" s="239"/>
    </row>
    <row r="306" customFormat="false" ht="12.75" hidden="false" customHeight="false" outlineLevel="0" collapsed="false">
      <c r="B306" s="247" t="n">
        <v>45261</v>
      </c>
      <c r="C306" s="248" t="n">
        <v>31.0500003814697</v>
      </c>
      <c r="D306" s="248" t="n">
        <v>36.0500003814697</v>
      </c>
      <c r="E306" s="248" t="n">
        <v>41.0500003814697</v>
      </c>
      <c r="F306" s="236"/>
      <c r="G306" s="248" t="n">
        <v>26.524998626709</v>
      </c>
      <c r="H306" s="248" t="n">
        <v>28.524998626709</v>
      </c>
      <c r="I306" s="248" t="n">
        <v>32.024998626709</v>
      </c>
      <c r="J306" s="236"/>
      <c r="K306" s="238" t="n">
        <v>46143</v>
      </c>
      <c r="L306" s="249" t="n">
        <v>32.0725064849854</v>
      </c>
      <c r="M306" s="249" t="n">
        <v>37.0725064849854</v>
      </c>
      <c r="N306" s="249" t="n">
        <v>42.0725064849854</v>
      </c>
      <c r="O306" s="236"/>
      <c r="P306" s="249" t="n">
        <v>32.9525041198731</v>
      </c>
      <c r="Q306" s="249" t="n">
        <v>37.9525041198731</v>
      </c>
      <c r="R306" s="249" t="n">
        <v>42.9525041198731</v>
      </c>
      <c r="S306" s="236"/>
      <c r="T306" s="249" t="n">
        <v>1.70243310928345</v>
      </c>
      <c r="U306" s="249" t="n">
        <v>1.70243310928345</v>
      </c>
      <c r="V306" s="249" t="n">
        <v>1.70243310928345</v>
      </c>
      <c r="W306" s="236"/>
      <c r="X306" s="249"/>
      <c r="Y306" s="249"/>
      <c r="Z306" s="249"/>
      <c r="AA306" s="236"/>
      <c r="AB306" s="249"/>
      <c r="AC306" s="249"/>
      <c r="AD306" s="249"/>
      <c r="AE306" s="236"/>
      <c r="AF306" s="249"/>
      <c r="AG306" s="249"/>
      <c r="AH306" s="249"/>
      <c r="AI306" s="236"/>
      <c r="AJ306" s="249"/>
      <c r="AK306" s="249"/>
      <c r="AL306" s="249"/>
      <c r="AM306" s="236"/>
      <c r="AN306" s="237" t="n">
        <v>74</v>
      </c>
      <c r="AO306" s="250" t="n">
        <v>0.4</v>
      </c>
      <c r="AP306" s="236"/>
      <c r="AQ306" s="236"/>
      <c r="AR306" s="236"/>
      <c r="AS306" s="236"/>
      <c r="AT306" s="236"/>
      <c r="AU306" s="236"/>
      <c r="AV306" s="236"/>
      <c r="AW306" s="236"/>
      <c r="AX306" s="236"/>
      <c r="AY306" s="236"/>
      <c r="AZ306" s="236"/>
      <c r="BA306" s="236"/>
      <c r="BB306" s="236"/>
      <c r="BC306" s="236"/>
      <c r="BD306" s="236"/>
      <c r="BE306" s="236"/>
      <c r="BF306" s="238" t="n">
        <v>46143</v>
      </c>
      <c r="BG306" s="252" t="n">
        <v>0.89</v>
      </c>
      <c r="BH306" s="236"/>
      <c r="BI306" s="236"/>
      <c r="BJ306" s="239"/>
      <c r="BK306" s="239"/>
      <c r="BL306" s="239"/>
      <c r="BM306" s="13"/>
      <c r="BN306" s="13"/>
      <c r="BO306" s="13"/>
      <c r="BP306" s="13"/>
      <c r="BQ306" s="13"/>
      <c r="BR306" s="239"/>
      <c r="BS306" s="239"/>
      <c r="BT306" s="239"/>
      <c r="BU306" s="239"/>
      <c r="BV306" s="239"/>
      <c r="BW306" s="239"/>
      <c r="BX306" s="239"/>
      <c r="BY306" s="239"/>
      <c r="BZ306" s="239"/>
      <c r="CA306" s="239"/>
      <c r="CB306" s="239"/>
      <c r="CC306" s="239"/>
      <c r="CD306" s="239"/>
      <c r="CE306" s="239"/>
    </row>
    <row r="307" customFormat="false" ht="12.75" hidden="false" customHeight="false" outlineLevel="0" collapsed="false">
      <c r="B307" s="247" t="n">
        <v>45292</v>
      </c>
      <c r="C307" s="248" t="n">
        <v>35.0500106811523</v>
      </c>
      <c r="D307" s="248" t="n">
        <v>40.0500106811523</v>
      </c>
      <c r="E307" s="248" t="n">
        <v>45.0500106811523</v>
      </c>
      <c r="F307" s="236"/>
      <c r="G307" s="248" t="n">
        <v>27.692495880127</v>
      </c>
      <c r="H307" s="248" t="n">
        <v>29.692495880127</v>
      </c>
      <c r="I307" s="248" t="n">
        <v>33.192495880127</v>
      </c>
      <c r="J307" s="236"/>
      <c r="K307" s="238" t="n">
        <v>46174</v>
      </c>
      <c r="L307" s="249" t="n">
        <v>42.0900025939941</v>
      </c>
      <c r="M307" s="249" t="n">
        <v>47.0900025939941</v>
      </c>
      <c r="N307" s="249" t="n">
        <v>52.0900025939941</v>
      </c>
      <c r="O307" s="236"/>
      <c r="P307" s="249" t="n">
        <v>42.1725034332275</v>
      </c>
      <c r="Q307" s="249" t="n">
        <v>47.1725034332275</v>
      </c>
      <c r="R307" s="249" t="n">
        <v>52.1725034332275</v>
      </c>
      <c r="S307" s="236"/>
      <c r="T307" s="249" t="n">
        <v>1.70243310928345</v>
      </c>
      <c r="U307" s="249" t="n">
        <v>1.70243310928345</v>
      </c>
      <c r="V307" s="249" t="n">
        <v>1.70243310928345</v>
      </c>
      <c r="W307" s="236"/>
      <c r="X307" s="249"/>
      <c r="Y307" s="249"/>
      <c r="Z307" s="249"/>
      <c r="AA307" s="236"/>
      <c r="AB307" s="249"/>
      <c r="AC307" s="249"/>
      <c r="AD307" s="249"/>
      <c r="AE307" s="236"/>
      <c r="AF307" s="249"/>
      <c r="AG307" s="249"/>
      <c r="AH307" s="249"/>
      <c r="AI307" s="236"/>
      <c r="AJ307" s="249"/>
      <c r="AK307" s="249"/>
      <c r="AL307" s="249"/>
      <c r="AM307" s="236"/>
      <c r="AN307" s="237" t="n">
        <v>74</v>
      </c>
      <c r="AO307" s="250" t="n">
        <v>0.4</v>
      </c>
      <c r="AP307" s="236"/>
      <c r="AQ307" s="236"/>
      <c r="AR307" s="236"/>
      <c r="AS307" s="236"/>
      <c r="AT307" s="236"/>
      <c r="AU307" s="236"/>
      <c r="AV307" s="236"/>
      <c r="AW307" s="236"/>
      <c r="AX307" s="236"/>
      <c r="AY307" s="236"/>
      <c r="AZ307" s="236"/>
      <c r="BA307" s="236"/>
      <c r="BB307" s="236"/>
      <c r="BC307" s="236"/>
      <c r="BD307" s="236"/>
      <c r="BE307" s="236"/>
      <c r="BF307" s="238" t="n">
        <v>46174</v>
      </c>
      <c r="BG307" s="252" t="n">
        <v>0.89</v>
      </c>
      <c r="BH307" s="236"/>
      <c r="BI307" s="236"/>
      <c r="BJ307" s="239"/>
      <c r="BK307" s="239"/>
      <c r="BL307" s="239"/>
      <c r="BM307" s="13"/>
      <c r="BN307" s="13"/>
      <c r="BO307" s="13"/>
      <c r="BP307" s="13"/>
      <c r="BQ307" s="13"/>
      <c r="BR307" s="239"/>
      <c r="BS307" s="239"/>
      <c r="BT307" s="239"/>
      <c r="BU307" s="239"/>
      <c r="BV307" s="239"/>
      <c r="BW307" s="239"/>
      <c r="BX307" s="239"/>
      <c r="BY307" s="239"/>
      <c r="BZ307" s="239"/>
      <c r="CA307" s="239"/>
      <c r="CB307" s="239"/>
      <c r="CC307" s="239"/>
      <c r="CD307" s="239"/>
      <c r="CE307" s="239"/>
    </row>
    <row r="308" customFormat="false" ht="12.75" hidden="false" customHeight="false" outlineLevel="0" collapsed="false">
      <c r="B308" s="247" t="n">
        <v>45323</v>
      </c>
      <c r="C308" s="248" t="n">
        <v>33.9000015258789</v>
      </c>
      <c r="D308" s="248" t="n">
        <v>38.9000015258789</v>
      </c>
      <c r="E308" s="248" t="n">
        <v>43.9000015258789</v>
      </c>
      <c r="F308" s="236"/>
      <c r="G308" s="248" t="n">
        <v>28.1924977874756</v>
      </c>
      <c r="H308" s="248" t="n">
        <v>30.1924977874756</v>
      </c>
      <c r="I308" s="248" t="n">
        <v>33.6924977874756</v>
      </c>
      <c r="J308" s="236"/>
      <c r="K308" s="238" t="n">
        <v>46204</v>
      </c>
      <c r="L308" s="249" t="n">
        <v>40.2600122070313</v>
      </c>
      <c r="M308" s="249" t="n">
        <v>45.2600122070313</v>
      </c>
      <c r="N308" s="249" t="n">
        <v>50.2600122070313</v>
      </c>
      <c r="O308" s="236"/>
      <c r="P308" s="249" t="n">
        <v>43.340012512207</v>
      </c>
      <c r="Q308" s="249" t="n">
        <v>48.340012512207</v>
      </c>
      <c r="R308" s="249" t="n">
        <v>53.340012512207</v>
      </c>
      <c r="S308" s="236"/>
      <c r="T308" s="249" t="n">
        <v>1.70243310928345</v>
      </c>
      <c r="U308" s="249" t="n">
        <v>1.70243310928345</v>
      </c>
      <c r="V308" s="249" t="n">
        <v>1.70243310928345</v>
      </c>
      <c r="W308" s="236"/>
      <c r="X308" s="249"/>
      <c r="Y308" s="249"/>
      <c r="Z308" s="249"/>
      <c r="AA308" s="236"/>
      <c r="AB308" s="249"/>
      <c r="AC308" s="249"/>
      <c r="AD308" s="249"/>
      <c r="AE308" s="236"/>
      <c r="AF308" s="249"/>
      <c r="AG308" s="249"/>
      <c r="AH308" s="249"/>
      <c r="AI308" s="236"/>
      <c r="AJ308" s="249"/>
      <c r="AK308" s="249"/>
      <c r="AL308" s="249"/>
      <c r="AM308" s="236"/>
      <c r="AN308" s="237" t="n">
        <v>74</v>
      </c>
      <c r="AO308" s="250" t="n">
        <v>0.4</v>
      </c>
      <c r="AP308" s="236"/>
      <c r="AQ308" s="236"/>
      <c r="AR308" s="236"/>
      <c r="AS308" s="236"/>
      <c r="AT308" s="236"/>
      <c r="AU308" s="236"/>
      <c r="AV308" s="236"/>
      <c r="AW308" s="236"/>
      <c r="AX308" s="236"/>
      <c r="AY308" s="236"/>
      <c r="AZ308" s="236"/>
      <c r="BA308" s="236"/>
      <c r="BB308" s="236"/>
      <c r="BC308" s="236"/>
      <c r="BD308" s="236"/>
      <c r="BE308" s="236"/>
      <c r="BF308" s="238" t="n">
        <v>46204</v>
      </c>
      <c r="BG308" s="252" t="n">
        <v>0.89</v>
      </c>
      <c r="BH308" s="236"/>
      <c r="BI308" s="236"/>
      <c r="BJ308" s="239"/>
      <c r="BK308" s="239"/>
      <c r="BL308" s="239"/>
      <c r="BM308" s="13"/>
      <c r="BN308" s="13"/>
      <c r="BO308" s="13"/>
      <c r="BP308" s="13"/>
      <c r="BQ308" s="13"/>
      <c r="BR308" s="239"/>
      <c r="BS308" s="239"/>
      <c r="BT308" s="239"/>
      <c r="BU308" s="239"/>
      <c r="BV308" s="239"/>
      <c r="BW308" s="239"/>
      <c r="BX308" s="239"/>
      <c r="BY308" s="239"/>
      <c r="BZ308" s="239"/>
      <c r="CA308" s="239"/>
      <c r="CB308" s="239"/>
      <c r="CC308" s="239"/>
      <c r="CD308" s="239"/>
      <c r="CE308" s="239"/>
    </row>
    <row r="309" customFormat="false" ht="12.75" hidden="false" customHeight="false" outlineLevel="0" collapsed="false">
      <c r="B309" s="247" t="n">
        <v>45352</v>
      </c>
      <c r="C309" s="248" t="n">
        <v>32.3799915313721</v>
      </c>
      <c r="D309" s="248" t="n">
        <v>37.3799915313721</v>
      </c>
      <c r="E309" s="248" t="n">
        <v>42.3799915313721</v>
      </c>
      <c r="F309" s="236"/>
      <c r="G309" s="248" t="n">
        <v>27.1424966430664</v>
      </c>
      <c r="H309" s="248" t="n">
        <v>29.1424966430664</v>
      </c>
      <c r="I309" s="248" t="n">
        <v>32.6424966430664</v>
      </c>
      <c r="J309" s="236"/>
      <c r="K309" s="238" t="n">
        <v>46235</v>
      </c>
      <c r="L309" s="249" t="n">
        <v>39.1600099182129</v>
      </c>
      <c r="M309" s="249" t="n">
        <v>44.1600099182129</v>
      </c>
      <c r="N309" s="249" t="n">
        <v>49.1600099182129</v>
      </c>
      <c r="O309" s="236"/>
      <c r="P309" s="249" t="n">
        <v>41.4900102233887</v>
      </c>
      <c r="Q309" s="249" t="n">
        <v>46.4900102233887</v>
      </c>
      <c r="R309" s="249" t="n">
        <v>51.4900102233887</v>
      </c>
      <c r="S309" s="236"/>
      <c r="T309" s="249" t="n">
        <v>1.70243310928345</v>
      </c>
      <c r="U309" s="249" t="n">
        <v>1.70243310928345</v>
      </c>
      <c r="V309" s="249" t="n">
        <v>1.70243310928345</v>
      </c>
      <c r="W309" s="236"/>
      <c r="X309" s="249"/>
      <c r="Y309" s="249"/>
      <c r="Z309" s="249"/>
      <c r="AA309" s="236"/>
      <c r="AB309" s="249"/>
      <c r="AC309" s="249"/>
      <c r="AD309" s="249"/>
      <c r="AE309" s="236"/>
      <c r="AF309" s="249"/>
      <c r="AG309" s="249"/>
      <c r="AH309" s="249"/>
      <c r="AI309" s="236"/>
      <c r="AJ309" s="249"/>
      <c r="AK309" s="249"/>
      <c r="AL309" s="249"/>
      <c r="AM309" s="236"/>
      <c r="AN309" s="237" t="n">
        <v>74</v>
      </c>
      <c r="AO309" s="250" t="n">
        <v>0.4</v>
      </c>
      <c r="AP309" s="236"/>
      <c r="AQ309" s="236"/>
      <c r="AR309" s="236"/>
      <c r="AS309" s="236"/>
      <c r="AT309" s="236"/>
      <c r="AU309" s="236"/>
      <c r="AV309" s="236"/>
      <c r="AW309" s="236"/>
      <c r="AX309" s="236"/>
      <c r="AY309" s="236"/>
      <c r="AZ309" s="236"/>
      <c r="BA309" s="236"/>
      <c r="BB309" s="236"/>
      <c r="BC309" s="236"/>
      <c r="BD309" s="236"/>
      <c r="BE309" s="236"/>
      <c r="BF309" s="238" t="n">
        <v>46235</v>
      </c>
      <c r="BG309" s="252" t="n">
        <v>0.89</v>
      </c>
      <c r="BH309" s="236"/>
      <c r="BI309" s="236"/>
      <c r="BJ309" s="239"/>
      <c r="BK309" s="239"/>
      <c r="BL309" s="239"/>
      <c r="BM309" s="13"/>
      <c r="BN309" s="13"/>
      <c r="BO309" s="13"/>
      <c r="BP309" s="13"/>
      <c r="BQ309" s="13"/>
      <c r="BR309" s="239"/>
      <c r="BS309" s="239"/>
      <c r="BT309" s="239"/>
      <c r="BU309" s="239"/>
      <c r="BV309" s="239"/>
      <c r="BW309" s="239"/>
      <c r="BX309" s="239"/>
      <c r="BY309" s="239"/>
      <c r="BZ309" s="239"/>
      <c r="CA309" s="239"/>
      <c r="CB309" s="239"/>
      <c r="CC309" s="239"/>
      <c r="CD309" s="239"/>
      <c r="CE309" s="239"/>
    </row>
    <row r="310" customFormat="false" ht="12.75" hidden="false" customHeight="false" outlineLevel="0" collapsed="false">
      <c r="B310" s="247" t="n">
        <v>45383</v>
      </c>
      <c r="C310" s="248" t="n">
        <v>33.5799980163574</v>
      </c>
      <c r="D310" s="248" t="n">
        <v>38.5799980163574</v>
      </c>
      <c r="E310" s="248" t="n">
        <v>43.5799980163574</v>
      </c>
      <c r="F310" s="236"/>
      <c r="G310" s="248" t="n">
        <v>26.8424974060059</v>
      </c>
      <c r="H310" s="248" t="n">
        <v>28.8424974060059</v>
      </c>
      <c r="I310" s="248" t="n">
        <v>32.3424974060059</v>
      </c>
      <c r="J310" s="236"/>
      <c r="K310" s="238" t="n">
        <v>46266</v>
      </c>
      <c r="L310" s="249" t="n">
        <v>30.9590043640137</v>
      </c>
      <c r="M310" s="249" t="n">
        <v>35.9590043640137</v>
      </c>
      <c r="N310" s="249" t="n">
        <v>40.9590043640137</v>
      </c>
      <c r="O310" s="236"/>
      <c r="P310" s="249" t="n">
        <v>33.5360040283203</v>
      </c>
      <c r="Q310" s="249" t="n">
        <v>38.5360040283203</v>
      </c>
      <c r="R310" s="249" t="n">
        <v>43.5360040283203</v>
      </c>
      <c r="S310" s="236"/>
      <c r="T310" s="249" t="n">
        <v>1.70243310928345</v>
      </c>
      <c r="U310" s="249" t="n">
        <v>1.70243310928345</v>
      </c>
      <c r="V310" s="249" t="n">
        <v>1.70243310928345</v>
      </c>
      <c r="W310" s="236"/>
      <c r="X310" s="249"/>
      <c r="Y310" s="249"/>
      <c r="Z310" s="249"/>
      <c r="AA310" s="236"/>
      <c r="AB310" s="249"/>
      <c r="AC310" s="249"/>
      <c r="AD310" s="249"/>
      <c r="AE310" s="236"/>
      <c r="AF310" s="249"/>
      <c r="AG310" s="249"/>
      <c r="AH310" s="249"/>
      <c r="AI310" s="236"/>
      <c r="AJ310" s="249"/>
      <c r="AK310" s="249"/>
      <c r="AL310" s="249"/>
      <c r="AM310" s="236"/>
      <c r="AN310" s="237" t="n">
        <v>74</v>
      </c>
      <c r="AO310" s="250" t="n">
        <v>0.4</v>
      </c>
      <c r="AP310" s="236"/>
      <c r="AQ310" s="236"/>
      <c r="AR310" s="236"/>
      <c r="AS310" s="236"/>
      <c r="AT310" s="236"/>
      <c r="AU310" s="236"/>
      <c r="AV310" s="236"/>
      <c r="AW310" s="236"/>
      <c r="AX310" s="236"/>
      <c r="AY310" s="236"/>
      <c r="AZ310" s="236"/>
      <c r="BA310" s="236"/>
      <c r="BB310" s="236"/>
      <c r="BC310" s="236"/>
      <c r="BD310" s="236"/>
      <c r="BE310" s="236"/>
      <c r="BF310" s="238" t="n">
        <v>46266</v>
      </c>
      <c r="BG310" s="252" t="n">
        <v>0.89</v>
      </c>
      <c r="BH310" s="236"/>
      <c r="BI310" s="236"/>
      <c r="BJ310" s="239"/>
      <c r="BK310" s="239"/>
      <c r="BL310" s="239"/>
      <c r="BM310" s="13"/>
      <c r="BN310" s="13"/>
      <c r="BO310" s="13"/>
      <c r="BP310" s="13"/>
      <c r="BQ310" s="13"/>
      <c r="BR310" s="239"/>
      <c r="BS310" s="239"/>
      <c r="BT310" s="239"/>
      <c r="BU310" s="239"/>
      <c r="BV310" s="239"/>
      <c r="BW310" s="239"/>
      <c r="BX310" s="239"/>
      <c r="BY310" s="239"/>
      <c r="BZ310" s="239"/>
      <c r="CA310" s="239"/>
      <c r="CB310" s="239"/>
      <c r="CC310" s="239"/>
      <c r="CD310" s="239"/>
      <c r="CE310" s="239"/>
    </row>
    <row r="311" customFormat="false" ht="12.75" hidden="false" customHeight="false" outlineLevel="0" collapsed="false">
      <c r="B311" s="247" t="n">
        <v>45413</v>
      </c>
      <c r="C311" s="248" t="n">
        <v>36.1300163269043</v>
      </c>
      <c r="D311" s="248" t="n">
        <v>41.1300163269043</v>
      </c>
      <c r="E311" s="248" t="n">
        <v>46.1300163269043</v>
      </c>
      <c r="F311" s="236"/>
      <c r="G311" s="248" t="n">
        <v>26.4424977874756</v>
      </c>
      <c r="H311" s="248" t="n">
        <v>28.4424977874756</v>
      </c>
      <c r="I311" s="248" t="n">
        <v>31.9424977874756</v>
      </c>
      <c r="J311" s="236"/>
      <c r="K311" s="238" t="n">
        <v>46296</v>
      </c>
      <c r="L311" s="249" t="n">
        <v>29.4010076141357</v>
      </c>
      <c r="M311" s="249" t="n">
        <v>34.4010076141357</v>
      </c>
      <c r="N311" s="249" t="n">
        <v>39.4010076141357</v>
      </c>
      <c r="O311" s="236"/>
      <c r="P311" s="249" t="n">
        <v>31.1540059661865</v>
      </c>
      <c r="Q311" s="249" t="n">
        <v>36.1540059661865</v>
      </c>
      <c r="R311" s="249" t="n">
        <v>41.1540059661865</v>
      </c>
      <c r="S311" s="236"/>
      <c r="T311" s="249" t="n">
        <v>1.70243310928345</v>
      </c>
      <c r="U311" s="249" t="n">
        <v>1.70243310928345</v>
      </c>
      <c r="V311" s="249" t="n">
        <v>1.70243310928345</v>
      </c>
      <c r="W311" s="236"/>
      <c r="X311" s="249"/>
      <c r="Y311" s="249"/>
      <c r="Z311" s="249"/>
      <c r="AA311" s="236"/>
      <c r="AB311" s="249"/>
      <c r="AC311" s="249"/>
      <c r="AD311" s="249"/>
      <c r="AE311" s="236"/>
      <c r="AF311" s="249"/>
      <c r="AG311" s="249"/>
      <c r="AH311" s="249"/>
      <c r="AI311" s="236"/>
      <c r="AJ311" s="249"/>
      <c r="AK311" s="249"/>
      <c r="AL311" s="249"/>
      <c r="AM311" s="236"/>
      <c r="AN311" s="237" t="n">
        <v>74</v>
      </c>
      <c r="AO311" s="250" t="n">
        <v>0.4</v>
      </c>
      <c r="AP311" s="236"/>
      <c r="AQ311" s="236"/>
      <c r="AR311" s="236"/>
      <c r="AS311" s="236"/>
      <c r="AT311" s="236"/>
      <c r="AU311" s="236"/>
      <c r="AV311" s="236"/>
      <c r="AW311" s="236"/>
      <c r="AX311" s="236"/>
      <c r="AY311" s="236"/>
      <c r="AZ311" s="236"/>
      <c r="BA311" s="236"/>
      <c r="BB311" s="236"/>
      <c r="BC311" s="236"/>
      <c r="BD311" s="236"/>
      <c r="BE311" s="236"/>
      <c r="BF311" s="238" t="n">
        <v>46296</v>
      </c>
      <c r="BG311" s="252" t="n">
        <v>0.89</v>
      </c>
      <c r="BH311" s="236"/>
      <c r="BI311" s="236"/>
      <c r="BJ311" s="239"/>
      <c r="BK311" s="239"/>
      <c r="BL311" s="239"/>
      <c r="BM311" s="13"/>
      <c r="BN311" s="13"/>
      <c r="BO311" s="13"/>
      <c r="BP311" s="13"/>
      <c r="BQ311" s="13"/>
      <c r="BR311" s="239"/>
      <c r="BS311" s="239"/>
      <c r="BT311" s="239"/>
      <c r="BU311" s="239"/>
      <c r="BV311" s="239"/>
      <c r="BW311" s="239"/>
      <c r="BX311" s="239"/>
      <c r="BY311" s="239"/>
      <c r="BZ311" s="239"/>
      <c r="CA311" s="239"/>
      <c r="CB311" s="239"/>
      <c r="CC311" s="239"/>
      <c r="CD311" s="239"/>
      <c r="CE311" s="239"/>
    </row>
    <row r="312" customFormat="false" ht="12.75" hidden="false" customHeight="false" outlineLevel="0" collapsed="false">
      <c r="B312" s="247" t="n">
        <v>45444</v>
      </c>
      <c r="C312" s="248" t="n">
        <v>46.8300018310547</v>
      </c>
      <c r="D312" s="248" t="n">
        <v>51.8300018310547</v>
      </c>
      <c r="E312" s="248" t="n">
        <v>56.8300018310547</v>
      </c>
      <c r="F312" s="236"/>
      <c r="G312" s="248" t="n">
        <v>27.0425000762939</v>
      </c>
      <c r="H312" s="248" t="n">
        <v>29.0425000762939</v>
      </c>
      <c r="I312" s="248" t="n">
        <v>32.542500076294</v>
      </c>
      <c r="J312" s="236"/>
      <c r="K312" s="238" t="n">
        <v>46327</v>
      </c>
      <c r="L312" s="249" t="n">
        <v>29.6510076141357</v>
      </c>
      <c r="M312" s="249" t="n">
        <v>34.6510076141357</v>
      </c>
      <c r="N312" s="249" t="n">
        <v>39.6510076141357</v>
      </c>
      <c r="O312" s="236"/>
      <c r="P312" s="249" t="n">
        <v>30.6540059661865</v>
      </c>
      <c r="Q312" s="249" t="n">
        <v>35.6540059661865</v>
      </c>
      <c r="R312" s="249" t="n">
        <v>40.6540059661865</v>
      </c>
      <c r="S312" s="236"/>
      <c r="T312" s="249" t="n">
        <v>1.70243310928345</v>
      </c>
      <c r="U312" s="249" t="n">
        <v>1.70243310928345</v>
      </c>
      <c r="V312" s="249" t="n">
        <v>1.70243310928345</v>
      </c>
      <c r="W312" s="236"/>
      <c r="X312" s="249"/>
      <c r="Y312" s="249"/>
      <c r="Z312" s="249"/>
      <c r="AA312" s="236"/>
      <c r="AB312" s="249"/>
      <c r="AC312" s="249"/>
      <c r="AD312" s="249"/>
      <c r="AE312" s="236"/>
      <c r="AF312" s="249"/>
      <c r="AG312" s="249"/>
      <c r="AH312" s="249"/>
      <c r="AI312" s="236"/>
      <c r="AJ312" s="249"/>
      <c r="AK312" s="249"/>
      <c r="AL312" s="249"/>
      <c r="AM312" s="236"/>
      <c r="AN312" s="237" t="n">
        <v>74</v>
      </c>
      <c r="AO312" s="250" t="n">
        <v>0.4</v>
      </c>
      <c r="AP312" s="236"/>
      <c r="AQ312" s="236"/>
      <c r="AR312" s="236"/>
      <c r="AS312" s="236"/>
      <c r="AT312" s="236"/>
      <c r="AU312" s="236"/>
      <c r="AV312" s="236"/>
      <c r="AW312" s="236"/>
      <c r="AX312" s="236"/>
      <c r="AY312" s="236"/>
      <c r="AZ312" s="236"/>
      <c r="BA312" s="236"/>
      <c r="BB312" s="236"/>
      <c r="BC312" s="236"/>
      <c r="BD312" s="236"/>
      <c r="BE312" s="236"/>
      <c r="BF312" s="238" t="n">
        <v>46327</v>
      </c>
      <c r="BG312" s="252" t="n">
        <v>0.89</v>
      </c>
      <c r="BH312" s="236"/>
      <c r="BI312" s="236"/>
      <c r="BJ312" s="239"/>
      <c r="BK312" s="239"/>
      <c r="BL312" s="239"/>
      <c r="BM312" s="13"/>
      <c r="BN312" s="13"/>
      <c r="BO312" s="13"/>
      <c r="BP312" s="13"/>
      <c r="BQ312" s="13"/>
      <c r="BR312" s="239"/>
      <c r="BS312" s="239"/>
      <c r="BT312" s="239"/>
      <c r="BU312" s="239"/>
      <c r="BV312" s="239"/>
      <c r="BW312" s="239"/>
      <c r="BX312" s="239"/>
      <c r="BY312" s="239"/>
      <c r="BZ312" s="239"/>
      <c r="CA312" s="239"/>
      <c r="CB312" s="239"/>
      <c r="CC312" s="239"/>
      <c r="CD312" s="239"/>
      <c r="CE312" s="239"/>
    </row>
    <row r="313" customFormat="false" ht="12.75" hidden="false" customHeight="false" outlineLevel="0" collapsed="false">
      <c r="B313" s="247" t="n">
        <v>45474</v>
      </c>
      <c r="C313" s="248" t="n">
        <v>55.4800033569336</v>
      </c>
      <c r="D313" s="248" t="n">
        <v>60.4800033569336</v>
      </c>
      <c r="E313" s="248" t="n">
        <v>65.4800033569336</v>
      </c>
      <c r="F313" s="236"/>
      <c r="G313" s="248" t="n">
        <v>28.5425000762939</v>
      </c>
      <c r="H313" s="248" t="n">
        <v>30.5425000762939</v>
      </c>
      <c r="I313" s="248" t="n">
        <v>34.042500076294</v>
      </c>
      <c r="J313" s="236"/>
      <c r="K313" s="238" t="n">
        <v>46357</v>
      </c>
      <c r="L313" s="249" t="n">
        <v>30.2160062408447</v>
      </c>
      <c r="M313" s="249" t="n">
        <v>35.2160062408447</v>
      </c>
      <c r="N313" s="249" t="n">
        <v>40.2160062408447</v>
      </c>
      <c r="O313" s="236"/>
      <c r="P313" s="249" t="n">
        <v>31.3640073394775</v>
      </c>
      <c r="Q313" s="249" t="n">
        <v>36.3640073394775</v>
      </c>
      <c r="R313" s="249" t="n">
        <v>41.3640073394775</v>
      </c>
      <c r="S313" s="236"/>
      <c r="T313" s="249" t="n">
        <v>1.70243310928345</v>
      </c>
      <c r="U313" s="249" t="n">
        <v>1.70243310928345</v>
      </c>
      <c r="V313" s="249" t="n">
        <v>1.70243310928345</v>
      </c>
      <c r="W313" s="236"/>
      <c r="X313" s="249"/>
      <c r="Y313" s="249"/>
      <c r="Z313" s="249"/>
      <c r="AA313" s="236"/>
      <c r="AB313" s="249"/>
      <c r="AC313" s="249"/>
      <c r="AD313" s="249"/>
      <c r="AE313" s="236"/>
      <c r="AF313" s="249"/>
      <c r="AG313" s="249"/>
      <c r="AH313" s="249"/>
      <c r="AI313" s="236"/>
      <c r="AJ313" s="249"/>
      <c r="AK313" s="249"/>
      <c r="AL313" s="249"/>
      <c r="AM313" s="236"/>
      <c r="AN313" s="237" t="n">
        <v>74</v>
      </c>
      <c r="AO313" s="250" t="n">
        <v>0.4</v>
      </c>
      <c r="AP313" s="236"/>
      <c r="AQ313" s="236"/>
      <c r="AR313" s="236"/>
      <c r="AS313" s="236"/>
      <c r="AT313" s="236"/>
      <c r="AU313" s="236"/>
      <c r="AV313" s="236"/>
      <c r="AW313" s="236"/>
      <c r="AX313" s="236"/>
      <c r="AY313" s="236"/>
      <c r="AZ313" s="236"/>
      <c r="BA313" s="236"/>
      <c r="BB313" s="236"/>
      <c r="BC313" s="236"/>
      <c r="BD313" s="236"/>
      <c r="BE313" s="236"/>
      <c r="BF313" s="238" t="n">
        <v>46357</v>
      </c>
      <c r="BG313" s="252" t="n">
        <v>0.89</v>
      </c>
      <c r="BH313" s="236"/>
      <c r="BI313" s="236"/>
      <c r="BJ313" s="239"/>
      <c r="BK313" s="239"/>
      <c r="BL313" s="239"/>
      <c r="BM313" s="13"/>
      <c r="BN313" s="13"/>
      <c r="BO313" s="13"/>
      <c r="BP313" s="13"/>
      <c r="BQ313" s="13"/>
      <c r="BR313" s="239"/>
      <c r="BS313" s="239"/>
      <c r="BT313" s="239"/>
      <c r="BU313" s="239"/>
      <c r="BV313" s="239"/>
      <c r="BW313" s="239"/>
      <c r="BX313" s="239"/>
      <c r="BY313" s="239"/>
      <c r="BZ313" s="239"/>
      <c r="CA313" s="239"/>
      <c r="CB313" s="239"/>
      <c r="CC313" s="239"/>
      <c r="CD313" s="239"/>
      <c r="CE313" s="239"/>
    </row>
    <row r="314" customFormat="false" ht="12.75" hidden="false" customHeight="false" outlineLevel="0" collapsed="false">
      <c r="B314" s="247" t="n">
        <v>45505</v>
      </c>
      <c r="C314" s="248" t="n">
        <v>54.7250015258789</v>
      </c>
      <c r="D314" s="248" t="n">
        <v>59.7250015258789</v>
      </c>
      <c r="E314" s="248" t="n">
        <v>64.7250015258789</v>
      </c>
      <c r="F314" s="236"/>
      <c r="G314" s="248" t="n">
        <v>28.4425000762939</v>
      </c>
      <c r="H314" s="248" t="n">
        <v>30.4425000762939</v>
      </c>
      <c r="I314" s="248" t="n">
        <v>33.9425000762939</v>
      </c>
      <c r="J314" s="236"/>
      <c r="K314" s="238" t="n">
        <v>46388</v>
      </c>
      <c r="L314" s="249" t="n">
        <v>34.3030057525635</v>
      </c>
      <c r="M314" s="249" t="n">
        <v>39.3030057525635</v>
      </c>
      <c r="N314" s="249" t="n">
        <v>44.3030057525635</v>
      </c>
      <c r="O314" s="236"/>
      <c r="P314" s="249" t="n">
        <v>32.5120057678223</v>
      </c>
      <c r="Q314" s="249" t="n">
        <v>37.5120057678223</v>
      </c>
      <c r="R314" s="249" t="n">
        <v>42.5120057678223</v>
      </c>
      <c r="S314" s="236"/>
      <c r="T314" s="249" t="n">
        <v>1.70243310928345</v>
      </c>
      <c r="U314" s="249" t="n">
        <v>1.70243310928345</v>
      </c>
      <c r="V314" s="249" t="n">
        <v>1.70243310928345</v>
      </c>
      <c r="W314" s="236"/>
      <c r="X314" s="249"/>
      <c r="Y314" s="249"/>
      <c r="Z314" s="249"/>
      <c r="AA314" s="236"/>
      <c r="AB314" s="249"/>
      <c r="AC314" s="249"/>
      <c r="AD314" s="249"/>
      <c r="AE314" s="236"/>
      <c r="AF314" s="249"/>
      <c r="AG314" s="249"/>
      <c r="AH314" s="249"/>
      <c r="AI314" s="236"/>
      <c r="AJ314" s="249"/>
      <c r="AK314" s="249"/>
      <c r="AL314" s="249"/>
      <c r="AM314" s="236"/>
      <c r="AN314" s="237" t="n">
        <v>74</v>
      </c>
      <c r="AO314" s="250" t="n">
        <v>0.4</v>
      </c>
      <c r="AP314" s="236"/>
      <c r="AQ314" s="236"/>
      <c r="AR314" s="236"/>
      <c r="AS314" s="236"/>
      <c r="AT314" s="236"/>
      <c r="AU314" s="236"/>
      <c r="AV314" s="236"/>
      <c r="AW314" s="236"/>
      <c r="AX314" s="236"/>
      <c r="AY314" s="236"/>
      <c r="AZ314" s="236"/>
      <c r="BA314" s="236"/>
      <c r="BB314" s="236"/>
      <c r="BC314" s="236"/>
      <c r="BD314" s="236"/>
      <c r="BE314" s="236"/>
      <c r="BF314" s="238" t="n">
        <v>46388</v>
      </c>
      <c r="BG314" s="252" t="n">
        <v>0.89</v>
      </c>
      <c r="BH314" s="236"/>
      <c r="BI314" s="236"/>
      <c r="BJ314" s="239"/>
      <c r="BK314" s="239"/>
      <c r="BL314" s="239"/>
      <c r="BM314" s="13"/>
      <c r="BN314" s="13"/>
      <c r="BO314" s="13"/>
      <c r="BP314" s="13"/>
      <c r="BQ314" s="13"/>
      <c r="BR314" s="239"/>
      <c r="BS314" s="239"/>
      <c r="BT314" s="239"/>
      <c r="BU314" s="239"/>
      <c r="BV314" s="239"/>
      <c r="BW314" s="239"/>
      <c r="BX314" s="239"/>
      <c r="BY314" s="239"/>
      <c r="BZ314" s="239"/>
      <c r="CA314" s="239"/>
      <c r="CB314" s="239"/>
      <c r="CC314" s="239"/>
      <c r="CD314" s="239"/>
      <c r="CE314" s="239"/>
    </row>
    <row r="315" customFormat="false" ht="12.75" hidden="false" customHeight="false" outlineLevel="0" collapsed="false">
      <c r="B315" s="247" t="n">
        <v>45536</v>
      </c>
      <c r="C315" s="248" t="n">
        <v>34.1499992370605</v>
      </c>
      <c r="D315" s="248" t="n">
        <v>39.1499992370605</v>
      </c>
      <c r="E315" s="248" t="n">
        <v>44.1499992370605</v>
      </c>
      <c r="F315" s="236"/>
      <c r="G315" s="248" t="n">
        <v>25.1925010299683</v>
      </c>
      <c r="H315" s="248" t="n">
        <v>27.1925010299683</v>
      </c>
      <c r="I315" s="248" t="n">
        <v>30.6925010299683</v>
      </c>
      <c r="J315" s="236"/>
      <c r="K315" s="238" t="n">
        <v>46419</v>
      </c>
      <c r="L315" s="249" t="n">
        <v>33.0530057525635</v>
      </c>
      <c r="M315" s="249" t="n">
        <v>38.0530057525635</v>
      </c>
      <c r="N315" s="249" t="n">
        <v>43.0530057525635</v>
      </c>
      <c r="O315" s="236"/>
      <c r="P315" s="249" t="n">
        <v>31.7620057678223</v>
      </c>
      <c r="Q315" s="249" t="n">
        <v>36.7620057678223</v>
      </c>
      <c r="R315" s="249" t="n">
        <v>41.7620057678223</v>
      </c>
      <c r="S315" s="236"/>
      <c r="T315" s="249" t="n">
        <v>1.70243310928345</v>
      </c>
      <c r="U315" s="249" t="n">
        <v>1.70243310928345</v>
      </c>
      <c r="V315" s="249" t="n">
        <v>1.70243310928345</v>
      </c>
      <c r="W315" s="236"/>
      <c r="X315" s="249"/>
      <c r="Y315" s="249"/>
      <c r="Z315" s="249"/>
      <c r="AA315" s="236"/>
      <c r="AB315" s="249"/>
      <c r="AC315" s="249"/>
      <c r="AD315" s="249"/>
      <c r="AE315" s="236"/>
      <c r="AF315" s="249"/>
      <c r="AG315" s="249"/>
      <c r="AH315" s="249"/>
      <c r="AI315" s="236"/>
      <c r="AJ315" s="249"/>
      <c r="AK315" s="249"/>
      <c r="AL315" s="249"/>
      <c r="AM315" s="236"/>
      <c r="AN315" s="237" t="n">
        <v>74</v>
      </c>
      <c r="AO315" s="250" t="n">
        <v>0.4</v>
      </c>
      <c r="AP315" s="236"/>
      <c r="AQ315" s="236"/>
      <c r="AR315" s="236"/>
      <c r="AS315" s="236"/>
      <c r="AT315" s="236"/>
      <c r="AU315" s="236"/>
      <c r="AV315" s="236"/>
      <c r="AW315" s="236"/>
      <c r="AX315" s="236"/>
      <c r="AY315" s="236"/>
      <c r="AZ315" s="236"/>
      <c r="BA315" s="236"/>
      <c r="BB315" s="236"/>
      <c r="BC315" s="236"/>
      <c r="BD315" s="236"/>
      <c r="BE315" s="236"/>
      <c r="BF315" s="238" t="n">
        <v>46419</v>
      </c>
      <c r="BG315" s="252" t="n">
        <v>0.89</v>
      </c>
      <c r="BH315" s="236"/>
      <c r="BI315" s="236"/>
      <c r="BJ315" s="239"/>
      <c r="BK315" s="239"/>
      <c r="BL315" s="239"/>
      <c r="BM315" s="13"/>
      <c r="BN315" s="13"/>
      <c r="BO315" s="13"/>
      <c r="BP315" s="13"/>
      <c r="BQ315" s="13"/>
      <c r="BR315" s="239"/>
      <c r="BS315" s="239"/>
      <c r="BT315" s="239"/>
      <c r="BU315" s="239"/>
      <c r="BV315" s="239"/>
      <c r="BW315" s="239"/>
      <c r="BX315" s="239"/>
      <c r="BY315" s="239"/>
      <c r="BZ315" s="239"/>
      <c r="CA315" s="239"/>
      <c r="CB315" s="239"/>
      <c r="CC315" s="239"/>
      <c r="CD315" s="239"/>
      <c r="CE315" s="239"/>
    </row>
    <row r="316" customFormat="false" ht="12.75" hidden="false" customHeight="false" outlineLevel="0" collapsed="false">
      <c r="B316" s="247" t="n">
        <v>45566</v>
      </c>
      <c r="C316" s="248" t="n">
        <v>33.3999988555908</v>
      </c>
      <c r="D316" s="248" t="n">
        <v>38.3999988555908</v>
      </c>
      <c r="E316" s="248" t="n">
        <v>43.3999988555908</v>
      </c>
      <c r="F316" s="236"/>
      <c r="G316" s="248" t="n">
        <v>24.8250007247925</v>
      </c>
      <c r="H316" s="248" t="n">
        <v>26.8250007247925</v>
      </c>
      <c r="I316" s="248" t="n">
        <v>30.3250007247925</v>
      </c>
      <c r="J316" s="236"/>
      <c r="K316" s="238" t="n">
        <v>46447</v>
      </c>
      <c r="L316" s="249" t="n">
        <v>31.6300035095215</v>
      </c>
      <c r="M316" s="249" t="n">
        <v>36.6300035095215</v>
      </c>
      <c r="N316" s="249" t="n">
        <v>41.6300035095215</v>
      </c>
      <c r="O316" s="236"/>
      <c r="P316" s="249" t="n">
        <v>30.9200028991699</v>
      </c>
      <c r="Q316" s="249" t="n">
        <v>35.9200028991699</v>
      </c>
      <c r="R316" s="249" t="n">
        <v>40.9200028991699</v>
      </c>
      <c r="S316" s="236"/>
      <c r="T316" s="249" t="n">
        <v>1.70243310928345</v>
      </c>
      <c r="U316" s="249" t="n">
        <v>1.70243310928345</v>
      </c>
      <c r="V316" s="249" t="n">
        <v>1.70243310928345</v>
      </c>
      <c r="W316" s="236"/>
      <c r="X316" s="249"/>
      <c r="Y316" s="249"/>
      <c r="Z316" s="249"/>
      <c r="AA316" s="236"/>
      <c r="AB316" s="249"/>
      <c r="AC316" s="249"/>
      <c r="AD316" s="249"/>
      <c r="AE316" s="236"/>
      <c r="AF316" s="249"/>
      <c r="AG316" s="249"/>
      <c r="AH316" s="249"/>
      <c r="AI316" s="236"/>
      <c r="AJ316" s="249"/>
      <c r="AK316" s="249"/>
      <c r="AL316" s="249"/>
      <c r="AM316" s="236"/>
      <c r="AN316" s="237" t="n">
        <v>74</v>
      </c>
      <c r="AO316" s="250" t="n">
        <v>0.4</v>
      </c>
      <c r="AP316" s="236"/>
      <c r="AQ316" s="236"/>
      <c r="AR316" s="236"/>
      <c r="AS316" s="236"/>
      <c r="AT316" s="236"/>
      <c r="AU316" s="236"/>
      <c r="AV316" s="236"/>
      <c r="AW316" s="236"/>
      <c r="AX316" s="236"/>
      <c r="AY316" s="236"/>
      <c r="AZ316" s="236"/>
      <c r="BA316" s="236"/>
      <c r="BB316" s="236"/>
      <c r="BC316" s="236"/>
      <c r="BD316" s="236"/>
      <c r="BE316" s="236"/>
      <c r="BF316" s="238" t="n">
        <v>46447</v>
      </c>
      <c r="BG316" s="252" t="n">
        <v>0.89</v>
      </c>
      <c r="BH316" s="236"/>
      <c r="BI316" s="236"/>
      <c r="BJ316" s="239"/>
      <c r="BK316" s="239"/>
      <c r="BL316" s="239"/>
      <c r="BM316" s="13"/>
      <c r="BN316" s="13"/>
      <c r="BO316" s="13"/>
      <c r="BP316" s="13"/>
      <c r="BQ316" s="13"/>
      <c r="BR316" s="239"/>
      <c r="BS316" s="239"/>
      <c r="BT316" s="239"/>
      <c r="BU316" s="239"/>
      <c r="BV316" s="239"/>
      <c r="BW316" s="239"/>
      <c r="BX316" s="239"/>
      <c r="BY316" s="239"/>
      <c r="BZ316" s="239"/>
      <c r="CA316" s="239"/>
      <c r="CB316" s="239"/>
      <c r="CC316" s="239"/>
      <c r="CD316" s="239"/>
      <c r="CE316" s="239"/>
    </row>
    <row r="317" customFormat="false" ht="12.75" hidden="false" customHeight="false" outlineLevel="0" collapsed="false">
      <c r="B317" s="247" t="n">
        <v>45597</v>
      </c>
      <c r="C317" s="248" t="n">
        <v>31.8999988555908</v>
      </c>
      <c r="D317" s="248" t="n">
        <v>36.8999988555908</v>
      </c>
      <c r="E317" s="248" t="n">
        <v>41.8999988555908</v>
      </c>
      <c r="F317" s="236"/>
      <c r="G317" s="248" t="n">
        <v>24.9249991989136</v>
      </c>
      <c r="H317" s="248" t="n">
        <v>26.9249991989136</v>
      </c>
      <c r="I317" s="248" t="n">
        <v>30.4249991989136</v>
      </c>
      <c r="J317" s="236"/>
      <c r="K317" s="238" t="n">
        <v>46478</v>
      </c>
      <c r="L317" s="249" t="n">
        <v>30.898508605957</v>
      </c>
      <c r="M317" s="249" t="n">
        <v>35.898508605957</v>
      </c>
      <c r="N317" s="249" t="n">
        <v>40.898508605957</v>
      </c>
      <c r="O317" s="236"/>
      <c r="P317" s="249" t="n">
        <v>29.9065103149414</v>
      </c>
      <c r="Q317" s="249" t="n">
        <v>34.9065103149414</v>
      </c>
      <c r="R317" s="249" t="n">
        <v>39.9065103149414</v>
      </c>
      <c r="S317" s="236"/>
      <c r="T317" s="249" t="n">
        <v>1.70243310928345</v>
      </c>
      <c r="U317" s="249" t="n">
        <v>1.70243310928345</v>
      </c>
      <c r="V317" s="249" t="n">
        <v>1.70243310928345</v>
      </c>
      <c r="W317" s="236"/>
      <c r="X317" s="249"/>
      <c r="Y317" s="249"/>
      <c r="Z317" s="249"/>
      <c r="AA317" s="236"/>
      <c r="AB317" s="249"/>
      <c r="AC317" s="249"/>
      <c r="AD317" s="249"/>
      <c r="AE317" s="236"/>
      <c r="AF317" s="249"/>
      <c r="AG317" s="249"/>
      <c r="AH317" s="249"/>
      <c r="AI317" s="236"/>
      <c r="AJ317" s="249"/>
      <c r="AK317" s="249"/>
      <c r="AL317" s="249"/>
      <c r="AM317" s="236"/>
      <c r="AN317" s="237" t="n">
        <v>74</v>
      </c>
      <c r="AO317" s="250" t="n">
        <v>0.4</v>
      </c>
      <c r="AP317" s="236"/>
      <c r="AQ317" s="236"/>
      <c r="AR317" s="236"/>
      <c r="AS317" s="236"/>
      <c r="AT317" s="236"/>
      <c r="AU317" s="236"/>
      <c r="AV317" s="236"/>
      <c r="AW317" s="236"/>
      <c r="AX317" s="236"/>
      <c r="AY317" s="236"/>
      <c r="AZ317" s="236"/>
      <c r="BA317" s="236"/>
      <c r="BB317" s="236"/>
      <c r="BC317" s="236"/>
      <c r="BD317" s="236"/>
      <c r="BE317" s="236"/>
      <c r="BF317" s="238" t="n">
        <v>46478</v>
      </c>
      <c r="BG317" s="252" t="n">
        <v>0.89</v>
      </c>
      <c r="BH317" s="236"/>
      <c r="BI317" s="236"/>
      <c r="BJ317" s="239"/>
      <c r="BK317" s="239"/>
      <c r="BL317" s="239"/>
      <c r="BM317" s="13"/>
      <c r="BN317" s="13"/>
      <c r="BO317" s="13"/>
      <c r="BP317" s="13"/>
      <c r="BQ317" s="13"/>
      <c r="BR317" s="239"/>
      <c r="BS317" s="239"/>
      <c r="BT317" s="239"/>
      <c r="BU317" s="239"/>
      <c r="BV317" s="239"/>
      <c r="BW317" s="239"/>
      <c r="BX317" s="239"/>
      <c r="BY317" s="239"/>
      <c r="BZ317" s="239"/>
      <c r="CA317" s="239"/>
      <c r="CB317" s="239"/>
      <c r="CC317" s="239"/>
      <c r="CD317" s="239"/>
      <c r="CE317" s="239"/>
    </row>
    <row r="318" customFormat="false" ht="12.75" hidden="false" customHeight="false" outlineLevel="0" collapsed="false">
      <c r="B318" s="247" t="n">
        <v>45627</v>
      </c>
      <c r="C318" s="248" t="n">
        <v>31.3000003814697</v>
      </c>
      <c r="D318" s="248" t="n">
        <v>36.3000003814697</v>
      </c>
      <c r="E318" s="248" t="n">
        <v>41.3000003814697</v>
      </c>
      <c r="F318" s="236"/>
      <c r="G318" s="248" t="n">
        <v>26.774998626709</v>
      </c>
      <c r="H318" s="248" t="n">
        <v>28.774998626709</v>
      </c>
      <c r="I318" s="248" t="n">
        <v>32.274998626709</v>
      </c>
      <c r="J318" s="236"/>
      <c r="K318" s="238" t="n">
        <v>46508</v>
      </c>
      <c r="L318" s="249" t="n">
        <v>32.0725064849854</v>
      </c>
      <c r="M318" s="249" t="n">
        <v>37.0725064849854</v>
      </c>
      <c r="N318" s="249" t="n">
        <v>42.0725064849854</v>
      </c>
      <c r="O318" s="236"/>
      <c r="P318" s="249" t="n">
        <v>32.9525041198731</v>
      </c>
      <c r="Q318" s="249" t="n">
        <v>37.9525041198731</v>
      </c>
      <c r="R318" s="249" t="n">
        <v>42.9525041198731</v>
      </c>
      <c r="S318" s="236"/>
      <c r="T318" s="249" t="n">
        <v>1.70243310928345</v>
      </c>
      <c r="U318" s="249" t="n">
        <v>1.70243310928345</v>
      </c>
      <c r="V318" s="249" t="n">
        <v>1.70243310928345</v>
      </c>
      <c r="W318" s="236"/>
      <c r="X318" s="249"/>
      <c r="Y318" s="249"/>
      <c r="Z318" s="249"/>
      <c r="AA318" s="236"/>
      <c r="AB318" s="249"/>
      <c r="AC318" s="249"/>
      <c r="AD318" s="249"/>
      <c r="AE318" s="236"/>
      <c r="AF318" s="249"/>
      <c r="AG318" s="249"/>
      <c r="AH318" s="249"/>
      <c r="AI318" s="236"/>
      <c r="AJ318" s="249"/>
      <c r="AK318" s="249"/>
      <c r="AL318" s="249"/>
      <c r="AM318" s="236"/>
      <c r="AN318" s="237" t="n">
        <v>74</v>
      </c>
      <c r="AO318" s="250" t="n">
        <v>0.4</v>
      </c>
      <c r="AP318" s="236"/>
      <c r="AQ318" s="236"/>
      <c r="AR318" s="236"/>
      <c r="AS318" s="236"/>
      <c r="AT318" s="236"/>
      <c r="AU318" s="236"/>
      <c r="AV318" s="236"/>
      <c r="AW318" s="236"/>
      <c r="AX318" s="236"/>
      <c r="AY318" s="236"/>
      <c r="AZ318" s="236"/>
      <c r="BA318" s="236"/>
      <c r="BB318" s="236"/>
      <c r="BC318" s="236"/>
      <c r="BD318" s="236"/>
      <c r="BE318" s="236"/>
      <c r="BF318" s="238" t="n">
        <v>46508</v>
      </c>
      <c r="BG318" s="252" t="n">
        <v>0.89</v>
      </c>
      <c r="BH318" s="236"/>
      <c r="BI318" s="236"/>
      <c r="BJ318" s="239"/>
      <c r="BK318" s="239"/>
      <c r="BL318" s="239"/>
      <c r="BM318" s="13"/>
      <c r="BN318" s="13"/>
      <c r="BO318" s="13"/>
      <c r="BP318" s="13"/>
      <c r="BQ318" s="13"/>
      <c r="BR318" s="239"/>
      <c r="BS318" s="239"/>
      <c r="BT318" s="239"/>
      <c r="BU318" s="239"/>
      <c r="BV318" s="239"/>
      <c r="BW318" s="239"/>
      <c r="BX318" s="239"/>
      <c r="BY318" s="239"/>
      <c r="BZ318" s="239"/>
      <c r="CA318" s="239"/>
      <c r="CB318" s="239"/>
      <c r="CC318" s="239"/>
      <c r="CD318" s="239"/>
      <c r="CE318" s="239"/>
    </row>
    <row r="319" customFormat="false" ht="12.75" hidden="false" customHeight="false" outlineLevel="0" collapsed="false">
      <c r="B319" s="247" t="n">
        <v>45658</v>
      </c>
      <c r="C319" s="248" t="n">
        <v>35.3000106811523</v>
      </c>
      <c r="D319" s="248" t="n">
        <v>40.3000106811523</v>
      </c>
      <c r="E319" s="248" t="n">
        <v>45.3000106811523</v>
      </c>
      <c r="F319" s="236"/>
      <c r="G319" s="248" t="n">
        <v>27.942495880127</v>
      </c>
      <c r="H319" s="248" t="n">
        <v>29.942495880127</v>
      </c>
      <c r="I319" s="248" t="n">
        <v>33.442495880127</v>
      </c>
      <c r="J319" s="236"/>
      <c r="K319" s="238" t="n">
        <v>46539</v>
      </c>
      <c r="L319" s="249" t="n">
        <v>42.0900025939941</v>
      </c>
      <c r="M319" s="249" t="n">
        <v>47.0900025939941</v>
      </c>
      <c r="N319" s="249" t="n">
        <v>52.0900025939941</v>
      </c>
      <c r="O319" s="236"/>
      <c r="P319" s="249" t="n">
        <v>42.1725034332275</v>
      </c>
      <c r="Q319" s="249" t="n">
        <v>47.1725034332275</v>
      </c>
      <c r="R319" s="249" t="n">
        <v>52.1725034332275</v>
      </c>
      <c r="S319" s="236"/>
      <c r="T319" s="249" t="n">
        <v>1.70243310928345</v>
      </c>
      <c r="U319" s="249" t="n">
        <v>1.70243310928345</v>
      </c>
      <c r="V319" s="249" t="n">
        <v>1.70243310928345</v>
      </c>
      <c r="W319" s="236"/>
      <c r="X319" s="249"/>
      <c r="Y319" s="249"/>
      <c r="Z319" s="249"/>
      <c r="AA319" s="236"/>
      <c r="AB319" s="249"/>
      <c r="AC319" s="249"/>
      <c r="AD319" s="249"/>
      <c r="AE319" s="236"/>
      <c r="AF319" s="249"/>
      <c r="AG319" s="249"/>
      <c r="AH319" s="249"/>
      <c r="AI319" s="236"/>
      <c r="AJ319" s="249"/>
      <c r="AK319" s="249"/>
      <c r="AL319" s="249"/>
      <c r="AM319" s="236"/>
      <c r="AN319" s="237" t="n">
        <v>74</v>
      </c>
      <c r="AO319" s="250" t="n">
        <v>0.4</v>
      </c>
      <c r="AP319" s="236"/>
      <c r="AQ319" s="236"/>
      <c r="AR319" s="236"/>
      <c r="AS319" s="236"/>
      <c r="AT319" s="236"/>
      <c r="AU319" s="236"/>
      <c r="AV319" s="236"/>
      <c r="AW319" s="236"/>
      <c r="AX319" s="236"/>
      <c r="AY319" s="236"/>
      <c r="AZ319" s="236"/>
      <c r="BA319" s="236"/>
      <c r="BB319" s="236"/>
      <c r="BC319" s="236"/>
      <c r="BD319" s="236"/>
      <c r="BE319" s="236"/>
      <c r="BF319" s="238" t="n">
        <v>46539</v>
      </c>
      <c r="BG319" s="252" t="n">
        <v>0.89</v>
      </c>
      <c r="BH319" s="236"/>
      <c r="BI319" s="236"/>
      <c r="BJ319" s="239"/>
      <c r="BK319" s="239"/>
      <c r="BL319" s="239"/>
      <c r="BM319" s="13"/>
      <c r="BN319" s="13"/>
      <c r="BO319" s="13"/>
      <c r="BP319" s="13"/>
      <c r="BQ319" s="13"/>
      <c r="BR319" s="239"/>
      <c r="BS319" s="239"/>
      <c r="BT319" s="239"/>
      <c r="BU319" s="239"/>
      <c r="BV319" s="239"/>
      <c r="BW319" s="239"/>
      <c r="BX319" s="239"/>
      <c r="BY319" s="239"/>
      <c r="BZ319" s="239"/>
      <c r="CA319" s="239"/>
      <c r="CB319" s="239"/>
      <c r="CC319" s="239"/>
      <c r="CD319" s="239"/>
      <c r="CE319" s="239"/>
    </row>
    <row r="320" customFormat="false" ht="12.75" hidden="false" customHeight="false" outlineLevel="0" collapsed="false">
      <c r="B320" s="247" t="n">
        <v>45689</v>
      </c>
      <c r="C320" s="248" t="n">
        <v>34.1500015258789</v>
      </c>
      <c r="D320" s="248" t="n">
        <v>39.1500015258789</v>
      </c>
      <c r="E320" s="248" t="n">
        <v>44.1500015258789</v>
      </c>
      <c r="F320" s="236"/>
      <c r="G320" s="248" t="n">
        <v>28.4424977874756</v>
      </c>
      <c r="H320" s="248" t="n">
        <v>30.4424977874756</v>
      </c>
      <c r="I320" s="248" t="n">
        <v>33.9424977874756</v>
      </c>
      <c r="J320" s="236"/>
      <c r="K320" s="238" t="n">
        <v>46569</v>
      </c>
      <c r="L320" s="249" t="n">
        <v>40.2600122070313</v>
      </c>
      <c r="M320" s="249" t="n">
        <v>45.2600122070313</v>
      </c>
      <c r="N320" s="249" t="n">
        <v>50.2600122070313</v>
      </c>
      <c r="O320" s="236"/>
      <c r="P320" s="249" t="n">
        <v>43.340012512207</v>
      </c>
      <c r="Q320" s="249" t="n">
        <v>48.340012512207</v>
      </c>
      <c r="R320" s="249" t="n">
        <v>53.340012512207</v>
      </c>
      <c r="S320" s="236"/>
      <c r="T320" s="249" t="n">
        <v>1.70243310928345</v>
      </c>
      <c r="U320" s="249" t="n">
        <v>1.70243310928345</v>
      </c>
      <c r="V320" s="249" t="n">
        <v>1.70243310928345</v>
      </c>
      <c r="W320" s="236"/>
      <c r="X320" s="249"/>
      <c r="Y320" s="249"/>
      <c r="Z320" s="249"/>
      <c r="AA320" s="236"/>
      <c r="AB320" s="249"/>
      <c r="AC320" s="249"/>
      <c r="AD320" s="249"/>
      <c r="AE320" s="236"/>
      <c r="AF320" s="249"/>
      <c r="AG320" s="249"/>
      <c r="AH320" s="249"/>
      <c r="AI320" s="236"/>
      <c r="AJ320" s="249"/>
      <c r="AK320" s="249"/>
      <c r="AL320" s="249"/>
      <c r="AM320" s="236"/>
      <c r="AN320" s="237" t="n">
        <v>74</v>
      </c>
      <c r="AO320" s="250" t="n">
        <v>0.4</v>
      </c>
      <c r="AP320" s="236"/>
      <c r="AQ320" s="236"/>
      <c r="AR320" s="236"/>
      <c r="AS320" s="236"/>
      <c r="AT320" s="236"/>
      <c r="AU320" s="236"/>
      <c r="AV320" s="236"/>
      <c r="AW320" s="236"/>
      <c r="AX320" s="236"/>
      <c r="AY320" s="236"/>
      <c r="AZ320" s="236"/>
      <c r="BA320" s="236"/>
      <c r="BB320" s="236"/>
      <c r="BC320" s="236"/>
      <c r="BD320" s="236"/>
      <c r="BE320" s="236"/>
      <c r="BF320" s="238" t="n">
        <v>46569</v>
      </c>
      <c r="BG320" s="252" t="n">
        <v>0.89</v>
      </c>
      <c r="BH320" s="236"/>
      <c r="BI320" s="236"/>
      <c r="BJ320" s="239"/>
      <c r="BK320" s="239"/>
      <c r="BL320" s="239"/>
      <c r="BM320" s="13"/>
      <c r="BN320" s="13"/>
      <c r="BO320" s="13"/>
      <c r="BP320" s="13"/>
      <c r="BQ320" s="13"/>
      <c r="BR320" s="239"/>
      <c r="BS320" s="239"/>
      <c r="BT320" s="239"/>
      <c r="BU320" s="239"/>
      <c r="BV320" s="239"/>
      <c r="BW320" s="239"/>
      <c r="BX320" s="239"/>
      <c r="BY320" s="239"/>
      <c r="BZ320" s="239"/>
      <c r="CA320" s="239"/>
      <c r="CB320" s="239"/>
      <c r="CC320" s="239"/>
      <c r="CD320" s="239"/>
      <c r="CE320" s="239"/>
    </row>
    <row r="321" customFormat="false" ht="12.75" hidden="false" customHeight="false" outlineLevel="0" collapsed="false">
      <c r="B321" s="247" t="n">
        <v>45717</v>
      </c>
      <c r="C321" s="248" t="n">
        <v>32.6299915313721</v>
      </c>
      <c r="D321" s="248" t="n">
        <v>37.6299915313721</v>
      </c>
      <c r="E321" s="248" t="n">
        <v>42.6299915313721</v>
      </c>
      <c r="F321" s="236"/>
      <c r="G321" s="248" t="n">
        <v>27.3924966430664</v>
      </c>
      <c r="H321" s="248" t="n">
        <v>29.3924966430664</v>
      </c>
      <c r="I321" s="248" t="n">
        <v>32.8924966430664</v>
      </c>
      <c r="J321" s="236"/>
      <c r="K321" s="238" t="n">
        <v>46600</v>
      </c>
      <c r="L321" s="249" t="n">
        <v>39.1600099182129</v>
      </c>
      <c r="M321" s="249" t="n">
        <v>44.1600099182129</v>
      </c>
      <c r="N321" s="249" t="n">
        <v>49.1600099182129</v>
      </c>
      <c r="O321" s="236"/>
      <c r="P321" s="249" t="n">
        <v>41.4900102233887</v>
      </c>
      <c r="Q321" s="249" t="n">
        <v>46.4900102233887</v>
      </c>
      <c r="R321" s="249" t="n">
        <v>51.4900102233887</v>
      </c>
      <c r="S321" s="236"/>
      <c r="T321" s="249" t="n">
        <v>1.70243310928345</v>
      </c>
      <c r="U321" s="249" t="n">
        <v>1.70243310928345</v>
      </c>
      <c r="V321" s="249" t="n">
        <v>1.70243310928345</v>
      </c>
      <c r="W321" s="236"/>
      <c r="X321" s="249"/>
      <c r="Y321" s="249"/>
      <c r="Z321" s="249"/>
      <c r="AA321" s="236"/>
      <c r="AB321" s="249"/>
      <c r="AC321" s="249"/>
      <c r="AD321" s="249"/>
      <c r="AE321" s="236"/>
      <c r="AF321" s="249"/>
      <c r="AG321" s="249"/>
      <c r="AH321" s="249"/>
      <c r="AI321" s="236"/>
      <c r="AJ321" s="249"/>
      <c r="AK321" s="249"/>
      <c r="AL321" s="249"/>
      <c r="AM321" s="236"/>
      <c r="AN321" s="237" t="n">
        <v>74</v>
      </c>
      <c r="AO321" s="250" t="n">
        <v>0.4</v>
      </c>
      <c r="AP321" s="236"/>
      <c r="AQ321" s="236"/>
      <c r="AR321" s="236"/>
      <c r="AS321" s="236"/>
      <c r="AT321" s="236"/>
      <c r="AU321" s="236"/>
      <c r="AV321" s="236"/>
      <c r="AW321" s="236"/>
      <c r="AX321" s="236"/>
      <c r="AY321" s="236"/>
      <c r="AZ321" s="236"/>
      <c r="BA321" s="236"/>
      <c r="BB321" s="236"/>
      <c r="BC321" s="236"/>
      <c r="BD321" s="236"/>
      <c r="BE321" s="236"/>
      <c r="BF321" s="238" t="n">
        <v>46600</v>
      </c>
      <c r="BG321" s="252" t="n">
        <v>0.89</v>
      </c>
      <c r="BH321" s="236"/>
      <c r="BI321" s="236"/>
      <c r="BJ321" s="239"/>
      <c r="BK321" s="239"/>
      <c r="BL321" s="239"/>
      <c r="BM321" s="13"/>
      <c r="BN321" s="13"/>
      <c r="BO321" s="13"/>
      <c r="BP321" s="13"/>
      <c r="BQ321" s="13"/>
      <c r="BR321" s="239"/>
      <c r="BS321" s="239"/>
      <c r="BT321" s="239"/>
      <c r="BU321" s="239"/>
      <c r="BV321" s="239"/>
      <c r="BW321" s="239"/>
      <c r="BX321" s="239"/>
      <c r="BY321" s="239"/>
      <c r="BZ321" s="239"/>
      <c r="CA321" s="239"/>
      <c r="CB321" s="239"/>
      <c r="CC321" s="239"/>
      <c r="CD321" s="239"/>
      <c r="CE321" s="239"/>
    </row>
    <row r="322" customFormat="false" ht="12.75" hidden="false" customHeight="false" outlineLevel="0" collapsed="false">
      <c r="B322" s="247" t="n">
        <v>45748</v>
      </c>
      <c r="C322" s="248" t="n">
        <v>33.8299980163574</v>
      </c>
      <c r="D322" s="248" t="n">
        <v>38.8299980163574</v>
      </c>
      <c r="E322" s="248" t="n">
        <v>43.8299980163574</v>
      </c>
      <c r="F322" s="236"/>
      <c r="G322" s="248" t="n">
        <v>27.0924974060059</v>
      </c>
      <c r="H322" s="248" t="n">
        <v>29.0924974060059</v>
      </c>
      <c r="I322" s="248" t="n">
        <v>32.5924974060059</v>
      </c>
      <c r="J322" s="236"/>
      <c r="K322" s="238" t="n">
        <v>46631</v>
      </c>
      <c r="L322" s="249" t="n">
        <v>30.9590043640137</v>
      </c>
      <c r="M322" s="249" t="n">
        <v>35.9590043640137</v>
      </c>
      <c r="N322" s="249" t="n">
        <v>40.9590043640137</v>
      </c>
      <c r="O322" s="236"/>
      <c r="P322" s="249" t="n">
        <v>33.5360040283203</v>
      </c>
      <c r="Q322" s="249" t="n">
        <v>38.5360040283203</v>
      </c>
      <c r="R322" s="249" t="n">
        <v>43.5360040283203</v>
      </c>
      <c r="S322" s="236"/>
      <c r="T322" s="249" t="n">
        <v>1.70243310928345</v>
      </c>
      <c r="U322" s="249" t="n">
        <v>1.70243310928345</v>
      </c>
      <c r="V322" s="249" t="n">
        <v>1.70243310928345</v>
      </c>
      <c r="W322" s="236"/>
      <c r="X322" s="249"/>
      <c r="Y322" s="249"/>
      <c r="Z322" s="249"/>
      <c r="AA322" s="236"/>
      <c r="AB322" s="249"/>
      <c r="AC322" s="249"/>
      <c r="AD322" s="249"/>
      <c r="AE322" s="236"/>
      <c r="AF322" s="249"/>
      <c r="AG322" s="249"/>
      <c r="AH322" s="249"/>
      <c r="AI322" s="236"/>
      <c r="AJ322" s="249"/>
      <c r="AK322" s="249"/>
      <c r="AL322" s="249"/>
      <c r="AM322" s="236"/>
      <c r="AN322" s="237" t="n">
        <v>74</v>
      </c>
      <c r="AO322" s="250" t="n">
        <v>0.4</v>
      </c>
      <c r="AP322" s="236"/>
      <c r="AQ322" s="236"/>
      <c r="AR322" s="236"/>
      <c r="AS322" s="236"/>
      <c r="AT322" s="236"/>
      <c r="AU322" s="236"/>
      <c r="AV322" s="236"/>
      <c r="AW322" s="236"/>
      <c r="AX322" s="236"/>
      <c r="AY322" s="236"/>
      <c r="AZ322" s="236"/>
      <c r="BA322" s="236"/>
      <c r="BB322" s="236"/>
      <c r="BC322" s="236"/>
      <c r="BD322" s="236"/>
      <c r="BE322" s="236"/>
      <c r="BF322" s="238" t="n">
        <v>46631</v>
      </c>
      <c r="BG322" s="252" t="n">
        <v>0.89</v>
      </c>
      <c r="BH322" s="236"/>
      <c r="BI322" s="236"/>
      <c r="BJ322" s="239"/>
      <c r="BK322" s="239"/>
      <c r="BL322" s="239"/>
      <c r="BM322" s="13"/>
      <c r="BN322" s="13"/>
      <c r="BO322" s="13"/>
      <c r="BP322" s="13"/>
      <c r="BQ322" s="13"/>
      <c r="BR322" s="239"/>
      <c r="BS322" s="239"/>
      <c r="BT322" s="239"/>
      <c r="BU322" s="239"/>
      <c r="BV322" s="239"/>
      <c r="BW322" s="239"/>
      <c r="BX322" s="239"/>
      <c r="BY322" s="239"/>
      <c r="BZ322" s="239"/>
      <c r="CA322" s="239"/>
      <c r="CB322" s="239"/>
      <c r="CC322" s="239"/>
      <c r="CD322" s="239"/>
      <c r="CE322" s="239"/>
    </row>
    <row r="323" customFormat="false" ht="12.75" hidden="false" customHeight="false" outlineLevel="0" collapsed="false">
      <c r="B323" s="247" t="n">
        <v>45778</v>
      </c>
      <c r="C323" s="248" t="n">
        <v>36.3800163269043</v>
      </c>
      <c r="D323" s="248" t="n">
        <v>41.3800163269043</v>
      </c>
      <c r="E323" s="248" t="n">
        <v>46.3800163269043</v>
      </c>
      <c r="F323" s="236"/>
      <c r="G323" s="248" t="n">
        <v>26.6924977874756</v>
      </c>
      <c r="H323" s="248" t="n">
        <v>28.6924977874756</v>
      </c>
      <c r="I323" s="248" t="n">
        <v>32.1924977874756</v>
      </c>
      <c r="J323" s="236"/>
      <c r="K323" s="238" t="n">
        <v>46661</v>
      </c>
      <c r="L323" s="249" t="n">
        <v>29.4010076141357</v>
      </c>
      <c r="M323" s="249" t="n">
        <v>34.4010076141357</v>
      </c>
      <c r="N323" s="249" t="n">
        <v>39.4010076141357</v>
      </c>
      <c r="O323" s="236"/>
      <c r="P323" s="249" t="n">
        <v>31.1540059661865</v>
      </c>
      <c r="Q323" s="249" t="n">
        <v>36.1540059661865</v>
      </c>
      <c r="R323" s="249" t="n">
        <v>41.1540059661865</v>
      </c>
      <c r="S323" s="236"/>
      <c r="T323" s="249" t="n">
        <v>1.70243310928345</v>
      </c>
      <c r="U323" s="249" t="n">
        <v>1.70243310928345</v>
      </c>
      <c r="V323" s="249" t="n">
        <v>1.70243310928345</v>
      </c>
      <c r="W323" s="236"/>
      <c r="X323" s="249"/>
      <c r="Y323" s="249"/>
      <c r="Z323" s="249"/>
      <c r="AA323" s="236"/>
      <c r="AB323" s="249"/>
      <c r="AC323" s="249"/>
      <c r="AD323" s="249"/>
      <c r="AE323" s="236"/>
      <c r="AF323" s="249"/>
      <c r="AG323" s="249"/>
      <c r="AH323" s="249"/>
      <c r="AI323" s="236"/>
      <c r="AJ323" s="249"/>
      <c r="AK323" s="249"/>
      <c r="AL323" s="249"/>
      <c r="AM323" s="236"/>
      <c r="AN323" s="237" t="n">
        <v>74</v>
      </c>
      <c r="AO323" s="250" t="n">
        <v>0.4</v>
      </c>
      <c r="AP323" s="236"/>
      <c r="AQ323" s="236"/>
      <c r="AR323" s="236"/>
      <c r="AS323" s="236"/>
      <c r="AT323" s="236"/>
      <c r="AU323" s="236"/>
      <c r="AV323" s="236"/>
      <c r="AW323" s="236"/>
      <c r="AX323" s="236"/>
      <c r="AY323" s="236"/>
      <c r="AZ323" s="236"/>
      <c r="BA323" s="236"/>
      <c r="BB323" s="236"/>
      <c r="BC323" s="236"/>
      <c r="BD323" s="236"/>
      <c r="BE323" s="236"/>
      <c r="BF323" s="238" t="n">
        <v>46661</v>
      </c>
      <c r="BG323" s="252" t="n">
        <v>0.89</v>
      </c>
      <c r="BH323" s="236"/>
      <c r="BI323" s="236"/>
      <c r="BJ323" s="239"/>
      <c r="BK323" s="239"/>
      <c r="BL323" s="239"/>
      <c r="BM323" s="13"/>
      <c r="BN323" s="13"/>
      <c r="BO323" s="13"/>
      <c r="BP323" s="13"/>
      <c r="BQ323" s="13"/>
      <c r="BR323" s="239"/>
      <c r="BS323" s="239"/>
      <c r="BT323" s="239"/>
      <c r="BU323" s="239"/>
      <c r="BV323" s="239"/>
      <c r="BW323" s="239"/>
      <c r="BX323" s="239"/>
      <c r="BY323" s="239"/>
      <c r="BZ323" s="239"/>
      <c r="CA323" s="239"/>
      <c r="CB323" s="239"/>
      <c r="CC323" s="239"/>
      <c r="CD323" s="239"/>
      <c r="CE323" s="239"/>
    </row>
    <row r="324" customFormat="false" ht="12.75" hidden="false" customHeight="false" outlineLevel="0" collapsed="false">
      <c r="B324" s="247" t="n">
        <v>45809</v>
      </c>
      <c r="C324" s="248" t="n">
        <v>47.0800018310547</v>
      </c>
      <c r="D324" s="248" t="n">
        <v>52.0800018310547</v>
      </c>
      <c r="E324" s="248" t="n">
        <v>57.0800018310547</v>
      </c>
      <c r="F324" s="236"/>
      <c r="G324" s="248" t="n">
        <v>27.2925000762939</v>
      </c>
      <c r="H324" s="248" t="n">
        <v>29.2925000762939</v>
      </c>
      <c r="I324" s="248" t="n">
        <v>32.792500076294</v>
      </c>
      <c r="J324" s="236"/>
      <c r="K324" s="238" t="n">
        <v>46692</v>
      </c>
      <c r="L324" s="249" t="n">
        <v>29.6510076141357</v>
      </c>
      <c r="M324" s="249" t="n">
        <v>34.6510076141357</v>
      </c>
      <c r="N324" s="249" t="n">
        <v>39.6510076141357</v>
      </c>
      <c r="O324" s="236"/>
      <c r="P324" s="249" t="n">
        <v>30.6540059661865</v>
      </c>
      <c r="Q324" s="249" t="n">
        <v>35.6540059661865</v>
      </c>
      <c r="R324" s="249" t="n">
        <v>40.6540059661865</v>
      </c>
      <c r="S324" s="236"/>
      <c r="T324" s="249" t="n">
        <v>1.70243310928345</v>
      </c>
      <c r="U324" s="249" t="n">
        <v>1.70243310928345</v>
      </c>
      <c r="V324" s="249" t="n">
        <v>1.70243310928345</v>
      </c>
      <c r="W324" s="236"/>
      <c r="X324" s="249"/>
      <c r="Y324" s="249"/>
      <c r="Z324" s="249"/>
      <c r="AA324" s="236"/>
      <c r="AB324" s="249"/>
      <c r="AC324" s="249"/>
      <c r="AD324" s="249"/>
      <c r="AE324" s="236"/>
      <c r="AF324" s="249"/>
      <c r="AG324" s="249"/>
      <c r="AH324" s="249"/>
      <c r="AI324" s="236"/>
      <c r="AJ324" s="249"/>
      <c r="AK324" s="249"/>
      <c r="AL324" s="249"/>
      <c r="AM324" s="236"/>
      <c r="AN324" s="237" t="n">
        <v>74</v>
      </c>
      <c r="AO324" s="250" t="n">
        <v>0.4</v>
      </c>
      <c r="AP324" s="236"/>
      <c r="AQ324" s="236"/>
      <c r="AR324" s="236"/>
      <c r="AS324" s="236"/>
      <c r="AT324" s="236"/>
      <c r="AU324" s="236"/>
      <c r="AV324" s="236"/>
      <c r="AW324" s="236"/>
      <c r="AX324" s="236"/>
      <c r="AY324" s="236"/>
      <c r="AZ324" s="236"/>
      <c r="BA324" s="236"/>
      <c r="BB324" s="236"/>
      <c r="BC324" s="236"/>
      <c r="BD324" s="236"/>
      <c r="BE324" s="236"/>
      <c r="BF324" s="238" t="n">
        <v>46692</v>
      </c>
      <c r="BG324" s="252" t="n">
        <v>0.89</v>
      </c>
      <c r="BH324" s="236"/>
      <c r="BI324" s="236"/>
      <c r="BJ324" s="239"/>
      <c r="BK324" s="239"/>
      <c r="BL324" s="239"/>
      <c r="BM324" s="13"/>
      <c r="BN324" s="13"/>
      <c r="BO324" s="13"/>
      <c r="BP324" s="13"/>
      <c r="BQ324" s="13"/>
      <c r="BR324" s="239"/>
      <c r="BS324" s="239"/>
      <c r="BT324" s="239"/>
      <c r="BU324" s="239"/>
      <c r="BV324" s="239"/>
      <c r="BW324" s="239"/>
      <c r="BX324" s="239"/>
      <c r="BY324" s="239"/>
      <c r="BZ324" s="239"/>
      <c r="CA324" s="239"/>
      <c r="CB324" s="239"/>
      <c r="CC324" s="239"/>
      <c r="CD324" s="239"/>
      <c r="CE324" s="239"/>
    </row>
    <row r="325" customFormat="false" ht="12.75" hidden="false" customHeight="false" outlineLevel="0" collapsed="false">
      <c r="B325" s="247" t="n">
        <v>45839</v>
      </c>
      <c r="C325" s="248" t="n">
        <v>55.7300033569336</v>
      </c>
      <c r="D325" s="248" t="n">
        <v>60.7300033569336</v>
      </c>
      <c r="E325" s="248" t="n">
        <v>65.7300033569336</v>
      </c>
      <c r="F325" s="236"/>
      <c r="G325" s="248" t="n">
        <v>28.7925000762939</v>
      </c>
      <c r="H325" s="248" t="n">
        <v>30.7925000762939</v>
      </c>
      <c r="I325" s="248" t="n">
        <v>34.292500076294</v>
      </c>
      <c r="J325" s="236"/>
      <c r="K325" s="238" t="n">
        <v>46722</v>
      </c>
      <c r="L325" s="249" t="n">
        <v>30.2160062408447</v>
      </c>
      <c r="M325" s="249" t="n">
        <v>35.2160062408447</v>
      </c>
      <c r="N325" s="249" t="n">
        <v>40.2160062408447</v>
      </c>
      <c r="O325" s="236"/>
      <c r="P325" s="249" t="n">
        <v>31.3640073394775</v>
      </c>
      <c r="Q325" s="249" t="n">
        <v>36.3640073394775</v>
      </c>
      <c r="R325" s="249" t="n">
        <v>41.3640073394775</v>
      </c>
      <c r="S325" s="236"/>
      <c r="T325" s="249" t="n">
        <v>1.70243310928345</v>
      </c>
      <c r="U325" s="249" t="n">
        <v>1.70243310928345</v>
      </c>
      <c r="V325" s="249" t="n">
        <v>1.70243310928345</v>
      </c>
      <c r="W325" s="236"/>
      <c r="X325" s="249"/>
      <c r="Y325" s="249"/>
      <c r="Z325" s="249"/>
      <c r="AA325" s="236"/>
      <c r="AB325" s="249"/>
      <c r="AC325" s="249"/>
      <c r="AD325" s="249"/>
      <c r="AE325" s="236"/>
      <c r="AF325" s="249"/>
      <c r="AG325" s="249"/>
      <c r="AH325" s="249"/>
      <c r="AI325" s="236"/>
      <c r="AJ325" s="249"/>
      <c r="AK325" s="249"/>
      <c r="AL325" s="249"/>
      <c r="AM325" s="236"/>
      <c r="AN325" s="237" t="n">
        <v>74</v>
      </c>
      <c r="AO325" s="250" t="n">
        <v>0.4</v>
      </c>
      <c r="AP325" s="236"/>
      <c r="AQ325" s="236"/>
      <c r="AR325" s="236"/>
      <c r="AS325" s="236"/>
      <c r="AT325" s="236"/>
      <c r="AU325" s="236"/>
      <c r="AV325" s="236"/>
      <c r="AW325" s="236"/>
      <c r="AX325" s="236"/>
      <c r="AY325" s="236"/>
      <c r="AZ325" s="236"/>
      <c r="BA325" s="236"/>
      <c r="BB325" s="236"/>
      <c r="BC325" s="236"/>
      <c r="BD325" s="236"/>
      <c r="BE325" s="236"/>
      <c r="BF325" s="238" t="n">
        <v>46722</v>
      </c>
      <c r="BG325" s="252" t="n">
        <v>0.89</v>
      </c>
      <c r="BH325" s="236"/>
      <c r="BI325" s="236"/>
      <c r="BJ325" s="239"/>
      <c r="BK325" s="239"/>
      <c r="BL325" s="239"/>
      <c r="BM325" s="13"/>
      <c r="BN325" s="13"/>
      <c r="BO325" s="13"/>
      <c r="BP325" s="13"/>
      <c r="BQ325" s="13"/>
      <c r="BR325" s="239"/>
      <c r="BS325" s="239"/>
      <c r="BT325" s="239"/>
      <c r="BU325" s="239"/>
      <c r="BV325" s="239"/>
      <c r="BW325" s="239"/>
      <c r="BX325" s="239"/>
      <c r="BY325" s="239"/>
      <c r="BZ325" s="239"/>
      <c r="CA325" s="239"/>
      <c r="CB325" s="239"/>
      <c r="CC325" s="239"/>
      <c r="CD325" s="239"/>
      <c r="CE325" s="239"/>
    </row>
    <row r="326" customFormat="false" ht="12.75" hidden="false" customHeight="false" outlineLevel="0" collapsed="false">
      <c r="B326" s="247" t="n">
        <v>45870</v>
      </c>
      <c r="C326" s="248" t="n">
        <v>54.9750015258789</v>
      </c>
      <c r="D326" s="248" t="n">
        <v>59.9750015258789</v>
      </c>
      <c r="E326" s="248" t="n">
        <v>64.9750015258789</v>
      </c>
      <c r="F326" s="236"/>
      <c r="G326" s="248" t="n">
        <v>28.6925000762939</v>
      </c>
      <c r="H326" s="248" t="n">
        <v>30.6925000762939</v>
      </c>
      <c r="I326" s="248" t="n">
        <v>34.1925000762939</v>
      </c>
      <c r="J326" s="236"/>
      <c r="K326" s="238" t="n">
        <v>46753</v>
      </c>
      <c r="L326" s="249" t="n">
        <v>34.3030057525635</v>
      </c>
      <c r="M326" s="249" t="n">
        <v>39.3030057525635</v>
      </c>
      <c r="N326" s="249" t="n">
        <v>44.3030057525635</v>
      </c>
      <c r="O326" s="236"/>
      <c r="P326" s="249" t="n">
        <v>32.5120057678223</v>
      </c>
      <c r="Q326" s="249" t="n">
        <v>37.5120057678223</v>
      </c>
      <c r="R326" s="249" t="n">
        <v>42.5120057678223</v>
      </c>
      <c r="S326" s="236"/>
      <c r="T326" s="249" t="n">
        <v>1.70243310928345</v>
      </c>
      <c r="U326" s="249" t="n">
        <v>1.70243310928345</v>
      </c>
      <c r="V326" s="249" t="n">
        <v>1.70243310928345</v>
      </c>
      <c r="W326" s="236"/>
      <c r="X326" s="249"/>
      <c r="Y326" s="249"/>
      <c r="Z326" s="249"/>
      <c r="AA326" s="236"/>
      <c r="AB326" s="249"/>
      <c r="AC326" s="249"/>
      <c r="AD326" s="249"/>
      <c r="AE326" s="236"/>
      <c r="AF326" s="249"/>
      <c r="AG326" s="249"/>
      <c r="AH326" s="249"/>
      <c r="AI326" s="236"/>
      <c r="AJ326" s="249"/>
      <c r="AK326" s="249"/>
      <c r="AL326" s="249"/>
      <c r="AM326" s="236"/>
      <c r="AN326" s="237" t="n">
        <v>74</v>
      </c>
      <c r="AO326" s="250" t="n">
        <v>0.4</v>
      </c>
      <c r="AP326" s="236"/>
      <c r="AQ326" s="236"/>
      <c r="AR326" s="236"/>
      <c r="AS326" s="236"/>
      <c r="AT326" s="236"/>
      <c r="AU326" s="236"/>
      <c r="AV326" s="236"/>
      <c r="AW326" s="236"/>
      <c r="AX326" s="236"/>
      <c r="AY326" s="236"/>
      <c r="AZ326" s="236"/>
      <c r="BA326" s="236"/>
      <c r="BB326" s="236"/>
      <c r="BC326" s="236"/>
      <c r="BD326" s="236"/>
      <c r="BE326" s="236"/>
      <c r="BF326" s="238" t="n">
        <v>46753</v>
      </c>
      <c r="BG326" s="252" t="n">
        <v>0.89</v>
      </c>
      <c r="BH326" s="236"/>
      <c r="BI326" s="236"/>
      <c r="BJ326" s="239"/>
      <c r="BK326" s="239"/>
      <c r="BL326" s="239"/>
      <c r="BM326" s="13"/>
      <c r="BN326" s="13"/>
      <c r="BO326" s="13"/>
      <c r="BP326" s="13"/>
      <c r="BQ326" s="13"/>
      <c r="BR326" s="239"/>
      <c r="BS326" s="239"/>
      <c r="BT326" s="239"/>
      <c r="BU326" s="239"/>
      <c r="BV326" s="239"/>
      <c r="BW326" s="239"/>
      <c r="BX326" s="239"/>
      <c r="BY326" s="239"/>
      <c r="BZ326" s="239"/>
      <c r="CA326" s="239"/>
      <c r="CB326" s="239"/>
      <c r="CC326" s="239"/>
      <c r="CD326" s="239"/>
      <c r="CE326" s="239"/>
    </row>
    <row r="327" customFormat="false" ht="12.75" hidden="false" customHeight="false" outlineLevel="0" collapsed="false">
      <c r="B327" s="247" t="n">
        <v>45901</v>
      </c>
      <c r="C327" s="248" t="n">
        <v>34.3999992370605</v>
      </c>
      <c r="D327" s="248" t="n">
        <v>39.3999992370605</v>
      </c>
      <c r="E327" s="248" t="n">
        <v>44.3999992370605</v>
      </c>
      <c r="F327" s="236"/>
      <c r="G327" s="248" t="n">
        <v>25.4425010299683</v>
      </c>
      <c r="H327" s="248" t="n">
        <v>27.4425010299683</v>
      </c>
      <c r="I327" s="248" t="n">
        <v>30.9425010299683</v>
      </c>
      <c r="J327" s="236"/>
      <c r="K327" s="238" t="n">
        <v>46784</v>
      </c>
      <c r="L327" s="249" t="n">
        <v>33.0530057525635</v>
      </c>
      <c r="M327" s="249" t="n">
        <v>38.0530057525635</v>
      </c>
      <c r="N327" s="249" t="n">
        <v>43.0530057525635</v>
      </c>
      <c r="O327" s="236"/>
      <c r="P327" s="249" t="n">
        <v>31.7620057678223</v>
      </c>
      <c r="Q327" s="249" t="n">
        <v>36.7620057678223</v>
      </c>
      <c r="R327" s="249" t="n">
        <v>41.7620057678223</v>
      </c>
      <c r="S327" s="236"/>
      <c r="T327" s="249" t="n">
        <v>1.70243310928345</v>
      </c>
      <c r="U327" s="249" t="n">
        <v>1.70243310928345</v>
      </c>
      <c r="V327" s="249" t="n">
        <v>1.70243310928345</v>
      </c>
      <c r="W327" s="236"/>
      <c r="X327" s="249"/>
      <c r="Y327" s="249"/>
      <c r="Z327" s="249"/>
      <c r="AA327" s="236"/>
      <c r="AB327" s="249"/>
      <c r="AC327" s="249"/>
      <c r="AD327" s="249"/>
      <c r="AE327" s="236"/>
      <c r="AF327" s="249"/>
      <c r="AG327" s="249"/>
      <c r="AH327" s="249"/>
      <c r="AI327" s="236"/>
      <c r="AJ327" s="249"/>
      <c r="AK327" s="249"/>
      <c r="AL327" s="249"/>
      <c r="AM327" s="236"/>
      <c r="AN327" s="237" t="n">
        <v>74</v>
      </c>
      <c r="AO327" s="250" t="n">
        <v>0.4</v>
      </c>
      <c r="AP327" s="236"/>
      <c r="AQ327" s="236"/>
      <c r="AR327" s="236"/>
      <c r="AS327" s="236"/>
      <c r="AT327" s="236"/>
      <c r="AU327" s="236"/>
      <c r="AV327" s="236"/>
      <c r="AW327" s="236"/>
      <c r="AX327" s="236"/>
      <c r="AY327" s="236"/>
      <c r="AZ327" s="236"/>
      <c r="BA327" s="236"/>
      <c r="BB327" s="236"/>
      <c r="BC327" s="236"/>
      <c r="BD327" s="236"/>
      <c r="BE327" s="236"/>
      <c r="BF327" s="238" t="n">
        <v>46784</v>
      </c>
      <c r="BG327" s="252" t="n">
        <v>0.89</v>
      </c>
      <c r="BH327" s="236"/>
      <c r="BI327" s="236"/>
      <c r="BJ327" s="239"/>
      <c r="BK327" s="239"/>
      <c r="BL327" s="239"/>
      <c r="BM327" s="13"/>
      <c r="BN327" s="13"/>
      <c r="BO327" s="13"/>
      <c r="BP327" s="13"/>
      <c r="BQ327" s="13"/>
      <c r="BR327" s="239"/>
      <c r="BS327" s="239"/>
      <c r="BT327" s="239"/>
      <c r="BU327" s="239"/>
      <c r="BV327" s="239"/>
      <c r="BW327" s="239"/>
      <c r="BX327" s="239"/>
      <c r="BY327" s="239"/>
      <c r="BZ327" s="239"/>
      <c r="CA327" s="239"/>
      <c r="CB327" s="239"/>
      <c r="CC327" s="239"/>
      <c r="CD327" s="239"/>
      <c r="CE327" s="239"/>
    </row>
    <row r="328" customFormat="false" ht="12.75" hidden="false" customHeight="false" outlineLevel="0" collapsed="false">
      <c r="B328" s="247" t="n">
        <v>45931</v>
      </c>
      <c r="C328" s="248" t="n">
        <v>33.6499988555908</v>
      </c>
      <c r="D328" s="248" t="n">
        <v>38.6499988555908</v>
      </c>
      <c r="E328" s="248" t="n">
        <v>43.6499988555908</v>
      </c>
      <c r="F328" s="236"/>
      <c r="G328" s="248" t="n">
        <v>25.0750007247925</v>
      </c>
      <c r="H328" s="248" t="n">
        <v>27.0750007247925</v>
      </c>
      <c r="I328" s="248" t="n">
        <v>30.5750007247925</v>
      </c>
      <c r="J328" s="236"/>
      <c r="K328" s="238" t="n">
        <v>46813</v>
      </c>
      <c r="L328" s="249" t="n">
        <v>31.6300035095215</v>
      </c>
      <c r="M328" s="249" t="n">
        <v>36.6300035095215</v>
      </c>
      <c r="N328" s="249" t="n">
        <v>41.6300035095215</v>
      </c>
      <c r="O328" s="236"/>
      <c r="P328" s="249" t="n">
        <v>30.9200028991699</v>
      </c>
      <c r="Q328" s="249" t="n">
        <v>35.9200028991699</v>
      </c>
      <c r="R328" s="249" t="n">
        <v>40.9200028991699</v>
      </c>
      <c r="S328" s="236"/>
      <c r="T328" s="249" t="n">
        <v>1.70243310928345</v>
      </c>
      <c r="U328" s="249" t="n">
        <v>1.70243310928345</v>
      </c>
      <c r="V328" s="249" t="n">
        <v>1.70243310928345</v>
      </c>
      <c r="W328" s="236"/>
      <c r="X328" s="249"/>
      <c r="Y328" s="249"/>
      <c r="Z328" s="249"/>
      <c r="AA328" s="236"/>
      <c r="AB328" s="249"/>
      <c r="AC328" s="249"/>
      <c r="AD328" s="249"/>
      <c r="AE328" s="236"/>
      <c r="AF328" s="249"/>
      <c r="AG328" s="249"/>
      <c r="AH328" s="249"/>
      <c r="AI328" s="236"/>
      <c r="AJ328" s="249"/>
      <c r="AK328" s="249"/>
      <c r="AL328" s="249"/>
      <c r="AM328" s="236"/>
      <c r="AN328" s="237" t="n">
        <v>74</v>
      </c>
      <c r="AO328" s="250" t="n">
        <v>0.4</v>
      </c>
      <c r="AP328" s="236"/>
      <c r="AQ328" s="236"/>
      <c r="AR328" s="236"/>
      <c r="AS328" s="236"/>
      <c r="AT328" s="236"/>
      <c r="AU328" s="236"/>
      <c r="AV328" s="236"/>
      <c r="AW328" s="236"/>
      <c r="AX328" s="236"/>
      <c r="AY328" s="236"/>
      <c r="AZ328" s="236"/>
      <c r="BA328" s="236"/>
      <c r="BB328" s="236"/>
      <c r="BC328" s="236"/>
      <c r="BD328" s="236"/>
      <c r="BE328" s="236"/>
      <c r="BF328" s="238" t="n">
        <v>46813</v>
      </c>
      <c r="BG328" s="252" t="n">
        <v>0</v>
      </c>
      <c r="BH328" s="236"/>
      <c r="BI328" s="236"/>
      <c r="BJ328" s="239"/>
      <c r="BK328" s="239"/>
      <c r="BL328" s="239"/>
      <c r="BM328" s="13"/>
      <c r="BN328" s="13"/>
      <c r="BO328" s="13"/>
      <c r="BP328" s="13"/>
      <c r="BQ328" s="13"/>
      <c r="BR328" s="239"/>
      <c r="BS328" s="239"/>
      <c r="BT328" s="239"/>
      <c r="BU328" s="239"/>
      <c r="BV328" s="239"/>
      <c r="BW328" s="239"/>
      <c r="BX328" s="239"/>
      <c r="BY328" s="239"/>
      <c r="BZ328" s="239"/>
      <c r="CA328" s="239"/>
      <c r="CB328" s="239"/>
      <c r="CC328" s="239"/>
      <c r="CD328" s="239"/>
      <c r="CE328" s="239"/>
    </row>
    <row r="329" customFormat="false" ht="12.75" hidden="false" customHeight="false" outlineLevel="0" collapsed="false">
      <c r="B329" s="247" t="n">
        <v>45962</v>
      </c>
      <c r="C329" s="248" t="n">
        <v>32.1499988555908</v>
      </c>
      <c r="D329" s="248" t="n">
        <v>37.1499988555908</v>
      </c>
      <c r="E329" s="248" t="n">
        <v>42.1499988555908</v>
      </c>
      <c r="F329" s="236"/>
      <c r="G329" s="248" t="n">
        <v>25.1749991989136</v>
      </c>
      <c r="H329" s="248" t="n">
        <v>27.1749991989136</v>
      </c>
      <c r="I329" s="248" t="n">
        <v>30.6749991989136</v>
      </c>
      <c r="J329" s="236"/>
      <c r="K329" s="238" t="n">
        <v>46844</v>
      </c>
      <c r="L329" s="249" t="n">
        <v>30.898508605957</v>
      </c>
      <c r="M329" s="249" t="n">
        <v>35.898508605957</v>
      </c>
      <c r="N329" s="249" t="n">
        <v>40.898508605957</v>
      </c>
      <c r="O329" s="236"/>
      <c r="P329" s="249" t="n">
        <v>29.9065103149414</v>
      </c>
      <c r="Q329" s="249" t="n">
        <v>34.9065103149414</v>
      </c>
      <c r="R329" s="249" t="n">
        <v>39.9065103149414</v>
      </c>
      <c r="S329" s="236"/>
      <c r="T329" s="249" t="n">
        <v>1.70243310928345</v>
      </c>
      <c r="U329" s="249" t="n">
        <v>1.70243310928345</v>
      </c>
      <c r="V329" s="249" t="n">
        <v>1.70243310928345</v>
      </c>
      <c r="W329" s="236"/>
      <c r="X329" s="249"/>
      <c r="Y329" s="249"/>
      <c r="Z329" s="249"/>
      <c r="AA329" s="236"/>
      <c r="AB329" s="249"/>
      <c r="AC329" s="249"/>
      <c r="AD329" s="249"/>
      <c r="AE329" s="236"/>
      <c r="AF329" s="249"/>
      <c r="AG329" s="249"/>
      <c r="AH329" s="249"/>
      <c r="AI329" s="236"/>
      <c r="AJ329" s="249"/>
      <c r="AK329" s="249"/>
      <c r="AL329" s="249"/>
      <c r="AM329" s="236"/>
      <c r="AN329" s="237" t="n">
        <v>74</v>
      </c>
      <c r="AO329" s="250" t="n">
        <v>0.4</v>
      </c>
      <c r="AP329" s="236"/>
      <c r="AQ329" s="236"/>
      <c r="AR329" s="236"/>
      <c r="AS329" s="236"/>
      <c r="AT329" s="236"/>
      <c r="AU329" s="236"/>
      <c r="AV329" s="236"/>
      <c r="AW329" s="236"/>
      <c r="AX329" s="236"/>
      <c r="AY329" s="236"/>
      <c r="AZ329" s="236"/>
      <c r="BA329" s="236"/>
      <c r="BB329" s="236"/>
      <c r="BC329" s="236"/>
      <c r="BD329" s="236"/>
      <c r="BE329" s="236"/>
      <c r="BF329" s="238" t="n">
        <v>46844</v>
      </c>
      <c r="BG329" s="252" t="n">
        <v>0</v>
      </c>
      <c r="BH329" s="236"/>
      <c r="BI329" s="236"/>
      <c r="BJ329" s="239"/>
      <c r="BK329" s="239"/>
      <c r="BL329" s="239"/>
      <c r="BM329" s="13"/>
      <c r="BN329" s="13"/>
      <c r="BO329" s="13"/>
      <c r="BP329" s="13"/>
      <c r="BQ329" s="13"/>
      <c r="BR329" s="239"/>
      <c r="BS329" s="239"/>
      <c r="BT329" s="239"/>
      <c r="BU329" s="239"/>
      <c r="BV329" s="239"/>
      <c r="BW329" s="239"/>
      <c r="BX329" s="239"/>
      <c r="BY329" s="239"/>
      <c r="BZ329" s="239"/>
      <c r="CA329" s="239"/>
      <c r="CB329" s="239"/>
      <c r="CC329" s="239"/>
      <c r="CD329" s="239"/>
      <c r="CE329" s="239"/>
    </row>
    <row r="330" customFormat="false" ht="12.75" hidden="false" customHeight="false" outlineLevel="0" collapsed="false">
      <c r="B330" s="247" t="n">
        <v>45992</v>
      </c>
      <c r="C330" s="248" t="n">
        <v>31.5500003814697</v>
      </c>
      <c r="D330" s="248" t="n">
        <v>36.5500003814697</v>
      </c>
      <c r="E330" s="248" t="n">
        <v>41.5500003814697</v>
      </c>
      <c r="F330" s="236"/>
      <c r="G330" s="248" t="n">
        <v>27.024998626709</v>
      </c>
      <c r="H330" s="248" t="n">
        <v>29.024998626709</v>
      </c>
      <c r="I330" s="248" t="n">
        <v>32.524998626709</v>
      </c>
      <c r="J330" s="236"/>
      <c r="K330" s="238" t="n">
        <v>46874</v>
      </c>
      <c r="L330" s="249" t="n">
        <v>32.0725064849854</v>
      </c>
      <c r="M330" s="249" t="n">
        <v>37.0725064849854</v>
      </c>
      <c r="N330" s="249" t="n">
        <v>42.0725064849854</v>
      </c>
      <c r="O330" s="236"/>
      <c r="P330" s="249" t="n">
        <v>32.9525041198731</v>
      </c>
      <c r="Q330" s="249" t="n">
        <v>37.9525041198731</v>
      </c>
      <c r="R330" s="249" t="n">
        <v>42.9525041198731</v>
      </c>
      <c r="S330" s="236"/>
      <c r="T330" s="249" t="n">
        <v>1.70243310928345</v>
      </c>
      <c r="U330" s="249" t="n">
        <v>1.70243310928345</v>
      </c>
      <c r="V330" s="249" t="n">
        <v>1.70243310928345</v>
      </c>
      <c r="W330" s="236"/>
      <c r="X330" s="249"/>
      <c r="Y330" s="249"/>
      <c r="Z330" s="249"/>
      <c r="AA330" s="236"/>
      <c r="AB330" s="249"/>
      <c r="AC330" s="249"/>
      <c r="AD330" s="249"/>
      <c r="AE330" s="236"/>
      <c r="AF330" s="249"/>
      <c r="AG330" s="249"/>
      <c r="AH330" s="249"/>
      <c r="AI330" s="236"/>
      <c r="AJ330" s="249"/>
      <c r="AK330" s="249"/>
      <c r="AL330" s="249"/>
      <c r="AM330" s="236"/>
      <c r="AN330" s="237" t="n">
        <v>74</v>
      </c>
      <c r="AO330" s="250" t="n">
        <v>0.4</v>
      </c>
      <c r="AP330" s="236"/>
      <c r="AQ330" s="236"/>
      <c r="AR330" s="236"/>
      <c r="AS330" s="236"/>
      <c r="AT330" s="236"/>
      <c r="AU330" s="236"/>
      <c r="AV330" s="236"/>
      <c r="AW330" s="236"/>
      <c r="AX330" s="236"/>
      <c r="AY330" s="236"/>
      <c r="AZ330" s="236"/>
      <c r="BA330" s="236"/>
      <c r="BB330" s="236"/>
      <c r="BC330" s="236"/>
      <c r="BD330" s="236"/>
      <c r="BE330" s="236"/>
      <c r="BF330" s="238" t="n">
        <v>46874</v>
      </c>
      <c r="BG330" s="252" t="n">
        <v>0</v>
      </c>
      <c r="BH330" s="236"/>
      <c r="BI330" s="236"/>
      <c r="BJ330" s="239"/>
      <c r="BK330" s="239"/>
      <c r="BL330" s="239"/>
      <c r="BM330" s="13"/>
      <c r="BN330" s="13"/>
      <c r="BO330" s="13"/>
      <c r="BP330" s="13"/>
      <c r="BQ330" s="13"/>
      <c r="BR330" s="239"/>
      <c r="BS330" s="239"/>
      <c r="BT330" s="239"/>
      <c r="BU330" s="239"/>
      <c r="BV330" s="239"/>
      <c r="BW330" s="239"/>
      <c r="BX330" s="239"/>
      <c r="BY330" s="239"/>
      <c r="BZ330" s="239"/>
      <c r="CA330" s="239"/>
      <c r="CB330" s="239"/>
      <c r="CC330" s="239"/>
      <c r="CD330" s="239"/>
      <c r="CE330" s="239"/>
    </row>
    <row r="331" customFormat="false" ht="12.75" hidden="false" customHeight="false" outlineLevel="0" collapsed="false">
      <c r="B331" s="247" t="n">
        <v>46023</v>
      </c>
      <c r="C331" s="248" t="n">
        <v>35.5500106811523</v>
      </c>
      <c r="D331" s="248" t="n">
        <v>40.5500106811523</v>
      </c>
      <c r="E331" s="248" t="n">
        <v>45.5500106811523</v>
      </c>
      <c r="F331" s="236"/>
      <c r="G331" s="248" t="n">
        <v>28.192495880127</v>
      </c>
      <c r="H331" s="248" t="n">
        <v>30.192495880127</v>
      </c>
      <c r="I331" s="248" t="n">
        <v>33.692495880127</v>
      </c>
      <c r="J331" s="236"/>
      <c r="K331" s="238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  <c r="AA331" s="236"/>
      <c r="AB331" s="236"/>
      <c r="AC331" s="236"/>
      <c r="AD331" s="236"/>
      <c r="AE331" s="236"/>
      <c r="AF331" s="236"/>
      <c r="AG331" s="236"/>
      <c r="AH331" s="236"/>
      <c r="AI331" s="236"/>
      <c r="AJ331" s="236"/>
      <c r="AK331" s="236"/>
      <c r="AL331" s="236"/>
      <c r="AM331" s="236"/>
      <c r="AN331" s="236"/>
      <c r="AO331" s="236"/>
      <c r="AP331" s="236"/>
      <c r="AQ331" s="236"/>
      <c r="AR331" s="236"/>
      <c r="AS331" s="236"/>
      <c r="AT331" s="236"/>
      <c r="AU331" s="236"/>
      <c r="AV331" s="236"/>
      <c r="AW331" s="236"/>
      <c r="AX331" s="236"/>
      <c r="AY331" s="236"/>
      <c r="AZ331" s="236"/>
      <c r="BA331" s="236"/>
      <c r="BB331" s="236"/>
      <c r="BC331" s="236"/>
      <c r="BD331" s="236"/>
      <c r="BE331" s="236"/>
      <c r="BF331" s="238"/>
      <c r="BG331" s="236"/>
      <c r="BH331" s="236"/>
      <c r="BI331" s="236"/>
      <c r="BJ331" s="239"/>
      <c r="BK331" s="239"/>
      <c r="BL331" s="239"/>
      <c r="BM331" s="13"/>
      <c r="BN331" s="13"/>
      <c r="BO331" s="13"/>
      <c r="BP331" s="13"/>
      <c r="BQ331" s="13"/>
      <c r="BR331" s="239"/>
      <c r="BS331" s="239"/>
      <c r="BT331" s="239"/>
      <c r="BU331" s="239"/>
      <c r="BV331" s="239"/>
      <c r="BW331" s="239"/>
      <c r="BX331" s="239"/>
      <c r="BY331" s="239"/>
      <c r="BZ331" s="239"/>
      <c r="CA331" s="239"/>
      <c r="CB331" s="239"/>
      <c r="CC331" s="239"/>
      <c r="CD331" s="239"/>
      <c r="CE331" s="239"/>
    </row>
    <row r="332" customFormat="false" ht="12.75" hidden="false" customHeight="false" outlineLevel="0" collapsed="false">
      <c r="B332" s="247" t="n">
        <v>46054</v>
      </c>
      <c r="C332" s="248" t="n">
        <v>34.4000015258789</v>
      </c>
      <c r="D332" s="248" t="n">
        <v>39.4000015258789</v>
      </c>
      <c r="E332" s="248" t="n">
        <v>44.4000015258789</v>
      </c>
      <c r="F332" s="236"/>
      <c r="G332" s="248" t="n">
        <v>28.6924977874756</v>
      </c>
      <c r="H332" s="248" t="n">
        <v>30.6924977874756</v>
      </c>
      <c r="I332" s="248" t="n">
        <v>34.1924977874756</v>
      </c>
      <c r="J332" s="236"/>
      <c r="K332" s="238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  <c r="AA332" s="236"/>
      <c r="AB332" s="236"/>
      <c r="AC332" s="236"/>
      <c r="AD332" s="236"/>
      <c r="AE332" s="236"/>
      <c r="AF332" s="236"/>
      <c r="AG332" s="236"/>
      <c r="AH332" s="236"/>
      <c r="AI332" s="236"/>
      <c r="AJ332" s="236"/>
      <c r="AK332" s="236"/>
      <c r="AL332" s="236"/>
      <c r="AM332" s="236"/>
      <c r="AN332" s="236"/>
      <c r="AO332" s="236"/>
      <c r="AP332" s="236"/>
      <c r="AQ332" s="236"/>
      <c r="AR332" s="236"/>
      <c r="AS332" s="236"/>
      <c r="AT332" s="236"/>
      <c r="AU332" s="236"/>
      <c r="AV332" s="236"/>
      <c r="AW332" s="236"/>
      <c r="AX332" s="236"/>
      <c r="AY332" s="236"/>
      <c r="AZ332" s="236"/>
      <c r="BA332" s="236"/>
      <c r="BB332" s="236"/>
      <c r="BC332" s="236"/>
      <c r="BD332" s="236"/>
      <c r="BE332" s="236"/>
      <c r="BF332" s="238"/>
      <c r="BG332" s="236"/>
      <c r="BH332" s="236"/>
      <c r="BI332" s="236"/>
      <c r="BJ332" s="239"/>
      <c r="BK332" s="239"/>
      <c r="BL332" s="239"/>
      <c r="BM332" s="13"/>
      <c r="BN332" s="13"/>
      <c r="BO332" s="13"/>
      <c r="BP332" s="13"/>
      <c r="BQ332" s="13"/>
      <c r="BR332" s="239"/>
      <c r="BS332" s="239"/>
      <c r="BT332" s="239"/>
      <c r="BU332" s="239"/>
      <c r="BV332" s="239"/>
      <c r="BW332" s="239"/>
      <c r="BX332" s="239"/>
      <c r="BY332" s="239"/>
      <c r="BZ332" s="239"/>
      <c r="CA332" s="239"/>
      <c r="CB332" s="239"/>
      <c r="CC332" s="239"/>
      <c r="CD332" s="239"/>
      <c r="CE332" s="239"/>
    </row>
    <row r="333" customFormat="false" ht="12.75" hidden="false" customHeight="false" outlineLevel="0" collapsed="false">
      <c r="B333" s="247" t="n">
        <v>46082</v>
      </c>
      <c r="C333" s="248" t="n">
        <v>32.8799915313721</v>
      </c>
      <c r="D333" s="248" t="n">
        <v>37.8799915313721</v>
      </c>
      <c r="E333" s="248" t="n">
        <v>42.8799915313721</v>
      </c>
      <c r="F333" s="236"/>
      <c r="G333" s="248" t="n">
        <v>27.6424966430664</v>
      </c>
      <c r="H333" s="248" t="n">
        <v>29.6424966430664</v>
      </c>
      <c r="I333" s="248" t="n">
        <v>33.1424966430664</v>
      </c>
      <c r="J333" s="236"/>
      <c r="K333" s="238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  <c r="AA333" s="236"/>
      <c r="AB333" s="236"/>
      <c r="AC333" s="236"/>
      <c r="AD333" s="236"/>
      <c r="AE333" s="236"/>
      <c r="AF333" s="236"/>
      <c r="AG333" s="236"/>
      <c r="AH333" s="236"/>
      <c r="AI333" s="236"/>
      <c r="AJ333" s="236"/>
      <c r="AK333" s="236"/>
      <c r="AL333" s="236"/>
      <c r="AM333" s="236"/>
      <c r="AN333" s="236"/>
      <c r="AO333" s="236"/>
      <c r="AP333" s="236"/>
      <c r="AQ333" s="236"/>
      <c r="AR333" s="236"/>
      <c r="AS333" s="236"/>
      <c r="AT333" s="236"/>
      <c r="AU333" s="236"/>
      <c r="AV333" s="236"/>
      <c r="AW333" s="236"/>
      <c r="AX333" s="236"/>
      <c r="AY333" s="236"/>
      <c r="AZ333" s="236"/>
      <c r="BA333" s="236"/>
      <c r="BB333" s="236"/>
      <c r="BC333" s="236"/>
      <c r="BD333" s="236"/>
      <c r="BE333" s="236"/>
      <c r="BF333" s="238"/>
      <c r="BG333" s="236"/>
      <c r="BH333" s="236"/>
      <c r="BI333" s="236"/>
      <c r="BJ333" s="239"/>
      <c r="BK333" s="239"/>
      <c r="BL333" s="239"/>
      <c r="BM333" s="13"/>
      <c r="BN333" s="13"/>
      <c r="BO333" s="13"/>
      <c r="BP333" s="13"/>
      <c r="BQ333" s="13"/>
      <c r="BR333" s="239"/>
      <c r="BS333" s="239"/>
      <c r="BT333" s="239"/>
      <c r="BU333" s="239"/>
      <c r="BV333" s="239"/>
      <c r="BW333" s="239"/>
      <c r="BX333" s="239"/>
      <c r="BY333" s="239"/>
      <c r="BZ333" s="239"/>
      <c r="CA333" s="239"/>
      <c r="CB333" s="239"/>
      <c r="CC333" s="239"/>
      <c r="CD333" s="239"/>
      <c r="CE333" s="239"/>
    </row>
    <row r="334" customFormat="false" ht="12.75" hidden="false" customHeight="false" outlineLevel="0" collapsed="false">
      <c r="B334" s="247" t="n">
        <v>46113</v>
      </c>
      <c r="C334" s="248" t="n">
        <v>34.0799980163574</v>
      </c>
      <c r="D334" s="248" t="n">
        <v>39.0799980163574</v>
      </c>
      <c r="E334" s="248" t="n">
        <v>44.0799980163574</v>
      </c>
      <c r="F334" s="236"/>
      <c r="G334" s="248" t="n">
        <v>27.3424974060059</v>
      </c>
      <c r="H334" s="248" t="n">
        <v>29.3424974060059</v>
      </c>
      <c r="I334" s="248" t="n">
        <v>32.8424974060059</v>
      </c>
      <c r="J334" s="236"/>
      <c r="K334" s="238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F334" s="236"/>
      <c r="AG334" s="236"/>
      <c r="AH334" s="236"/>
      <c r="AI334" s="236"/>
      <c r="AJ334" s="236"/>
      <c r="AK334" s="236"/>
      <c r="AL334" s="236"/>
      <c r="AM334" s="236"/>
      <c r="AN334" s="236"/>
      <c r="AO334" s="236"/>
      <c r="AP334" s="236"/>
      <c r="AQ334" s="236"/>
      <c r="AR334" s="236"/>
      <c r="AS334" s="236"/>
      <c r="AT334" s="236"/>
      <c r="AU334" s="236"/>
      <c r="AV334" s="236"/>
      <c r="AW334" s="236"/>
      <c r="AX334" s="236"/>
      <c r="AY334" s="236"/>
      <c r="AZ334" s="236"/>
      <c r="BA334" s="236"/>
      <c r="BB334" s="236"/>
      <c r="BC334" s="236"/>
      <c r="BD334" s="236"/>
      <c r="BE334" s="236"/>
      <c r="BF334" s="238"/>
      <c r="BG334" s="236"/>
      <c r="BH334" s="236"/>
      <c r="BI334" s="236"/>
      <c r="BJ334" s="239"/>
      <c r="BK334" s="239"/>
      <c r="BL334" s="239"/>
      <c r="BM334" s="13"/>
      <c r="BN334" s="13"/>
      <c r="BO334" s="13"/>
      <c r="BP334" s="13"/>
      <c r="BQ334" s="13"/>
      <c r="BR334" s="239"/>
      <c r="BS334" s="239"/>
      <c r="BT334" s="239"/>
      <c r="BU334" s="239"/>
      <c r="BV334" s="239"/>
      <c r="BW334" s="239"/>
      <c r="BX334" s="239"/>
      <c r="BY334" s="239"/>
      <c r="BZ334" s="239"/>
      <c r="CA334" s="239"/>
      <c r="CB334" s="239"/>
      <c r="CC334" s="239"/>
      <c r="CD334" s="239"/>
      <c r="CE334" s="239"/>
    </row>
    <row r="335" customFormat="false" ht="12.75" hidden="false" customHeight="false" outlineLevel="0" collapsed="false">
      <c r="B335" s="247" t="n">
        <v>46143</v>
      </c>
      <c r="C335" s="248" t="n">
        <v>36.6300163269043</v>
      </c>
      <c r="D335" s="248" t="n">
        <v>41.6300163269043</v>
      </c>
      <c r="E335" s="248" t="n">
        <v>46.6300163269043</v>
      </c>
      <c r="F335" s="236"/>
      <c r="G335" s="248" t="n">
        <v>26.9424977874756</v>
      </c>
      <c r="H335" s="248" t="n">
        <v>28.9424977874756</v>
      </c>
      <c r="I335" s="248" t="n">
        <v>32.4424977874756</v>
      </c>
      <c r="J335" s="236"/>
      <c r="K335" s="238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  <c r="AA335" s="236"/>
      <c r="AB335" s="236"/>
      <c r="AC335" s="236"/>
      <c r="AD335" s="236"/>
      <c r="AE335" s="236"/>
      <c r="AF335" s="236"/>
      <c r="AG335" s="236"/>
      <c r="AH335" s="236"/>
      <c r="AI335" s="236"/>
      <c r="AJ335" s="236"/>
      <c r="AK335" s="236"/>
      <c r="AL335" s="236"/>
      <c r="AM335" s="236"/>
      <c r="AN335" s="236"/>
      <c r="AO335" s="236"/>
      <c r="AP335" s="236"/>
      <c r="AQ335" s="236"/>
      <c r="AR335" s="236"/>
      <c r="AS335" s="236"/>
      <c r="AT335" s="236"/>
      <c r="AU335" s="236"/>
      <c r="AV335" s="236"/>
      <c r="AW335" s="236"/>
      <c r="AX335" s="236"/>
      <c r="AY335" s="236"/>
      <c r="AZ335" s="236"/>
      <c r="BA335" s="236"/>
      <c r="BB335" s="236"/>
      <c r="BC335" s="236"/>
      <c r="BD335" s="236"/>
      <c r="BE335" s="236"/>
      <c r="BF335" s="238"/>
      <c r="BG335" s="236"/>
      <c r="BH335" s="236"/>
      <c r="BI335" s="236"/>
      <c r="BJ335" s="239"/>
      <c r="BK335" s="239"/>
      <c r="BL335" s="239"/>
      <c r="BM335" s="13"/>
      <c r="BN335" s="13"/>
      <c r="BO335" s="13"/>
      <c r="BP335" s="13"/>
      <c r="BQ335" s="13"/>
      <c r="BR335" s="239"/>
      <c r="BS335" s="239"/>
      <c r="BT335" s="239"/>
      <c r="BU335" s="239"/>
      <c r="BV335" s="239"/>
      <c r="BW335" s="239"/>
      <c r="BX335" s="239"/>
      <c r="BY335" s="239"/>
      <c r="BZ335" s="239"/>
      <c r="CA335" s="239"/>
      <c r="CB335" s="239"/>
      <c r="CC335" s="239"/>
      <c r="CD335" s="239"/>
      <c r="CE335" s="239"/>
    </row>
    <row r="336" customFormat="false" ht="12.75" hidden="false" customHeight="false" outlineLevel="0" collapsed="false">
      <c r="B336" s="247" t="n">
        <v>46174</v>
      </c>
      <c r="C336" s="248" t="n">
        <v>47.3300018310547</v>
      </c>
      <c r="D336" s="248" t="n">
        <v>52.3300018310547</v>
      </c>
      <c r="E336" s="248" t="n">
        <v>57.3300018310547</v>
      </c>
      <c r="F336" s="236"/>
      <c r="G336" s="248" t="n">
        <v>27.5425000762939</v>
      </c>
      <c r="H336" s="248" t="n">
        <v>29.5425000762939</v>
      </c>
      <c r="I336" s="248" t="n">
        <v>33.042500076294</v>
      </c>
      <c r="J336" s="236"/>
      <c r="K336" s="238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  <c r="AA336" s="236"/>
      <c r="AB336" s="236"/>
      <c r="AC336" s="236"/>
      <c r="AD336" s="236"/>
      <c r="AE336" s="236"/>
      <c r="AF336" s="236"/>
      <c r="AG336" s="236"/>
      <c r="AH336" s="236"/>
      <c r="AI336" s="236"/>
      <c r="AJ336" s="236"/>
      <c r="AK336" s="236"/>
      <c r="AL336" s="236"/>
      <c r="AM336" s="236"/>
      <c r="AN336" s="236"/>
      <c r="AO336" s="236"/>
      <c r="AP336" s="236"/>
      <c r="AQ336" s="236"/>
      <c r="AR336" s="236"/>
      <c r="AS336" s="236"/>
      <c r="AT336" s="236"/>
      <c r="AU336" s="236"/>
      <c r="AV336" s="236"/>
      <c r="AW336" s="236"/>
      <c r="AX336" s="236"/>
      <c r="AY336" s="236"/>
      <c r="AZ336" s="236"/>
      <c r="BA336" s="236"/>
      <c r="BB336" s="236"/>
      <c r="BC336" s="236"/>
      <c r="BD336" s="236"/>
      <c r="BE336" s="236"/>
      <c r="BF336" s="238"/>
      <c r="BG336" s="236"/>
      <c r="BH336" s="236"/>
      <c r="BI336" s="236"/>
      <c r="BJ336" s="239"/>
      <c r="BK336" s="239"/>
      <c r="BL336" s="239"/>
      <c r="BM336" s="13"/>
      <c r="BN336" s="13"/>
      <c r="BO336" s="13"/>
      <c r="BP336" s="13"/>
      <c r="BQ336" s="13"/>
      <c r="BR336" s="239"/>
      <c r="BS336" s="239"/>
      <c r="BT336" s="239"/>
      <c r="BU336" s="239"/>
      <c r="BV336" s="239"/>
      <c r="BW336" s="239"/>
      <c r="BX336" s="239"/>
      <c r="BY336" s="239"/>
      <c r="BZ336" s="239"/>
      <c r="CA336" s="239"/>
      <c r="CB336" s="239"/>
      <c r="CC336" s="239"/>
      <c r="CD336" s="239"/>
      <c r="CE336" s="239"/>
    </row>
    <row r="337" customFormat="false" ht="12.75" hidden="false" customHeight="false" outlineLevel="0" collapsed="false">
      <c r="B337" s="247" t="n">
        <v>46204</v>
      </c>
      <c r="C337" s="248" t="n">
        <v>55.9800033569336</v>
      </c>
      <c r="D337" s="248" t="n">
        <v>60.9800033569336</v>
      </c>
      <c r="E337" s="248" t="n">
        <v>65.9800033569336</v>
      </c>
      <c r="F337" s="236"/>
      <c r="G337" s="248" t="n">
        <v>29.0425000762939</v>
      </c>
      <c r="H337" s="248" t="n">
        <v>31.0425000762939</v>
      </c>
      <c r="I337" s="248" t="n">
        <v>34.542500076294</v>
      </c>
      <c r="J337" s="236"/>
      <c r="K337" s="238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  <c r="AA337" s="236"/>
      <c r="AB337" s="236"/>
      <c r="AC337" s="236"/>
      <c r="AD337" s="236"/>
      <c r="AE337" s="236"/>
      <c r="AF337" s="236"/>
      <c r="AG337" s="236"/>
      <c r="AH337" s="236"/>
      <c r="AI337" s="236"/>
      <c r="AJ337" s="236"/>
      <c r="AK337" s="236"/>
      <c r="AL337" s="236"/>
      <c r="AM337" s="236"/>
      <c r="AN337" s="236"/>
      <c r="AO337" s="236"/>
      <c r="AP337" s="236"/>
      <c r="AQ337" s="236"/>
      <c r="AR337" s="236"/>
      <c r="AS337" s="236"/>
      <c r="AT337" s="236"/>
      <c r="AU337" s="236"/>
      <c r="AV337" s="236"/>
      <c r="AW337" s="236"/>
      <c r="AX337" s="236"/>
      <c r="AY337" s="236"/>
      <c r="AZ337" s="236"/>
      <c r="BA337" s="236"/>
      <c r="BB337" s="236"/>
      <c r="BC337" s="236"/>
      <c r="BD337" s="236"/>
      <c r="BE337" s="236"/>
      <c r="BF337" s="238"/>
      <c r="BG337" s="236"/>
      <c r="BH337" s="236"/>
      <c r="BI337" s="236"/>
      <c r="BJ337" s="239"/>
      <c r="BK337" s="239"/>
      <c r="BL337" s="239"/>
      <c r="BM337" s="13"/>
      <c r="BN337" s="13"/>
      <c r="BO337" s="13"/>
      <c r="BP337" s="13"/>
      <c r="BQ337" s="13"/>
      <c r="BR337" s="239"/>
      <c r="BS337" s="239"/>
      <c r="BT337" s="239"/>
      <c r="BU337" s="239"/>
      <c r="BV337" s="239"/>
      <c r="BW337" s="239"/>
      <c r="BX337" s="239"/>
      <c r="BY337" s="239"/>
      <c r="BZ337" s="239"/>
      <c r="CA337" s="239"/>
      <c r="CB337" s="239"/>
      <c r="CC337" s="239"/>
      <c r="CD337" s="239"/>
      <c r="CE337" s="239"/>
    </row>
    <row r="338" customFormat="false" ht="12.75" hidden="false" customHeight="false" outlineLevel="0" collapsed="false">
      <c r="B338" s="247" t="n">
        <v>46235</v>
      </c>
      <c r="C338" s="248" t="n">
        <v>55.2250015258789</v>
      </c>
      <c r="D338" s="248" t="n">
        <v>60.2250015258789</v>
      </c>
      <c r="E338" s="248" t="n">
        <v>65.2250015258789</v>
      </c>
      <c r="F338" s="236"/>
      <c r="G338" s="248" t="n">
        <v>28.9425000762939</v>
      </c>
      <c r="H338" s="248" t="n">
        <v>30.9425000762939</v>
      </c>
      <c r="I338" s="248" t="n">
        <v>34.4425000762939</v>
      </c>
      <c r="J338" s="236"/>
      <c r="K338" s="238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  <c r="AA338" s="236"/>
      <c r="AB338" s="236"/>
      <c r="AC338" s="236"/>
      <c r="AD338" s="236"/>
      <c r="AE338" s="236"/>
      <c r="AF338" s="236"/>
      <c r="AG338" s="236"/>
      <c r="AH338" s="236"/>
      <c r="AI338" s="236"/>
      <c r="AJ338" s="236"/>
      <c r="AK338" s="236"/>
      <c r="AL338" s="236"/>
      <c r="AM338" s="236"/>
      <c r="AN338" s="236"/>
      <c r="AO338" s="236"/>
      <c r="AP338" s="236"/>
      <c r="AQ338" s="236"/>
      <c r="AR338" s="236"/>
      <c r="AS338" s="236"/>
      <c r="AT338" s="236"/>
      <c r="AU338" s="236"/>
      <c r="AV338" s="236"/>
      <c r="AW338" s="236"/>
      <c r="AX338" s="236"/>
      <c r="AY338" s="236"/>
      <c r="AZ338" s="236"/>
      <c r="BA338" s="236"/>
      <c r="BB338" s="236"/>
      <c r="BC338" s="236"/>
      <c r="BD338" s="236"/>
      <c r="BE338" s="236"/>
      <c r="BF338" s="238"/>
      <c r="BG338" s="236"/>
      <c r="BH338" s="236"/>
      <c r="BI338" s="236"/>
      <c r="BJ338" s="239"/>
      <c r="BK338" s="239"/>
      <c r="BL338" s="239"/>
      <c r="BM338" s="13"/>
      <c r="BN338" s="13"/>
      <c r="BO338" s="13"/>
      <c r="BP338" s="13"/>
      <c r="BQ338" s="13"/>
      <c r="BR338" s="239"/>
      <c r="BS338" s="239"/>
      <c r="BT338" s="239"/>
      <c r="BU338" s="239"/>
      <c r="BV338" s="239"/>
      <c r="BW338" s="239"/>
      <c r="BX338" s="239"/>
      <c r="BY338" s="239"/>
      <c r="BZ338" s="239"/>
      <c r="CA338" s="239"/>
      <c r="CB338" s="239"/>
      <c r="CC338" s="239"/>
      <c r="CD338" s="239"/>
      <c r="CE338" s="239"/>
    </row>
    <row r="339" customFormat="false" ht="12.75" hidden="false" customHeight="false" outlineLevel="0" collapsed="false">
      <c r="B339" s="247" t="n">
        <v>46266</v>
      </c>
      <c r="C339" s="248" t="n">
        <v>34.6499992370605</v>
      </c>
      <c r="D339" s="248" t="n">
        <v>39.6499992370605</v>
      </c>
      <c r="E339" s="248" t="n">
        <v>44.6499992370605</v>
      </c>
      <c r="F339" s="236"/>
      <c r="G339" s="248" t="n">
        <v>25.6925010299683</v>
      </c>
      <c r="H339" s="248" t="n">
        <v>27.6925010299683</v>
      </c>
      <c r="I339" s="248" t="n">
        <v>31.1925010299683</v>
      </c>
      <c r="J339" s="236"/>
      <c r="K339" s="238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  <c r="AA339" s="236"/>
      <c r="AB339" s="236"/>
      <c r="AC339" s="236"/>
      <c r="AD339" s="236"/>
      <c r="AE339" s="236"/>
      <c r="AF339" s="236"/>
      <c r="AG339" s="236"/>
      <c r="AH339" s="236"/>
      <c r="AI339" s="236"/>
      <c r="AJ339" s="236"/>
      <c r="AK339" s="236"/>
      <c r="AL339" s="236"/>
      <c r="AM339" s="236"/>
      <c r="AN339" s="236"/>
      <c r="AO339" s="236"/>
      <c r="AP339" s="236"/>
      <c r="AQ339" s="236"/>
      <c r="AR339" s="236"/>
      <c r="AS339" s="236"/>
      <c r="AT339" s="236"/>
      <c r="AU339" s="236"/>
      <c r="AV339" s="236"/>
      <c r="AW339" s="236"/>
      <c r="AX339" s="236"/>
      <c r="AY339" s="236"/>
      <c r="AZ339" s="236"/>
      <c r="BA339" s="236"/>
      <c r="BB339" s="236"/>
      <c r="BC339" s="236"/>
      <c r="BD339" s="236"/>
      <c r="BE339" s="236"/>
      <c r="BF339" s="238"/>
      <c r="BG339" s="236"/>
      <c r="BH339" s="236"/>
      <c r="BI339" s="236"/>
      <c r="BJ339" s="239"/>
      <c r="BK339" s="239"/>
      <c r="BL339" s="239"/>
      <c r="BM339" s="13"/>
      <c r="BN339" s="13"/>
      <c r="BO339" s="13"/>
      <c r="BP339" s="13"/>
      <c r="BQ339" s="13"/>
      <c r="BR339" s="239"/>
      <c r="BS339" s="239"/>
      <c r="BT339" s="239"/>
      <c r="BU339" s="239"/>
      <c r="BV339" s="239"/>
      <c r="BW339" s="239"/>
      <c r="BX339" s="239"/>
      <c r="BY339" s="239"/>
      <c r="BZ339" s="239"/>
      <c r="CA339" s="239"/>
      <c r="CB339" s="239"/>
      <c r="CC339" s="239"/>
      <c r="CD339" s="239"/>
      <c r="CE339" s="239"/>
    </row>
    <row r="340" customFormat="false" ht="12.75" hidden="false" customHeight="false" outlineLevel="0" collapsed="false">
      <c r="B340" s="247" t="n">
        <v>46296</v>
      </c>
      <c r="C340" s="248" t="n">
        <v>33.8999988555908</v>
      </c>
      <c r="D340" s="248" t="n">
        <v>38.8999988555908</v>
      </c>
      <c r="E340" s="248" t="n">
        <v>43.8999988555908</v>
      </c>
      <c r="F340" s="236"/>
      <c r="G340" s="248" t="n">
        <v>25.3250007247925</v>
      </c>
      <c r="H340" s="248" t="n">
        <v>27.3250007247925</v>
      </c>
      <c r="I340" s="248" t="n">
        <v>30.8250007247925</v>
      </c>
      <c r="J340" s="236"/>
      <c r="K340" s="238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  <c r="AA340" s="236"/>
      <c r="AB340" s="236"/>
      <c r="AC340" s="236"/>
      <c r="AD340" s="236"/>
      <c r="AE340" s="236"/>
      <c r="AF340" s="236"/>
      <c r="AG340" s="236"/>
      <c r="AH340" s="236"/>
      <c r="AI340" s="236"/>
      <c r="AJ340" s="236"/>
      <c r="AK340" s="236"/>
      <c r="AL340" s="236"/>
      <c r="AM340" s="236"/>
      <c r="AN340" s="236"/>
      <c r="AO340" s="236"/>
      <c r="AP340" s="236"/>
      <c r="AQ340" s="236"/>
      <c r="AR340" s="236"/>
      <c r="AS340" s="236"/>
      <c r="AT340" s="236"/>
      <c r="AU340" s="236"/>
      <c r="AV340" s="236"/>
      <c r="AW340" s="236"/>
      <c r="AX340" s="236"/>
      <c r="AY340" s="236"/>
      <c r="AZ340" s="236"/>
      <c r="BA340" s="236"/>
      <c r="BB340" s="236"/>
      <c r="BC340" s="236"/>
      <c r="BD340" s="236"/>
      <c r="BE340" s="236"/>
      <c r="BF340" s="238"/>
      <c r="BG340" s="236"/>
      <c r="BH340" s="236"/>
      <c r="BI340" s="236"/>
      <c r="BJ340" s="239"/>
      <c r="BK340" s="239"/>
      <c r="BL340" s="239"/>
      <c r="BM340" s="13"/>
      <c r="BN340" s="13"/>
      <c r="BO340" s="13"/>
      <c r="BP340" s="13"/>
      <c r="BQ340" s="13"/>
      <c r="BR340" s="239"/>
      <c r="BS340" s="239"/>
      <c r="BT340" s="239"/>
      <c r="BU340" s="239"/>
      <c r="BV340" s="239"/>
      <c r="BW340" s="239"/>
      <c r="BX340" s="239"/>
      <c r="BY340" s="239"/>
      <c r="BZ340" s="239"/>
      <c r="CA340" s="239"/>
      <c r="CB340" s="239"/>
      <c r="CC340" s="239"/>
      <c r="CD340" s="239"/>
      <c r="CE340" s="239"/>
    </row>
    <row r="341" customFormat="false" ht="12.75" hidden="false" customHeight="false" outlineLevel="0" collapsed="false">
      <c r="B341" s="247" t="n">
        <v>46327</v>
      </c>
      <c r="C341" s="248" t="n">
        <v>32.3999988555908</v>
      </c>
      <c r="D341" s="248" t="n">
        <v>37.3999988555908</v>
      </c>
      <c r="E341" s="248" t="n">
        <v>42.3999988555908</v>
      </c>
      <c r="F341" s="236"/>
      <c r="G341" s="248" t="n">
        <v>25.4249991989136</v>
      </c>
      <c r="H341" s="248" t="n">
        <v>27.4249991989136</v>
      </c>
      <c r="I341" s="248" t="n">
        <v>30.9249991989136</v>
      </c>
      <c r="J341" s="236"/>
      <c r="K341" s="238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  <c r="AA341" s="236"/>
      <c r="AB341" s="236"/>
      <c r="AC341" s="236"/>
      <c r="AD341" s="236"/>
      <c r="AE341" s="236"/>
      <c r="AF341" s="236"/>
      <c r="AG341" s="236"/>
      <c r="AH341" s="236"/>
      <c r="AI341" s="236"/>
      <c r="AJ341" s="236"/>
      <c r="AK341" s="236"/>
      <c r="AL341" s="236"/>
      <c r="AM341" s="236"/>
      <c r="AN341" s="236"/>
      <c r="AO341" s="236"/>
      <c r="AP341" s="236"/>
      <c r="AQ341" s="236"/>
      <c r="AR341" s="236"/>
      <c r="AS341" s="236"/>
      <c r="AT341" s="236"/>
      <c r="AU341" s="236"/>
      <c r="AV341" s="236"/>
      <c r="AW341" s="236"/>
      <c r="AX341" s="236"/>
      <c r="AY341" s="236"/>
      <c r="AZ341" s="236"/>
      <c r="BA341" s="236"/>
      <c r="BB341" s="236"/>
      <c r="BC341" s="236"/>
      <c r="BD341" s="236"/>
      <c r="BE341" s="236"/>
      <c r="BF341" s="238"/>
      <c r="BG341" s="236"/>
      <c r="BH341" s="236"/>
      <c r="BI341" s="236"/>
      <c r="BJ341" s="239"/>
      <c r="BK341" s="239"/>
      <c r="BL341" s="239"/>
      <c r="BM341" s="13"/>
      <c r="BN341" s="13"/>
      <c r="BO341" s="13"/>
      <c r="BP341" s="13"/>
      <c r="BQ341" s="13"/>
      <c r="BR341" s="239"/>
      <c r="BS341" s="239"/>
      <c r="BT341" s="239"/>
      <c r="BU341" s="239"/>
      <c r="BV341" s="239"/>
      <c r="BW341" s="239"/>
      <c r="BX341" s="239"/>
      <c r="BY341" s="239"/>
      <c r="BZ341" s="239"/>
      <c r="CA341" s="239"/>
      <c r="CB341" s="239"/>
      <c r="CC341" s="239"/>
      <c r="CD341" s="239"/>
      <c r="CE341" s="239"/>
    </row>
    <row r="342" customFormat="false" ht="12.75" hidden="false" customHeight="false" outlineLevel="0" collapsed="false">
      <c r="B342" s="247" t="n">
        <v>46357</v>
      </c>
      <c r="C342" s="248" t="n">
        <v>31.8000003814697</v>
      </c>
      <c r="D342" s="248" t="n">
        <v>36.8000003814697</v>
      </c>
      <c r="E342" s="248" t="n">
        <v>41.8000003814697</v>
      </c>
      <c r="F342" s="236"/>
      <c r="G342" s="248" t="n">
        <v>27.274998626709</v>
      </c>
      <c r="H342" s="248" t="n">
        <v>29.274998626709</v>
      </c>
      <c r="I342" s="248" t="n">
        <v>32.774998626709</v>
      </c>
      <c r="J342" s="236"/>
      <c r="K342" s="238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  <c r="AA342" s="236"/>
      <c r="AB342" s="236"/>
      <c r="AC342" s="236"/>
      <c r="AD342" s="236"/>
      <c r="AE342" s="236"/>
      <c r="AF342" s="236"/>
      <c r="AG342" s="236"/>
      <c r="AH342" s="236"/>
      <c r="AI342" s="236"/>
      <c r="AJ342" s="236"/>
      <c r="AK342" s="236"/>
      <c r="AL342" s="236"/>
      <c r="AM342" s="236"/>
      <c r="AN342" s="236"/>
      <c r="AO342" s="236"/>
      <c r="AP342" s="236"/>
      <c r="AQ342" s="236"/>
      <c r="AR342" s="236"/>
      <c r="AS342" s="236"/>
      <c r="AT342" s="236"/>
      <c r="AU342" s="236"/>
      <c r="AV342" s="236"/>
      <c r="AW342" s="236"/>
      <c r="AX342" s="236"/>
      <c r="AY342" s="236"/>
      <c r="AZ342" s="236"/>
      <c r="BA342" s="236"/>
      <c r="BB342" s="236"/>
      <c r="BC342" s="236"/>
      <c r="BD342" s="236"/>
      <c r="BE342" s="236"/>
      <c r="BF342" s="238"/>
      <c r="BG342" s="236"/>
      <c r="BH342" s="236"/>
      <c r="BI342" s="236"/>
      <c r="BJ342" s="239"/>
      <c r="BK342" s="239"/>
      <c r="BL342" s="239"/>
      <c r="BM342" s="13"/>
      <c r="BN342" s="13"/>
      <c r="BO342" s="13"/>
      <c r="BP342" s="13"/>
      <c r="BQ342" s="13"/>
      <c r="BR342" s="239"/>
      <c r="BS342" s="239"/>
      <c r="BT342" s="239"/>
      <c r="BU342" s="239"/>
      <c r="BV342" s="239"/>
      <c r="BW342" s="239"/>
      <c r="BX342" s="239"/>
      <c r="BY342" s="239"/>
      <c r="BZ342" s="239"/>
      <c r="CA342" s="239"/>
      <c r="CB342" s="239"/>
      <c r="CC342" s="239"/>
      <c r="CD342" s="239"/>
      <c r="CE342" s="239"/>
    </row>
    <row r="343" customFormat="false" ht="12.75" hidden="false" customHeight="false" outlineLevel="0" collapsed="false">
      <c r="B343" s="247" t="n">
        <v>46388</v>
      </c>
      <c r="C343" s="248" t="n">
        <v>35.8000106811523</v>
      </c>
      <c r="D343" s="248" t="n">
        <v>40.8000106811523</v>
      </c>
      <c r="E343" s="248" t="n">
        <v>45.8000106811523</v>
      </c>
      <c r="F343" s="236"/>
      <c r="G343" s="248" t="n">
        <v>28.442495880127</v>
      </c>
      <c r="H343" s="248" t="n">
        <v>30.442495880127</v>
      </c>
      <c r="I343" s="248" t="n">
        <v>33.942495880127</v>
      </c>
      <c r="J343" s="236"/>
      <c r="K343" s="238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  <c r="AA343" s="236"/>
      <c r="AB343" s="236"/>
      <c r="AC343" s="236"/>
      <c r="AD343" s="236"/>
      <c r="AE343" s="236"/>
      <c r="AF343" s="236"/>
      <c r="AG343" s="236"/>
      <c r="AH343" s="236"/>
      <c r="AI343" s="236"/>
      <c r="AJ343" s="236"/>
      <c r="AK343" s="236"/>
      <c r="AL343" s="236"/>
      <c r="AM343" s="236"/>
      <c r="AN343" s="236"/>
      <c r="AO343" s="236"/>
      <c r="AP343" s="236"/>
      <c r="AQ343" s="236"/>
      <c r="AR343" s="236"/>
      <c r="AS343" s="236"/>
      <c r="AT343" s="236"/>
      <c r="AU343" s="236"/>
      <c r="AV343" s="236"/>
      <c r="AW343" s="236"/>
      <c r="AX343" s="236"/>
      <c r="AY343" s="236"/>
      <c r="AZ343" s="236"/>
      <c r="BA343" s="236"/>
      <c r="BB343" s="236"/>
      <c r="BC343" s="236"/>
      <c r="BD343" s="236"/>
      <c r="BE343" s="236"/>
      <c r="BF343" s="238"/>
      <c r="BG343" s="236"/>
      <c r="BH343" s="236"/>
      <c r="BI343" s="236"/>
      <c r="BJ343" s="239"/>
      <c r="BK343" s="239"/>
      <c r="BL343" s="239"/>
      <c r="BM343" s="13"/>
      <c r="BN343" s="13"/>
      <c r="BO343" s="13"/>
      <c r="BP343" s="13"/>
      <c r="BQ343" s="13"/>
      <c r="BR343" s="239"/>
      <c r="BS343" s="239"/>
      <c r="BT343" s="239"/>
      <c r="BU343" s="239"/>
      <c r="BV343" s="239"/>
      <c r="BW343" s="239"/>
      <c r="BX343" s="239"/>
      <c r="BY343" s="239"/>
      <c r="BZ343" s="239"/>
      <c r="CA343" s="239"/>
      <c r="CB343" s="239"/>
      <c r="CC343" s="239"/>
      <c r="CD343" s="239"/>
      <c r="CE343" s="239"/>
    </row>
    <row r="344" customFormat="false" ht="12.75" hidden="false" customHeight="false" outlineLevel="0" collapsed="false">
      <c r="B344" s="247" t="n">
        <v>46419</v>
      </c>
      <c r="C344" s="248" t="n">
        <v>34.6500015258789</v>
      </c>
      <c r="D344" s="248" t="n">
        <v>39.6500015258789</v>
      </c>
      <c r="E344" s="248" t="n">
        <v>44.6500015258789</v>
      </c>
      <c r="F344" s="236"/>
      <c r="G344" s="248" t="n">
        <v>28.9424977874756</v>
      </c>
      <c r="H344" s="248" t="n">
        <v>30.9424977874756</v>
      </c>
      <c r="I344" s="248" t="n">
        <v>34.4424977874756</v>
      </c>
      <c r="J344" s="236"/>
      <c r="K344" s="238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F344" s="236"/>
      <c r="AG344" s="236"/>
      <c r="AH344" s="236"/>
      <c r="AI344" s="236"/>
      <c r="AJ344" s="236"/>
      <c r="AK344" s="236"/>
      <c r="AL344" s="236"/>
      <c r="AM344" s="236"/>
      <c r="AN344" s="236"/>
      <c r="AO344" s="236"/>
      <c r="AP344" s="236"/>
      <c r="AQ344" s="236"/>
      <c r="AR344" s="236"/>
      <c r="AS344" s="236"/>
      <c r="AT344" s="236"/>
      <c r="AU344" s="236"/>
      <c r="AV344" s="236"/>
      <c r="AW344" s="236"/>
      <c r="AX344" s="236"/>
      <c r="AY344" s="236"/>
      <c r="AZ344" s="236"/>
      <c r="BA344" s="236"/>
      <c r="BB344" s="236"/>
      <c r="BC344" s="236"/>
      <c r="BD344" s="236"/>
      <c r="BE344" s="236"/>
      <c r="BF344" s="238"/>
      <c r="BG344" s="236"/>
      <c r="BH344" s="236"/>
      <c r="BI344" s="236"/>
      <c r="BJ344" s="239"/>
      <c r="BK344" s="239"/>
      <c r="BL344" s="239"/>
      <c r="BM344" s="13"/>
      <c r="BN344" s="13"/>
      <c r="BO344" s="13"/>
      <c r="BP344" s="13"/>
      <c r="BQ344" s="13"/>
      <c r="BR344" s="239"/>
      <c r="BS344" s="239"/>
      <c r="BT344" s="239"/>
      <c r="BU344" s="239"/>
      <c r="BV344" s="239"/>
      <c r="BW344" s="239"/>
      <c r="BX344" s="239"/>
      <c r="BY344" s="239"/>
      <c r="BZ344" s="239"/>
      <c r="CA344" s="239"/>
      <c r="CB344" s="239"/>
      <c r="CC344" s="239"/>
      <c r="CD344" s="239"/>
      <c r="CE344" s="239"/>
    </row>
    <row r="345" customFormat="false" ht="12.75" hidden="false" customHeight="false" outlineLevel="0" collapsed="false">
      <c r="B345" s="247" t="n">
        <v>46447</v>
      </c>
      <c r="C345" s="248" t="n">
        <v>33.1299915313721</v>
      </c>
      <c r="D345" s="248" t="n">
        <v>38.1299915313721</v>
      </c>
      <c r="E345" s="248" t="n">
        <v>43.1299915313721</v>
      </c>
      <c r="F345" s="236"/>
      <c r="G345" s="248" t="n">
        <v>27.8924966430664</v>
      </c>
      <c r="H345" s="248" t="n">
        <v>29.8924966430664</v>
      </c>
      <c r="I345" s="248" t="n">
        <v>33.3924966430664</v>
      </c>
      <c r="J345" s="236"/>
      <c r="K345" s="238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  <c r="AA345" s="236"/>
      <c r="AB345" s="236"/>
      <c r="AC345" s="236"/>
      <c r="AD345" s="236"/>
      <c r="AE345" s="236"/>
      <c r="AF345" s="236"/>
      <c r="AG345" s="236"/>
      <c r="AH345" s="236"/>
      <c r="AI345" s="236"/>
      <c r="AJ345" s="236"/>
      <c r="AK345" s="236"/>
      <c r="AL345" s="236"/>
      <c r="AM345" s="236"/>
      <c r="AN345" s="236"/>
      <c r="AO345" s="236"/>
      <c r="AP345" s="236"/>
      <c r="AQ345" s="236"/>
      <c r="AR345" s="236"/>
      <c r="AS345" s="236"/>
      <c r="AT345" s="236"/>
      <c r="AU345" s="236"/>
      <c r="AV345" s="236"/>
      <c r="AW345" s="236"/>
      <c r="AX345" s="236"/>
      <c r="AY345" s="236"/>
      <c r="AZ345" s="236"/>
      <c r="BA345" s="236"/>
      <c r="BB345" s="236"/>
      <c r="BC345" s="236"/>
      <c r="BD345" s="236"/>
      <c r="BE345" s="236"/>
      <c r="BF345" s="238"/>
      <c r="BG345" s="236"/>
      <c r="BH345" s="236"/>
      <c r="BI345" s="236"/>
      <c r="BJ345" s="239"/>
      <c r="BK345" s="239"/>
      <c r="BL345" s="239"/>
      <c r="BM345" s="13"/>
      <c r="BN345" s="13"/>
      <c r="BO345" s="13"/>
      <c r="BP345" s="13"/>
      <c r="BQ345" s="13"/>
      <c r="BR345" s="239"/>
      <c r="BS345" s="239"/>
      <c r="BT345" s="239"/>
      <c r="BU345" s="239"/>
      <c r="BV345" s="239"/>
      <c r="BW345" s="239"/>
      <c r="BX345" s="239"/>
      <c r="BY345" s="239"/>
      <c r="BZ345" s="239"/>
      <c r="CA345" s="239"/>
      <c r="CB345" s="239"/>
      <c r="CC345" s="239"/>
      <c r="CD345" s="239"/>
      <c r="CE345" s="239"/>
    </row>
    <row r="346" customFormat="false" ht="12.75" hidden="false" customHeight="false" outlineLevel="0" collapsed="false">
      <c r="B346" s="247" t="n">
        <v>46478</v>
      </c>
      <c r="C346" s="248" t="n">
        <v>34.3299980163574</v>
      </c>
      <c r="D346" s="248" t="n">
        <v>39.3299980163574</v>
      </c>
      <c r="E346" s="248" t="n">
        <v>44.3299980163574</v>
      </c>
      <c r="F346" s="236"/>
      <c r="G346" s="248" t="n">
        <v>27.5924974060059</v>
      </c>
      <c r="H346" s="248" t="n">
        <v>29.5924974060059</v>
      </c>
      <c r="I346" s="248" t="n">
        <v>33.0924974060059</v>
      </c>
      <c r="J346" s="236"/>
      <c r="K346" s="238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  <c r="AA346" s="236"/>
      <c r="AB346" s="236"/>
      <c r="AC346" s="236"/>
      <c r="AD346" s="236"/>
      <c r="AE346" s="236"/>
      <c r="AF346" s="236"/>
      <c r="AG346" s="236"/>
      <c r="AH346" s="236"/>
      <c r="AI346" s="236"/>
      <c r="AJ346" s="236"/>
      <c r="AK346" s="236"/>
      <c r="AL346" s="236"/>
      <c r="AM346" s="236"/>
      <c r="AN346" s="236"/>
      <c r="AO346" s="236"/>
      <c r="AP346" s="236"/>
      <c r="AQ346" s="236"/>
      <c r="AR346" s="236"/>
      <c r="AS346" s="236"/>
      <c r="AT346" s="236"/>
      <c r="AU346" s="236"/>
      <c r="AV346" s="236"/>
      <c r="AW346" s="236"/>
      <c r="AX346" s="236"/>
      <c r="AY346" s="236"/>
      <c r="AZ346" s="236"/>
      <c r="BA346" s="236"/>
      <c r="BB346" s="236"/>
      <c r="BC346" s="236"/>
      <c r="BD346" s="236"/>
      <c r="BE346" s="236"/>
      <c r="BF346" s="238"/>
      <c r="BG346" s="236"/>
      <c r="BH346" s="236"/>
      <c r="BI346" s="236"/>
      <c r="BJ346" s="239"/>
      <c r="BK346" s="239"/>
      <c r="BL346" s="239"/>
      <c r="BM346" s="13"/>
      <c r="BN346" s="13"/>
      <c r="BO346" s="13"/>
      <c r="BP346" s="13"/>
      <c r="BQ346" s="13"/>
      <c r="BR346" s="239"/>
      <c r="BS346" s="239"/>
      <c r="BT346" s="239"/>
      <c r="BU346" s="239"/>
      <c r="BV346" s="239"/>
      <c r="BW346" s="239"/>
      <c r="BX346" s="239"/>
      <c r="BY346" s="239"/>
      <c r="BZ346" s="239"/>
      <c r="CA346" s="239"/>
      <c r="CB346" s="239"/>
      <c r="CC346" s="239"/>
      <c r="CD346" s="239"/>
      <c r="CE346" s="239"/>
    </row>
    <row r="347" customFormat="false" ht="12.75" hidden="false" customHeight="false" outlineLevel="0" collapsed="false">
      <c r="B347" s="247" t="n">
        <v>46508</v>
      </c>
      <c r="C347" s="248" t="n">
        <v>36.8800163269043</v>
      </c>
      <c r="D347" s="248" t="n">
        <v>41.8800163269043</v>
      </c>
      <c r="E347" s="248" t="n">
        <v>46.8800163269043</v>
      </c>
      <c r="F347" s="236"/>
      <c r="G347" s="248" t="n">
        <v>27.1924977874756</v>
      </c>
      <c r="H347" s="248" t="n">
        <v>29.1924977874756</v>
      </c>
      <c r="I347" s="248" t="n">
        <v>32.6924977874756</v>
      </c>
      <c r="J347" s="236"/>
      <c r="K347" s="238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  <c r="AA347" s="236"/>
      <c r="AB347" s="236"/>
      <c r="AC347" s="236"/>
      <c r="AD347" s="236"/>
      <c r="AE347" s="236"/>
      <c r="AF347" s="236"/>
      <c r="AG347" s="236"/>
      <c r="AH347" s="236"/>
      <c r="AI347" s="236"/>
      <c r="AJ347" s="236"/>
      <c r="AK347" s="236"/>
      <c r="AL347" s="236"/>
      <c r="AM347" s="236"/>
      <c r="AN347" s="236"/>
      <c r="AO347" s="236"/>
      <c r="AP347" s="236"/>
      <c r="AQ347" s="236"/>
      <c r="AR347" s="236"/>
      <c r="AS347" s="236"/>
      <c r="AT347" s="236"/>
      <c r="AU347" s="236"/>
      <c r="AV347" s="236"/>
      <c r="AW347" s="236"/>
      <c r="AX347" s="236"/>
      <c r="AY347" s="236"/>
      <c r="AZ347" s="236"/>
      <c r="BA347" s="236"/>
      <c r="BB347" s="236"/>
      <c r="BC347" s="236"/>
      <c r="BD347" s="236"/>
      <c r="BE347" s="236"/>
      <c r="BF347" s="238"/>
      <c r="BG347" s="236"/>
      <c r="BH347" s="236"/>
      <c r="BI347" s="236"/>
      <c r="BJ347" s="239"/>
      <c r="BK347" s="239"/>
      <c r="BL347" s="239"/>
      <c r="BM347" s="13"/>
      <c r="BN347" s="13"/>
      <c r="BO347" s="13"/>
      <c r="BP347" s="13"/>
      <c r="BQ347" s="13"/>
      <c r="BR347" s="239"/>
      <c r="BS347" s="239"/>
      <c r="BT347" s="239"/>
      <c r="BU347" s="239"/>
      <c r="BV347" s="239"/>
      <c r="BW347" s="239"/>
      <c r="BX347" s="239"/>
      <c r="BY347" s="239"/>
      <c r="BZ347" s="239"/>
      <c r="CA347" s="239"/>
      <c r="CB347" s="239"/>
      <c r="CC347" s="239"/>
      <c r="CD347" s="239"/>
      <c r="CE347" s="239"/>
    </row>
    <row r="348" customFormat="false" ht="12.75" hidden="false" customHeight="false" outlineLevel="0" collapsed="false">
      <c r="B348" s="247" t="n">
        <v>46539</v>
      </c>
      <c r="C348" s="248" t="n">
        <v>47.5800018310547</v>
      </c>
      <c r="D348" s="248" t="n">
        <v>52.5800018310547</v>
      </c>
      <c r="E348" s="248" t="n">
        <v>57.5800018310547</v>
      </c>
      <c r="F348" s="236"/>
      <c r="G348" s="248" t="n">
        <v>27.7925000762939</v>
      </c>
      <c r="H348" s="248" t="n">
        <v>29.7925000762939</v>
      </c>
      <c r="I348" s="248" t="n">
        <v>33.292500076294</v>
      </c>
      <c r="J348" s="236"/>
      <c r="K348" s="238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  <c r="AE348" s="236"/>
      <c r="AF348" s="236"/>
      <c r="AG348" s="236"/>
      <c r="AH348" s="236"/>
      <c r="AI348" s="236"/>
      <c r="AJ348" s="236"/>
      <c r="AK348" s="236"/>
      <c r="AL348" s="236"/>
      <c r="AM348" s="236"/>
      <c r="AN348" s="236"/>
      <c r="AO348" s="236"/>
      <c r="AP348" s="236"/>
      <c r="AQ348" s="236"/>
      <c r="AR348" s="236"/>
      <c r="AS348" s="236"/>
      <c r="AT348" s="236"/>
      <c r="AU348" s="236"/>
      <c r="AV348" s="236"/>
      <c r="AW348" s="236"/>
      <c r="AX348" s="236"/>
      <c r="AY348" s="236"/>
      <c r="AZ348" s="236"/>
      <c r="BA348" s="236"/>
      <c r="BB348" s="236"/>
      <c r="BC348" s="236"/>
      <c r="BD348" s="236"/>
      <c r="BE348" s="236"/>
      <c r="BF348" s="238"/>
      <c r="BG348" s="236"/>
      <c r="BH348" s="236"/>
      <c r="BI348" s="236"/>
      <c r="BJ348" s="239"/>
      <c r="BK348" s="239"/>
      <c r="BL348" s="239"/>
      <c r="BM348" s="13"/>
      <c r="BN348" s="13"/>
      <c r="BO348" s="13"/>
      <c r="BP348" s="13"/>
      <c r="BQ348" s="13"/>
      <c r="BR348" s="239"/>
      <c r="BS348" s="239"/>
      <c r="BT348" s="239"/>
      <c r="BU348" s="239"/>
      <c r="BV348" s="239"/>
      <c r="BW348" s="239"/>
      <c r="BX348" s="239"/>
      <c r="BY348" s="239"/>
      <c r="BZ348" s="239"/>
      <c r="CA348" s="239"/>
      <c r="CB348" s="239"/>
      <c r="CC348" s="239"/>
      <c r="CD348" s="239"/>
      <c r="CE348" s="239"/>
    </row>
    <row r="349" customFormat="false" ht="12.75" hidden="false" customHeight="false" outlineLevel="0" collapsed="false">
      <c r="B349" s="247" t="n">
        <v>46569</v>
      </c>
      <c r="C349" s="248" t="n">
        <v>56.2300033569336</v>
      </c>
      <c r="D349" s="248" t="n">
        <v>61.2300033569336</v>
      </c>
      <c r="E349" s="248" t="n">
        <v>66.2300033569336</v>
      </c>
      <c r="F349" s="236"/>
      <c r="G349" s="248" t="n">
        <v>29.2925000762939</v>
      </c>
      <c r="H349" s="248" t="n">
        <v>31.2925000762939</v>
      </c>
      <c r="I349" s="248" t="n">
        <v>34.792500076294</v>
      </c>
      <c r="J349" s="236"/>
      <c r="K349" s="238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  <c r="AA349" s="236"/>
      <c r="AB349" s="236"/>
      <c r="AC349" s="236"/>
      <c r="AD349" s="236"/>
      <c r="AE349" s="236"/>
      <c r="AF349" s="236"/>
      <c r="AG349" s="236"/>
      <c r="AH349" s="236"/>
      <c r="AI349" s="236"/>
      <c r="AJ349" s="236"/>
      <c r="AK349" s="236"/>
      <c r="AL349" s="236"/>
      <c r="AM349" s="236"/>
      <c r="AN349" s="236"/>
      <c r="AO349" s="236"/>
      <c r="AP349" s="236"/>
      <c r="AQ349" s="236"/>
      <c r="AR349" s="236"/>
      <c r="AS349" s="236"/>
      <c r="AT349" s="236"/>
      <c r="AU349" s="236"/>
      <c r="AV349" s="236"/>
      <c r="AW349" s="236"/>
      <c r="AX349" s="236"/>
      <c r="AY349" s="236"/>
      <c r="AZ349" s="236"/>
      <c r="BA349" s="236"/>
      <c r="BB349" s="236"/>
      <c r="BC349" s="236"/>
      <c r="BD349" s="236"/>
      <c r="BE349" s="236"/>
      <c r="BF349" s="238"/>
      <c r="BG349" s="236"/>
      <c r="BH349" s="236"/>
      <c r="BI349" s="236"/>
      <c r="BJ349" s="239"/>
      <c r="BK349" s="239"/>
      <c r="BL349" s="239"/>
      <c r="BM349" s="13"/>
      <c r="BN349" s="13"/>
      <c r="BO349" s="13"/>
      <c r="BP349" s="13"/>
      <c r="BQ349" s="13"/>
      <c r="BR349" s="239"/>
      <c r="BS349" s="239"/>
      <c r="BT349" s="239"/>
      <c r="BU349" s="239"/>
      <c r="BV349" s="239"/>
      <c r="BW349" s="239"/>
      <c r="BX349" s="239"/>
      <c r="BY349" s="239"/>
      <c r="BZ349" s="239"/>
      <c r="CA349" s="239"/>
      <c r="CB349" s="239"/>
      <c r="CC349" s="239"/>
      <c r="CD349" s="239"/>
      <c r="CE349" s="239"/>
    </row>
    <row r="350" customFormat="false" ht="12.75" hidden="false" customHeight="false" outlineLevel="0" collapsed="false">
      <c r="B350" s="247" t="n">
        <v>46600</v>
      </c>
      <c r="C350" s="248" t="n">
        <v>55.4750015258789</v>
      </c>
      <c r="D350" s="248" t="n">
        <v>60.4750015258789</v>
      </c>
      <c r="E350" s="248" t="n">
        <v>65.4750015258789</v>
      </c>
      <c r="F350" s="236"/>
      <c r="G350" s="248" t="n">
        <v>29.1925000762939</v>
      </c>
      <c r="H350" s="248" t="n">
        <v>31.1925000762939</v>
      </c>
      <c r="I350" s="248" t="n">
        <v>34.6925000762939</v>
      </c>
      <c r="J350" s="236"/>
      <c r="K350" s="238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  <c r="AA350" s="236"/>
      <c r="AB350" s="236"/>
      <c r="AC350" s="236"/>
      <c r="AD350" s="236"/>
      <c r="AE350" s="236"/>
      <c r="AF350" s="236"/>
      <c r="AG350" s="236"/>
      <c r="AH350" s="236"/>
      <c r="AI350" s="236"/>
      <c r="AJ350" s="236"/>
      <c r="AK350" s="236"/>
      <c r="AL350" s="236"/>
      <c r="AM350" s="236"/>
      <c r="AN350" s="236"/>
      <c r="AO350" s="236"/>
      <c r="AP350" s="236"/>
      <c r="AQ350" s="236"/>
      <c r="AR350" s="236"/>
      <c r="AS350" s="236"/>
      <c r="AT350" s="236"/>
      <c r="AU350" s="236"/>
      <c r="AV350" s="236"/>
      <c r="AW350" s="236"/>
      <c r="AX350" s="236"/>
      <c r="AY350" s="236"/>
      <c r="AZ350" s="236"/>
      <c r="BA350" s="236"/>
      <c r="BB350" s="236"/>
      <c r="BC350" s="236"/>
      <c r="BD350" s="236"/>
      <c r="BE350" s="236"/>
      <c r="BF350" s="238"/>
      <c r="BG350" s="236"/>
      <c r="BH350" s="236"/>
      <c r="BI350" s="236"/>
      <c r="BJ350" s="239"/>
      <c r="BK350" s="239"/>
      <c r="BL350" s="239"/>
      <c r="BM350" s="13"/>
      <c r="BN350" s="13"/>
      <c r="BO350" s="13"/>
      <c r="BP350" s="13"/>
      <c r="BQ350" s="13"/>
      <c r="BR350" s="239"/>
      <c r="BS350" s="239"/>
      <c r="BT350" s="239"/>
      <c r="BU350" s="239"/>
      <c r="BV350" s="239"/>
      <c r="BW350" s="239"/>
      <c r="BX350" s="239"/>
      <c r="BY350" s="239"/>
      <c r="BZ350" s="239"/>
      <c r="CA350" s="239"/>
      <c r="CB350" s="239"/>
      <c r="CC350" s="239"/>
      <c r="CD350" s="239"/>
      <c r="CE350" s="239"/>
    </row>
    <row r="351" customFormat="false" ht="12.75" hidden="false" customHeight="false" outlineLevel="0" collapsed="false">
      <c r="B351" s="247" t="n">
        <v>46631</v>
      </c>
      <c r="C351" s="248" t="n">
        <v>34.8999992370605</v>
      </c>
      <c r="D351" s="248" t="n">
        <v>39.8999992370605</v>
      </c>
      <c r="E351" s="248" t="n">
        <v>44.8999992370605</v>
      </c>
      <c r="F351" s="236"/>
      <c r="G351" s="248" t="n">
        <v>25.9425010299683</v>
      </c>
      <c r="H351" s="248" t="n">
        <v>27.9425010299683</v>
      </c>
      <c r="I351" s="248" t="n">
        <v>31.4425010299683</v>
      </c>
      <c r="J351" s="236"/>
      <c r="K351" s="238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F351" s="236"/>
      <c r="AG351" s="236"/>
      <c r="AH351" s="236"/>
      <c r="AI351" s="236"/>
      <c r="AJ351" s="236"/>
      <c r="AK351" s="236"/>
      <c r="AL351" s="236"/>
      <c r="AM351" s="236"/>
      <c r="AN351" s="236"/>
      <c r="AO351" s="236"/>
      <c r="AP351" s="236"/>
      <c r="AQ351" s="236"/>
      <c r="AR351" s="236"/>
      <c r="AS351" s="236"/>
      <c r="AT351" s="236"/>
      <c r="AU351" s="236"/>
      <c r="AV351" s="236"/>
      <c r="AW351" s="236"/>
      <c r="AX351" s="236"/>
      <c r="AY351" s="236"/>
      <c r="AZ351" s="236"/>
      <c r="BA351" s="236"/>
      <c r="BB351" s="236"/>
      <c r="BC351" s="236"/>
      <c r="BD351" s="236"/>
      <c r="BE351" s="236"/>
      <c r="BF351" s="238"/>
      <c r="BG351" s="236"/>
      <c r="BH351" s="236"/>
      <c r="BI351" s="236"/>
      <c r="BJ351" s="239"/>
      <c r="BK351" s="239"/>
      <c r="BL351" s="239"/>
      <c r="BM351" s="13"/>
      <c r="BN351" s="13"/>
      <c r="BO351" s="13"/>
      <c r="BP351" s="13"/>
      <c r="BQ351" s="13"/>
      <c r="BR351" s="239"/>
      <c r="BS351" s="239"/>
      <c r="BT351" s="239"/>
      <c r="BU351" s="239"/>
      <c r="BV351" s="239"/>
      <c r="BW351" s="239"/>
      <c r="BX351" s="239"/>
      <c r="BY351" s="239"/>
      <c r="BZ351" s="239"/>
      <c r="CA351" s="239"/>
      <c r="CB351" s="239"/>
      <c r="CC351" s="239"/>
      <c r="CD351" s="239"/>
      <c r="CE351" s="239"/>
    </row>
    <row r="352" customFormat="false" ht="12.75" hidden="false" customHeight="false" outlineLevel="0" collapsed="false">
      <c r="B352" s="247" t="n">
        <v>46661</v>
      </c>
      <c r="C352" s="248" t="n">
        <v>34.1499988555908</v>
      </c>
      <c r="D352" s="248" t="n">
        <v>39.1499988555908</v>
      </c>
      <c r="E352" s="248" t="n">
        <v>44.1499988555908</v>
      </c>
      <c r="F352" s="236"/>
      <c r="G352" s="248" t="n">
        <v>25.5750007247925</v>
      </c>
      <c r="H352" s="248" t="n">
        <v>27.5750007247925</v>
      </c>
      <c r="I352" s="248" t="n">
        <v>31.0750007247925</v>
      </c>
      <c r="J352" s="236"/>
      <c r="K352" s="238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  <c r="AA352" s="236"/>
      <c r="AB352" s="236"/>
      <c r="AC352" s="236"/>
      <c r="AD352" s="236"/>
      <c r="AE352" s="236"/>
      <c r="AF352" s="236"/>
      <c r="AG352" s="236"/>
      <c r="AH352" s="236"/>
      <c r="AI352" s="236"/>
      <c r="AJ352" s="236"/>
      <c r="AK352" s="236"/>
      <c r="AL352" s="236"/>
      <c r="AM352" s="236"/>
      <c r="AN352" s="236"/>
      <c r="AO352" s="236"/>
      <c r="AP352" s="236"/>
      <c r="AQ352" s="236"/>
      <c r="AR352" s="236"/>
      <c r="AS352" s="236"/>
      <c r="AT352" s="236"/>
      <c r="AU352" s="236"/>
      <c r="AV352" s="236"/>
      <c r="AW352" s="236"/>
      <c r="AX352" s="236"/>
      <c r="AY352" s="236"/>
      <c r="AZ352" s="236"/>
      <c r="BA352" s="236"/>
      <c r="BB352" s="236"/>
      <c r="BC352" s="236"/>
      <c r="BD352" s="236"/>
      <c r="BE352" s="236"/>
      <c r="BF352" s="238"/>
      <c r="BG352" s="236"/>
      <c r="BH352" s="236"/>
      <c r="BI352" s="236"/>
      <c r="BJ352" s="239"/>
      <c r="BK352" s="239"/>
      <c r="BL352" s="239"/>
      <c r="BM352" s="13"/>
      <c r="BN352" s="13"/>
      <c r="BO352" s="13"/>
      <c r="BP352" s="13"/>
      <c r="BQ352" s="13"/>
      <c r="BR352" s="239"/>
      <c r="BS352" s="239"/>
      <c r="BT352" s="239"/>
      <c r="BU352" s="239"/>
      <c r="BV352" s="239"/>
      <c r="BW352" s="239"/>
      <c r="BX352" s="239"/>
      <c r="BY352" s="239"/>
      <c r="BZ352" s="239"/>
      <c r="CA352" s="239"/>
      <c r="CB352" s="239"/>
      <c r="CC352" s="239"/>
      <c r="CD352" s="239"/>
      <c r="CE352" s="239"/>
    </row>
    <row r="353" customFormat="false" ht="12.75" hidden="false" customHeight="false" outlineLevel="0" collapsed="false">
      <c r="B353" s="247" t="n">
        <v>46692</v>
      </c>
      <c r="C353" s="248" t="n">
        <v>32.6499988555908</v>
      </c>
      <c r="D353" s="248" t="n">
        <v>37.6499988555908</v>
      </c>
      <c r="E353" s="248" t="n">
        <v>42.6499988555908</v>
      </c>
      <c r="F353" s="236"/>
      <c r="G353" s="248" t="n">
        <v>25.6749991989136</v>
      </c>
      <c r="H353" s="248" t="n">
        <v>27.6749991989136</v>
      </c>
      <c r="I353" s="248" t="n">
        <v>31.1749991989136</v>
      </c>
      <c r="J353" s="236"/>
      <c r="K353" s="238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F353" s="236"/>
      <c r="AG353" s="236"/>
      <c r="AH353" s="236"/>
      <c r="AI353" s="236"/>
      <c r="AJ353" s="236"/>
      <c r="AK353" s="236"/>
      <c r="AL353" s="236"/>
      <c r="AM353" s="236"/>
      <c r="AN353" s="236"/>
      <c r="AO353" s="236"/>
      <c r="AP353" s="236"/>
      <c r="AQ353" s="236"/>
      <c r="AR353" s="236"/>
      <c r="AS353" s="236"/>
      <c r="AT353" s="236"/>
      <c r="AU353" s="236"/>
      <c r="AV353" s="236"/>
      <c r="AW353" s="236"/>
      <c r="AX353" s="236"/>
      <c r="AY353" s="236"/>
      <c r="AZ353" s="236"/>
      <c r="BA353" s="236"/>
      <c r="BB353" s="236"/>
      <c r="BC353" s="236"/>
      <c r="BD353" s="236"/>
      <c r="BE353" s="236"/>
      <c r="BF353" s="238"/>
      <c r="BG353" s="236"/>
      <c r="BH353" s="236"/>
      <c r="BI353" s="236"/>
      <c r="BJ353" s="239"/>
      <c r="BK353" s="239"/>
      <c r="BL353" s="239"/>
      <c r="BM353" s="13"/>
      <c r="BN353" s="13"/>
      <c r="BO353" s="13"/>
      <c r="BP353" s="13"/>
      <c r="BQ353" s="13"/>
      <c r="BR353" s="239"/>
      <c r="BS353" s="239"/>
      <c r="BT353" s="239"/>
      <c r="BU353" s="239"/>
      <c r="BV353" s="239"/>
      <c r="BW353" s="239"/>
      <c r="BX353" s="239"/>
      <c r="BY353" s="239"/>
      <c r="BZ353" s="239"/>
      <c r="CA353" s="239"/>
      <c r="CB353" s="239"/>
      <c r="CC353" s="239"/>
      <c r="CD353" s="239"/>
      <c r="CE353" s="239"/>
    </row>
    <row r="354" customFormat="false" ht="12.75" hidden="false" customHeight="false" outlineLevel="0" collapsed="false">
      <c r="B354" s="247" t="n">
        <v>46722</v>
      </c>
      <c r="C354" s="248" t="n">
        <v>32.0500003814697</v>
      </c>
      <c r="D354" s="248" t="n">
        <v>37.0500003814697</v>
      </c>
      <c r="E354" s="248" t="n">
        <v>42.0500003814697</v>
      </c>
      <c r="F354" s="236"/>
      <c r="G354" s="248" t="n">
        <v>27.524998626709</v>
      </c>
      <c r="H354" s="248" t="n">
        <v>29.524998626709</v>
      </c>
      <c r="I354" s="248" t="n">
        <v>33.024998626709</v>
      </c>
      <c r="J354" s="236"/>
      <c r="K354" s="238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  <c r="AA354" s="236"/>
      <c r="AB354" s="236"/>
      <c r="AC354" s="236"/>
      <c r="AD354" s="236"/>
      <c r="AE354" s="236"/>
      <c r="AF354" s="236"/>
      <c r="AG354" s="236"/>
      <c r="AH354" s="236"/>
      <c r="AI354" s="236"/>
      <c r="AJ354" s="236"/>
      <c r="AK354" s="236"/>
      <c r="AL354" s="236"/>
      <c r="AM354" s="236"/>
      <c r="AN354" s="236"/>
      <c r="AO354" s="236"/>
      <c r="AP354" s="236"/>
      <c r="AQ354" s="236"/>
      <c r="AR354" s="236"/>
      <c r="AS354" s="236"/>
      <c r="AT354" s="236"/>
      <c r="AU354" s="236"/>
      <c r="AV354" s="236"/>
      <c r="AW354" s="236"/>
      <c r="AX354" s="236"/>
      <c r="AY354" s="236"/>
      <c r="AZ354" s="236"/>
      <c r="BA354" s="236"/>
      <c r="BB354" s="236"/>
      <c r="BC354" s="236"/>
      <c r="BD354" s="236"/>
      <c r="BE354" s="236"/>
      <c r="BF354" s="238"/>
      <c r="BG354" s="236"/>
      <c r="BH354" s="236"/>
      <c r="BI354" s="236"/>
      <c r="BJ354" s="239"/>
      <c r="BK354" s="239"/>
      <c r="BL354" s="239"/>
      <c r="BM354" s="13"/>
      <c r="BN354" s="13"/>
      <c r="BO354" s="13"/>
      <c r="BP354" s="13"/>
      <c r="BQ354" s="13"/>
      <c r="BR354" s="239"/>
      <c r="BS354" s="239"/>
      <c r="BT354" s="239"/>
      <c r="BU354" s="239"/>
      <c r="BV354" s="239"/>
      <c r="BW354" s="239"/>
      <c r="BX354" s="239"/>
      <c r="BY354" s="239"/>
      <c r="BZ354" s="239"/>
      <c r="CA354" s="239"/>
      <c r="CB354" s="239"/>
      <c r="CC354" s="239"/>
      <c r="CD354" s="239"/>
      <c r="CE354" s="239"/>
    </row>
    <row r="355" customFormat="false" ht="12.75" hidden="false" customHeight="false" outlineLevel="0" collapsed="false">
      <c r="B355" s="247" t="n">
        <v>46753</v>
      </c>
      <c r="C355" s="248" t="n">
        <v>36.0500106811523</v>
      </c>
      <c r="D355" s="248" t="n">
        <v>41.0500106811523</v>
      </c>
      <c r="E355" s="248" t="n">
        <v>46.0500106811523</v>
      </c>
      <c r="F355" s="236"/>
      <c r="G355" s="248" t="n">
        <v>28.692495880127</v>
      </c>
      <c r="H355" s="248" t="n">
        <v>30.692495880127</v>
      </c>
      <c r="I355" s="248" t="n">
        <v>34.192495880127</v>
      </c>
      <c r="J355" s="236"/>
      <c r="K355" s="238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F355" s="236"/>
      <c r="AG355" s="236"/>
      <c r="AH355" s="236"/>
      <c r="AI355" s="236"/>
      <c r="AJ355" s="236"/>
      <c r="AK355" s="236"/>
      <c r="AL355" s="236"/>
      <c r="AM355" s="236"/>
      <c r="AN355" s="236"/>
      <c r="AO355" s="236"/>
      <c r="AP355" s="236"/>
      <c r="AQ355" s="236"/>
      <c r="AR355" s="236"/>
      <c r="AS355" s="236"/>
      <c r="AT355" s="236"/>
      <c r="AU355" s="236"/>
      <c r="AV355" s="236"/>
      <c r="AW355" s="236"/>
      <c r="AX355" s="236"/>
      <c r="AY355" s="236"/>
      <c r="AZ355" s="236"/>
      <c r="BA355" s="236"/>
      <c r="BB355" s="236"/>
      <c r="BC355" s="236"/>
      <c r="BD355" s="236"/>
      <c r="BE355" s="236"/>
      <c r="BF355" s="238"/>
      <c r="BG355" s="236"/>
      <c r="BH355" s="236"/>
      <c r="BI355" s="236"/>
      <c r="BJ355" s="239"/>
      <c r="BK355" s="239"/>
      <c r="BL355" s="239"/>
      <c r="BM355" s="13"/>
      <c r="BN355" s="13"/>
      <c r="BO355" s="13"/>
      <c r="BP355" s="13"/>
      <c r="BQ355" s="13"/>
      <c r="BR355" s="239"/>
      <c r="BS355" s="239"/>
      <c r="BT355" s="239"/>
      <c r="BU355" s="239"/>
      <c r="BV355" s="239"/>
      <c r="BW355" s="239"/>
      <c r="BX355" s="239"/>
      <c r="BY355" s="239"/>
      <c r="BZ355" s="239"/>
      <c r="CA355" s="239"/>
      <c r="CB355" s="239"/>
      <c r="CC355" s="239"/>
      <c r="CD355" s="239"/>
      <c r="CE355" s="239"/>
    </row>
    <row r="356" customFormat="false" ht="12.75" hidden="false" customHeight="false" outlineLevel="0" collapsed="false">
      <c r="B356" s="247" t="n">
        <v>46784</v>
      </c>
      <c r="C356" s="248" t="n">
        <v>34.9000015258789</v>
      </c>
      <c r="D356" s="248" t="n">
        <v>39.9000015258789</v>
      </c>
      <c r="E356" s="248" t="n">
        <v>44.9000015258789</v>
      </c>
      <c r="F356" s="236"/>
      <c r="G356" s="248" t="n">
        <v>29.1924977874756</v>
      </c>
      <c r="H356" s="248" t="n">
        <v>31.1924977874756</v>
      </c>
      <c r="I356" s="248" t="n">
        <v>34.6924977874756</v>
      </c>
      <c r="J356" s="236"/>
      <c r="K356" s="238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236"/>
      <c r="AC356" s="236"/>
      <c r="AD356" s="236"/>
      <c r="AE356" s="236"/>
      <c r="AF356" s="236"/>
      <c r="AG356" s="236"/>
      <c r="AH356" s="236"/>
      <c r="AI356" s="236"/>
      <c r="AJ356" s="236"/>
      <c r="AK356" s="236"/>
      <c r="AL356" s="236"/>
      <c r="AM356" s="236"/>
      <c r="AN356" s="236"/>
      <c r="AO356" s="236"/>
      <c r="AP356" s="236"/>
      <c r="AQ356" s="236"/>
      <c r="AR356" s="236"/>
      <c r="AS356" s="236"/>
      <c r="AT356" s="236"/>
      <c r="AU356" s="236"/>
      <c r="AV356" s="236"/>
      <c r="AW356" s="236"/>
      <c r="AX356" s="236"/>
      <c r="AY356" s="236"/>
      <c r="AZ356" s="236"/>
      <c r="BA356" s="236"/>
      <c r="BB356" s="236"/>
      <c r="BC356" s="236"/>
      <c r="BD356" s="236"/>
      <c r="BE356" s="236"/>
      <c r="BF356" s="238"/>
      <c r="BG356" s="236"/>
      <c r="BH356" s="236"/>
      <c r="BI356" s="236"/>
      <c r="BJ356" s="239"/>
      <c r="BK356" s="239"/>
      <c r="BL356" s="239"/>
      <c r="BM356" s="13"/>
      <c r="BN356" s="13"/>
      <c r="BO356" s="13"/>
      <c r="BP356" s="13"/>
      <c r="BQ356" s="13"/>
      <c r="BR356" s="239"/>
      <c r="BS356" s="239"/>
      <c r="BT356" s="239"/>
      <c r="BU356" s="239"/>
      <c r="BV356" s="239"/>
      <c r="BW356" s="239"/>
      <c r="BX356" s="239"/>
      <c r="BY356" s="239"/>
      <c r="BZ356" s="239"/>
      <c r="CA356" s="239"/>
      <c r="CB356" s="239"/>
      <c r="CC356" s="239"/>
      <c r="CD356" s="239"/>
      <c r="CE356" s="239"/>
    </row>
    <row r="357" customFormat="false" ht="12.75" hidden="false" customHeight="false" outlineLevel="0" collapsed="false">
      <c r="B357" s="247" t="n">
        <v>46813</v>
      </c>
      <c r="C357" s="248" t="n">
        <v>33.3799915313721</v>
      </c>
      <c r="D357" s="248" t="n">
        <v>38.3799915313721</v>
      </c>
      <c r="E357" s="248" t="n">
        <v>43.3799915313721</v>
      </c>
      <c r="F357" s="236"/>
      <c r="G357" s="248" t="n">
        <v>28.1424966430664</v>
      </c>
      <c r="H357" s="248" t="n">
        <v>30.1424966430664</v>
      </c>
      <c r="I357" s="248" t="n">
        <v>33.6424966430664</v>
      </c>
      <c r="J357" s="236"/>
      <c r="K357" s="238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F357" s="236"/>
      <c r="AG357" s="236"/>
      <c r="AH357" s="236"/>
      <c r="AI357" s="236"/>
      <c r="AJ357" s="236"/>
      <c r="AK357" s="236"/>
      <c r="AL357" s="236"/>
      <c r="AM357" s="236"/>
      <c r="AN357" s="236"/>
      <c r="AO357" s="236"/>
      <c r="AP357" s="236"/>
      <c r="AQ357" s="236"/>
      <c r="AR357" s="236"/>
      <c r="AS357" s="236"/>
      <c r="AT357" s="236"/>
      <c r="AU357" s="236"/>
      <c r="AV357" s="236"/>
      <c r="AW357" s="236"/>
      <c r="AX357" s="236"/>
      <c r="AY357" s="236"/>
      <c r="AZ357" s="236"/>
      <c r="BA357" s="236"/>
      <c r="BB357" s="236"/>
      <c r="BC357" s="236"/>
      <c r="BD357" s="236"/>
      <c r="BE357" s="236"/>
      <c r="BF357" s="238"/>
      <c r="BG357" s="236"/>
      <c r="BH357" s="236"/>
      <c r="BI357" s="236"/>
      <c r="BJ357" s="239"/>
      <c r="BK357" s="239"/>
      <c r="BL357" s="239"/>
      <c r="BM357" s="13"/>
      <c r="BN357" s="13"/>
      <c r="BO357" s="13"/>
      <c r="BP357" s="13"/>
      <c r="BQ357" s="13"/>
      <c r="BR357" s="239"/>
      <c r="BS357" s="239"/>
      <c r="BT357" s="239"/>
      <c r="BU357" s="239"/>
      <c r="BV357" s="239"/>
      <c r="BW357" s="239"/>
      <c r="BX357" s="239"/>
      <c r="BY357" s="239"/>
      <c r="BZ357" s="239"/>
      <c r="CA357" s="239"/>
      <c r="CB357" s="239"/>
      <c r="CC357" s="239"/>
      <c r="CD357" s="239"/>
      <c r="CE357" s="239"/>
    </row>
    <row r="358" customFormat="false" ht="12.75" hidden="false" customHeight="false" outlineLevel="0" collapsed="false">
      <c r="B358" s="247" t="n">
        <v>46844</v>
      </c>
      <c r="C358" s="248" t="n">
        <v>34.5799980163574</v>
      </c>
      <c r="D358" s="248" t="n">
        <v>39.5799980163574</v>
      </c>
      <c r="E358" s="248" t="n">
        <v>44.5799980163574</v>
      </c>
      <c r="F358" s="236"/>
      <c r="G358" s="248" t="n">
        <v>27.8424974060059</v>
      </c>
      <c r="H358" s="248" t="n">
        <v>29.8424974060059</v>
      </c>
      <c r="I358" s="248" t="n">
        <v>33.3424974060059</v>
      </c>
      <c r="J358" s="236"/>
      <c r="K358" s="238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  <c r="AA358" s="236"/>
      <c r="AB358" s="236"/>
      <c r="AC358" s="236"/>
      <c r="AD358" s="236"/>
      <c r="AE358" s="236"/>
      <c r="AF358" s="236"/>
      <c r="AG358" s="236"/>
      <c r="AH358" s="236"/>
      <c r="AI358" s="236"/>
      <c r="AJ358" s="236"/>
      <c r="AK358" s="236"/>
      <c r="AL358" s="236"/>
      <c r="AM358" s="236"/>
      <c r="AN358" s="236"/>
      <c r="AO358" s="236"/>
      <c r="AP358" s="236"/>
      <c r="AQ358" s="236"/>
      <c r="AR358" s="236"/>
      <c r="AS358" s="236"/>
      <c r="AT358" s="236"/>
      <c r="AU358" s="236"/>
      <c r="AV358" s="236"/>
      <c r="AW358" s="236"/>
      <c r="AX358" s="236"/>
      <c r="AY358" s="236"/>
      <c r="AZ358" s="236"/>
      <c r="BA358" s="236"/>
      <c r="BB358" s="236"/>
      <c r="BC358" s="236"/>
      <c r="BD358" s="236"/>
      <c r="BE358" s="236"/>
      <c r="BF358" s="238"/>
      <c r="BG358" s="236"/>
      <c r="BH358" s="236"/>
      <c r="BI358" s="236"/>
      <c r="BJ358" s="239"/>
      <c r="BK358" s="239"/>
      <c r="BL358" s="239"/>
      <c r="BM358" s="13"/>
      <c r="BN358" s="13"/>
      <c r="BO358" s="13"/>
      <c r="BP358" s="13"/>
      <c r="BQ358" s="13"/>
      <c r="BR358" s="239"/>
      <c r="BS358" s="239"/>
      <c r="BT358" s="239"/>
      <c r="BU358" s="239"/>
      <c r="BV358" s="239"/>
      <c r="BW358" s="239"/>
      <c r="BX358" s="239"/>
      <c r="BY358" s="239"/>
      <c r="BZ358" s="239"/>
      <c r="CA358" s="239"/>
      <c r="CB358" s="239"/>
      <c r="CC358" s="239"/>
      <c r="CD358" s="239"/>
      <c r="CE358" s="239"/>
    </row>
    <row r="359" customFormat="false" ht="12.75" hidden="false" customHeight="false" outlineLevel="0" collapsed="false">
      <c r="B359" s="247" t="n">
        <v>46874</v>
      </c>
      <c r="C359" s="248" t="n">
        <v>37.1300163269043</v>
      </c>
      <c r="D359" s="248" t="n">
        <v>42.1300163269043</v>
      </c>
      <c r="E359" s="248" t="n">
        <v>47.1300163269043</v>
      </c>
      <c r="F359" s="236"/>
      <c r="G359" s="248" t="n">
        <v>27.4424977874756</v>
      </c>
      <c r="H359" s="248" t="n">
        <v>29.4424977874756</v>
      </c>
      <c r="I359" s="248" t="n">
        <v>32.9424977874756</v>
      </c>
      <c r="J359" s="236"/>
      <c r="K359" s="238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F359" s="236"/>
      <c r="AG359" s="236"/>
      <c r="AH359" s="236"/>
      <c r="AI359" s="236"/>
      <c r="AJ359" s="236"/>
      <c r="AK359" s="236"/>
      <c r="AL359" s="236"/>
      <c r="AM359" s="236"/>
      <c r="AN359" s="236"/>
      <c r="AO359" s="236"/>
      <c r="AP359" s="236"/>
      <c r="AQ359" s="236"/>
      <c r="AR359" s="236"/>
      <c r="AS359" s="236"/>
      <c r="AT359" s="236"/>
      <c r="AU359" s="236"/>
      <c r="AV359" s="236"/>
      <c r="AW359" s="236"/>
      <c r="AX359" s="236"/>
      <c r="AY359" s="236"/>
      <c r="AZ359" s="236"/>
      <c r="BA359" s="236"/>
      <c r="BB359" s="236"/>
      <c r="BC359" s="236"/>
      <c r="BD359" s="236"/>
      <c r="BE359" s="236"/>
      <c r="BF359" s="238"/>
      <c r="BG359" s="236"/>
      <c r="BH359" s="236"/>
      <c r="BI359" s="236"/>
      <c r="BJ359" s="239"/>
      <c r="BK359" s="239"/>
      <c r="BL359" s="239"/>
      <c r="BM359" s="13"/>
      <c r="BN359" s="13"/>
      <c r="BO359" s="13"/>
      <c r="BP359" s="13"/>
      <c r="BQ359" s="13"/>
      <c r="BR359" s="239"/>
      <c r="BS359" s="239"/>
      <c r="BT359" s="239"/>
      <c r="BU359" s="239"/>
      <c r="BV359" s="239"/>
      <c r="BW359" s="239"/>
      <c r="BX359" s="239"/>
      <c r="BY359" s="239"/>
      <c r="BZ359" s="239"/>
      <c r="CA359" s="239"/>
      <c r="CB359" s="239"/>
      <c r="CC359" s="239"/>
      <c r="CD359" s="239"/>
      <c r="CE359" s="239"/>
    </row>
    <row r="360" customFormat="false" ht="12.75" hidden="false" customHeight="false" outlineLevel="0" collapsed="false">
      <c r="B360" s="236"/>
      <c r="C360" s="236"/>
      <c r="D360" s="236"/>
      <c r="E360" s="236"/>
      <c r="F360" s="236"/>
      <c r="G360" s="236"/>
      <c r="H360" s="236"/>
      <c r="I360" s="236"/>
      <c r="J360" s="236"/>
      <c r="K360" s="238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  <c r="AB360" s="236"/>
      <c r="AC360" s="236"/>
      <c r="AD360" s="236"/>
      <c r="AE360" s="236"/>
      <c r="AF360" s="236"/>
      <c r="AG360" s="236"/>
      <c r="AH360" s="236"/>
      <c r="AI360" s="236"/>
      <c r="AJ360" s="236"/>
      <c r="AK360" s="236"/>
      <c r="AL360" s="236"/>
      <c r="AM360" s="236"/>
      <c r="AN360" s="236"/>
      <c r="AO360" s="236"/>
      <c r="AP360" s="236"/>
      <c r="AQ360" s="236"/>
      <c r="AR360" s="236"/>
      <c r="AS360" s="236"/>
      <c r="AT360" s="236"/>
      <c r="AU360" s="236"/>
      <c r="AV360" s="236"/>
      <c r="AW360" s="236"/>
      <c r="AX360" s="236"/>
      <c r="AY360" s="236"/>
      <c r="AZ360" s="236"/>
      <c r="BA360" s="236"/>
      <c r="BB360" s="236"/>
      <c r="BC360" s="236"/>
      <c r="BD360" s="236"/>
      <c r="BE360" s="236"/>
      <c r="BF360" s="238"/>
      <c r="BG360" s="236"/>
      <c r="BH360" s="236"/>
      <c r="BI360" s="236"/>
      <c r="BJ360" s="239"/>
      <c r="BK360" s="239"/>
      <c r="BL360" s="239"/>
      <c r="BM360" s="13"/>
      <c r="BN360" s="13"/>
      <c r="BO360" s="13"/>
      <c r="BP360" s="13"/>
      <c r="BQ360" s="13"/>
      <c r="BR360" s="239"/>
      <c r="BS360" s="239"/>
      <c r="BT360" s="239"/>
      <c r="BU360" s="239"/>
      <c r="BV360" s="239"/>
      <c r="BW360" s="239"/>
      <c r="BX360" s="239"/>
      <c r="BY360" s="239"/>
      <c r="BZ360" s="239"/>
      <c r="CA360" s="239"/>
      <c r="CB360" s="239"/>
      <c r="CC360" s="239"/>
      <c r="CD360" s="239"/>
      <c r="CE360" s="239"/>
    </row>
    <row r="361" customFormat="false" ht="12.75" hidden="false" customHeight="false" outlineLevel="0" collapsed="false">
      <c r="B361" s="236"/>
      <c r="C361" s="236"/>
      <c r="D361" s="236"/>
      <c r="E361" s="236"/>
      <c r="F361" s="236"/>
      <c r="G361" s="236"/>
      <c r="H361" s="236"/>
      <c r="I361" s="236"/>
      <c r="J361" s="236"/>
      <c r="K361" s="238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236"/>
      <c r="AC361" s="236"/>
      <c r="AD361" s="236"/>
      <c r="AE361" s="236"/>
      <c r="AF361" s="236"/>
      <c r="AG361" s="236"/>
      <c r="AH361" s="236"/>
      <c r="AI361" s="236"/>
      <c r="AJ361" s="236"/>
      <c r="AK361" s="236"/>
      <c r="AL361" s="236"/>
      <c r="AM361" s="236"/>
      <c r="AN361" s="236"/>
      <c r="AO361" s="236"/>
      <c r="AP361" s="236"/>
      <c r="AQ361" s="236"/>
      <c r="AR361" s="236"/>
      <c r="AS361" s="236"/>
      <c r="AT361" s="236"/>
      <c r="AU361" s="236"/>
      <c r="AV361" s="236"/>
      <c r="AW361" s="236"/>
      <c r="AX361" s="236"/>
      <c r="AY361" s="236"/>
      <c r="AZ361" s="236"/>
      <c r="BA361" s="236"/>
      <c r="BB361" s="236"/>
      <c r="BC361" s="236"/>
      <c r="BD361" s="236"/>
      <c r="BE361" s="236"/>
      <c r="BF361" s="238"/>
      <c r="BG361" s="236"/>
      <c r="BH361" s="236"/>
      <c r="BI361" s="236"/>
      <c r="BJ361" s="239"/>
      <c r="BK361" s="239"/>
      <c r="BL361" s="239"/>
      <c r="BM361" s="13"/>
      <c r="BN361" s="13"/>
      <c r="BO361" s="13"/>
      <c r="BP361" s="13"/>
      <c r="BQ361" s="13"/>
      <c r="BR361" s="239"/>
      <c r="BS361" s="239"/>
      <c r="BT361" s="239"/>
      <c r="BU361" s="239"/>
      <c r="BV361" s="239"/>
      <c r="BW361" s="239"/>
      <c r="BX361" s="239"/>
      <c r="BY361" s="239"/>
      <c r="BZ361" s="239"/>
      <c r="CA361" s="239"/>
      <c r="CB361" s="239"/>
      <c r="CC361" s="239"/>
      <c r="CD361" s="239"/>
      <c r="CE361" s="239"/>
    </row>
    <row r="362" customFormat="false" ht="12.75" hidden="false" customHeight="false" outlineLevel="0" collapsed="false">
      <c r="B362" s="236"/>
      <c r="C362" s="236"/>
      <c r="D362" s="236"/>
      <c r="E362" s="236"/>
      <c r="F362" s="236"/>
      <c r="G362" s="236"/>
      <c r="H362" s="236"/>
      <c r="I362" s="236"/>
      <c r="J362" s="236"/>
      <c r="K362" s="238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F362" s="236"/>
      <c r="AG362" s="236"/>
      <c r="AH362" s="236"/>
      <c r="AI362" s="236"/>
      <c r="AJ362" s="236"/>
      <c r="AK362" s="236"/>
      <c r="AL362" s="236"/>
      <c r="AM362" s="236"/>
      <c r="AN362" s="236"/>
      <c r="AO362" s="236"/>
      <c r="AP362" s="236"/>
      <c r="AQ362" s="236"/>
      <c r="AR362" s="236"/>
      <c r="AS362" s="236"/>
      <c r="AT362" s="236"/>
      <c r="AU362" s="236"/>
      <c r="AV362" s="236"/>
      <c r="AW362" s="236"/>
      <c r="AX362" s="236"/>
      <c r="AY362" s="236"/>
      <c r="AZ362" s="236"/>
      <c r="BA362" s="236"/>
      <c r="BB362" s="236"/>
      <c r="BC362" s="236"/>
      <c r="BD362" s="236"/>
      <c r="BE362" s="236"/>
      <c r="BF362" s="238"/>
      <c r="BG362" s="236"/>
      <c r="BH362" s="236"/>
      <c r="BI362" s="236"/>
      <c r="BJ362" s="239"/>
      <c r="BK362" s="239"/>
      <c r="BL362" s="239"/>
      <c r="BM362" s="13"/>
      <c r="BN362" s="13"/>
      <c r="BO362" s="13"/>
      <c r="BP362" s="13"/>
      <c r="BQ362" s="13"/>
      <c r="BR362" s="239"/>
      <c r="BS362" s="239"/>
      <c r="BT362" s="239"/>
      <c r="BU362" s="239"/>
      <c r="BV362" s="239"/>
      <c r="BW362" s="239"/>
      <c r="BX362" s="239"/>
      <c r="BY362" s="239"/>
      <c r="BZ362" s="239"/>
      <c r="CA362" s="239"/>
      <c r="CB362" s="239"/>
      <c r="CC362" s="239"/>
      <c r="CD362" s="239"/>
      <c r="CE362" s="239"/>
    </row>
    <row r="363" customFormat="false" ht="12.75" hidden="false" customHeight="false" outlineLevel="0" collapsed="false">
      <c r="B363" s="236"/>
      <c r="C363" s="236"/>
      <c r="D363" s="236"/>
      <c r="E363" s="236"/>
      <c r="F363" s="236"/>
      <c r="G363" s="236"/>
      <c r="H363" s="236"/>
      <c r="I363" s="236"/>
      <c r="J363" s="236"/>
      <c r="K363" s="238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236"/>
      <c r="AC363" s="236"/>
      <c r="AD363" s="236"/>
      <c r="AE363" s="236"/>
      <c r="AF363" s="236"/>
      <c r="AG363" s="236"/>
      <c r="AH363" s="236"/>
      <c r="AI363" s="236"/>
      <c r="AJ363" s="236"/>
      <c r="AK363" s="236"/>
      <c r="AL363" s="236"/>
      <c r="AM363" s="236"/>
      <c r="AN363" s="236"/>
      <c r="AO363" s="236"/>
      <c r="AP363" s="236"/>
      <c r="AQ363" s="236"/>
      <c r="AR363" s="236"/>
      <c r="AS363" s="236"/>
      <c r="AT363" s="236"/>
      <c r="AU363" s="236"/>
      <c r="AV363" s="236"/>
      <c r="AW363" s="236"/>
      <c r="AX363" s="236"/>
      <c r="AY363" s="236"/>
      <c r="AZ363" s="236"/>
      <c r="BA363" s="236"/>
      <c r="BB363" s="236"/>
      <c r="BC363" s="236"/>
      <c r="BD363" s="236"/>
      <c r="BE363" s="236"/>
      <c r="BF363" s="238"/>
      <c r="BG363" s="236"/>
      <c r="BH363" s="236"/>
      <c r="BI363" s="236"/>
      <c r="BJ363" s="239"/>
      <c r="BK363" s="239"/>
      <c r="BL363" s="239"/>
      <c r="BM363" s="13"/>
      <c r="BN363" s="13"/>
      <c r="BO363" s="13"/>
      <c r="BP363" s="13"/>
      <c r="BQ363" s="13"/>
      <c r="BR363" s="239"/>
      <c r="BS363" s="239"/>
      <c r="BT363" s="239"/>
      <c r="BU363" s="239"/>
      <c r="BV363" s="239"/>
      <c r="BW363" s="239"/>
      <c r="BX363" s="239"/>
      <c r="BY363" s="239"/>
      <c r="BZ363" s="239"/>
      <c r="CA363" s="239"/>
      <c r="CB363" s="239"/>
      <c r="CC363" s="239"/>
      <c r="CD363" s="239"/>
      <c r="CE363" s="239"/>
    </row>
    <row r="364" customFormat="false" ht="12.75" hidden="false" customHeight="false" outlineLevel="0" collapsed="false">
      <c r="B364" s="236"/>
      <c r="C364" s="236"/>
      <c r="D364" s="236"/>
      <c r="E364" s="236"/>
      <c r="F364" s="236"/>
      <c r="G364" s="236"/>
      <c r="H364" s="236"/>
      <c r="I364" s="236"/>
      <c r="J364" s="236"/>
      <c r="K364" s="238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  <c r="AA364" s="236"/>
      <c r="AB364" s="236"/>
      <c r="AC364" s="236"/>
      <c r="AD364" s="236"/>
      <c r="AE364" s="236"/>
      <c r="AF364" s="236"/>
      <c r="AG364" s="236"/>
      <c r="AH364" s="236"/>
      <c r="AI364" s="236"/>
      <c r="AJ364" s="236"/>
      <c r="AK364" s="236"/>
      <c r="AL364" s="236"/>
      <c r="AM364" s="236"/>
      <c r="AN364" s="236"/>
      <c r="AO364" s="236"/>
      <c r="AP364" s="236"/>
      <c r="AQ364" s="236"/>
      <c r="AR364" s="236"/>
      <c r="AS364" s="236"/>
      <c r="AT364" s="236"/>
      <c r="AU364" s="236"/>
      <c r="AV364" s="236"/>
      <c r="AW364" s="236"/>
      <c r="AX364" s="236"/>
      <c r="AY364" s="236"/>
      <c r="AZ364" s="236"/>
      <c r="BA364" s="236"/>
      <c r="BB364" s="236"/>
      <c r="BC364" s="236"/>
      <c r="BD364" s="236"/>
      <c r="BE364" s="236"/>
      <c r="BF364" s="238"/>
      <c r="BG364" s="236"/>
      <c r="BH364" s="236"/>
      <c r="BI364" s="236"/>
      <c r="BJ364" s="239"/>
      <c r="BK364" s="239"/>
      <c r="BL364" s="239"/>
      <c r="BM364" s="13"/>
      <c r="BN364" s="13"/>
      <c r="BO364" s="13"/>
      <c r="BP364" s="13"/>
      <c r="BQ364" s="13"/>
      <c r="BR364" s="239"/>
      <c r="BS364" s="239"/>
      <c r="BT364" s="239"/>
      <c r="BU364" s="239"/>
      <c r="BV364" s="239"/>
      <c r="BW364" s="239"/>
      <c r="BX364" s="239"/>
      <c r="BY364" s="239"/>
      <c r="BZ364" s="239"/>
      <c r="CA364" s="239"/>
      <c r="CB364" s="239"/>
      <c r="CC364" s="239"/>
      <c r="CD364" s="239"/>
      <c r="CE364" s="239"/>
    </row>
    <row r="365" customFormat="false" ht="12.75" hidden="false" customHeight="false" outlineLevel="0" collapsed="false">
      <c r="B365" s="236"/>
      <c r="C365" s="236"/>
      <c r="D365" s="236"/>
      <c r="E365" s="236"/>
      <c r="F365" s="236"/>
      <c r="G365" s="236"/>
      <c r="H365" s="236"/>
      <c r="I365" s="236"/>
      <c r="J365" s="236"/>
      <c r="K365" s="238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  <c r="AA365" s="236"/>
      <c r="AB365" s="236"/>
      <c r="AC365" s="236"/>
      <c r="AD365" s="236"/>
      <c r="AE365" s="236"/>
      <c r="AF365" s="236"/>
      <c r="AG365" s="236"/>
      <c r="AH365" s="236"/>
      <c r="AI365" s="236"/>
      <c r="AJ365" s="236"/>
      <c r="AK365" s="236"/>
      <c r="AL365" s="236"/>
      <c r="AM365" s="236"/>
      <c r="AN365" s="236"/>
      <c r="AO365" s="236"/>
      <c r="AP365" s="236"/>
      <c r="AQ365" s="236"/>
      <c r="AR365" s="236"/>
      <c r="AS365" s="236"/>
      <c r="AT365" s="236"/>
      <c r="AU365" s="236"/>
      <c r="AV365" s="236"/>
      <c r="AW365" s="236"/>
      <c r="AX365" s="236"/>
      <c r="AY365" s="236"/>
      <c r="AZ365" s="236"/>
      <c r="BA365" s="236"/>
      <c r="BB365" s="236"/>
      <c r="BC365" s="236"/>
      <c r="BD365" s="236"/>
      <c r="BE365" s="236"/>
      <c r="BF365" s="238"/>
      <c r="BG365" s="236"/>
      <c r="BH365" s="236"/>
      <c r="BI365" s="236"/>
      <c r="BJ365" s="239"/>
      <c r="BK365" s="239"/>
      <c r="BL365" s="239"/>
      <c r="BM365" s="13"/>
      <c r="BN365" s="13"/>
      <c r="BO365" s="13"/>
      <c r="BP365" s="13"/>
      <c r="BQ365" s="13"/>
      <c r="BR365" s="239"/>
      <c r="BS365" s="239"/>
      <c r="BT365" s="239"/>
      <c r="BU365" s="239"/>
      <c r="BV365" s="239"/>
      <c r="BW365" s="239"/>
      <c r="BX365" s="239"/>
      <c r="BY365" s="239"/>
      <c r="BZ365" s="239"/>
      <c r="CA365" s="239"/>
      <c r="CB365" s="239"/>
      <c r="CC365" s="239"/>
      <c r="CD365" s="239"/>
      <c r="CE365" s="239"/>
    </row>
    <row r="366" customFormat="false" ht="12.75" hidden="false" customHeight="false" outlineLevel="0" collapsed="false">
      <c r="B366" s="236"/>
      <c r="C366" s="236"/>
      <c r="D366" s="236"/>
      <c r="E366" s="236"/>
      <c r="F366" s="236"/>
      <c r="G366" s="236"/>
      <c r="H366" s="236"/>
      <c r="I366" s="236"/>
      <c r="J366" s="236"/>
      <c r="K366" s="238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  <c r="AA366" s="236"/>
      <c r="AB366" s="236"/>
      <c r="AC366" s="236"/>
      <c r="AD366" s="236"/>
      <c r="AE366" s="236"/>
      <c r="AF366" s="236"/>
      <c r="AG366" s="236"/>
      <c r="AH366" s="236"/>
      <c r="AI366" s="236"/>
      <c r="AJ366" s="236"/>
      <c r="AK366" s="236"/>
      <c r="AL366" s="236"/>
      <c r="AM366" s="236"/>
      <c r="AN366" s="236"/>
      <c r="AO366" s="236"/>
      <c r="AP366" s="236"/>
      <c r="AQ366" s="236"/>
      <c r="AR366" s="236"/>
      <c r="AS366" s="236"/>
      <c r="AT366" s="236"/>
      <c r="AU366" s="236"/>
      <c r="AV366" s="236"/>
      <c r="AW366" s="236"/>
      <c r="AX366" s="236"/>
      <c r="AY366" s="236"/>
      <c r="AZ366" s="236"/>
      <c r="BA366" s="236"/>
      <c r="BB366" s="236"/>
      <c r="BC366" s="236"/>
      <c r="BD366" s="236"/>
      <c r="BE366" s="236"/>
      <c r="BF366" s="238"/>
      <c r="BG366" s="236"/>
      <c r="BH366" s="236"/>
      <c r="BI366" s="236"/>
      <c r="BJ366" s="239"/>
      <c r="BK366" s="239"/>
      <c r="BL366" s="239"/>
      <c r="BM366" s="13"/>
      <c r="BN366" s="13"/>
      <c r="BO366" s="13"/>
      <c r="BP366" s="13"/>
      <c r="BQ366" s="13"/>
      <c r="BR366" s="239"/>
      <c r="BS366" s="239"/>
      <c r="BT366" s="239"/>
      <c r="BU366" s="239"/>
      <c r="BV366" s="239"/>
      <c r="BW366" s="239"/>
      <c r="BX366" s="239"/>
      <c r="BY366" s="239"/>
      <c r="BZ366" s="239"/>
      <c r="CA366" s="239"/>
      <c r="CB366" s="239"/>
      <c r="CC366" s="239"/>
      <c r="CD366" s="239"/>
      <c r="CE366" s="239"/>
    </row>
    <row r="367" customFormat="false" ht="12.75" hidden="false" customHeight="false" outlineLevel="0" collapsed="false">
      <c r="B367" s="236"/>
      <c r="C367" s="236"/>
      <c r="D367" s="236"/>
      <c r="E367" s="236"/>
      <c r="F367" s="236"/>
      <c r="G367" s="236"/>
      <c r="H367" s="236"/>
      <c r="I367" s="236"/>
      <c r="J367" s="236"/>
      <c r="K367" s="238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  <c r="AA367" s="236"/>
      <c r="AB367" s="236"/>
      <c r="AC367" s="236"/>
      <c r="AD367" s="236"/>
      <c r="AE367" s="236"/>
      <c r="AF367" s="236"/>
      <c r="AG367" s="236"/>
      <c r="AH367" s="236"/>
      <c r="AI367" s="236"/>
      <c r="AJ367" s="236"/>
      <c r="AK367" s="236"/>
      <c r="AL367" s="236"/>
      <c r="AM367" s="236"/>
      <c r="AN367" s="236"/>
      <c r="AO367" s="236"/>
      <c r="AP367" s="236"/>
      <c r="AQ367" s="236"/>
      <c r="AR367" s="236"/>
      <c r="AS367" s="236"/>
      <c r="AT367" s="236"/>
      <c r="AU367" s="236"/>
      <c r="AV367" s="236"/>
      <c r="AW367" s="236"/>
      <c r="AX367" s="236"/>
      <c r="AY367" s="236"/>
      <c r="AZ367" s="236"/>
      <c r="BA367" s="236"/>
      <c r="BB367" s="236"/>
      <c r="BC367" s="236"/>
      <c r="BD367" s="236"/>
      <c r="BE367" s="236"/>
      <c r="BF367" s="238"/>
      <c r="BG367" s="236"/>
      <c r="BH367" s="236"/>
      <c r="BI367" s="236"/>
      <c r="BJ367" s="239"/>
      <c r="BK367" s="239"/>
      <c r="BL367" s="239"/>
      <c r="BM367" s="13"/>
      <c r="BN367" s="13"/>
      <c r="BO367" s="13"/>
      <c r="BP367" s="13"/>
      <c r="BQ367" s="13"/>
      <c r="BR367" s="239"/>
      <c r="BS367" s="239"/>
      <c r="BT367" s="239"/>
      <c r="BU367" s="239"/>
      <c r="BV367" s="239"/>
      <c r="BW367" s="239"/>
      <c r="BX367" s="239"/>
      <c r="BY367" s="239"/>
      <c r="BZ367" s="239"/>
      <c r="CA367" s="239"/>
      <c r="CB367" s="239"/>
      <c r="CC367" s="239"/>
      <c r="CD367" s="239"/>
      <c r="CE367" s="239"/>
    </row>
    <row r="368" customFormat="false" ht="12.75" hidden="false" customHeight="false" outlineLevel="0" collapsed="false">
      <c r="B368" s="236"/>
      <c r="C368" s="236"/>
      <c r="D368" s="236"/>
      <c r="E368" s="236"/>
      <c r="F368" s="236"/>
      <c r="G368" s="236"/>
      <c r="H368" s="236"/>
      <c r="I368" s="236"/>
      <c r="J368" s="236"/>
      <c r="K368" s="238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  <c r="AA368" s="236"/>
      <c r="AB368" s="236"/>
      <c r="AC368" s="236"/>
      <c r="AD368" s="236"/>
      <c r="AE368" s="236"/>
      <c r="AF368" s="236"/>
      <c r="AG368" s="236"/>
      <c r="AH368" s="236"/>
      <c r="AI368" s="236"/>
      <c r="AJ368" s="236"/>
      <c r="AK368" s="236"/>
      <c r="AL368" s="236"/>
      <c r="AM368" s="236"/>
      <c r="AN368" s="236"/>
      <c r="AO368" s="236"/>
      <c r="AP368" s="236"/>
      <c r="AQ368" s="236"/>
      <c r="AR368" s="236"/>
      <c r="AS368" s="236"/>
      <c r="AT368" s="236"/>
      <c r="AU368" s="236"/>
      <c r="AV368" s="236"/>
      <c r="AW368" s="236"/>
      <c r="AX368" s="236"/>
      <c r="AY368" s="236"/>
      <c r="AZ368" s="236"/>
      <c r="BA368" s="236"/>
      <c r="BB368" s="236"/>
      <c r="BC368" s="236"/>
      <c r="BD368" s="236"/>
      <c r="BE368" s="236"/>
      <c r="BF368" s="238"/>
      <c r="BG368" s="236"/>
      <c r="BH368" s="236"/>
      <c r="BI368" s="236"/>
      <c r="BJ368" s="239"/>
      <c r="BK368" s="239"/>
      <c r="BL368" s="239"/>
      <c r="BM368" s="13"/>
      <c r="BN368" s="13"/>
      <c r="BO368" s="13"/>
      <c r="BP368" s="13"/>
      <c r="BQ368" s="13"/>
      <c r="BR368" s="239"/>
      <c r="BS368" s="239"/>
      <c r="BT368" s="239"/>
      <c r="BU368" s="239"/>
      <c r="BV368" s="239"/>
      <c r="BW368" s="239"/>
      <c r="BX368" s="239"/>
      <c r="BY368" s="239"/>
      <c r="BZ368" s="239"/>
      <c r="CA368" s="239"/>
      <c r="CB368" s="239"/>
      <c r="CC368" s="239"/>
      <c r="CD368" s="239"/>
      <c r="CE368" s="239"/>
    </row>
    <row r="369" customFormat="false" ht="12.75" hidden="false" customHeight="false" outlineLevel="0" collapsed="false">
      <c r="B369" s="236"/>
      <c r="C369" s="236"/>
      <c r="D369" s="236"/>
      <c r="E369" s="236"/>
      <c r="F369" s="236"/>
      <c r="G369" s="236"/>
      <c r="H369" s="236"/>
      <c r="I369" s="236"/>
      <c r="J369" s="236"/>
      <c r="K369" s="238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F369" s="236"/>
      <c r="AG369" s="236"/>
      <c r="AH369" s="236"/>
      <c r="AI369" s="236"/>
      <c r="AJ369" s="236"/>
      <c r="AK369" s="236"/>
      <c r="AL369" s="236"/>
      <c r="AM369" s="236"/>
      <c r="AN369" s="236"/>
      <c r="AO369" s="236"/>
      <c r="AP369" s="236"/>
      <c r="AQ369" s="236"/>
      <c r="AR369" s="236"/>
      <c r="AS369" s="236"/>
      <c r="AT369" s="236"/>
      <c r="AU369" s="236"/>
      <c r="AV369" s="236"/>
      <c r="AW369" s="236"/>
      <c r="AX369" s="236"/>
      <c r="AY369" s="236"/>
      <c r="AZ369" s="236"/>
      <c r="BA369" s="236"/>
      <c r="BB369" s="236"/>
      <c r="BC369" s="236"/>
      <c r="BD369" s="236"/>
      <c r="BE369" s="236"/>
      <c r="BF369" s="238"/>
      <c r="BG369" s="236"/>
      <c r="BH369" s="236"/>
      <c r="BI369" s="236"/>
      <c r="BJ369" s="239"/>
      <c r="BK369" s="239"/>
      <c r="BL369" s="239"/>
      <c r="BM369" s="13"/>
      <c r="BN369" s="13"/>
      <c r="BO369" s="13"/>
      <c r="BP369" s="13"/>
      <c r="BQ369" s="13"/>
      <c r="BR369" s="239"/>
      <c r="BS369" s="239"/>
      <c r="BT369" s="239"/>
      <c r="BU369" s="239"/>
      <c r="BV369" s="239"/>
      <c r="BW369" s="239"/>
      <c r="BX369" s="239"/>
      <c r="BY369" s="239"/>
      <c r="BZ369" s="239"/>
      <c r="CA369" s="239"/>
      <c r="CB369" s="239"/>
      <c r="CC369" s="239"/>
      <c r="CD369" s="239"/>
      <c r="CE369" s="239"/>
    </row>
    <row r="370" customFormat="false" ht="12.75" hidden="false" customHeight="false" outlineLevel="0" collapsed="false">
      <c r="B370" s="236"/>
      <c r="C370" s="236"/>
      <c r="D370" s="236"/>
      <c r="E370" s="236"/>
      <c r="F370" s="236"/>
      <c r="G370" s="236"/>
      <c r="H370" s="236"/>
      <c r="I370" s="236"/>
      <c r="J370" s="236"/>
      <c r="K370" s="238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  <c r="AA370" s="236"/>
      <c r="AB370" s="236"/>
      <c r="AC370" s="236"/>
      <c r="AD370" s="236"/>
      <c r="AE370" s="236"/>
      <c r="AF370" s="236"/>
      <c r="AG370" s="236"/>
      <c r="AH370" s="236"/>
      <c r="AI370" s="236"/>
      <c r="AJ370" s="236"/>
      <c r="AK370" s="236"/>
      <c r="AL370" s="236"/>
      <c r="AM370" s="236"/>
      <c r="AN370" s="236"/>
      <c r="AO370" s="236"/>
      <c r="AP370" s="236"/>
      <c r="AQ370" s="236"/>
      <c r="AR370" s="236"/>
      <c r="AS370" s="236"/>
      <c r="AT370" s="236"/>
      <c r="AU370" s="236"/>
      <c r="AV370" s="236"/>
      <c r="AW370" s="236"/>
      <c r="AX370" s="236"/>
      <c r="AY370" s="236"/>
      <c r="AZ370" s="236"/>
      <c r="BA370" s="236"/>
      <c r="BB370" s="236"/>
      <c r="BC370" s="236"/>
      <c r="BD370" s="236"/>
      <c r="BE370" s="236"/>
      <c r="BF370" s="238"/>
      <c r="BG370" s="236"/>
      <c r="BH370" s="236"/>
      <c r="BI370" s="236"/>
      <c r="BJ370" s="239"/>
      <c r="BK370" s="239"/>
      <c r="BL370" s="239"/>
      <c r="BM370" s="13"/>
      <c r="BN370" s="13"/>
      <c r="BO370" s="13"/>
      <c r="BP370" s="13"/>
      <c r="BQ370" s="13"/>
      <c r="BR370" s="239"/>
      <c r="BS370" s="239"/>
      <c r="BT370" s="239"/>
      <c r="BU370" s="239"/>
      <c r="BV370" s="239"/>
      <c r="BW370" s="239"/>
      <c r="BX370" s="239"/>
      <c r="BY370" s="239"/>
      <c r="BZ370" s="239"/>
      <c r="CA370" s="239"/>
      <c r="CB370" s="239"/>
      <c r="CC370" s="239"/>
      <c r="CD370" s="239"/>
      <c r="CE370" s="239"/>
    </row>
    <row r="371" customFormat="false" ht="12.75" hidden="false" customHeight="false" outlineLevel="0" collapsed="false">
      <c r="B371" s="236"/>
      <c r="C371" s="236"/>
      <c r="D371" s="236"/>
      <c r="E371" s="236"/>
      <c r="F371" s="236"/>
      <c r="G371" s="236"/>
      <c r="H371" s="236"/>
      <c r="I371" s="236"/>
      <c r="J371" s="236"/>
      <c r="K371" s="238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F371" s="236"/>
      <c r="AG371" s="236"/>
      <c r="AH371" s="236"/>
      <c r="AI371" s="236"/>
      <c r="AJ371" s="236"/>
      <c r="AK371" s="236"/>
      <c r="AL371" s="236"/>
      <c r="AM371" s="236"/>
      <c r="AN371" s="236"/>
      <c r="AO371" s="236"/>
      <c r="AP371" s="236"/>
      <c r="AQ371" s="236"/>
      <c r="AR371" s="236"/>
      <c r="AS371" s="236"/>
      <c r="AT371" s="236"/>
      <c r="AU371" s="236"/>
      <c r="AV371" s="236"/>
      <c r="AW371" s="236"/>
      <c r="AX371" s="236"/>
      <c r="AY371" s="236"/>
      <c r="AZ371" s="236"/>
      <c r="BA371" s="236"/>
      <c r="BB371" s="236"/>
      <c r="BC371" s="236"/>
      <c r="BD371" s="236"/>
      <c r="BE371" s="236"/>
      <c r="BF371" s="238"/>
      <c r="BG371" s="236"/>
      <c r="BH371" s="236"/>
      <c r="BI371" s="236"/>
      <c r="BJ371" s="239"/>
      <c r="BK371" s="239"/>
      <c r="BL371" s="239"/>
      <c r="BM371" s="13"/>
      <c r="BN371" s="13"/>
      <c r="BO371" s="13"/>
      <c r="BP371" s="13"/>
      <c r="BQ371" s="13"/>
      <c r="BR371" s="239"/>
      <c r="BS371" s="239"/>
      <c r="BT371" s="239"/>
      <c r="BU371" s="239"/>
      <c r="BV371" s="239"/>
      <c r="BW371" s="239"/>
      <c r="BX371" s="239"/>
      <c r="BY371" s="239"/>
      <c r="BZ371" s="239"/>
      <c r="CA371" s="239"/>
      <c r="CB371" s="239"/>
      <c r="CC371" s="239"/>
      <c r="CD371" s="239"/>
      <c r="CE371" s="239"/>
    </row>
    <row r="372" customFormat="false" ht="12.75" hidden="false" customHeight="false" outlineLevel="0" collapsed="false">
      <c r="B372" s="236"/>
      <c r="C372" s="236"/>
      <c r="D372" s="236"/>
      <c r="E372" s="236"/>
      <c r="F372" s="236"/>
      <c r="G372" s="236"/>
      <c r="H372" s="236"/>
      <c r="I372" s="236"/>
      <c r="J372" s="236"/>
      <c r="K372" s="238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  <c r="AA372" s="236"/>
      <c r="AB372" s="236"/>
      <c r="AC372" s="236"/>
      <c r="AD372" s="236"/>
      <c r="AE372" s="236"/>
      <c r="AF372" s="236"/>
      <c r="AG372" s="236"/>
      <c r="AH372" s="236"/>
      <c r="AI372" s="236"/>
      <c r="AJ372" s="236"/>
      <c r="AK372" s="236"/>
      <c r="AL372" s="236"/>
      <c r="AM372" s="236"/>
      <c r="AN372" s="236"/>
      <c r="AO372" s="236"/>
      <c r="AP372" s="236"/>
      <c r="AQ372" s="236"/>
      <c r="AR372" s="236"/>
      <c r="AS372" s="236"/>
      <c r="AT372" s="236"/>
      <c r="AU372" s="236"/>
      <c r="AV372" s="236"/>
      <c r="AW372" s="236"/>
      <c r="AX372" s="236"/>
      <c r="AY372" s="236"/>
      <c r="AZ372" s="236"/>
      <c r="BA372" s="236"/>
      <c r="BB372" s="236"/>
      <c r="BC372" s="236"/>
      <c r="BD372" s="236"/>
      <c r="BE372" s="236"/>
      <c r="BF372" s="238"/>
      <c r="BG372" s="236"/>
      <c r="BH372" s="236"/>
      <c r="BI372" s="236"/>
      <c r="BJ372" s="239"/>
      <c r="BK372" s="239"/>
      <c r="BL372" s="239"/>
      <c r="BM372" s="13"/>
      <c r="BN372" s="13"/>
      <c r="BO372" s="13"/>
      <c r="BP372" s="13"/>
      <c r="BQ372" s="13"/>
      <c r="BR372" s="239"/>
      <c r="BS372" s="239"/>
      <c r="BT372" s="239"/>
      <c r="BU372" s="239"/>
      <c r="BV372" s="239"/>
      <c r="BW372" s="239"/>
      <c r="BX372" s="239"/>
      <c r="BY372" s="239"/>
      <c r="BZ372" s="239"/>
      <c r="CA372" s="239"/>
      <c r="CB372" s="239"/>
      <c r="CC372" s="239"/>
      <c r="CD372" s="239"/>
      <c r="CE372" s="239"/>
    </row>
    <row r="373" customFormat="false" ht="12.75" hidden="false" customHeight="false" outlineLevel="0" collapsed="false">
      <c r="B373" s="236"/>
      <c r="C373" s="236"/>
      <c r="D373" s="236"/>
      <c r="E373" s="236"/>
      <c r="F373" s="236"/>
      <c r="G373" s="236"/>
      <c r="H373" s="236"/>
      <c r="I373" s="236"/>
      <c r="J373" s="236"/>
      <c r="K373" s="238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  <c r="AA373" s="236"/>
      <c r="AB373" s="236"/>
      <c r="AC373" s="236"/>
      <c r="AD373" s="236"/>
      <c r="AE373" s="236"/>
      <c r="AF373" s="236"/>
      <c r="AG373" s="236"/>
      <c r="AH373" s="236"/>
      <c r="AI373" s="236"/>
      <c r="AJ373" s="236"/>
      <c r="AK373" s="236"/>
      <c r="AL373" s="236"/>
      <c r="AM373" s="236"/>
      <c r="AN373" s="236"/>
      <c r="AO373" s="236"/>
      <c r="AP373" s="236"/>
      <c r="AQ373" s="236"/>
      <c r="AR373" s="236"/>
      <c r="AS373" s="236"/>
      <c r="AT373" s="236"/>
      <c r="AU373" s="236"/>
      <c r="AV373" s="236"/>
      <c r="AW373" s="236"/>
      <c r="AX373" s="236"/>
      <c r="AY373" s="236"/>
      <c r="AZ373" s="236"/>
      <c r="BA373" s="236"/>
      <c r="BB373" s="236"/>
      <c r="BC373" s="236"/>
      <c r="BD373" s="236"/>
      <c r="BE373" s="236"/>
      <c r="BF373" s="238"/>
      <c r="BG373" s="236"/>
      <c r="BH373" s="236"/>
      <c r="BI373" s="236"/>
      <c r="BJ373" s="239"/>
      <c r="BK373" s="239"/>
      <c r="BL373" s="239"/>
      <c r="BM373" s="13"/>
      <c r="BN373" s="13"/>
      <c r="BO373" s="13"/>
      <c r="BP373" s="13"/>
      <c r="BQ373" s="13"/>
      <c r="BR373" s="239"/>
      <c r="BS373" s="239"/>
      <c r="BT373" s="239"/>
      <c r="BU373" s="239"/>
      <c r="BV373" s="239"/>
      <c r="BW373" s="239"/>
      <c r="BX373" s="239"/>
      <c r="BY373" s="239"/>
      <c r="BZ373" s="239"/>
      <c r="CA373" s="239"/>
      <c r="CB373" s="239"/>
      <c r="CC373" s="239"/>
      <c r="CD373" s="239"/>
      <c r="CE373" s="239"/>
    </row>
    <row r="374" customFormat="false" ht="12.75" hidden="false" customHeight="false" outlineLevel="0" collapsed="false">
      <c r="B374" s="236"/>
      <c r="C374" s="236"/>
      <c r="D374" s="236"/>
      <c r="E374" s="236"/>
      <c r="F374" s="236"/>
      <c r="G374" s="236"/>
      <c r="H374" s="236"/>
      <c r="I374" s="236"/>
      <c r="J374" s="236"/>
      <c r="K374" s="238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  <c r="AA374" s="236"/>
      <c r="AB374" s="236"/>
      <c r="AC374" s="236"/>
      <c r="AD374" s="236"/>
      <c r="AE374" s="236"/>
      <c r="AF374" s="236"/>
      <c r="AG374" s="236"/>
      <c r="AH374" s="236"/>
      <c r="AI374" s="236"/>
      <c r="AJ374" s="236"/>
      <c r="AK374" s="236"/>
      <c r="AL374" s="236"/>
      <c r="AM374" s="236"/>
      <c r="AN374" s="236"/>
      <c r="AO374" s="236"/>
      <c r="AP374" s="236"/>
      <c r="AQ374" s="236"/>
      <c r="AR374" s="236"/>
      <c r="AS374" s="236"/>
      <c r="AT374" s="236"/>
      <c r="AU374" s="236"/>
      <c r="AV374" s="236"/>
      <c r="AW374" s="236"/>
      <c r="AX374" s="236"/>
      <c r="AY374" s="236"/>
      <c r="AZ374" s="236"/>
      <c r="BA374" s="236"/>
      <c r="BB374" s="236"/>
      <c r="BC374" s="236"/>
      <c r="BD374" s="236"/>
      <c r="BE374" s="236"/>
      <c r="BF374" s="238"/>
      <c r="BG374" s="236"/>
      <c r="BH374" s="236"/>
      <c r="BI374" s="236"/>
      <c r="BJ374" s="239"/>
      <c r="BK374" s="239"/>
      <c r="BL374" s="239"/>
      <c r="BM374" s="13"/>
      <c r="BN374" s="13"/>
      <c r="BO374" s="13"/>
      <c r="BP374" s="13"/>
      <c r="BQ374" s="13"/>
      <c r="BR374" s="239"/>
      <c r="BS374" s="239"/>
      <c r="BT374" s="239"/>
      <c r="BU374" s="239"/>
      <c r="BV374" s="239"/>
      <c r="BW374" s="239"/>
      <c r="BX374" s="239"/>
      <c r="BY374" s="239"/>
      <c r="BZ374" s="239"/>
      <c r="CA374" s="239"/>
      <c r="CB374" s="239"/>
      <c r="CC374" s="239"/>
      <c r="CD374" s="239"/>
      <c r="CE374" s="239"/>
    </row>
    <row r="375" customFormat="false" ht="12.75" hidden="false" customHeight="false" outlineLevel="0" collapsed="false">
      <c r="B375" s="236"/>
      <c r="C375" s="236"/>
      <c r="D375" s="236"/>
      <c r="E375" s="236"/>
      <c r="F375" s="236"/>
      <c r="G375" s="236"/>
      <c r="H375" s="236"/>
      <c r="I375" s="236"/>
      <c r="J375" s="236"/>
      <c r="K375" s="238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  <c r="AA375" s="236"/>
      <c r="AB375" s="236"/>
      <c r="AC375" s="236"/>
      <c r="AD375" s="236"/>
      <c r="AE375" s="236"/>
      <c r="AF375" s="236"/>
      <c r="AG375" s="236"/>
      <c r="AH375" s="236"/>
      <c r="AI375" s="236"/>
      <c r="AJ375" s="236"/>
      <c r="AK375" s="236"/>
      <c r="AL375" s="236"/>
      <c r="AM375" s="236"/>
      <c r="AN375" s="236"/>
      <c r="AO375" s="236"/>
      <c r="AP375" s="236"/>
      <c r="AQ375" s="236"/>
      <c r="AR375" s="236"/>
      <c r="AS375" s="236"/>
      <c r="AT375" s="236"/>
      <c r="AU375" s="236"/>
      <c r="AV375" s="236"/>
      <c r="AW375" s="236"/>
      <c r="AX375" s="236"/>
      <c r="AY375" s="236"/>
      <c r="AZ375" s="236"/>
      <c r="BA375" s="236"/>
      <c r="BB375" s="236"/>
      <c r="BC375" s="236"/>
      <c r="BD375" s="236"/>
      <c r="BE375" s="236"/>
      <c r="BF375" s="238"/>
      <c r="BG375" s="236"/>
      <c r="BH375" s="236"/>
      <c r="BI375" s="236"/>
      <c r="BJ375" s="239"/>
      <c r="BK375" s="239"/>
      <c r="BL375" s="239"/>
      <c r="BM375" s="13"/>
      <c r="BN375" s="13"/>
      <c r="BO375" s="13"/>
      <c r="BP375" s="13"/>
      <c r="BQ375" s="13"/>
      <c r="BR375" s="239"/>
      <c r="BS375" s="239"/>
      <c r="BT375" s="239"/>
      <c r="BU375" s="239"/>
      <c r="BV375" s="239"/>
      <c r="BW375" s="239"/>
      <c r="BX375" s="239"/>
      <c r="BY375" s="239"/>
      <c r="BZ375" s="239"/>
      <c r="CA375" s="239"/>
      <c r="CB375" s="239"/>
      <c r="CC375" s="239"/>
      <c r="CD375" s="239"/>
      <c r="CE375" s="239"/>
    </row>
    <row r="376" customFormat="false" ht="12.75" hidden="false" customHeight="false" outlineLevel="0" collapsed="false">
      <c r="B376" s="236"/>
      <c r="C376" s="236"/>
      <c r="D376" s="236"/>
      <c r="E376" s="236"/>
      <c r="F376" s="236"/>
      <c r="G376" s="236"/>
      <c r="H376" s="236"/>
      <c r="I376" s="236"/>
      <c r="J376" s="236"/>
      <c r="K376" s="238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  <c r="AA376" s="236"/>
      <c r="AB376" s="236"/>
      <c r="AC376" s="236"/>
      <c r="AD376" s="236"/>
      <c r="AE376" s="236"/>
      <c r="AF376" s="236"/>
      <c r="AG376" s="236"/>
      <c r="AH376" s="236"/>
      <c r="AI376" s="236"/>
      <c r="AJ376" s="236"/>
      <c r="AK376" s="236"/>
      <c r="AL376" s="236"/>
      <c r="AM376" s="236"/>
      <c r="AN376" s="236"/>
      <c r="AO376" s="236"/>
      <c r="AP376" s="236"/>
      <c r="AQ376" s="236"/>
      <c r="AR376" s="236"/>
      <c r="AS376" s="236"/>
      <c r="AT376" s="236"/>
      <c r="AU376" s="236"/>
      <c r="AV376" s="236"/>
      <c r="AW376" s="236"/>
      <c r="AX376" s="236"/>
      <c r="AY376" s="236"/>
      <c r="AZ376" s="236"/>
      <c r="BA376" s="236"/>
      <c r="BB376" s="236"/>
      <c r="BC376" s="236"/>
      <c r="BD376" s="236"/>
      <c r="BE376" s="236"/>
      <c r="BF376" s="238"/>
      <c r="BG376" s="236"/>
      <c r="BH376" s="236"/>
      <c r="BI376" s="236"/>
      <c r="BJ376" s="239"/>
      <c r="BK376" s="239"/>
      <c r="BL376" s="239"/>
      <c r="BM376" s="13"/>
      <c r="BN376" s="13"/>
      <c r="BO376" s="13"/>
      <c r="BP376" s="13"/>
      <c r="BQ376" s="13"/>
      <c r="BR376" s="239"/>
      <c r="BS376" s="239"/>
      <c r="BT376" s="239"/>
      <c r="BU376" s="239"/>
      <c r="BV376" s="239"/>
      <c r="BW376" s="239"/>
      <c r="BX376" s="239"/>
      <c r="BY376" s="239"/>
      <c r="BZ376" s="239"/>
      <c r="CA376" s="239"/>
      <c r="CB376" s="239"/>
      <c r="CC376" s="239"/>
      <c r="CD376" s="239"/>
      <c r="CE376" s="239"/>
    </row>
    <row r="377" customFormat="false" ht="12.75" hidden="false" customHeight="false" outlineLevel="0" collapsed="false">
      <c r="B377" s="236"/>
      <c r="C377" s="236"/>
      <c r="D377" s="236"/>
      <c r="E377" s="236"/>
      <c r="F377" s="236"/>
      <c r="G377" s="236"/>
      <c r="H377" s="236"/>
      <c r="I377" s="236"/>
      <c r="J377" s="236"/>
      <c r="K377" s="238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  <c r="AA377" s="236"/>
      <c r="AB377" s="236"/>
      <c r="AC377" s="236"/>
      <c r="AD377" s="236"/>
      <c r="AE377" s="236"/>
      <c r="AF377" s="236"/>
      <c r="AG377" s="236"/>
      <c r="AH377" s="236"/>
      <c r="AI377" s="236"/>
      <c r="AJ377" s="236"/>
      <c r="AK377" s="236"/>
      <c r="AL377" s="236"/>
      <c r="AM377" s="236"/>
      <c r="AN377" s="236"/>
      <c r="AO377" s="236"/>
      <c r="AP377" s="236"/>
      <c r="AQ377" s="236"/>
      <c r="AR377" s="236"/>
      <c r="AS377" s="236"/>
      <c r="AT377" s="236"/>
      <c r="AU377" s="236"/>
      <c r="AV377" s="236"/>
      <c r="AW377" s="236"/>
      <c r="AX377" s="236"/>
      <c r="AY377" s="236"/>
      <c r="AZ377" s="236"/>
      <c r="BA377" s="236"/>
      <c r="BB377" s="236"/>
      <c r="BC377" s="236"/>
      <c r="BD377" s="236"/>
      <c r="BE377" s="236"/>
      <c r="BF377" s="238"/>
      <c r="BG377" s="236"/>
      <c r="BH377" s="236"/>
      <c r="BI377" s="236"/>
      <c r="BJ377" s="239"/>
      <c r="BK377" s="239"/>
      <c r="BL377" s="239"/>
      <c r="BM377" s="13"/>
      <c r="BN377" s="13"/>
      <c r="BO377" s="13"/>
      <c r="BP377" s="13"/>
      <c r="BQ377" s="13"/>
      <c r="BR377" s="239"/>
      <c r="BS377" s="239"/>
      <c r="BT377" s="239"/>
      <c r="BU377" s="239"/>
      <c r="BV377" s="239"/>
      <c r="BW377" s="239"/>
      <c r="BX377" s="239"/>
      <c r="BY377" s="239"/>
      <c r="BZ377" s="239"/>
      <c r="CA377" s="239"/>
      <c r="CB377" s="239"/>
      <c r="CC377" s="239"/>
      <c r="CD377" s="239"/>
      <c r="CE377" s="239"/>
    </row>
    <row r="378" customFormat="false" ht="12.75" hidden="false" customHeight="false" outlineLevel="0" collapsed="false">
      <c r="B378" s="236"/>
      <c r="C378" s="236"/>
      <c r="D378" s="236"/>
      <c r="E378" s="236"/>
      <c r="F378" s="236"/>
      <c r="G378" s="236"/>
      <c r="H378" s="236"/>
      <c r="I378" s="236"/>
      <c r="J378" s="236"/>
      <c r="K378" s="238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F378" s="236"/>
      <c r="AG378" s="236"/>
      <c r="AH378" s="236"/>
      <c r="AI378" s="236"/>
      <c r="AJ378" s="236"/>
      <c r="AK378" s="236"/>
      <c r="AL378" s="236"/>
      <c r="AM378" s="236"/>
      <c r="AN378" s="236"/>
      <c r="AO378" s="236"/>
      <c r="AP378" s="236"/>
      <c r="AQ378" s="236"/>
      <c r="AR378" s="236"/>
      <c r="AS378" s="236"/>
      <c r="AT378" s="236"/>
      <c r="AU378" s="236"/>
      <c r="AV378" s="236"/>
      <c r="AW378" s="236"/>
      <c r="AX378" s="236"/>
      <c r="AY378" s="236"/>
      <c r="AZ378" s="236"/>
      <c r="BA378" s="236"/>
      <c r="BB378" s="236"/>
      <c r="BC378" s="236"/>
      <c r="BD378" s="236"/>
      <c r="BE378" s="236"/>
      <c r="BF378" s="238"/>
      <c r="BG378" s="236"/>
      <c r="BH378" s="236"/>
      <c r="BI378" s="236"/>
      <c r="BJ378" s="239"/>
      <c r="BK378" s="239"/>
      <c r="BL378" s="239"/>
      <c r="BM378" s="13"/>
      <c r="BN378" s="13"/>
      <c r="BO378" s="13"/>
      <c r="BP378" s="13"/>
      <c r="BQ378" s="13"/>
      <c r="BR378" s="239"/>
      <c r="BS378" s="239"/>
      <c r="BT378" s="239"/>
      <c r="BU378" s="239"/>
      <c r="BV378" s="239"/>
      <c r="BW378" s="239"/>
      <c r="BX378" s="239"/>
      <c r="BY378" s="239"/>
      <c r="BZ378" s="239"/>
      <c r="CA378" s="239"/>
      <c r="CB378" s="239"/>
      <c r="CC378" s="239"/>
      <c r="CD378" s="239"/>
      <c r="CE378" s="239"/>
    </row>
    <row r="379" customFormat="false" ht="12.75" hidden="false" customHeight="false" outlineLevel="0" collapsed="false">
      <c r="B379" s="236"/>
      <c r="C379" s="236"/>
      <c r="D379" s="236"/>
      <c r="E379" s="236"/>
      <c r="F379" s="236"/>
      <c r="G379" s="236"/>
      <c r="H379" s="236"/>
      <c r="I379" s="236"/>
      <c r="J379" s="236"/>
      <c r="K379" s="238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  <c r="AA379" s="236"/>
      <c r="AB379" s="236"/>
      <c r="AC379" s="236"/>
      <c r="AD379" s="236"/>
      <c r="AE379" s="236"/>
      <c r="AF379" s="236"/>
      <c r="AG379" s="236"/>
      <c r="AH379" s="236"/>
      <c r="AI379" s="236"/>
      <c r="AJ379" s="236"/>
      <c r="AK379" s="236"/>
      <c r="AL379" s="236"/>
      <c r="AM379" s="236"/>
      <c r="AN379" s="236"/>
      <c r="AO379" s="236"/>
      <c r="AP379" s="236"/>
      <c r="AQ379" s="236"/>
      <c r="AR379" s="236"/>
      <c r="AS379" s="236"/>
      <c r="AT379" s="236"/>
      <c r="AU379" s="236"/>
      <c r="AV379" s="236"/>
      <c r="AW379" s="236"/>
      <c r="AX379" s="236"/>
      <c r="AY379" s="236"/>
      <c r="AZ379" s="236"/>
      <c r="BA379" s="236"/>
      <c r="BB379" s="236"/>
      <c r="BC379" s="236"/>
      <c r="BD379" s="236"/>
      <c r="BE379" s="236"/>
      <c r="BF379" s="238"/>
      <c r="BG379" s="236"/>
      <c r="BH379" s="236"/>
      <c r="BI379" s="236"/>
      <c r="BJ379" s="239"/>
      <c r="BK379" s="239"/>
      <c r="BL379" s="239"/>
      <c r="BM379" s="13"/>
      <c r="BN379" s="13"/>
      <c r="BO379" s="13"/>
      <c r="BP379" s="13"/>
      <c r="BQ379" s="13"/>
      <c r="BR379" s="239"/>
      <c r="BS379" s="239"/>
      <c r="BT379" s="239"/>
      <c r="BU379" s="239"/>
      <c r="BV379" s="239"/>
      <c r="BW379" s="239"/>
      <c r="BX379" s="239"/>
      <c r="BY379" s="239"/>
      <c r="BZ379" s="239"/>
      <c r="CA379" s="239"/>
      <c r="CB379" s="239"/>
      <c r="CC379" s="239"/>
      <c r="CD379" s="239"/>
      <c r="CE379" s="239"/>
    </row>
    <row r="380" customFormat="false" ht="12.75" hidden="false" customHeight="false" outlineLevel="0" collapsed="false">
      <c r="B380" s="236"/>
      <c r="C380" s="236"/>
      <c r="D380" s="236"/>
      <c r="E380" s="236"/>
      <c r="F380" s="236"/>
      <c r="G380" s="236"/>
      <c r="H380" s="236"/>
      <c r="I380" s="236"/>
      <c r="J380" s="236"/>
      <c r="K380" s="238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  <c r="AA380" s="236"/>
      <c r="AB380" s="236"/>
      <c r="AC380" s="236"/>
      <c r="AD380" s="236"/>
      <c r="AE380" s="236"/>
      <c r="AF380" s="236"/>
      <c r="AG380" s="236"/>
      <c r="AH380" s="236"/>
      <c r="AI380" s="236"/>
      <c r="AJ380" s="236"/>
      <c r="AK380" s="236"/>
      <c r="AL380" s="236"/>
      <c r="AM380" s="236"/>
      <c r="AN380" s="236"/>
      <c r="AO380" s="236"/>
      <c r="AP380" s="236"/>
      <c r="AQ380" s="236"/>
      <c r="AR380" s="236"/>
      <c r="AS380" s="236"/>
      <c r="AT380" s="236"/>
      <c r="AU380" s="236"/>
      <c r="AV380" s="236"/>
      <c r="AW380" s="236"/>
      <c r="AX380" s="236"/>
      <c r="AY380" s="236"/>
      <c r="AZ380" s="236"/>
      <c r="BA380" s="236"/>
      <c r="BB380" s="236"/>
      <c r="BC380" s="236"/>
      <c r="BD380" s="236"/>
      <c r="BE380" s="236"/>
      <c r="BF380" s="238"/>
      <c r="BG380" s="236"/>
      <c r="BH380" s="236"/>
      <c r="BI380" s="236"/>
      <c r="BJ380" s="239"/>
      <c r="BK380" s="239"/>
      <c r="BL380" s="239"/>
      <c r="BM380" s="13"/>
      <c r="BN380" s="13"/>
      <c r="BO380" s="13"/>
      <c r="BP380" s="13"/>
      <c r="BQ380" s="13"/>
      <c r="BR380" s="239"/>
      <c r="BS380" s="239"/>
      <c r="BT380" s="239"/>
      <c r="BU380" s="239"/>
      <c r="BV380" s="239"/>
      <c r="BW380" s="239"/>
      <c r="BX380" s="239"/>
      <c r="BY380" s="239"/>
      <c r="BZ380" s="239"/>
      <c r="CA380" s="239"/>
      <c r="CB380" s="239"/>
      <c r="CC380" s="239"/>
      <c r="CD380" s="239"/>
      <c r="CE380" s="239"/>
    </row>
    <row r="381" customFormat="false" ht="12.75" hidden="false" customHeight="false" outlineLevel="0" collapsed="false">
      <c r="B381" s="236"/>
      <c r="C381" s="236"/>
      <c r="D381" s="236"/>
      <c r="E381" s="236"/>
      <c r="F381" s="236"/>
      <c r="G381" s="236"/>
      <c r="H381" s="236"/>
      <c r="I381" s="236"/>
      <c r="J381" s="236"/>
      <c r="K381" s="238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  <c r="AA381" s="236"/>
      <c r="AB381" s="236"/>
      <c r="AC381" s="236"/>
      <c r="AD381" s="236"/>
      <c r="AE381" s="236"/>
      <c r="AF381" s="236"/>
      <c r="AG381" s="236"/>
      <c r="AH381" s="236"/>
      <c r="AI381" s="236"/>
      <c r="AJ381" s="236"/>
      <c r="AK381" s="236"/>
      <c r="AL381" s="236"/>
      <c r="AM381" s="236"/>
      <c r="AN381" s="236"/>
      <c r="AO381" s="236"/>
      <c r="AP381" s="236"/>
      <c r="AQ381" s="236"/>
      <c r="AR381" s="236"/>
      <c r="AS381" s="236"/>
      <c r="AT381" s="236"/>
      <c r="AU381" s="236"/>
      <c r="AV381" s="236"/>
      <c r="AW381" s="236"/>
      <c r="AX381" s="236"/>
      <c r="AY381" s="236"/>
      <c r="AZ381" s="236"/>
      <c r="BA381" s="236"/>
      <c r="BB381" s="236"/>
      <c r="BC381" s="236"/>
      <c r="BD381" s="236"/>
      <c r="BE381" s="236"/>
      <c r="BF381" s="238"/>
      <c r="BG381" s="236"/>
      <c r="BH381" s="236"/>
      <c r="BI381" s="236"/>
      <c r="BJ381" s="239"/>
      <c r="BK381" s="239"/>
      <c r="BL381" s="239"/>
      <c r="BM381" s="13"/>
      <c r="BN381" s="13"/>
      <c r="BO381" s="13"/>
      <c r="BP381" s="13"/>
      <c r="BQ381" s="13"/>
      <c r="BR381" s="239"/>
      <c r="BS381" s="239"/>
      <c r="BT381" s="239"/>
      <c r="BU381" s="239"/>
      <c r="BV381" s="239"/>
      <c r="BW381" s="239"/>
      <c r="BX381" s="239"/>
      <c r="BY381" s="239"/>
      <c r="BZ381" s="239"/>
      <c r="CA381" s="239"/>
      <c r="CB381" s="239"/>
      <c r="CC381" s="239"/>
      <c r="CD381" s="239"/>
      <c r="CE381" s="239"/>
    </row>
    <row r="382" customFormat="false" ht="12.75" hidden="false" customHeight="false" outlineLevel="0" collapsed="false">
      <c r="B382" s="236"/>
      <c r="C382" s="236"/>
      <c r="D382" s="236"/>
      <c r="E382" s="236"/>
      <c r="F382" s="236"/>
      <c r="G382" s="236"/>
      <c r="H382" s="236"/>
      <c r="I382" s="236"/>
      <c r="J382" s="236"/>
      <c r="K382" s="238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  <c r="AE382" s="236"/>
      <c r="AF382" s="236"/>
      <c r="AG382" s="236"/>
      <c r="AH382" s="236"/>
      <c r="AI382" s="236"/>
      <c r="AJ382" s="236"/>
      <c r="AK382" s="236"/>
      <c r="AL382" s="236"/>
      <c r="AM382" s="236"/>
      <c r="AN382" s="236"/>
      <c r="AO382" s="236"/>
      <c r="AP382" s="236"/>
      <c r="AQ382" s="236"/>
      <c r="AR382" s="236"/>
      <c r="AS382" s="236"/>
      <c r="AT382" s="236"/>
      <c r="AU382" s="236"/>
      <c r="AV382" s="236"/>
      <c r="AW382" s="236"/>
      <c r="AX382" s="236"/>
      <c r="AY382" s="236"/>
      <c r="AZ382" s="236"/>
      <c r="BA382" s="236"/>
      <c r="BB382" s="236"/>
      <c r="BC382" s="236"/>
      <c r="BD382" s="236"/>
      <c r="BE382" s="236"/>
      <c r="BF382" s="238"/>
      <c r="BG382" s="236"/>
      <c r="BH382" s="236"/>
      <c r="BI382" s="236"/>
      <c r="BJ382" s="239"/>
      <c r="BK382" s="239"/>
      <c r="BL382" s="239"/>
      <c r="BM382" s="13"/>
      <c r="BN382" s="13"/>
      <c r="BO382" s="13"/>
      <c r="BP382" s="13"/>
      <c r="BQ382" s="13"/>
      <c r="BR382" s="239"/>
      <c r="BS382" s="239"/>
      <c r="BT382" s="239"/>
      <c r="BU382" s="239"/>
      <c r="BV382" s="239"/>
      <c r="BW382" s="239"/>
      <c r="BX382" s="239"/>
      <c r="BY382" s="239"/>
      <c r="BZ382" s="239"/>
      <c r="CA382" s="239"/>
      <c r="CB382" s="239"/>
      <c r="CC382" s="239"/>
      <c r="CD382" s="239"/>
      <c r="CE382" s="239"/>
    </row>
    <row r="383" customFormat="false" ht="12.75" hidden="false" customHeight="false" outlineLevel="0" collapsed="false">
      <c r="B383" s="236"/>
      <c r="C383" s="236"/>
      <c r="D383" s="236"/>
      <c r="E383" s="236"/>
      <c r="F383" s="236"/>
      <c r="G383" s="236"/>
      <c r="H383" s="236"/>
      <c r="I383" s="236"/>
      <c r="J383" s="236"/>
      <c r="K383" s="238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  <c r="AA383" s="236"/>
      <c r="AB383" s="236"/>
      <c r="AC383" s="236"/>
      <c r="AD383" s="236"/>
      <c r="AE383" s="236"/>
      <c r="AF383" s="236"/>
      <c r="AG383" s="236"/>
      <c r="AH383" s="236"/>
      <c r="AI383" s="236"/>
      <c r="AJ383" s="236"/>
      <c r="AK383" s="236"/>
      <c r="AL383" s="236"/>
      <c r="AM383" s="236"/>
      <c r="AN383" s="236"/>
      <c r="AO383" s="236"/>
      <c r="AP383" s="236"/>
      <c r="AQ383" s="236"/>
      <c r="AR383" s="236"/>
      <c r="AS383" s="236"/>
      <c r="AT383" s="236"/>
      <c r="AU383" s="236"/>
      <c r="AV383" s="236"/>
      <c r="AW383" s="236"/>
      <c r="AX383" s="236"/>
      <c r="AY383" s="236"/>
      <c r="AZ383" s="236"/>
      <c r="BA383" s="236"/>
      <c r="BB383" s="236"/>
      <c r="BC383" s="236"/>
      <c r="BD383" s="236"/>
      <c r="BE383" s="236"/>
      <c r="BF383" s="238"/>
      <c r="BG383" s="236"/>
      <c r="BH383" s="236"/>
      <c r="BI383" s="236"/>
      <c r="BJ383" s="239"/>
      <c r="BK383" s="239"/>
      <c r="BL383" s="239"/>
      <c r="BM383" s="13"/>
      <c r="BN383" s="13"/>
      <c r="BO383" s="13"/>
      <c r="BP383" s="13"/>
      <c r="BQ383" s="13"/>
      <c r="BR383" s="239"/>
      <c r="BS383" s="239"/>
      <c r="BT383" s="239"/>
      <c r="BU383" s="239"/>
      <c r="BV383" s="239"/>
      <c r="BW383" s="239"/>
      <c r="BX383" s="239"/>
      <c r="BY383" s="239"/>
      <c r="BZ383" s="239"/>
      <c r="CA383" s="239"/>
      <c r="CB383" s="239"/>
      <c r="CC383" s="239"/>
      <c r="CD383" s="239"/>
      <c r="CE383" s="239"/>
    </row>
    <row r="384" customFormat="false" ht="12.75" hidden="false" customHeight="false" outlineLevel="0" collapsed="false">
      <c r="B384" s="236"/>
      <c r="C384" s="236"/>
      <c r="D384" s="236"/>
      <c r="E384" s="236"/>
      <c r="F384" s="236"/>
      <c r="G384" s="236"/>
      <c r="H384" s="236"/>
      <c r="I384" s="236"/>
      <c r="J384" s="236"/>
      <c r="K384" s="238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  <c r="AA384" s="236"/>
      <c r="AB384" s="236"/>
      <c r="AC384" s="236"/>
      <c r="AD384" s="236"/>
      <c r="AE384" s="236"/>
      <c r="AF384" s="236"/>
      <c r="AG384" s="236"/>
      <c r="AH384" s="236"/>
      <c r="AI384" s="236"/>
      <c r="AJ384" s="236"/>
      <c r="AK384" s="236"/>
      <c r="AL384" s="236"/>
      <c r="AM384" s="236"/>
      <c r="AN384" s="236"/>
      <c r="AO384" s="236"/>
      <c r="AP384" s="236"/>
      <c r="AQ384" s="236"/>
      <c r="AR384" s="236"/>
      <c r="AS384" s="236"/>
      <c r="AT384" s="236"/>
      <c r="AU384" s="236"/>
      <c r="AV384" s="236"/>
      <c r="AW384" s="236"/>
      <c r="AX384" s="236"/>
      <c r="AY384" s="236"/>
      <c r="AZ384" s="236"/>
      <c r="BA384" s="236"/>
      <c r="BB384" s="236"/>
      <c r="BC384" s="236"/>
      <c r="BD384" s="236"/>
      <c r="BE384" s="236"/>
      <c r="BF384" s="238"/>
      <c r="BG384" s="236"/>
      <c r="BH384" s="236"/>
      <c r="BI384" s="236"/>
      <c r="BJ384" s="239"/>
      <c r="BK384" s="239"/>
      <c r="BL384" s="239"/>
      <c r="BM384" s="13"/>
      <c r="BN384" s="13"/>
      <c r="BO384" s="13"/>
      <c r="BP384" s="13"/>
      <c r="BQ384" s="13"/>
      <c r="BR384" s="239"/>
      <c r="BS384" s="239"/>
      <c r="BT384" s="239"/>
      <c r="BU384" s="239"/>
      <c r="BV384" s="239"/>
      <c r="BW384" s="239"/>
      <c r="BX384" s="239"/>
      <c r="BY384" s="239"/>
      <c r="BZ384" s="239"/>
      <c r="CA384" s="239"/>
      <c r="CB384" s="239"/>
      <c r="CC384" s="239"/>
      <c r="CD384" s="239"/>
      <c r="CE384" s="239"/>
    </row>
    <row r="385" customFormat="false" ht="12.75" hidden="false" customHeight="false" outlineLevel="0" collapsed="false">
      <c r="B385" s="236"/>
      <c r="C385" s="236"/>
      <c r="D385" s="236"/>
      <c r="E385" s="236"/>
      <c r="F385" s="236"/>
      <c r="G385" s="236"/>
      <c r="H385" s="236"/>
      <c r="I385" s="236"/>
      <c r="J385" s="236"/>
      <c r="K385" s="238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F385" s="236"/>
      <c r="AG385" s="236"/>
      <c r="AH385" s="236"/>
      <c r="AI385" s="236"/>
      <c r="AJ385" s="236"/>
      <c r="AK385" s="236"/>
      <c r="AL385" s="236"/>
      <c r="AM385" s="236"/>
      <c r="AN385" s="236"/>
      <c r="AO385" s="236"/>
      <c r="AP385" s="236"/>
      <c r="AQ385" s="236"/>
      <c r="AR385" s="236"/>
      <c r="AS385" s="236"/>
      <c r="AT385" s="236"/>
      <c r="AU385" s="236"/>
      <c r="AV385" s="236"/>
      <c r="AW385" s="236"/>
      <c r="AX385" s="236"/>
      <c r="AY385" s="236"/>
      <c r="AZ385" s="236"/>
      <c r="BA385" s="236"/>
      <c r="BB385" s="236"/>
      <c r="BC385" s="236"/>
      <c r="BD385" s="236"/>
      <c r="BE385" s="236"/>
      <c r="BF385" s="238"/>
      <c r="BG385" s="236"/>
      <c r="BH385" s="236"/>
      <c r="BI385" s="236"/>
      <c r="BJ385" s="239"/>
      <c r="BK385" s="239"/>
      <c r="BL385" s="239"/>
      <c r="BM385" s="13"/>
      <c r="BN385" s="13"/>
      <c r="BO385" s="13"/>
      <c r="BP385" s="13"/>
      <c r="BQ385" s="13"/>
      <c r="BR385" s="239"/>
      <c r="BS385" s="239"/>
      <c r="BT385" s="239"/>
      <c r="BU385" s="239"/>
      <c r="BV385" s="239"/>
      <c r="BW385" s="239"/>
      <c r="BX385" s="239"/>
      <c r="BY385" s="239"/>
      <c r="BZ385" s="239"/>
      <c r="CA385" s="239"/>
      <c r="CB385" s="239"/>
      <c r="CC385" s="239"/>
      <c r="CD385" s="239"/>
      <c r="CE385" s="239"/>
    </row>
    <row r="386" customFormat="false" ht="12.75" hidden="false" customHeight="false" outlineLevel="0" collapsed="false">
      <c r="B386" s="236"/>
      <c r="C386" s="236"/>
      <c r="D386" s="236"/>
      <c r="E386" s="236"/>
      <c r="F386" s="236"/>
      <c r="G386" s="236"/>
      <c r="H386" s="236"/>
      <c r="I386" s="236"/>
      <c r="J386" s="236"/>
      <c r="K386" s="238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F386" s="236"/>
      <c r="AG386" s="236"/>
      <c r="AH386" s="236"/>
      <c r="AI386" s="236"/>
      <c r="AJ386" s="236"/>
      <c r="AK386" s="236"/>
      <c r="AL386" s="236"/>
      <c r="AM386" s="236"/>
      <c r="AN386" s="236"/>
      <c r="AO386" s="236"/>
      <c r="AP386" s="236"/>
      <c r="AQ386" s="236"/>
      <c r="AR386" s="236"/>
      <c r="AS386" s="236"/>
      <c r="AT386" s="236"/>
      <c r="AU386" s="236"/>
      <c r="AV386" s="236"/>
      <c r="AW386" s="236"/>
      <c r="AX386" s="236"/>
      <c r="AY386" s="236"/>
      <c r="AZ386" s="236"/>
      <c r="BA386" s="236"/>
      <c r="BB386" s="236"/>
      <c r="BC386" s="236"/>
      <c r="BD386" s="236"/>
      <c r="BE386" s="236"/>
      <c r="BF386" s="238"/>
      <c r="BG386" s="236"/>
      <c r="BH386" s="236"/>
      <c r="BI386" s="236"/>
      <c r="BJ386" s="239"/>
      <c r="BK386" s="239"/>
      <c r="BL386" s="239"/>
      <c r="BM386" s="13"/>
      <c r="BN386" s="13"/>
      <c r="BO386" s="13"/>
      <c r="BP386" s="13"/>
      <c r="BQ386" s="13"/>
      <c r="BR386" s="239"/>
      <c r="BS386" s="239"/>
      <c r="BT386" s="239"/>
      <c r="BU386" s="239"/>
      <c r="BV386" s="239"/>
      <c r="BW386" s="239"/>
      <c r="BX386" s="239"/>
      <c r="BY386" s="239"/>
      <c r="BZ386" s="239"/>
      <c r="CA386" s="239"/>
      <c r="CB386" s="239"/>
      <c r="CC386" s="239"/>
      <c r="CD386" s="239"/>
      <c r="CE386" s="239"/>
    </row>
    <row r="387" customFormat="false" ht="12.75" hidden="false" customHeight="false" outlineLevel="0" collapsed="false">
      <c r="B387" s="236"/>
      <c r="C387" s="236"/>
      <c r="D387" s="236"/>
      <c r="E387" s="236"/>
      <c r="F387" s="236"/>
      <c r="G387" s="236"/>
      <c r="H387" s="236"/>
      <c r="I387" s="236"/>
      <c r="J387" s="236"/>
      <c r="K387" s="238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F387" s="236"/>
      <c r="AG387" s="236"/>
      <c r="AH387" s="236"/>
      <c r="AI387" s="236"/>
      <c r="AJ387" s="236"/>
      <c r="AK387" s="236"/>
      <c r="AL387" s="236"/>
      <c r="AM387" s="236"/>
      <c r="AN387" s="236"/>
      <c r="AO387" s="236"/>
      <c r="AP387" s="236"/>
      <c r="AQ387" s="236"/>
      <c r="AR387" s="236"/>
      <c r="AS387" s="236"/>
      <c r="AT387" s="236"/>
      <c r="AU387" s="236"/>
      <c r="AV387" s="236"/>
      <c r="AW387" s="236"/>
      <c r="AX387" s="236"/>
      <c r="AY387" s="236"/>
      <c r="AZ387" s="236"/>
      <c r="BA387" s="236"/>
      <c r="BB387" s="236"/>
      <c r="BC387" s="236"/>
      <c r="BD387" s="236"/>
      <c r="BE387" s="236"/>
      <c r="BF387" s="238"/>
      <c r="BG387" s="236"/>
      <c r="BH387" s="236"/>
      <c r="BI387" s="236"/>
      <c r="BJ387" s="239"/>
      <c r="BK387" s="239"/>
      <c r="BL387" s="239"/>
      <c r="BM387" s="13"/>
      <c r="BN387" s="13"/>
      <c r="BO387" s="13"/>
      <c r="BP387" s="13"/>
      <c r="BQ387" s="13"/>
      <c r="BR387" s="239"/>
      <c r="BS387" s="239"/>
      <c r="BT387" s="239"/>
      <c r="BU387" s="239"/>
      <c r="BV387" s="239"/>
      <c r="BW387" s="239"/>
      <c r="BX387" s="239"/>
      <c r="BY387" s="239"/>
      <c r="BZ387" s="239"/>
      <c r="CA387" s="239"/>
      <c r="CB387" s="239"/>
      <c r="CC387" s="239"/>
      <c r="CD387" s="239"/>
      <c r="CE387" s="239"/>
    </row>
    <row r="388" customFormat="false" ht="12.75" hidden="false" customHeight="false" outlineLevel="0" collapsed="false">
      <c r="B388" s="236"/>
      <c r="C388" s="236"/>
      <c r="D388" s="236"/>
      <c r="E388" s="236"/>
      <c r="F388" s="236"/>
      <c r="G388" s="236"/>
      <c r="H388" s="236"/>
      <c r="I388" s="236"/>
      <c r="J388" s="236"/>
      <c r="K388" s="238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F388" s="236"/>
      <c r="AG388" s="236"/>
      <c r="AH388" s="236"/>
      <c r="AI388" s="236"/>
      <c r="AJ388" s="236"/>
      <c r="AK388" s="236"/>
      <c r="AL388" s="236"/>
      <c r="AM388" s="236"/>
      <c r="AN388" s="236"/>
      <c r="AO388" s="236"/>
      <c r="AP388" s="236"/>
      <c r="AQ388" s="236"/>
      <c r="AR388" s="236"/>
      <c r="AS388" s="236"/>
      <c r="AT388" s="236"/>
      <c r="AU388" s="236"/>
      <c r="AV388" s="236"/>
      <c r="AW388" s="236"/>
      <c r="AX388" s="236"/>
      <c r="AY388" s="236"/>
      <c r="AZ388" s="236"/>
      <c r="BA388" s="236"/>
      <c r="BB388" s="236"/>
      <c r="BC388" s="236"/>
      <c r="BD388" s="236"/>
      <c r="BE388" s="236"/>
      <c r="BF388" s="238"/>
      <c r="BG388" s="236"/>
      <c r="BH388" s="236"/>
      <c r="BI388" s="236"/>
      <c r="BJ388" s="239"/>
      <c r="BK388" s="239"/>
      <c r="BL388" s="239"/>
      <c r="BM388" s="13"/>
      <c r="BN388" s="13"/>
      <c r="BO388" s="13"/>
      <c r="BP388" s="13"/>
      <c r="BQ388" s="13"/>
      <c r="BR388" s="239"/>
      <c r="BS388" s="239"/>
      <c r="BT388" s="239"/>
      <c r="BU388" s="239"/>
      <c r="BV388" s="239"/>
      <c r="BW388" s="239"/>
      <c r="BX388" s="239"/>
      <c r="BY388" s="239"/>
      <c r="BZ388" s="239"/>
      <c r="CA388" s="239"/>
      <c r="CB388" s="239"/>
      <c r="CC388" s="239"/>
      <c r="CD388" s="239"/>
      <c r="CE388" s="239"/>
    </row>
    <row r="389" customFormat="false" ht="12.75" hidden="false" customHeight="false" outlineLevel="0" collapsed="false">
      <c r="B389" s="236"/>
      <c r="C389" s="236"/>
      <c r="D389" s="236"/>
      <c r="E389" s="236"/>
      <c r="F389" s="236"/>
      <c r="G389" s="236"/>
      <c r="H389" s="236"/>
      <c r="I389" s="236"/>
      <c r="J389" s="236"/>
      <c r="K389" s="238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  <c r="AA389" s="236"/>
      <c r="AB389" s="236"/>
      <c r="AC389" s="236"/>
      <c r="AD389" s="236"/>
      <c r="AE389" s="236"/>
      <c r="AF389" s="236"/>
      <c r="AG389" s="236"/>
      <c r="AH389" s="236"/>
      <c r="AI389" s="236"/>
      <c r="AJ389" s="236"/>
      <c r="AK389" s="236"/>
      <c r="AL389" s="236"/>
      <c r="AM389" s="236"/>
      <c r="AN389" s="236"/>
      <c r="AO389" s="236"/>
      <c r="AP389" s="236"/>
      <c r="AQ389" s="236"/>
      <c r="AR389" s="236"/>
      <c r="AS389" s="236"/>
      <c r="AT389" s="236"/>
      <c r="AU389" s="236"/>
      <c r="AV389" s="236"/>
      <c r="AW389" s="236"/>
      <c r="AX389" s="236"/>
      <c r="AY389" s="236"/>
      <c r="AZ389" s="236"/>
      <c r="BA389" s="236"/>
      <c r="BB389" s="236"/>
      <c r="BC389" s="236"/>
      <c r="BD389" s="236"/>
      <c r="BE389" s="236"/>
      <c r="BF389" s="238"/>
      <c r="BG389" s="236"/>
      <c r="BH389" s="236"/>
      <c r="BI389" s="236"/>
      <c r="BJ389" s="239"/>
      <c r="BK389" s="239"/>
      <c r="BL389" s="239"/>
      <c r="BM389" s="13"/>
      <c r="BN389" s="13"/>
      <c r="BO389" s="13"/>
      <c r="BP389" s="13"/>
      <c r="BQ389" s="13"/>
      <c r="BR389" s="239"/>
      <c r="BS389" s="239"/>
      <c r="BT389" s="239"/>
      <c r="BU389" s="239"/>
      <c r="BV389" s="239"/>
      <c r="BW389" s="239"/>
      <c r="BX389" s="239"/>
      <c r="BY389" s="239"/>
      <c r="BZ389" s="239"/>
      <c r="CA389" s="239"/>
      <c r="CB389" s="239"/>
      <c r="CC389" s="239"/>
      <c r="CD389" s="239"/>
      <c r="CE389" s="239"/>
    </row>
    <row r="390" customFormat="false" ht="12.75" hidden="false" customHeight="false" outlineLevel="0" collapsed="false">
      <c r="B390" s="236"/>
      <c r="C390" s="236"/>
      <c r="D390" s="236"/>
      <c r="E390" s="236"/>
      <c r="F390" s="236"/>
      <c r="G390" s="236"/>
      <c r="H390" s="236"/>
      <c r="I390" s="236"/>
      <c r="J390" s="236"/>
      <c r="K390" s="238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F390" s="236"/>
      <c r="AG390" s="236"/>
      <c r="AH390" s="236"/>
      <c r="AI390" s="236"/>
      <c r="AJ390" s="236"/>
      <c r="AK390" s="236"/>
      <c r="AL390" s="236"/>
      <c r="AM390" s="236"/>
      <c r="AN390" s="236"/>
      <c r="AO390" s="236"/>
      <c r="AP390" s="236"/>
      <c r="AQ390" s="236"/>
      <c r="AR390" s="236"/>
      <c r="AS390" s="236"/>
      <c r="AT390" s="236"/>
      <c r="AU390" s="236"/>
      <c r="AV390" s="236"/>
      <c r="AW390" s="236"/>
      <c r="AX390" s="236"/>
      <c r="AY390" s="236"/>
      <c r="AZ390" s="236"/>
      <c r="BA390" s="236"/>
      <c r="BB390" s="236"/>
      <c r="BC390" s="236"/>
      <c r="BD390" s="236"/>
      <c r="BE390" s="236"/>
      <c r="BF390" s="238"/>
      <c r="BG390" s="236"/>
      <c r="BH390" s="236"/>
      <c r="BI390" s="236"/>
      <c r="BJ390" s="239"/>
      <c r="BK390" s="239"/>
      <c r="BL390" s="239"/>
      <c r="BM390" s="13"/>
      <c r="BN390" s="13"/>
      <c r="BO390" s="13"/>
      <c r="BP390" s="13"/>
      <c r="BQ390" s="13"/>
      <c r="BR390" s="239"/>
      <c r="BS390" s="239"/>
      <c r="BT390" s="239"/>
      <c r="BU390" s="239"/>
      <c r="BV390" s="239"/>
      <c r="BW390" s="239"/>
      <c r="BX390" s="239"/>
      <c r="BY390" s="239"/>
      <c r="BZ390" s="239"/>
      <c r="CA390" s="239"/>
      <c r="CB390" s="239"/>
      <c r="CC390" s="239"/>
      <c r="CD390" s="239"/>
      <c r="CE390" s="239"/>
    </row>
    <row r="391" customFormat="false" ht="12.75" hidden="false" customHeight="false" outlineLevel="0" collapsed="false">
      <c r="B391" s="236"/>
      <c r="C391" s="236"/>
      <c r="D391" s="236"/>
      <c r="E391" s="236"/>
      <c r="F391" s="236"/>
      <c r="G391" s="236"/>
      <c r="H391" s="236"/>
      <c r="I391" s="236"/>
      <c r="J391" s="236"/>
      <c r="K391" s="238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  <c r="AA391" s="236"/>
      <c r="AB391" s="236"/>
      <c r="AC391" s="236"/>
      <c r="AD391" s="236"/>
      <c r="AE391" s="236"/>
      <c r="AF391" s="236"/>
      <c r="AG391" s="236"/>
      <c r="AH391" s="236"/>
      <c r="AI391" s="236"/>
      <c r="AJ391" s="236"/>
      <c r="AK391" s="236"/>
      <c r="AL391" s="236"/>
      <c r="AM391" s="236"/>
      <c r="AN391" s="236"/>
      <c r="AO391" s="236"/>
      <c r="AP391" s="236"/>
      <c r="AQ391" s="236"/>
      <c r="AR391" s="236"/>
      <c r="AS391" s="236"/>
      <c r="AT391" s="236"/>
      <c r="AU391" s="236"/>
      <c r="AV391" s="236"/>
      <c r="AW391" s="236"/>
      <c r="AX391" s="236"/>
      <c r="AY391" s="236"/>
      <c r="AZ391" s="236"/>
      <c r="BA391" s="236"/>
      <c r="BB391" s="236"/>
      <c r="BC391" s="236"/>
      <c r="BD391" s="236"/>
      <c r="BE391" s="236"/>
      <c r="BF391" s="238"/>
      <c r="BG391" s="236"/>
      <c r="BH391" s="236"/>
      <c r="BI391" s="236"/>
      <c r="BJ391" s="239"/>
      <c r="BK391" s="239"/>
      <c r="BL391" s="239"/>
      <c r="BM391" s="13"/>
      <c r="BN391" s="13"/>
      <c r="BO391" s="13"/>
      <c r="BP391" s="13"/>
      <c r="BQ391" s="13"/>
      <c r="BR391" s="239"/>
      <c r="BS391" s="239"/>
      <c r="BT391" s="239"/>
      <c r="BU391" s="239"/>
      <c r="BV391" s="239"/>
      <c r="BW391" s="239"/>
      <c r="BX391" s="239"/>
      <c r="BY391" s="239"/>
      <c r="BZ391" s="239"/>
      <c r="CA391" s="239"/>
      <c r="CB391" s="239"/>
      <c r="CC391" s="239"/>
      <c r="CD391" s="239"/>
      <c r="CE391" s="239"/>
    </row>
    <row r="392" customFormat="false" ht="12.75" hidden="false" customHeight="false" outlineLevel="0" collapsed="false">
      <c r="B392" s="236"/>
      <c r="C392" s="236"/>
      <c r="D392" s="236"/>
      <c r="E392" s="236"/>
      <c r="F392" s="236"/>
      <c r="G392" s="236"/>
      <c r="H392" s="236"/>
      <c r="I392" s="236"/>
      <c r="J392" s="236"/>
      <c r="K392" s="238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F392" s="236"/>
      <c r="AG392" s="236"/>
      <c r="AH392" s="236"/>
      <c r="AI392" s="236"/>
      <c r="AJ392" s="236"/>
      <c r="AK392" s="236"/>
      <c r="AL392" s="236"/>
      <c r="AM392" s="236"/>
      <c r="AN392" s="236"/>
      <c r="AO392" s="236"/>
      <c r="AP392" s="236"/>
      <c r="AQ392" s="236"/>
      <c r="AR392" s="236"/>
      <c r="AS392" s="236"/>
      <c r="AT392" s="236"/>
      <c r="AU392" s="236"/>
      <c r="AV392" s="236"/>
      <c r="AW392" s="236"/>
      <c r="AX392" s="236"/>
      <c r="AY392" s="236"/>
      <c r="AZ392" s="236"/>
      <c r="BA392" s="236"/>
      <c r="BB392" s="236"/>
      <c r="BC392" s="236"/>
      <c r="BD392" s="236"/>
      <c r="BE392" s="236"/>
      <c r="BF392" s="238"/>
      <c r="BG392" s="236"/>
      <c r="BH392" s="236"/>
      <c r="BI392" s="236"/>
      <c r="BJ392" s="239"/>
      <c r="BK392" s="239"/>
      <c r="BL392" s="239"/>
      <c r="BM392" s="13"/>
      <c r="BN392" s="13"/>
      <c r="BO392" s="13"/>
      <c r="BP392" s="13"/>
      <c r="BQ392" s="13"/>
      <c r="BR392" s="239"/>
      <c r="BS392" s="239"/>
      <c r="BT392" s="239"/>
      <c r="BU392" s="239"/>
      <c r="BV392" s="239"/>
      <c r="BW392" s="239"/>
      <c r="BX392" s="239"/>
      <c r="BY392" s="239"/>
      <c r="BZ392" s="239"/>
      <c r="CA392" s="239"/>
      <c r="CB392" s="239"/>
      <c r="CC392" s="239"/>
      <c r="CD392" s="239"/>
      <c r="CE392" s="239"/>
    </row>
    <row r="393" customFormat="false" ht="12.75" hidden="false" customHeight="false" outlineLevel="0" collapsed="false">
      <c r="B393" s="236"/>
      <c r="C393" s="236"/>
      <c r="D393" s="236"/>
      <c r="E393" s="236"/>
      <c r="F393" s="236"/>
      <c r="G393" s="236"/>
      <c r="H393" s="236"/>
      <c r="I393" s="236"/>
      <c r="J393" s="236"/>
      <c r="K393" s="238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  <c r="AA393" s="236"/>
      <c r="AB393" s="236"/>
      <c r="AC393" s="236"/>
      <c r="AD393" s="236"/>
      <c r="AE393" s="236"/>
      <c r="AF393" s="236"/>
      <c r="AG393" s="236"/>
      <c r="AH393" s="236"/>
      <c r="AI393" s="236"/>
      <c r="AJ393" s="236"/>
      <c r="AK393" s="236"/>
      <c r="AL393" s="236"/>
      <c r="AM393" s="236"/>
      <c r="AN393" s="236"/>
      <c r="AO393" s="236"/>
      <c r="AP393" s="236"/>
      <c r="AQ393" s="236"/>
      <c r="AR393" s="236"/>
      <c r="AS393" s="236"/>
      <c r="AT393" s="236"/>
      <c r="AU393" s="236"/>
      <c r="AV393" s="236"/>
      <c r="AW393" s="236"/>
      <c r="AX393" s="236"/>
      <c r="AY393" s="236"/>
      <c r="AZ393" s="236"/>
      <c r="BA393" s="236"/>
      <c r="BB393" s="236"/>
      <c r="BC393" s="236"/>
      <c r="BD393" s="236"/>
      <c r="BE393" s="236"/>
      <c r="BF393" s="238"/>
      <c r="BG393" s="236"/>
      <c r="BH393" s="236"/>
      <c r="BI393" s="236"/>
      <c r="BJ393" s="239"/>
      <c r="BK393" s="239"/>
      <c r="BL393" s="239"/>
      <c r="BM393" s="13"/>
      <c r="BN393" s="13"/>
      <c r="BO393" s="13"/>
      <c r="BP393" s="13"/>
      <c r="BQ393" s="13"/>
      <c r="BR393" s="239"/>
      <c r="BS393" s="239"/>
      <c r="BT393" s="239"/>
      <c r="BU393" s="239"/>
      <c r="BV393" s="239"/>
      <c r="BW393" s="239"/>
      <c r="BX393" s="239"/>
      <c r="BY393" s="239"/>
      <c r="BZ393" s="239"/>
      <c r="CA393" s="239"/>
      <c r="CB393" s="239"/>
      <c r="CC393" s="239"/>
      <c r="CD393" s="239"/>
      <c r="CE393" s="239"/>
    </row>
    <row r="394" customFormat="false" ht="12.75" hidden="false" customHeight="false" outlineLevel="0" collapsed="false">
      <c r="B394" s="236"/>
      <c r="C394" s="236"/>
      <c r="D394" s="236"/>
      <c r="E394" s="236"/>
      <c r="F394" s="236"/>
      <c r="G394" s="236"/>
      <c r="H394" s="236"/>
      <c r="I394" s="236"/>
      <c r="J394" s="236"/>
      <c r="K394" s="238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F394" s="236"/>
      <c r="AG394" s="236"/>
      <c r="AH394" s="236"/>
      <c r="AI394" s="236"/>
      <c r="AJ394" s="236"/>
      <c r="AK394" s="236"/>
      <c r="AL394" s="236"/>
      <c r="AM394" s="236"/>
      <c r="AN394" s="236"/>
      <c r="AO394" s="236"/>
      <c r="AP394" s="236"/>
      <c r="AQ394" s="236"/>
      <c r="AR394" s="236"/>
      <c r="AS394" s="236"/>
      <c r="AT394" s="236"/>
      <c r="AU394" s="236"/>
      <c r="AV394" s="236"/>
      <c r="AW394" s="236"/>
      <c r="AX394" s="236"/>
      <c r="AY394" s="236"/>
      <c r="AZ394" s="236"/>
      <c r="BA394" s="236"/>
      <c r="BB394" s="236"/>
      <c r="BC394" s="236"/>
      <c r="BD394" s="236"/>
      <c r="BE394" s="236"/>
      <c r="BF394" s="238"/>
      <c r="BG394" s="236"/>
      <c r="BH394" s="236"/>
      <c r="BI394" s="236"/>
      <c r="BJ394" s="239"/>
      <c r="BK394" s="239"/>
      <c r="BL394" s="239"/>
      <c r="BM394" s="13"/>
      <c r="BN394" s="13"/>
      <c r="BO394" s="13"/>
      <c r="BP394" s="13"/>
      <c r="BQ394" s="13"/>
      <c r="BR394" s="239"/>
      <c r="BS394" s="239"/>
      <c r="BT394" s="239"/>
      <c r="BU394" s="239"/>
      <c r="BV394" s="239"/>
      <c r="BW394" s="239"/>
      <c r="BX394" s="239"/>
      <c r="BY394" s="239"/>
      <c r="BZ394" s="239"/>
      <c r="CA394" s="239"/>
      <c r="CB394" s="239"/>
      <c r="CC394" s="239"/>
      <c r="CD394" s="239"/>
      <c r="CE394" s="239"/>
    </row>
    <row r="395" customFormat="false" ht="12.75" hidden="false" customHeight="false" outlineLevel="0" collapsed="false">
      <c r="B395" s="236"/>
      <c r="C395" s="236"/>
      <c r="D395" s="236"/>
      <c r="E395" s="236"/>
      <c r="F395" s="236"/>
      <c r="G395" s="236"/>
      <c r="H395" s="236"/>
      <c r="I395" s="236"/>
      <c r="J395" s="236"/>
      <c r="K395" s="238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  <c r="AA395" s="236"/>
      <c r="AB395" s="236"/>
      <c r="AC395" s="236"/>
      <c r="AD395" s="236"/>
      <c r="AE395" s="236"/>
      <c r="AF395" s="236"/>
      <c r="AG395" s="236"/>
      <c r="AH395" s="236"/>
      <c r="AI395" s="236"/>
      <c r="AJ395" s="236"/>
      <c r="AK395" s="236"/>
      <c r="AL395" s="236"/>
      <c r="AM395" s="236"/>
      <c r="AN395" s="236"/>
      <c r="AO395" s="236"/>
      <c r="AP395" s="236"/>
      <c r="AQ395" s="236"/>
      <c r="AR395" s="236"/>
      <c r="AS395" s="236"/>
      <c r="AT395" s="236"/>
      <c r="AU395" s="236"/>
      <c r="AV395" s="236"/>
      <c r="AW395" s="236"/>
      <c r="AX395" s="236"/>
      <c r="AY395" s="236"/>
      <c r="AZ395" s="236"/>
      <c r="BA395" s="236"/>
      <c r="BB395" s="236"/>
      <c r="BC395" s="236"/>
      <c r="BD395" s="236"/>
      <c r="BE395" s="236"/>
      <c r="BF395" s="238"/>
      <c r="BG395" s="236"/>
      <c r="BH395" s="236"/>
      <c r="BI395" s="236"/>
      <c r="BJ395" s="239"/>
      <c r="BK395" s="239"/>
      <c r="BL395" s="239"/>
      <c r="BM395" s="13"/>
      <c r="BN395" s="13"/>
      <c r="BO395" s="13"/>
      <c r="BP395" s="13"/>
      <c r="BQ395" s="13"/>
      <c r="BR395" s="239"/>
      <c r="BS395" s="239"/>
      <c r="BT395" s="239"/>
      <c r="BU395" s="239"/>
      <c r="BV395" s="239"/>
      <c r="BW395" s="239"/>
      <c r="BX395" s="239"/>
      <c r="BY395" s="239"/>
      <c r="BZ395" s="239"/>
      <c r="CA395" s="239"/>
      <c r="CB395" s="239"/>
      <c r="CC395" s="239"/>
      <c r="CD395" s="239"/>
      <c r="CE395" s="239"/>
    </row>
    <row r="396" customFormat="false" ht="12.75" hidden="false" customHeight="false" outlineLevel="0" collapsed="false">
      <c r="B396" s="236"/>
      <c r="C396" s="236"/>
      <c r="D396" s="236"/>
      <c r="E396" s="236"/>
      <c r="F396" s="236"/>
      <c r="G396" s="236"/>
      <c r="H396" s="236"/>
      <c r="I396" s="236"/>
      <c r="J396" s="236"/>
      <c r="K396" s="238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F396" s="236"/>
      <c r="AG396" s="236"/>
      <c r="AH396" s="236"/>
      <c r="AI396" s="236"/>
      <c r="AJ396" s="236"/>
      <c r="AK396" s="236"/>
      <c r="AL396" s="236"/>
      <c r="AM396" s="236"/>
      <c r="AN396" s="236"/>
      <c r="AO396" s="236"/>
      <c r="AP396" s="236"/>
      <c r="AQ396" s="236"/>
      <c r="AR396" s="236"/>
      <c r="AS396" s="236"/>
      <c r="AT396" s="236"/>
      <c r="AU396" s="236"/>
      <c r="AV396" s="236"/>
      <c r="AW396" s="236"/>
      <c r="AX396" s="236"/>
      <c r="AY396" s="236"/>
      <c r="AZ396" s="236"/>
      <c r="BA396" s="236"/>
      <c r="BB396" s="236"/>
      <c r="BC396" s="236"/>
      <c r="BD396" s="236"/>
      <c r="BE396" s="236"/>
      <c r="BF396" s="238"/>
      <c r="BG396" s="236"/>
      <c r="BH396" s="236"/>
      <c r="BI396" s="236"/>
      <c r="BJ396" s="239"/>
      <c r="BK396" s="239"/>
      <c r="BL396" s="239"/>
      <c r="BM396" s="13"/>
      <c r="BN396" s="13"/>
      <c r="BO396" s="13"/>
      <c r="BP396" s="13"/>
      <c r="BQ396" s="13"/>
      <c r="BR396" s="239"/>
      <c r="BS396" s="239"/>
      <c r="BT396" s="239"/>
      <c r="BU396" s="239"/>
      <c r="BV396" s="239"/>
      <c r="BW396" s="239"/>
      <c r="BX396" s="239"/>
      <c r="BY396" s="239"/>
      <c r="BZ396" s="239"/>
      <c r="CA396" s="239"/>
      <c r="CB396" s="239"/>
      <c r="CC396" s="239"/>
      <c r="CD396" s="239"/>
      <c r="CE396" s="239"/>
    </row>
    <row r="397" customFormat="false" ht="12.75" hidden="false" customHeight="false" outlineLevel="0" collapsed="false">
      <c r="B397" s="236"/>
      <c r="C397" s="236"/>
      <c r="D397" s="236"/>
      <c r="E397" s="236"/>
      <c r="F397" s="236"/>
      <c r="G397" s="236"/>
      <c r="H397" s="236"/>
      <c r="I397" s="236"/>
      <c r="J397" s="236"/>
      <c r="K397" s="238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  <c r="AA397" s="236"/>
      <c r="AB397" s="236"/>
      <c r="AC397" s="236"/>
      <c r="AD397" s="236"/>
      <c r="AE397" s="236"/>
      <c r="AF397" s="236"/>
      <c r="AG397" s="236"/>
      <c r="AH397" s="236"/>
      <c r="AI397" s="236"/>
      <c r="AJ397" s="236"/>
      <c r="AK397" s="236"/>
      <c r="AL397" s="236"/>
      <c r="AM397" s="236"/>
      <c r="AN397" s="236"/>
      <c r="AO397" s="236"/>
      <c r="AP397" s="236"/>
      <c r="AQ397" s="236"/>
      <c r="AR397" s="236"/>
      <c r="AS397" s="236"/>
      <c r="AT397" s="236"/>
      <c r="AU397" s="236"/>
      <c r="AV397" s="236"/>
      <c r="AW397" s="236"/>
      <c r="AX397" s="236"/>
      <c r="AY397" s="236"/>
      <c r="AZ397" s="236"/>
      <c r="BA397" s="236"/>
      <c r="BB397" s="236"/>
      <c r="BC397" s="236"/>
      <c r="BD397" s="236"/>
      <c r="BE397" s="236"/>
      <c r="BF397" s="238"/>
      <c r="BG397" s="236"/>
      <c r="BH397" s="236"/>
      <c r="BI397" s="236"/>
      <c r="BJ397" s="239"/>
      <c r="BK397" s="239"/>
      <c r="BL397" s="239"/>
      <c r="BM397" s="13"/>
      <c r="BN397" s="13"/>
      <c r="BO397" s="13"/>
      <c r="BP397" s="13"/>
      <c r="BQ397" s="13"/>
      <c r="BR397" s="239"/>
      <c r="BS397" s="239"/>
      <c r="BT397" s="239"/>
      <c r="BU397" s="239"/>
      <c r="BV397" s="239"/>
      <c r="BW397" s="239"/>
      <c r="BX397" s="239"/>
      <c r="BY397" s="239"/>
      <c r="BZ397" s="239"/>
      <c r="CA397" s="239"/>
      <c r="CB397" s="239"/>
      <c r="CC397" s="239"/>
      <c r="CD397" s="239"/>
      <c r="CE397" s="239"/>
    </row>
    <row r="398" customFormat="false" ht="12.75" hidden="false" customHeight="false" outlineLevel="0" collapsed="false">
      <c r="B398" s="236"/>
      <c r="C398" s="236"/>
      <c r="D398" s="236"/>
      <c r="E398" s="236"/>
      <c r="F398" s="236"/>
      <c r="G398" s="236"/>
      <c r="H398" s="236"/>
      <c r="I398" s="236"/>
      <c r="J398" s="236"/>
      <c r="K398" s="238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  <c r="AA398" s="236"/>
      <c r="AB398" s="236"/>
      <c r="AC398" s="236"/>
      <c r="AD398" s="236"/>
      <c r="AE398" s="236"/>
      <c r="AF398" s="236"/>
      <c r="AG398" s="236"/>
      <c r="AH398" s="236"/>
      <c r="AI398" s="236"/>
      <c r="AJ398" s="236"/>
      <c r="AK398" s="236"/>
      <c r="AL398" s="236"/>
      <c r="AM398" s="236"/>
      <c r="AN398" s="236"/>
      <c r="AO398" s="236"/>
      <c r="AP398" s="236"/>
      <c r="AQ398" s="236"/>
      <c r="AR398" s="236"/>
      <c r="AS398" s="236"/>
      <c r="AT398" s="236"/>
      <c r="AU398" s="236"/>
      <c r="AV398" s="236"/>
      <c r="AW398" s="236"/>
      <c r="AX398" s="236"/>
      <c r="AY398" s="236"/>
      <c r="AZ398" s="236"/>
      <c r="BA398" s="236"/>
      <c r="BB398" s="236"/>
      <c r="BC398" s="236"/>
      <c r="BD398" s="236"/>
      <c r="BE398" s="236"/>
      <c r="BF398" s="238"/>
      <c r="BG398" s="236"/>
      <c r="BH398" s="236"/>
      <c r="BI398" s="236"/>
      <c r="BJ398" s="239"/>
      <c r="BK398" s="239"/>
      <c r="BL398" s="239"/>
      <c r="BM398" s="13"/>
      <c r="BN398" s="13"/>
      <c r="BO398" s="13"/>
      <c r="BP398" s="13"/>
      <c r="BQ398" s="13"/>
      <c r="BR398" s="239"/>
      <c r="BS398" s="239"/>
      <c r="BT398" s="239"/>
      <c r="BU398" s="239"/>
      <c r="BV398" s="239"/>
      <c r="BW398" s="239"/>
      <c r="BX398" s="239"/>
      <c r="BY398" s="239"/>
      <c r="BZ398" s="239"/>
      <c r="CA398" s="239"/>
      <c r="CB398" s="239"/>
      <c r="CC398" s="239"/>
      <c r="CD398" s="239"/>
      <c r="CE398" s="239"/>
    </row>
    <row r="399" customFormat="false" ht="12.75" hidden="false" customHeight="false" outlineLevel="0" collapsed="false">
      <c r="B399" s="236"/>
      <c r="C399" s="236"/>
      <c r="D399" s="236"/>
      <c r="E399" s="236"/>
      <c r="F399" s="236"/>
      <c r="G399" s="236"/>
      <c r="H399" s="236"/>
      <c r="I399" s="236"/>
      <c r="J399" s="236"/>
      <c r="K399" s="238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  <c r="AA399" s="236"/>
      <c r="AB399" s="236"/>
      <c r="AC399" s="236"/>
      <c r="AD399" s="236"/>
      <c r="AE399" s="236"/>
      <c r="AF399" s="236"/>
      <c r="AG399" s="236"/>
      <c r="AH399" s="236"/>
      <c r="AI399" s="236"/>
      <c r="AJ399" s="236"/>
      <c r="AK399" s="236"/>
      <c r="AL399" s="236"/>
      <c r="AM399" s="236"/>
      <c r="AN399" s="236"/>
      <c r="AO399" s="236"/>
      <c r="AP399" s="236"/>
      <c r="AQ399" s="236"/>
      <c r="AR399" s="236"/>
      <c r="AS399" s="236"/>
      <c r="AT399" s="236"/>
      <c r="AU399" s="236"/>
      <c r="AV399" s="236"/>
      <c r="AW399" s="236"/>
      <c r="AX399" s="236"/>
      <c r="AY399" s="236"/>
      <c r="AZ399" s="236"/>
      <c r="BA399" s="236"/>
      <c r="BB399" s="236"/>
      <c r="BC399" s="236"/>
      <c r="BD399" s="236"/>
      <c r="BE399" s="236"/>
      <c r="BF399" s="238"/>
      <c r="BG399" s="236"/>
      <c r="BH399" s="236"/>
      <c r="BI399" s="236"/>
      <c r="BJ399" s="239"/>
      <c r="BK399" s="239"/>
      <c r="BL399" s="239"/>
      <c r="BM399" s="13"/>
      <c r="BN399" s="13"/>
      <c r="BO399" s="13"/>
      <c r="BP399" s="13"/>
      <c r="BQ399" s="13"/>
      <c r="BR399" s="239"/>
      <c r="BS399" s="239"/>
      <c r="BT399" s="239"/>
      <c r="BU399" s="239"/>
      <c r="BV399" s="239"/>
      <c r="BW399" s="239"/>
      <c r="BX399" s="239"/>
      <c r="BY399" s="239"/>
      <c r="BZ399" s="239"/>
      <c r="CA399" s="239"/>
      <c r="CB399" s="239"/>
      <c r="CC399" s="239"/>
      <c r="CD399" s="239"/>
      <c r="CE399" s="239"/>
    </row>
    <row r="400" customFormat="false" ht="12.75" hidden="false" customHeight="false" outlineLevel="0" collapsed="false">
      <c r="B400" s="236"/>
      <c r="C400" s="236"/>
      <c r="D400" s="236"/>
      <c r="E400" s="236"/>
      <c r="F400" s="236"/>
      <c r="G400" s="236"/>
      <c r="H400" s="236"/>
      <c r="I400" s="236"/>
      <c r="J400" s="236"/>
      <c r="K400" s="238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F400" s="236"/>
      <c r="AG400" s="236"/>
      <c r="AH400" s="236"/>
      <c r="AI400" s="236"/>
      <c r="AJ400" s="236"/>
      <c r="AK400" s="236"/>
      <c r="AL400" s="236"/>
      <c r="AM400" s="236"/>
      <c r="AN400" s="236"/>
      <c r="AO400" s="236"/>
      <c r="AP400" s="236"/>
      <c r="AQ400" s="236"/>
      <c r="AR400" s="236"/>
      <c r="AS400" s="236"/>
      <c r="AT400" s="236"/>
      <c r="AU400" s="236"/>
      <c r="AV400" s="236"/>
      <c r="AW400" s="236"/>
      <c r="AX400" s="236"/>
      <c r="AY400" s="236"/>
      <c r="AZ400" s="236"/>
      <c r="BA400" s="236"/>
      <c r="BB400" s="236"/>
      <c r="BC400" s="236"/>
      <c r="BD400" s="236"/>
      <c r="BE400" s="236"/>
      <c r="BF400" s="238"/>
      <c r="BG400" s="236"/>
      <c r="BH400" s="236"/>
      <c r="BI400" s="236"/>
      <c r="BJ400" s="239"/>
      <c r="BK400" s="239"/>
      <c r="BL400" s="239"/>
      <c r="BM400" s="13"/>
      <c r="BN400" s="13"/>
      <c r="BO400" s="13"/>
      <c r="BP400" s="13"/>
      <c r="BQ400" s="13"/>
      <c r="BR400" s="239"/>
      <c r="BS400" s="239"/>
      <c r="BT400" s="239"/>
      <c r="BU400" s="239"/>
      <c r="BV400" s="239"/>
      <c r="BW400" s="239"/>
      <c r="BX400" s="239"/>
      <c r="BY400" s="239"/>
      <c r="BZ400" s="239"/>
      <c r="CA400" s="239"/>
      <c r="CB400" s="239"/>
      <c r="CC400" s="239"/>
      <c r="CD400" s="239"/>
      <c r="CE400" s="239"/>
    </row>
    <row r="401" customFormat="false" ht="12.75" hidden="false" customHeight="false" outlineLevel="0" collapsed="false">
      <c r="B401" s="236"/>
      <c r="C401" s="236"/>
      <c r="D401" s="236"/>
      <c r="E401" s="236"/>
      <c r="F401" s="236"/>
      <c r="G401" s="236"/>
      <c r="H401" s="236"/>
      <c r="I401" s="236"/>
      <c r="J401" s="236"/>
      <c r="K401" s="238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  <c r="AA401" s="236"/>
      <c r="AB401" s="236"/>
      <c r="AC401" s="236"/>
      <c r="AD401" s="236"/>
      <c r="AE401" s="236"/>
      <c r="AF401" s="236"/>
      <c r="AG401" s="236"/>
      <c r="AH401" s="236"/>
      <c r="AI401" s="236"/>
      <c r="AJ401" s="236"/>
      <c r="AK401" s="236"/>
      <c r="AL401" s="236"/>
      <c r="AM401" s="236"/>
      <c r="AN401" s="236"/>
      <c r="AO401" s="236"/>
      <c r="AP401" s="236"/>
      <c r="AQ401" s="236"/>
      <c r="AR401" s="236"/>
      <c r="AS401" s="236"/>
      <c r="AT401" s="236"/>
      <c r="AU401" s="236"/>
      <c r="AV401" s="236"/>
      <c r="AW401" s="236"/>
      <c r="AX401" s="236"/>
      <c r="AY401" s="236"/>
      <c r="AZ401" s="236"/>
      <c r="BA401" s="236"/>
      <c r="BB401" s="236"/>
      <c r="BC401" s="236"/>
      <c r="BD401" s="236"/>
      <c r="BE401" s="236"/>
      <c r="BF401" s="238"/>
      <c r="BG401" s="236"/>
      <c r="BH401" s="236"/>
      <c r="BI401" s="236"/>
      <c r="BJ401" s="239"/>
      <c r="BK401" s="239"/>
      <c r="BL401" s="239"/>
      <c r="BM401" s="13"/>
      <c r="BN401" s="13"/>
      <c r="BO401" s="13"/>
      <c r="BP401" s="13"/>
      <c r="BQ401" s="13"/>
      <c r="BR401" s="239"/>
      <c r="BS401" s="239"/>
      <c r="BT401" s="239"/>
      <c r="BU401" s="239"/>
      <c r="BV401" s="239"/>
      <c r="BW401" s="239"/>
      <c r="BX401" s="239"/>
      <c r="BY401" s="239"/>
      <c r="BZ401" s="239"/>
      <c r="CA401" s="239"/>
      <c r="CB401" s="239"/>
      <c r="CC401" s="239"/>
      <c r="CD401" s="239"/>
      <c r="CE401" s="239"/>
    </row>
    <row r="402" customFormat="false" ht="12.75" hidden="false" customHeight="false" outlineLevel="0" collapsed="false">
      <c r="B402" s="236"/>
      <c r="C402" s="236"/>
      <c r="D402" s="236"/>
      <c r="E402" s="236"/>
      <c r="F402" s="236"/>
      <c r="G402" s="236"/>
      <c r="H402" s="236"/>
      <c r="I402" s="236"/>
      <c r="J402" s="236"/>
      <c r="K402" s="238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  <c r="AA402" s="236"/>
      <c r="AB402" s="236"/>
      <c r="AC402" s="236"/>
      <c r="AD402" s="236"/>
      <c r="AE402" s="236"/>
      <c r="AF402" s="236"/>
      <c r="AG402" s="236"/>
      <c r="AH402" s="236"/>
      <c r="AI402" s="236"/>
      <c r="AJ402" s="236"/>
      <c r="AK402" s="236"/>
      <c r="AL402" s="236"/>
      <c r="AM402" s="236"/>
      <c r="AN402" s="236"/>
      <c r="AO402" s="236"/>
      <c r="AP402" s="236"/>
      <c r="AQ402" s="236"/>
      <c r="AR402" s="236"/>
      <c r="AS402" s="236"/>
      <c r="AT402" s="236"/>
      <c r="AU402" s="236"/>
      <c r="AV402" s="236"/>
      <c r="AW402" s="236"/>
      <c r="AX402" s="236"/>
      <c r="AY402" s="236"/>
      <c r="AZ402" s="236"/>
      <c r="BA402" s="236"/>
      <c r="BB402" s="236"/>
      <c r="BC402" s="236"/>
      <c r="BD402" s="236"/>
      <c r="BE402" s="236"/>
      <c r="BF402" s="238"/>
      <c r="BG402" s="236"/>
      <c r="BH402" s="236"/>
      <c r="BI402" s="236"/>
      <c r="BJ402" s="239"/>
      <c r="BK402" s="239"/>
      <c r="BL402" s="239"/>
      <c r="BM402" s="13"/>
      <c r="BN402" s="13"/>
      <c r="BO402" s="13"/>
      <c r="BP402" s="13"/>
      <c r="BQ402" s="13"/>
      <c r="BR402" s="239"/>
      <c r="BS402" s="239"/>
      <c r="BT402" s="239"/>
      <c r="BU402" s="239"/>
      <c r="BV402" s="239"/>
      <c r="BW402" s="239"/>
      <c r="BX402" s="239"/>
      <c r="BY402" s="239"/>
      <c r="BZ402" s="239"/>
      <c r="CA402" s="239"/>
      <c r="CB402" s="239"/>
      <c r="CC402" s="239"/>
      <c r="CD402" s="239"/>
      <c r="CE402" s="239"/>
    </row>
    <row r="403" customFormat="false" ht="12.75" hidden="false" customHeight="false" outlineLevel="0" collapsed="false">
      <c r="BM403" s="13"/>
      <c r="BN403" s="13"/>
      <c r="BO403" s="13"/>
      <c r="BP403" s="13"/>
      <c r="BQ403" s="13"/>
    </row>
    <row r="404" customFormat="false" ht="12.75" hidden="false" customHeight="false" outlineLevel="0" collapsed="false">
      <c r="BO404" s="257"/>
    </row>
    <row r="405" customFormat="false" ht="12.75" hidden="false" customHeight="false" outlineLevel="0" collapsed="false">
      <c r="BO405" s="257"/>
    </row>
    <row r="406" customFormat="false" ht="12.75" hidden="false" customHeight="false" outlineLevel="0" collapsed="false">
      <c r="BO406" s="257"/>
    </row>
    <row r="407" customFormat="false" ht="12.75" hidden="false" customHeight="false" outlineLevel="0" collapsed="false">
      <c r="BO407" s="257"/>
    </row>
    <row r="408" customFormat="false" ht="12.75" hidden="false" customHeight="false" outlineLevel="0" collapsed="false">
      <c r="BO408" s="257"/>
    </row>
    <row r="409" customFormat="false" ht="12.75" hidden="false" customHeight="false" outlineLevel="0" collapsed="false">
      <c r="BO409" s="257"/>
    </row>
    <row r="410" customFormat="false" ht="12.75" hidden="false" customHeight="false" outlineLevel="0" collapsed="false">
      <c r="BO410" s="257"/>
    </row>
    <row r="411" customFormat="false" ht="12.75" hidden="false" customHeight="false" outlineLevel="0" collapsed="false">
      <c r="BO411" s="257"/>
    </row>
    <row r="412" customFormat="false" ht="12.75" hidden="false" customHeight="false" outlineLevel="0" collapsed="false">
      <c r="BO412" s="257"/>
    </row>
    <row r="413" customFormat="false" ht="12.75" hidden="false" customHeight="false" outlineLevel="0" collapsed="false">
      <c r="BO413" s="257"/>
    </row>
    <row r="414" customFormat="false" ht="12.75" hidden="false" customHeight="false" outlineLevel="0" collapsed="false">
      <c r="BO414" s="257"/>
    </row>
    <row r="415" customFormat="false" ht="12.75" hidden="false" customHeight="false" outlineLevel="0" collapsed="false">
      <c r="BO415" s="257"/>
    </row>
    <row r="416" customFormat="false" ht="12.75" hidden="false" customHeight="false" outlineLevel="0" collapsed="false">
      <c r="BO416" s="257"/>
    </row>
    <row r="417" customFormat="false" ht="12.75" hidden="false" customHeight="false" outlineLevel="0" collapsed="false">
      <c r="BO417" s="257"/>
    </row>
    <row r="418" customFormat="false" ht="12.75" hidden="false" customHeight="false" outlineLevel="0" collapsed="false">
      <c r="BO418" s="257"/>
    </row>
    <row r="419" customFormat="false" ht="12.75" hidden="false" customHeight="false" outlineLevel="0" collapsed="false">
      <c r="BO419" s="257"/>
    </row>
    <row r="420" customFormat="false" ht="12.75" hidden="false" customHeight="false" outlineLevel="0" collapsed="false">
      <c r="BO420" s="257"/>
    </row>
    <row r="421" customFormat="false" ht="12.75" hidden="false" customHeight="false" outlineLevel="0" collapsed="false">
      <c r="BO421" s="257"/>
    </row>
    <row r="422" customFormat="false" ht="12.75" hidden="false" customHeight="false" outlineLevel="0" collapsed="false">
      <c r="BO422" s="257"/>
    </row>
    <row r="423" customFormat="false" ht="12.75" hidden="false" customHeight="false" outlineLevel="0" collapsed="false">
      <c r="BO423" s="257"/>
    </row>
    <row r="424" customFormat="false" ht="12.75" hidden="false" customHeight="false" outlineLevel="0" collapsed="false">
      <c r="BO424" s="257"/>
    </row>
    <row r="425" customFormat="false" ht="12.75" hidden="false" customHeight="false" outlineLevel="0" collapsed="false">
      <c r="BO425" s="257"/>
    </row>
    <row r="426" customFormat="false" ht="12.75" hidden="false" customHeight="false" outlineLevel="0" collapsed="false">
      <c r="BO426" s="257"/>
    </row>
    <row r="427" customFormat="false" ht="12.75" hidden="false" customHeight="false" outlineLevel="0" collapsed="false">
      <c r="BO427" s="257"/>
    </row>
    <row r="428" customFormat="false" ht="12.75" hidden="false" customHeight="false" outlineLevel="0" collapsed="false">
      <c r="BO428" s="257"/>
    </row>
    <row r="429" customFormat="false" ht="12.75" hidden="false" customHeight="false" outlineLevel="0" collapsed="false">
      <c r="BO429" s="257"/>
    </row>
    <row r="430" customFormat="false" ht="12.75" hidden="false" customHeight="false" outlineLevel="0" collapsed="false">
      <c r="BO430" s="257"/>
    </row>
    <row r="431" customFormat="false" ht="12.75" hidden="false" customHeight="false" outlineLevel="0" collapsed="false">
      <c r="BO431" s="257"/>
    </row>
    <row r="432" customFormat="false" ht="12.75" hidden="false" customHeight="false" outlineLevel="0" collapsed="false">
      <c r="BO432" s="257"/>
    </row>
    <row r="433" customFormat="false" ht="12.75" hidden="false" customHeight="false" outlineLevel="0" collapsed="false">
      <c r="BO433" s="257"/>
    </row>
    <row r="434" customFormat="false" ht="12.75" hidden="false" customHeight="false" outlineLevel="0" collapsed="false">
      <c r="BO434" s="257"/>
    </row>
    <row r="435" customFormat="false" ht="12.75" hidden="false" customHeight="false" outlineLevel="0" collapsed="false">
      <c r="BO435" s="257"/>
    </row>
    <row r="436" customFormat="false" ht="12.75" hidden="false" customHeight="false" outlineLevel="0" collapsed="false">
      <c r="BO436" s="257"/>
    </row>
    <row r="437" customFormat="false" ht="12.75" hidden="false" customHeight="false" outlineLevel="0" collapsed="false">
      <c r="BO437" s="257"/>
    </row>
    <row r="438" customFormat="false" ht="12.75" hidden="false" customHeight="false" outlineLevel="0" collapsed="false">
      <c r="BO438" s="257"/>
    </row>
    <row r="439" customFormat="false" ht="12.75" hidden="false" customHeight="false" outlineLevel="0" collapsed="false">
      <c r="BO439" s="257"/>
    </row>
    <row r="440" customFormat="false" ht="12.75" hidden="false" customHeight="false" outlineLevel="0" collapsed="false">
      <c r="BO440" s="257"/>
    </row>
    <row r="441" customFormat="false" ht="12.75" hidden="false" customHeight="false" outlineLevel="0" collapsed="false">
      <c r="BO441" s="257"/>
    </row>
    <row r="442" customFormat="false" ht="12.75" hidden="false" customHeight="false" outlineLevel="0" collapsed="false">
      <c r="BO442" s="257"/>
    </row>
    <row r="443" customFormat="false" ht="12.75" hidden="false" customHeight="false" outlineLevel="0" collapsed="false">
      <c r="BO443" s="257"/>
    </row>
    <row r="444" customFormat="false" ht="12.75" hidden="false" customHeight="false" outlineLevel="0" collapsed="false">
      <c r="BO444" s="257"/>
    </row>
    <row r="445" customFormat="false" ht="12.75" hidden="false" customHeight="false" outlineLevel="0" collapsed="false">
      <c r="BO445" s="257"/>
    </row>
    <row r="446" customFormat="false" ht="12.75" hidden="false" customHeight="false" outlineLevel="0" collapsed="false">
      <c r="BO446" s="257"/>
    </row>
    <row r="447" customFormat="false" ht="12.75" hidden="false" customHeight="false" outlineLevel="0" collapsed="false">
      <c r="BO447" s="257"/>
    </row>
    <row r="448" customFormat="false" ht="12.75" hidden="false" customHeight="false" outlineLevel="0" collapsed="false">
      <c r="BO448" s="257"/>
    </row>
    <row r="449" customFormat="false" ht="12.75" hidden="false" customHeight="false" outlineLevel="0" collapsed="false">
      <c r="BO449" s="257"/>
    </row>
    <row r="450" customFormat="false" ht="12.75" hidden="false" customHeight="false" outlineLevel="0" collapsed="false">
      <c r="BO450" s="257"/>
    </row>
    <row r="451" customFormat="false" ht="12.75" hidden="false" customHeight="false" outlineLevel="0" collapsed="false">
      <c r="BO451" s="257"/>
    </row>
    <row r="452" customFormat="false" ht="12.75" hidden="false" customHeight="false" outlineLevel="0" collapsed="false">
      <c r="BO452" s="257"/>
    </row>
    <row r="453" customFormat="false" ht="12.75" hidden="false" customHeight="false" outlineLevel="0" collapsed="false">
      <c r="BO453" s="257"/>
    </row>
    <row r="454" customFormat="false" ht="12.75" hidden="false" customHeight="false" outlineLevel="0" collapsed="false">
      <c r="BO454" s="257"/>
    </row>
    <row r="455" customFormat="false" ht="12.75" hidden="false" customHeight="false" outlineLevel="0" collapsed="false">
      <c r="BO455" s="257"/>
    </row>
    <row r="456" customFormat="false" ht="12.75" hidden="false" customHeight="false" outlineLevel="0" collapsed="false">
      <c r="BO456" s="257"/>
    </row>
    <row r="457" customFormat="false" ht="12.75" hidden="false" customHeight="false" outlineLevel="0" collapsed="false">
      <c r="BO457" s="257"/>
    </row>
    <row r="458" customFormat="false" ht="12.75" hidden="false" customHeight="false" outlineLevel="0" collapsed="false">
      <c r="BO458" s="257"/>
    </row>
    <row r="459" customFormat="false" ht="12.75" hidden="false" customHeight="false" outlineLevel="0" collapsed="false">
      <c r="BO459" s="257"/>
    </row>
    <row r="460" customFormat="false" ht="12.75" hidden="false" customHeight="false" outlineLevel="0" collapsed="false">
      <c r="BO460" s="257"/>
    </row>
    <row r="461" customFormat="false" ht="12.75" hidden="false" customHeight="false" outlineLevel="0" collapsed="false">
      <c r="BO461" s="257"/>
    </row>
    <row r="462" customFormat="false" ht="12.75" hidden="false" customHeight="false" outlineLevel="0" collapsed="false">
      <c r="BO462" s="257"/>
    </row>
    <row r="463" customFormat="false" ht="12.75" hidden="false" customHeight="false" outlineLevel="0" collapsed="false">
      <c r="BO463" s="257"/>
    </row>
    <row r="464" customFormat="false" ht="12.75" hidden="false" customHeight="false" outlineLevel="0" collapsed="false">
      <c r="BO464" s="257"/>
    </row>
    <row r="465" customFormat="false" ht="12.75" hidden="false" customHeight="false" outlineLevel="0" collapsed="false">
      <c r="BO465" s="257"/>
    </row>
    <row r="466" customFormat="false" ht="12.75" hidden="false" customHeight="false" outlineLevel="0" collapsed="false">
      <c r="BO466" s="257"/>
    </row>
    <row r="467" customFormat="false" ht="12.75" hidden="false" customHeight="false" outlineLevel="0" collapsed="false">
      <c r="BO467" s="257"/>
    </row>
    <row r="468" customFormat="false" ht="12.75" hidden="false" customHeight="false" outlineLevel="0" collapsed="false">
      <c r="BO468" s="257"/>
    </row>
    <row r="469" customFormat="false" ht="12.75" hidden="false" customHeight="false" outlineLevel="0" collapsed="false">
      <c r="BO469" s="257"/>
    </row>
    <row r="470" customFormat="false" ht="12.75" hidden="false" customHeight="false" outlineLevel="0" collapsed="false">
      <c r="BO470" s="257"/>
    </row>
    <row r="471" customFormat="false" ht="12.75" hidden="false" customHeight="false" outlineLevel="0" collapsed="false">
      <c r="BO471" s="257"/>
    </row>
    <row r="472" customFormat="false" ht="12.75" hidden="false" customHeight="false" outlineLevel="0" collapsed="false">
      <c r="BO472" s="257"/>
    </row>
    <row r="473" customFormat="false" ht="12.75" hidden="false" customHeight="false" outlineLevel="0" collapsed="false">
      <c r="BO473" s="257"/>
    </row>
    <row r="474" customFormat="false" ht="12.75" hidden="false" customHeight="false" outlineLevel="0" collapsed="false">
      <c r="BO474" s="257"/>
    </row>
    <row r="475" customFormat="false" ht="12.75" hidden="false" customHeight="false" outlineLevel="0" collapsed="false">
      <c r="BO475" s="257"/>
    </row>
    <row r="476" customFormat="false" ht="12.75" hidden="false" customHeight="false" outlineLevel="0" collapsed="false">
      <c r="BO476" s="257"/>
    </row>
    <row r="477" customFormat="false" ht="12.75" hidden="false" customHeight="false" outlineLevel="0" collapsed="false">
      <c r="BO477" s="257"/>
    </row>
    <row r="478" customFormat="false" ht="12.75" hidden="false" customHeight="false" outlineLevel="0" collapsed="false">
      <c r="BO478" s="257"/>
    </row>
    <row r="479" customFormat="false" ht="12.75" hidden="false" customHeight="false" outlineLevel="0" collapsed="false">
      <c r="BO479" s="257"/>
    </row>
    <row r="480" customFormat="false" ht="12.75" hidden="false" customHeight="false" outlineLevel="0" collapsed="false">
      <c r="BO480" s="257"/>
    </row>
    <row r="481" customFormat="false" ht="12.75" hidden="false" customHeight="false" outlineLevel="0" collapsed="false">
      <c r="BO481" s="257"/>
    </row>
    <row r="482" customFormat="false" ht="12.75" hidden="false" customHeight="false" outlineLevel="0" collapsed="false">
      <c r="BO482" s="257"/>
    </row>
    <row r="483" customFormat="false" ht="12.75" hidden="false" customHeight="false" outlineLevel="0" collapsed="false">
      <c r="BO483" s="257"/>
    </row>
    <row r="484" customFormat="false" ht="12.75" hidden="false" customHeight="false" outlineLevel="0" collapsed="false">
      <c r="BO484" s="257"/>
    </row>
    <row r="485" customFormat="false" ht="12.75" hidden="false" customHeight="false" outlineLevel="0" collapsed="false">
      <c r="BO485" s="257"/>
    </row>
    <row r="486" customFormat="false" ht="12.75" hidden="false" customHeight="false" outlineLevel="0" collapsed="false">
      <c r="BO486" s="257"/>
    </row>
    <row r="487" customFormat="false" ht="12.75" hidden="false" customHeight="false" outlineLevel="0" collapsed="false">
      <c r="BO487" s="257"/>
    </row>
    <row r="488" customFormat="false" ht="12.75" hidden="false" customHeight="false" outlineLevel="0" collapsed="false">
      <c r="BO488" s="257"/>
    </row>
    <row r="489" customFormat="false" ht="12.75" hidden="false" customHeight="false" outlineLevel="0" collapsed="false">
      <c r="BO489" s="257"/>
    </row>
    <row r="490" customFormat="false" ht="12.75" hidden="false" customHeight="false" outlineLevel="0" collapsed="false">
      <c r="BO490" s="257"/>
    </row>
    <row r="491" customFormat="false" ht="12.75" hidden="false" customHeight="false" outlineLevel="0" collapsed="false">
      <c r="BO491" s="257"/>
    </row>
    <row r="492" customFormat="false" ht="12.75" hidden="false" customHeight="false" outlineLevel="0" collapsed="false">
      <c r="BO492" s="257"/>
    </row>
    <row r="493" customFormat="false" ht="12.75" hidden="false" customHeight="false" outlineLevel="0" collapsed="false">
      <c r="BO493" s="257"/>
    </row>
    <row r="494" customFormat="false" ht="12.75" hidden="false" customHeight="false" outlineLevel="0" collapsed="false">
      <c r="BO494" s="257"/>
    </row>
    <row r="495" customFormat="false" ht="12.75" hidden="false" customHeight="false" outlineLevel="0" collapsed="false">
      <c r="BO495" s="257"/>
    </row>
    <row r="496" customFormat="false" ht="12.75" hidden="false" customHeight="false" outlineLevel="0" collapsed="false">
      <c r="BO496" s="257"/>
    </row>
    <row r="497" customFormat="false" ht="12.75" hidden="false" customHeight="false" outlineLevel="0" collapsed="false">
      <c r="BO497" s="257"/>
    </row>
    <row r="498" customFormat="false" ht="12.75" hidden="false" customHeight="false" outlineLevel="0" collapsed="false">
      <c r="BO498" s="257"/>
    </row>
    <row r="499" customFormat="false" ht="12.75" hidden="false" customHeight="false" outlineLevel="0" collapsed="false">
      <c r="BO499" s="257"/>
    </row>
    <row r="500" customFormat="false" ht="12.75" hidden="false" customHeight="false" outlineLevel="0" collapsed="false">
      <c r="BO500" s="257"/>
    </row>
    <row r="501" customFormat="false" ht="12.75" hidden="false" customHeight="false" outlineLevel="0" collapsed="false">
      <c r="BO501" s="257"/>
    </row>
    <row r="502" customFormat="false" ht="12.75" hidden="false" customHeight="false" outlineLevel="0" collapsed="false">
      <c r="BO502" s="257"/>
    </row>
    <row r="503" customFormat="false" ht="12.75" hidden="false" customHeight="false" outlineLevel="0" collapsed="false">
      <c r="BO503" s="257"/>
    </row>
    <row r="504" customFormat="false" ht="12.75" hidden="false" customHeight="false" outlineLevel="0" collapsed="false">
      <c r="BO504" s="257"/>
    </row>
    <row r="505" customFormat="false" ht="12.75" hidden="false" customHeight="false" outlineLevel="0" collapsed="false">
      <c r="BO505" s="257"/>
    </row>
    <row r="506" customFormat="false" ht="12.75" hidden="false" customHeight="false" outlineLevel="0" collapsed="false">
      <c r="BO506" s="257"/>
    </row>
    <row r="507" customFormat="false" ht="12.75" hidden="false" customHeight="false" outlineLevel="0" collapsed="false">
      <c r="BO507" s="257"/>
    </row>
    <row r="508" customFormat="false" ht="12.75" hidden="false" customHeight="false" outlineLevel="0" collapsed="false">
      <c r="BO508" s="257"/>
    </row>
    <row r="509" customFormat="false" ht="12.75" hidden="false" customHeight="false" outlineLevel="0" collapsed="false">
      <c r="BO509" s="257"/>
    </row>
    <row r="510" customFormat="false" ht="12.75" hidden="false" customHeight="false" outlineLevel="0" collapsed="false">
      <c r="BO510" s="257"/>
    </row>
    <row r="511" customFormat="false" ht="12.75" hidden="false" customHeight="false" outlineLevel="0" collapsed="false">
      <c r="BO511" s="257"/>
    </row>
    <row r="512" customFormat="false" ht="12.75" hidden="false" customHeight="false" outlineLevel="0" collapsed="false">
      <c r="BO512" s="257"/>
    </row>
    <row r="513" customFormat="false" ht="12.75" hidden="false" customHeight="false" outlineLevel="0" collapsed="false">
      <c r="BO513" s="257"/>
    </row>
    <row r="514" customFormat="false" ht="12.75" hidden="false" customHeight="false" outlineLevel="0" collapsed="false">
      <c r="BO514" s="257"/>
    </row>
    <row r="515" customFormat="false" ht="12.75" hidden="false" customHeight="false" outlineLevel="0" collapsed="false">
      <c r="BO515" s="257"/>
    </row>
    <row r="516" customFormat="false" ht="12.75" hidden="false" customHeight="false" outlineLevel="0" collapsed="false">
      <c r="BO516" s="257"/>
    </row>
    <row r="517" customFormat="false" ht="12.75" hidden="false" customHeight="false" outlineLevel="0" collapsed="false">
      <c r="BO517" s="257"/>
    </row>
    <row r="518" customFormat="false" ht="12.75" hidden="false" customHeight="false" outlineLevel="0" collapsed="false">
      <c r="BO518" s="257"/>
    </row>
    <row r="519" customFormat="false" ht="12.75" hidden="false" customHeight="false" outlineLevel="0" collapsed="false">
      <c r="BO519" s="257"/>
    </row>
    <row r="520" customFormat="false" ht="12.75" hidden="false" customHeight="false" outlineLevel="0" collapsed="false">
      <c r="BO520" s="257"/>
    </row>
    <row r="521" customFormat="false" ht="12.75" hidden="false" customHeight="false" outlineLevel="0" collapsed="false">
      <c r="BO521" s="257"/>
    </row>
    <row r="522" customFormat="false" ht="12.75" hidden="false" customHeight="false" outlineLevel="0" collapsed="false">
      <c r="BO522" s="257"/>
    </row>
  </sheetData>
  <mergeCells count="1">
    <mergeCell ref="AQ8:B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37" activeCellId="0" sqref="K3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30" width="9.14"/>
  </cols>
  <sheetData>
    <row r="1" customFormat="false" ht="23.25" hidden="false" customHeight="false" outlineLevel="0" collapsed="false">
      <c r="A1" s="258" t="s">
        <v>267</v>
      </c>
    </row>
    <row r="2" customFormat="false" ht="12.75" hidden="false" customHeight="false" outlineLevel="0" collapsed="false">
      <c r="A2" s="137" t="s">
        <v>268</v>
      </c>
    </row>
    <row r="4" customFormat="false" ht="12.75" hidden="false" customHeight="false" outlineLevel="0" collapsed="false">
      <c r="B4" s="259" t="s">
        <v>192</v>
      </c>
      <c r="C4" s="259" t="s">
        <v>193</v>
      </c>
      <c r="D4" s="259" t="s">
        <v>194</v>
      </c>
      <c r="E4" s="259" t="s">
        <v>195</v>
      </c>
      <c r="F4" s="259" t="s">
        <v>196</v>
      </c>
      <c r="G4" s="259" t="s">
        <v>197</v>
      </c>
      <c r="H4" s="259" t="s">
        <v>198</v>
      </c>
      <c r="I4" s="259" t="s">
        <v>199</v>
      </c>
      <c r="J4" s="259" t="s">
        <v>200</v>
      </c>
      <c r="K4" s="259" t="s">
        <v>201</v>
      </c>
      <c r="L4" s="259" t="s">
        <v>202</v>
      </c>
      <c r="M4" s="259" t="s">
        <v>203</v>
      </c>
    </row>
    <row r="5" customFormat="false" ht="12.75" hidden="false" customHeight="false" outlineLevel="0" collapsed="false">
      <c r="A5" s="260" t="s">
        <v>205</v>
      </c>
    </row>
    <row r="6" customFormat="false" ht="12.75" hidden="false" customHeight="false" outlineLevel="0" collapsed="false">
      <c r="A6" s="130" t="n">
        <v>1</v>
      </c>
      <c r="B6" s="261" t="n">
        <f aca="false">'Power Curves'!AR11</f>
        <v>0.95</v>
      </c>
      <c r="C6" s="261" t="n">
        <f aca="false">'Power Curves'!AS11</f>
        <v>0.95</v>
      </c>
      <c r="D6" s="261" t="n">
        <f aca="false">'Power Curves'!AT11</f>
        <v>0.919922074055667</v>
      </c>
      <c r="E6" s="261" t="n">
        <f aca="false">'Power Curves'!AU11</f>
        <v>0.919922074055667</v>
      </c>
      <c r="F6" s="261" t="n">
        <f aca="false">'Power Curves'!AV11</f>
        <v>1.05</v>
      </c>
      <c r="G6" s="261" t="n">
        <f aca="false">'Power Curves'!AW11</f>
        <v>0.955</v>
      </c>
      <c r="H6" s="261" t="n">
        <f aca="false">'Power Curves'!AX11</f>
        <v>0.955</v>
      </c>
      <c r="I6" s="261" t="n">
        <f aca="false">'Power Curves'!AY11</f>
        <v>0.955</v>
      </c>
      <c r="J6" s="261" t="n">
        <f aca="false">'Power Curves'!AZ11</f>
        <v>0.955</v>
      </c>
      <c r="K6" s="261" t="n">
        <f aca="false">'Power Curves'!BA11</f>
        <v>0.919922074055667</v>
      </c>
      <c r="L6" s="261" t="n">
        <f aca="false">'Power Curves'!BB11</f>
        <v>0.919922074055667</v>
      </c>
      <c r="M6" s="261" t="n">
        <f aca="false">'Power Curves'!BC11</f>
        <v>0.95</v>
      </c>
    </row>
    <row r="7" customFormat="false" ht="12.75" hidden="false" customHeight="false" outlineLevel="0" collapsed="false">
      <c r="A7" s="130" t="n">
        <v>2</v>
      </c>
      <c r="B7" s="261" t="n">
        <f aca="false">'Power Curves'!AR12</f>
        <v>0.9</v>
      </c>
      <c r="C7" s="261" t="n">
        <f aca="false">'Power Curves'!AS12</f>
        <v>0.9</v>
      </c>
      <c r="D7" s="261" t="n">
        <f aca="false">'Power Curves'!AT12</f>
        <v>0.876557155332527</v>
      </c>
      <c r="E7" s="261" t="n">
        <f aca="false">'Power Curves'!AU12</f>
        <v>0.876557155332527</v>
      </c>
      <c r="F7" s="261" t="n">
        <f aca="false">'Power Curves'!AV12</f>
        <v>0.85</v>
      </c>
      <c r="G7" s="261" t="n">
        <f aca="false">'Power Curves'!AW12</f>
        <v>0.81</v>
      </c>
      <c r="H7" s="261" t="n">
        <f aca="false">'Power Curves'!AX12</f>
        <v>0.81</v>
      </c>
      <c r="I7" s="261" t="n">
        <f aca="false">'Power Curves'!AY12</f>
        <v>0.81</v>
      </c>
      <c r="J7" s="261" t="n">
        <f aca="false">'Power Curves'!AZ12</f>
        <v>0.81</v>
      </c>
      <c r="K7" s="261" t="n">
        <f aca="false">'Power Curves'!BA12</f>
        <v>0.876557155332527</v>
      </c>
      <c r="L7" s="261" t="n">
        <f aca="false">'Power Curves'!BB12</f>
        <v>0.876557155332527</v>
      </c>
      <c r="M7" s="261" t="n">
        <f aca="false">'Power Curves'!BC12</f>
        <v>0.9</v>
      </c>
    </row>
    <row r="8" customFormat="false" ht="12.75" hidden="false" customHeight="false" outlineLevel="0" collapsed="false">
      <c r="A8" s="130" t="n">
        <v>3</v>
      </c>
      <c r="B8" s="261" t="n">
        <f aca="false">'Power Curves'!AR13</f>
        <v>0.85</v>
      </c>
      <c r="C8" s="261" t="n">
        <f aca="false">'Power Curves'!AS13</f>
        <v>0.85</v>
      </c>
      <c r="D8" s="261" t="n">
        <f aca="false">'Power Curves'!AT13</f>
        <v>0.85706971699111</v>
      </c>
      <c r="E8" s="261" t="n">
        <f aca="false">'Power Curves'!AU13</f>
        <v>0.85706971699111</v>
      </c>
      <c r="F8" s="261" t="n">
        <f aca="false">'Power Curves'!AV13</f>
        <v>0.75</v>
      </c>
      <c r="G8" s="261" t="n">
        <f aca="false">'Power Curves'!AW13</f>
        <v>0.81</v>
      </c>
      <c r="H8" s="261" t="n">
        <f aca="false">'Power Curves'!AX13</f>
        <v>0.81</v>
      </c>
      <c r="I8" s="261" t="n">
        <f aca="false">'Power Curves'!AY13</f>
        <v>0.81</v>
      </c>
      <c r="J8" s="261" t="n">
        <f aca="false">'Power Curves'!AZ13</f>
        <v>0.81</v>
      </c>
      <c r="K8" s="261" t="n">
        <f aca="false">'Power Curves'!BA13</f>
        <v>0.85706971699111</v>
      </c>
      <c r="L8" s="261" t="n">
        <f aca="false">'Power Curves'!BB13</f>
        <v>0.85706971699111</v>
      </c>
      <c r="M8" s="261" t="n">
        <f aca="false">'Power Curves'!BC13</f>
        <v>0.85</v>
      </c>
    </row>
    <row r="9" customFormat="false" ht="12.75" hidden="false" customHeight="false" outlineLevel="0" collapsed="false">
      <c r="A9" s="130" t="n">
        <v>4</v>
      </c>
      <c r="B9" s="261" t="n">
        <f aca="false">'Power Curves'!AR14</f>
        <v>0.85</v>
      </c>
      <c r="C9" s="261" t="n">
        <f aca="false">'Power Curves'!AS14</f>
        <v>0.85</v>
      </c>
      <c r="D9" s="261" t="n">
        <f aca="false">'Power Curves'!AT14</f>
        <v>0.851997293397017</v>
      </c>
      <c r="E9" s="261" t="n">
        <f aca="false">'Power Curves'!AU14</f>
        <v>0.851997293397017</v>
      </c>
      <c r="F9" s="261" t="n">
        <f aca="false">'Power Curves'!AV14</f>
        <v>0.75</v>
      </c>
      <c r="G9" s="261" t="n">
        <f aca="false">'Power Curves'!AW14</f>
        <v>0.81</v>
      </c>
      <c r="H9" s="261" t="n">
        <f aca="false">'Power Curves'!AX14</f>
        <v>0.81</v>
      </c>
      <c r="I9" s="261" t="n">
        <f aca="false">'Power Curves'!AY14</f>
        <v>0.81</v>
      </c>
      <c r="J9" s="261" t="n">
        <f aca="false">'Power Curves'!AZ14</f>
        <v>0.81</v>
      </c>
      <c r="K9" s="261" t="n">
        <f aca="false">'Power Curves'!BA14</f>
        <v>0.851997293397017</v>
      </c>
      <c r="L9" s="261" t="n">
        <f aca="false">'Power Curves'!BB14</f>
        <v>0.851997293397017</v>
      </c>
      <c r="M9" s="261" t="n">
        <f aca="false">'Power Curves'!BC14</f>
        <v>0.85</v>
      </c>
    </row>
    <row r="10" customFormat="false" ht="12.75" hidden="false" customHeight="false" outlineLevel="0" collapsed="false">
      <c r="A10" s="130" t="n">
        <v>5</v>
      </c>
      <c r="B10" s="261" t="n">
        <f aca="false">'Power Curves'!AR15</f>
        <v>0.88</v>
      </c>
      <c r="C10" s="261" t="n">
        <f aca="false">'Power Curves'!AS15</f>
        <v>0.88</v>
      </c>
      <c r="D10" s="261" t="n">
        <f aca="false">'Power Curves'!AT15</f>
        <v>0.862518519257101</v>
      </c>
      <c r="E10" s="261" t="n">
        <f aca="false">'Power Curves'!AU15</f>
        <v>0.862518519257101</v>
      </c>
      <c r="F10" s="261" t="n">
        <f aca="false">'Power Curves'!AV15</f>
        <v>0.815</v>
      </c>
      <c r="G10" s="261" t="n">
        <f aca="false">'Power Curves'!AW15</f>
        <v>0.855</v>
      </c>
      <c r="H10" s="261" t="n">
        <f aca="false">'Power Curves'!AX15</f>
        <v>0.855</v>
      </c>
      <c r="I10" s="261" t="n">
        <f aca="false">'Power Curves'!AY15</f>
        <v>0.855</v>
      </c>
      <c r="J10" s="261" t="n">
        <f aca="false">'Power Curves'!AZ15</f>
        <v>0.855</v>
      </c>
      <c r="K10" s="261" t="n">
        <f aca="false">'Power Curves'!BA15</f>
        <v>0.862518519257101</v>
      </c>
      <c r="L10" s="261" t="n">
        <f aca="false">'Power Curves'!BB15</f>
        <v>0.862518519257101</v>
      </c>
      <c r="M10" s="261" t="n">
        <f aca="false">'Power Curves'!BC15</f>
        <v>0.88</v>
      </c>
    </row>
    <row r="11" customFormat="false" ht="12.75" hidden="false" customHeight="false" outlineLevel="0" collapsed="false">
      <c r="A11" s="130" t="n">
        <v>6</v>
      </c>
      <c r="B11" s="261" t="n">
        <f aca="false">'Power Curves'!AR16</f>
        <v>1.25</v>
      </c>
      <c r="C11" s="261" t="n">
        <f aca="false">'Power Curves'!AS16</f>
        <v>1.25</v>
      </c>
      <c r="D11" s="261" t="n">
        <f aca="false">'Power Curves'!AT16</f>
        <v>0.865677075493122</v>
      </c>
      <c r="E11" s="261" t="n">
        <f aca="false">'Power Curves'!AU16</f>
        <v>0.865677075493122</v>
      </c>
      <c r="F11" s="261" t="n">
        <f aca="false">'Power Curves'!AV16</f>
        <v>0.825</v>
      </c>
      <c r="G11" s="261" t="n">
        <f aca="false">'Power Curves'!AW16</f>
        <v>0.965</v>
      </c>
      <c r="H11" s="261" t="n">
        <f aca="false">'Power Curves'!AX16</f>
        <v>0.965</v>
      </c>
      <c r="I11" s="261" t="n">
        <f aca="false">'Power Curves'!AY16</f>
        <v>0.965</v>
      </c>
      <c r="J11" s="261" t="n">
        <f aca="false">'Power Curves'!AZ16</f>
        <v>0.965</v>
      </c>
      <c r="K11" s="261" t="n">
        <f aca="false">'Power Curves'!BA16</f>
        <v>0.865677075493122</v>
      </c>
      <c r="L11" s="261" t="n">
        <f aca="false">'Power Curves'!BB16</f>
        <v>0.865677075493122</v>
      </c>
      <c r="M11" s="261" t="n">
        <f aca="false">'Power Curves'!BC16</f>
        <v>1.25</v>
      </c>
    </row>
    <row r="12" customFormat="false" ht="12.75" hidden="false" customHeight="false" outlineLevel="0" collapsed="false">
      <c r="A12" s="130" t="n">
        <v>7</v>
      </c>
      <c r="B12" s="261" t="n">
        <f aca="false">'Power Curves'!AR17</f>
        <v>1.15</v>
      </c>
      <c r="C12" s="261" t="n">
        <f aca="false">'Power Curves'!AS17</f>
        <v>1.15</v>
      </c>
      <c r="D12" s="261" t="n">
        <f aca="false">'Power Curves'!AT17</f>
        <v>1.15</v>
      </c>
      <c r="E12" s="261" t="n">
        <f aca="false">'Power Curves'!AU17</f>
        <v>0.75</v>
      </c>
      <c r="F12" s="261" t="n">
        <f aca="false">'Power Curves'!AV17</f>
        <v>0.45</v>
      </c>
      <c r="G12" s="261" t="n">
        <f aca="false">'Power Curves'!AW17</f>
        <v>0.5</v>
      </c>
      <c r="H12" s="261" t="n">
        <f aca="false">'Power Curves'!AX17</f>
        <v>0.4</v>
      </c>
      <c r="I12" s="261" t="n">
        <f aca="false">'Power Curves'!AY17</f>
        <v>0.4</v>
      </c>
      <c r="J12" s="261" t="n">
        <f aca="false">'Power Curves'!AZ17</f>
        <v>0.5</v>
      </c>
      <c r="K12" s="261" t="n">
        <f aca="false">'Power Curves'!BA17</f>
        <v>0.75</v>
      </c>
      <c r="L12" s="261" t="n">
        <f aca="false">'Power Curves'!BB17</f>
        <v>1.15</v>
      </c>
      <c r="M12" s="261" t="n">
        <f aca="false">'Power Curves'!BC17</f>
        <v>1.15</v>
      </c>
    </row>
    <row r="13" customFormat="false" ht="12.75" hidden="false" customHeight="false" outlineLevel="0" collapsed="false">
      <c r="A13" s="130" t="n">
        <v>8</v>
      </c>
      <c r="B13" s="261" t="n">
        <f aca="false">'Power Curves'!AR18</f>
        <v>1.3</v>
      </c>
      <c r="C13" s="261" t="n">
        <f aca="false">'Power Curves'!AS18</f>
        <v>1.3</v>
      </c>
      <c r="D13" s="261" t="n">
        <f aca="false">'Power Curves'!AT18</f>
        <v>1.3</v>
      </c>
      <c r="E13" s="261" t="n">
        <f aca="false">'Power Curves'!AU18</f>
        <v>0.8</v>
      </c>
      <c r="F13" s="261" t="n">
        <f aca="false">'Power Curves'!AV18</f>
        <v>0.5</v>
      </c>
      <c r="G13" s="261" t="n">
        <f aca="false">'Power Curves'!AW18</f>
        <v>0.5</v>
      </c>
      <c r="H13" s="261" t="n">
        <f aca="false">'Power Curves'!AX18</f>
        <v>0.42</v>
      </c>
      <c r="I13" s="261" t="n">
        <f aca="false">'Power Curves'!AY18</f>
        <v>0.42</v>
      </c>
      <c r="J13" s="261" t="n">
        <f aca="false">'Power Curves'!AZ18</f>
        <v>0.5</v>
      </c>
      <c r="K13" s="261" t="n">
        <f aca="false">'Power Curves'!BA18</f>
        <v>0.8</v>
      </c>
      <c r="L13" s="261" t="n">
        <f aca="false">'Power Curves'!BB18</f>
        <v>1.3</v>
      </c>
      <c r="M13" s="261" t="n">
        <f aca="false">'Power Curves'!BC18</f>
        <v>1.3</v>
      </c>
    </row>
    <row r="14" customFormat="false" ht="12.75" hidden="false" customHeight="false" outlineLevel="0" collapsed="false">
      <c r="A14" s="130" t="n">
        <v>9</v>
      </c>
      <c r="B14" s="261" t="n">
        <f aca="false">'Power Curves'!AR19</f>
        <v>1.2</v>
      </c>
      <c r="C14" s="261" t="n">
        <f aca="false">'Power Curves'!AS19</f>
        <v>1.2</v>
      </c>
      <c r="D14" s="261" t="n">
        <f aca="false">'Power Curves'!AT19</f>
        <v>1.2</v>
      </c>
      <c r="E14" s="261" t="n">
        <f aca="false">'Power Curves'!AU19</f>
        <v>0.85</v>
      </c>
      <c r="F14" s="261" t="n">
        <f aca="false">'Power Curves'!AV19</f>
        <v>0.55</v>
      </c>
      <c r="G14" s="261" t="n">
        <f aca="false">'Power Curves'!AW19</f>
        <v>0.55</v>
      </c>
      <c r="H14" s="261" t="n">
        <f aca="false">'Power Curves'!AX19</f>
        <v>0.47</v>
      </c>
      <c r="I14" s="261" t="n">
        <f aca="false">'Power Curves'!AY19</f>
        <v>0.47</v>
      </c>
      <c r="J14" s="261" t="n">
        <f aca="false">'Power Curves'!AZ19</f>
        <v>0.55</v>
      </c>
      <c r="K14" s="261" t="n">
        <f aca="false">'Power Curves'!BA19</f>
        <v>0.85</v>
      </c>
      <c r="L14" s="261" t="n">
        <f aca="false">'Power Curves'!BB19</f>
        <v>1.2</v>
      </c>
      <c r="M14" s="261" t="n">
        <f aca="false">'Power Curves'!BC19</f>
        <v>1.2</v>
      </c>
    </row>
    <row r="15" customFormat="false" ht="12.75" hidden="false" customHeight="false" outlineLevel="0" collapsed="false">
      <c r="A15" s="130" t="n">
        <v>10</v>
      </c>
      <c r="B15" s="261" t="n">
        <f aca="false">'Power Curves'!AR20</f>
        <v>1.1</v>
      </c>
      <c r="C15" s="261" t="n">
        <f aca="false">'Power Curves'!AS20</f>
        <v>1.1</v>
      </c>
      <c r="D15" s="261" t="n">
        <f aca="false">'Power Curves'!AT20</f>
        <v>1.1</v>
      </c>
      <c r="E15" s="261" t="n">
        <f aca="false">'Power Curves'!AU20</f>
        <v>0.95</v>
      </c>
      <c r="F15" s="261" t="n">
        <f aca="false">'Power Curves'!AV20</f>
        <v>0.65</v>
      </c>
      <c r="G15" s="261" t="n">
        <f aca="false">'Power Curves'!AW20</f>
        <v>0.65</v>
      </c>
      <c r="H15" s="261" t="n">
        <f aca="false">'Power Curves'!AX20</f>
        <v>0.57</v>
      </c>
      <c r="I15" s="261" t="n">
        <f aca="false">'Power Curves'!AY20</f>
        <v>0.57</v>
      </c>
      <c r="J15" s="261" t="n">
        <f aca="false">'Power Curves'!AZ20</f>
        <v>0.65</v>
      </c>
      <c r="K15" s="261" t="n">
        <f aca="false">'Power Curves'!BA20</f>
        <v>0.95</v>
      </c>
      <c r="L15" s="261" t="n">
        <f aca="false">'Power Curves'!BB20</f>
        <v>1.1</v>
      </c>
      <c r="M15" s="261" t="n">
        <f aca="false">'Power Curves'!BC20</f>
        <v>1.1</v>
      </c>
    </row>
    <row r="16" customFormat="false" ht="12.75" hidden="false" customHeight="false" outlineLevel="0" collapsed="false">
      <c r="A16" s="130" t="n">
        <v>11</v>
      </c>
      <c r="B16" s="261" t="n">
        <f aca="false">'Power Curves'!AR21</f>
        <v>0.95</v>
      </c>
      <c r="C16" s="261" t="n">
        <f aca="false">'Power Curves'!AS21</f>
        <v>0.95</v>
      </c>
      <c r="D16" s="261" t="n">
        <f aca="false">'Power Curves'!AT21</f>
        <v>0.95</v>
      </c>
      <c r="E16" s="261" t="n">
        <f aca="false">'Power Curves'!AU21</f>
        <v>0.95</v>
      </c>
      <c r="F16" s="261" t="n">
        <f aca="false">'Power Curves'!AV21</f>
        <v>0.75</v>
      </c>
      <c r="G16" s="261" t="n">
        <f aca="false">'Power Curves'!AW21</f>
        <v>0.75</v>
      </c>
      <c r="H16" s="261" t="n">
        <f aca="false">'Power Curves'!AX21</f>
        <v>0.695</v>
      </c>
      <c r="I16" s="261" t="n">
        <f aca="false">'Power Curves'!AY21</f>
        <v>0.695</v>
      </c>
      <c r="J16" s="261" t="n">
        <f aca="false">'Power Curves'!AZ21</f>
        <v>0.75</v>
      </c>
      <c r="K16" s="261" t="n">
        <f aca="false">'Power Curves'!BA21</f>
        <v>0.95</v>
      </c>
      <c r="L16" s="261" t="n">
        <f aca="false">'Power Curves'!BB21</f>
        <v>0.95</v>
      </c>
      <c r="M16" s="261" t="n">
        <f aca="false">'Power Curves'!BC21</f>
        <v>0.95</v>
      </c>
    </row>
    <row r="17" customFormat="false" ht="12.75" hidden="false" customHeight="false" outlineLevel="0" collapsed="false">
      <c r="A17" s="130" t="n">
        <v>12</v>
      </c>
      <c r="B17" s="261" t="n">
        <f aca="false">'Power Curves'!AR22</f>
        <v>0.8</v>
      </c>
      <c r="C17" s="261" t="n">
        <f aca="false">'Power Curves'!AS22</f>
        <v>0.8</v>
      </c>
      <c r="D17" s="261" t="n">
        <f aca="false">'Power Curves'!AT22</f>
        <v>0.8</v>
      </c>
      <c r="E17" s="261" t="n">
        <f aca="false">'Power Curves'!AU22</f>
        <v>1</v>
      </c>
      <c r="F17" s="261" t="n">
        <f aca="false">'Power Curves'!AV22</f>
        <v>0.9</v>
      </c>
      <c r="G17" s="261" t="n">
        <f aca="false">'Power Curves'!AW22</f>
        <v>0.85</v>
      </c>
      <c r="H17" s="261" t="n">
        <f aca="false">'Power Curves'!AX22</f>
        <v>0.87</v>
      </c>
      <c r="I17" s="261" t="n">
        <f aca="false">'Power Curves'!AY22</f>
        <v>0.87</v>
      </c>
      <c r="J17" s="261" t="n">
        <f aca="false">'Power Curves'!AZ22</f>
        <v>0.85</v>
      </c>
      <c r="K17" s="261" t="n">
        <f aca="false">'Power Curves'!BA22</f>
        <v>1</v>
      </c>
      <c r="L17" s="261" t="n">
        <f aca="false">'Power Curves'!BB22</f>
        <v>0.8</v>
      </c>
      <c r="M17" s="261" t="n">
        <f aca="false">'Power Curves'!BC22</f>
        <v>0.8</v>
      </c>
    </row>
    <row r="18" customFormat="false" ht="12.75" hidden="false" customHeight="false" outlineLevel="0" collapsed="false">
      <c r="A18" s="130" t="n">
        <v>13</v>
      </c>
      <c r="B18" s="261" t="n">
        <f aca="false">'Power Curves'!AR23</f>
        <v>0.7</v>
      </c>
      <c r="C18" s="261" t="n">
        <f aca="false">'Power Curves'!AS23</f>
        <v>0.7</v>
      </c>
      <c r="D18" s="261" t="n">
        <f aca="false">'Power Curves'!AT23</f>
        <v>0.7</v>
      </c>
      <c r="E18" s="261" t="n">
        <f aca="false">'Power Curves'!AU23</f>
        <v>1</v>
      </c>
      <c r="F18" s="261" t="n">
        <f aca="false">'Power Curves'!AV23</f>
        <v>0.95</v>
      </c>
      <c r="G18" s="261" t="n">
        <f aca="false">'Power Curves'!AW23</f>
        <v>0.95</v>
      </c>
      <c r="H18" s="261" t="n">
        <f aca="false">'Power Curves'!AX23</f>
        <v>1.1</v>
      </c>
      <c r="I18" s="261" t="n">
        <f aca="false">'Power Curves'!AY23</f>
        <v>1.1</v>
      </c>
      <c r="J18" s="261" t="n">
        <f aca="false">'Power Curves'!AZ23</f>
        <v>0.95</v>
      </c>
      <c r="K18" s="261" t="n">
        <f aca="false">'Power Curves'!BA23</f>
        <v>1</v>
      </c>
      <c r="L18" s="261" t="n">
        <f aca="false">'Power Curves'!BB23</f>
        <v>0.7</v>
      </c>
      <c r="M18" s="261" t="n">
        <f aca="false">'Power Curves'!BC23</f>
        <v>0.7</v>
      </c>
    </row>
    <row r="19" customFormat="false" ht="12.75" hidden="false" customHeight="false" outlineLevel="0" collapsed="false">
      <c r="A19" s="130" t="n">
        <v>14</v>
      </c>
      <c r="B19" s="261" t="n">
        <f aca="false">'Power Curves'!AR24</f>
        <v>0.6</v>
      </c>
      <c r="C19" s="261" t="n">
        <f aca="false">'Power Curves'!AS24</f>
        <v>0.6</v>
      </c>
      <c r="D19" s="261" t="n">
        <f aca="false">'Power Curves'!AT24</f>
        <v>0.6</v>
      </c>
      <c r="E19" s="261" t="n">
        <f aca="false">'Power Curves'!AU24</f>
        <v>1.05</v>
      </c>
      <c r="F19" s="261" t="n">
        <f aca="false">'Power Curves'!AV24</f>
        <v>1.15</v>
      </c>
      <c r="G19" s="261" t="n">
        <f aca="false">'Power Curves'!AW24</f>
        <v>1.15</v>
      </c>
      <c r="H19" s="261" t="n">
        <f aca="false">'Power Curves'!AX24</f>
        <v>1.15</v>
      </c>
      <c r="I19" s="261" t="n">
        <f aca="false">'Power Curves'!AY24</f>
        <v>1.15</v>
      </c>
      <c r="J19" s="261" t="n">
        <f aca="false">'Power Curves'!AZ24</f>
        <v>1.15</v>
      </c>
      <c r="K19" s="261" t="n">
        <f aca="false">'Power Curves'!BA24</f>
        <v>1.05</v>
      </c>
      <c r="L19" s="261" t="n">
        <f aca="false">'Power Curves'!BB24</f>
        <v>0.6</v>
      </c>
      <c r="M19" s="261" t="n">
        <f aca="false">'Power Curves'!BC24</f>
        <v>0.6</v>
      </c>
    </row>
    <row r="20" customFormat="false" ht="12.75" hidden="false" customHeight="false" outlineLevel="0" collapsed="false">
      <c r="A20" s="130" t="n">
        <v>15</v>
      </c>
      <c r="B20" s="261" t="n">
        <f aca="false">'Power Curves'!AR25</f>
        <v>0.7</v>
      </c>
      <c r="C20" s="261" t="n">
        <f aca="false">'Power Curves'!AS25</f>
        <v>0.7</v>
      </c>
      <c r="D20" s="261" t="n">
        <f aca="false">'Power Curves'!AT25</f>
        <v>0.7</v>
      </c>
      <c r="E20" s="261" t="n">
        <f aca="false">'Power Curves'!AU25</f>
        <v>1.1</v>
      </c>
      <c r="F20" s="261" t="n">
        <f aca="false">'Power Curves'!AV25</f>
        <v>1.25</v>
      </c>
      <c r="G20" s="261" t="n">
        <f aca="false">'Power Curves'!AW25</f>
        <v>1.25</v>
      </c>
      <c r="H20" s="261" t="n">
        <f aca="false">'Power Curves'!AX25</f>
        <v>1.25</v>
      </c>
      <c r="I20" s="261" t="n">
        <f aca="false">'Power Curves'!AY25</f>
        <v>1.25</v>
      </c>
      <c r="J20" s="261" t="n">
        <f aca="false">'Power Curves'!AZ25</f>
        <v>1.25</v>
      </c>
      <c r="K20" s="261" t="n">
        <f aca="false">'Power Curves'!BA25</f>
        <v>1.1</v>
      </c>
      <c r="L20" s="261" t="n">
        <f aca="false">'Power Curves'!BB25</f>
        <v>0.7</v>
      </c>
      <c r="M20" s="261" t="n">
        <f aca="false">'Power Curves'!BC25</f>
        <v>0.7</v>
      </c>
    </row>
    <row r="21" customFormat="false" ht="12.75" hidden="false" customHeight="false" outlineLevel="0" collapsed="false">
      <c r="A21" s="130" t="n">
        <v>16</v>
      </c>
      <c r="B21" s="261" t="n">
        <f aca="false">'Power Curves'!AR26</f>
        <v>0.85</v>
      </c>
      <c r="C21" s="261" t="n">
        <f aca="false">'Power Curves'!AS26</f>
        <v>0.85</v>
      </c>
      <c r="D21" s="261" t="n">
        <f aca="false">'Power Curves'!AT26</f>
        <v>0.85</v>
      </c>
      <c r="E21" s="261" t="n">
        <f aca="false">'Power Curves'!AU26</f>
        <v>1.1</v>
      </c>
      <c r="F21" s="261" t="n">
        <f aca="false">'Power Curves'!AV26</f>
        <v>1.35</v>
      </c>
      <c r="G21" s="261" t="n">
        <f aca="false">'Power Curves'!AW26</f>
        <v>1.35</v>
      </c>
      <c r="H21" s="261" t="n">
        <f aca="false">'Power Curves'!AX26</f>
        <v>1.35</v>
      </c>
      <c r="I21" s="261" t="n">
        <f aca="false">'Power Curves'!AY26</f>
        <v>1.35</v>
      </c>
      <c r="J21" s="261" t="n">
        <f aca="false">'Power Curves'!AZ26</f>
        <v>1.35</v>
      </c>
      <c r="K21" s="261" t="n">
        <f aca="false">'Power Curves'!BA26</f>
        <v>1.1</v>
      </c>
      <c r="L21" s="261" t="n">
        <f aca="false">'Power Curves'!BB26</f>
        <v>0.85</v>
      </c>
      <c r="M21" s="261" t="n">
        <f aca="false">'Power Curves'!BC26</f>
        <v>0.85</v>
      </c>
    </row>
    <row r="22" customFormat="false" ht="12.75" hidden="false" customHeight="false" outlineLevel="0" collapsed="false">
      <c r="A22" s="130" t="n">
        <v>17</v>
      </c>
      <c r="B22" s="261" t="n">
        <f aca="false">'Power Curves'!AR27</f>
        <v>0.95</v>
      </c>
      <c r="C22" s="261" t="n">
        <f aca="false">'Power Curves'!AS27</f>
        <v>0.95</v>
      </c>
      <c r="D22" s="261" t="n">
        <f aca="false">'Power Curves'!AT27</f>
        <v>0.95</v>
      </c>
      <c r="E22" s="261" t="n">
        <f aca="false">'Power Curves'!AU27</f>
        <v>1.15</v>
      </c>
      <c r="F22" s="261" t="n">
        <f aca="false">'Power Curves'!AV27</f>
        <v>1.4</v>
      </c>
      <c r="G22" s="261" t="n">
        <f aca="false">'Power Curves'!AW27</f>
        <v>1.4</v>
      </c>
      <c r="H22" s="261" t="n">
        <f aca="false">'Power Curves'!AX27</f>
        <v>1.4</v>
      </c>
      <c r="I22" s="261" t="n">
        <f aca="false">'Power Curves'!AY27</f>
        <v>1.4</v>
      </c>
      <c r="J22" s="261" t="n">
        <f aca="false">'Power Curves'!AZ27</f>
        <v>1.4</v>
      </c>
      <c r="K22" s="261" t="n">
        <f aca="false">'Power Curves'!BA27</f>
        <v>1.15</v>
      </c>
      <c r="L22" s="261" t="n">
        <f aca="false">'Power Curves'!BB27</f>
        <v>0.95</v>
      </c>
      <c r="M22" s="261" t="n">
        <f aca="false">'Power Curves'!BC27</f>
        <v>0.95</v>
      </c>
    </row>
    <row r="23" customFormat="false" ht="12.75" hidden="false" customHeight="false" outlineLevel="0" collapsed="false">
      <c r="A23" s="130" t="n">
        <v>18</v>
      </c>
      <c r="B23" s="261" t="n">
        <f aca="false">'Power Curves'!AR28</f>
        <v>1.1</v>
      </c>
      <c r="C23" s="261" t="n">
        <f aca="false">'Power Curves'!AS28</f>
        <v>1.1</v>
      </c>
      <c r="D23" s="261" t="n">
        <f aca="false">'Power Curves'!AT28</f>
        <v>1.1</v>
      </c>
      <c r="E23" s="261" t="n">
        <f aca="false">'Power Curves'!AU28</f>
        <v>1.2</v>
      </c>
      <c r="F23" s="261" t="n">
        <f aca="false">'Power Curves'!AV28</f>
        <v>1.4</v>
      </c>
      <c r="G23" s="261" t="n">
        <f aca="false">'Power Curves'!AW28</f>
        <v>1.4</v>
      </c>
      <c r="H23" s="261" t="n">
        <f aca="false">'Power Curves'!AX28</f>
        <v>1.45</v>
      </c>
      <c r="I23" s="261" t="n">
        <f aca="false">'Power Curves'!AY28</f>
        <v>1.45</v>
      </c>
      <c r="J23" s="261" t="n">
        <f aca="false">'Power Curves'!AZ28</f>
        <v>1.4</v>
      </c>
      <c r="K23" s="261" t="n">
        <f aca="false">'Power Curves'!BA28</f>
        <v>1.2</v>
      </c>
      <c r="L23" s="261" t="n">
        <f aca="false">'Power Curves'!BB28</f>
        <v>1.1</v>
      </c>
      <c r="M23" s="261" t="n">
        <f aca="false">'Power Curves'!BC28</f>
        <v>1.1</v>
      </c>
    </row>
    <row r="24" customFormat="false" ht="12.75" hidden="false" customHeight="false" outlineLevel="0" collapsed="false">
      <c r="A24" s="130" t="n">
        <v>19</v>
      </c>
      <c r="B24" s="261" t="n">
        <f aca="false">'Power Curves'!AR29</f>
        <v>1.2</v>
      </c>
      <c r="C24" s="261" t="n">
        <f aca="false">'Power Curves'!AS29</f>
        <v>1.2</v>
      </c>
      <c r="D24" s="261" t="n">
        <f aca="false">'Power Curves'!AT29</f>
        <v>1.2</v>
      </c>
      <c r="E24" s="261" t="n">
        <f aca="false">'Power Curves'!AU29</f>
        <v>1.15</v>
      </c>
      <c r="F24" s="261" t="n">
        <f aca="false">'Power Curves'!AV29</f>
        <v>1.4</v>
      </c>
      <c r="G24" s="261" t="n">
        <f aca="false">'Power Curves'!AW29</f>
        <v>1.4</v>
      </c>
      <c r="H24" s="261" t="n">
        <f aca="false">'Power Curves'!AX29</f>
        <v>1.45</v>
      </c>
      <c r="I24" s="261" t="n">
        <f aca="false">'Power Curves'!AY29</f>
        <v>1.45</v>
      </c>
      <c r="J24" s="261" t="n">
        <f aca="false">'Power Curves'!AZ29</f>
        <v>1.4</v>
      </c>
      <c r="K24" s="261" t="n">
        <f aca="false">'Power Curves'!BA29</f>
        <v>1.15</v>
      </c>
      <c r="L24" s="261" t="n">
        <f aca="false">'Power Curves'!BB29</f>
        <v>1.2</v>
      </c>
      <c r="M24" s="261" t="n">
        <f aca="false">'Power Curves'!BC29</f>
        <v>1.2</v>
      </c>
    </row>
    <row r="25" customFormat="false" ht="12.75" hidden="false" customHeight="false" outlineLevel="0" collapsed="false">
      <c r="A25" s="130" t="n">
        <v>20</v>
      </c>
      <c r="B25" s="261" t="n">
        <f aca="false">'Power Curves'!AR30</f>
        <v>1.3</v>
      </c>
      <c r="C25" s="261" t="n">
        <f aca="false">'Power Curves'!AS30</f>
        <v>1.3</v>
      </c>
      <c r="D25" s="261" t="n">
        <f aca="false">'Power Curves'!AT30</f>
        <v>1.3</v>
      </c>
      <c r="E25" s="261" t="n">
        <f aca="false">'Power Curves'!AU30</f>
        <v>1.05</v>
      </c>
      <c r="F25" s="261" t="n">
        <f aca="false">'Power Curves'!AV30</f>
        <v>1.35</v>
      </c>
      <c r="G25" s="261" t="n">
        <f aca="false">'Power Curves'!AW30</f>
        <v>1.35</v>
      </c>
      <c r="H25" s="261" t="n">
        <f aca="false">'Power Curves'!AX30</f>
        <v>1.45</v>
      </c>
      <c r="I25" s="261" t="n">
        <f aca="false">'Power Curves'!AY30</f>
        <v>1.45</v>
      </c>
      <c r="J25" s="261" t="n">
        <f aca="false">'Power Curves'!AZ30</f>
        <v>1.35</v>
      </c>
      <c r="K25" s="261" t="n">
        <f aca="false">'Power Curves'!BA30</f>
        <v>1.05</v>
      </c>
      <c r="L25" s="261" t="n">
        <f aca="false">'Power Curves'!BB30</f>
        <v>1.3</v>
      </c>
      <c r="M25" s="261" t="n">
        <f aca="false">'Power Curves'!BC30</f>
        <v>1.3</v>
      </c>
    </row>
    <row r="26" customFormat="false" ht="12.75" hidden="false" customHeight="false" outlineLevel="0" collapsed="false">
      <c r="A26" s="130" t="n">
        <v>21</v>
      </c>
      <c r="B26" s="261" t="n">
        <f aca="false">'Power Curves'!AR31</f>
        <v>1.1</v>
      </c>
      <c r="C26" s="261" t="n">
        <f aca="false">'Power Curves'!AS31</f>
        <v>1.1</v>
      </c>
      <c r="D26" s="261" t="n">
        <f aca="false">'Power Curves'!AT31</f>
        <v>1.1</v>
      </c>
      <c r="E26" s="261" t="n">
        <f aca="false">'Power Curves'!AU31</f>
        <v>1</v>
      </c>
      <c r="F26" s="261" t="n">
        <f aca="false">'Power Curves'!AV31</f>
        <v>1.1</v>
      </c>
      <c r="G26" s="261" t="n">
        <f aca="false">'Power Curves'!AW31</f>
        <v>1.1</v>
      </c>
      <c r="H26" s="261" t="n">
        <f aca="false">'Power Curves'!AX31</f>
        <v>1.025</v>
      </c>
      <c r="I26" s="261" t="n">
        <f aca="false">'Power Curves'!AY31</f>
        <v>1.025</v>
      </c>
      <c r="J26" s="261" t="n">
        <f aca="false">'Power Curves'!AZ31</f>
        <v>1.1</v>
      </c>
      <c r="K26" s="261" t="n">
        <f aca="false">'Power Curves'!BA31</f>
        <v>1</v>
      </c>
      <c r="L26" s="261" t="n">
        <f aca="false">'Power Curves'!BB31</f>
        <v>1.1</v>
      </c>
      <c r="M26" s="261" t="n">
        <f aca="false">'Power Curves'!BC31</f>
        <v>1.1</v>
      </c>
    </row>
    <row r="27" customFormat="false" ht="12.75" hidden="false" customHeight="false" outlineLevel="0" collapsed="false">
      <c r="A27" s="130" t="n">
        <v>22</v>
      </c>
      <c r="B27" s="261" t="n">
        <f aca="false">'Power Curves'!AR32</f>
        <v>1</v>
      </c>
      <c r="C27" s="261" t="n">
        <f aca="false">'Power Curves'!AS32</f>
        <v>1</v>
      </c>
      <c r="D27" s="261" t="n">
        <f aca="false">'Power Curves'!AT32</f>
        <v>1</v>
      </c>
      <c r="E27" s="261" t="n">
        <f aca="false">'Power Curves'!AU32</f>
        <v>0.9</v>
      </c>
      <c r="F27" s="261" t="n">
        <f aca="false">'Power Curves'!AV32</f>
        <v>0.85</v>
      </c>
      <c r="G27" s="261" t="n">
        <f aca="false">'Power Curves'!AW32</f>
        <v>0.85</v>
      </c>
      <c r="H27" s="261" t="n">
        <f aca="false">'Power Curves'!AX32</f>
        <v>0.95</v>
      </c>
      <c r="I27" s="261" t="n">
        <f aca="false">'Power Curves'!AY32</f>
        <v>0.95</v>
      </c>
      <c r="J27" s="261" t="n">
        <f aca="false">'Power Curves'!AZ32</f>
        <v>0.85</v>
      </c>
      <c r="K27" s="261" t="n">
        <f aca="false">'Power Curves'!BA32</f>
        <v>0.9</v>
      </c>
      <c r="L27" s="261" t="n">
        <f aca="false">'Power Curves'!BB32</f>
        <v>1</v>
      </c>
      <c r="M27" s="261" t="n">
        <f aca="false">'Power Curves'!BC32</f>
        <v>1</v>
      </c>
    </row>
    <row r="28" customFormat="false" ht="12.75" hidden="false" customHeight="false" outlineLevel="0" collapsed="false">
      <c r="A28" s="130" t="n">
        <v>23</v>
      </c>
      <c r="B28" s="261" t="n">
        <f aca="false">'Power Curves'!AR33</f>
        <v>1.25</v>
      </c>
      <c r="C28" s="261" t="n">
        <f aca="false">'Power Curves'!AS33</f>
        <v>1.25</v>
      </c>
      <c r="D28" s="261" t="n">
        <f aca="false">'Power Curves'!AT33</f>
        <v>1.40606677325376</v>
      </c>
      <c r="E28" s="261" t="n">
        <f aca="false">'Power Curves'!AU33</f>
        <v>1.40606677325376</v>
      </c>
      <c r="F28" s="261" t="n">
        <f aca="false">'Power Curves'!AV33</f>
        <v>1.595</v>
      </c>
      <c r="G28" s="261" t="n">
        <f aca="false">'Power Curves'!AW33</f>
        <v>1.58</v>
      </c>
      <c r="H28" s="261" t="n">
        <f aca="false">'Power Curves'!AX33</f>
        <v>1.58</v>
      </c>
      <c r="I28" s="261" t="n">
        <f aca="false">'Power Curves'!AY33</f>
        <v>1.58</v>
      </c>
      <c r="J28" s="261" t="n">
        <f aca="false">'Power Curves'!AZ33</f>
        <v>1.58</v>
      </c>
      <c r="K28" s="261" t="n">
        <f aca="false">'Power Curves'!BA33</f>
        <v>1.40606677325376</v>
      </c>
      <c r="L28" s="261" t="n">
        <f aca="false">'Power Curves'!BB33</f>
        <v>1.40606677325376</v>
      </c>
      <c r="M28" s="261" t="n">
        <f aca="false">'Power Curves'!BC33</f>
        <v>1.25</v>
      </c>
    </row>
    <row r="29" customFormat="false" ht="12.75" hidden="false" customHeight="false" outlineLevel="0" collapsed="false">
      <c r="A29" s="130" t="n">
        <v>24</v>
      </c>
      <c r="B29" s="261" t="n">
        <f aca="false">'Power Curves'!AR34</f>
        <v>1.07</v>
      </c>
      <c r="C29" s="261" t="n">
        <f aca="false">'Power Curves'!AS34</f>
        <v>1.07</v>
      </c>
      <c r="D29" s="261" t="n">
        <f aca="false">'Power Curves'!AT34</f>
        <v>1.36019139221969</v>
      </c>
      <c r="E29" s="261" t="n">
        <f aca="false">'Power Curves'!AU34</f>
        <v>1.36019139221969</v>
      </c>
      <c r="F29" s="261" t="n">
        <f aca="false">'Power Curves'!AV34</f>
        <v>1.365</v>
      </c>
      <c r="G29" s="261" t="n">
        <f aca="false">'Power Curves'!AW34</f>
        <v>1.215</v>
      </c>
      <c r="H29" s="261" t="n">
        <f aca="false">'Power Curves'!AX34</f>
        <v>1.215</v>
      </c>
      <c r="I29" s="261" t="n">
        <f aca="false">'Power Curves'!AY34</f>
        <v>1.215</v>
      </c>
      <c r="J29" s="261" t="n">
        <f aca="false">'Power Curves'!AZ34</f>
        <v>1.215</v>
      </c>
      <c r="K29" s="261" t="n">
        <f aca="false">'Power Curves'!BA34</f>
        <v>1.36019139221969</v>
      </c>
      <c r="L29" s="261" t="n">
        <f aca="false">'Power Curves'!BB34</f>
        <v>1.36019139221969</v>
      </c>
      <c r="M29" s="261" t="n">
        <f aca="false">'Power Curves'!BC34</f>
        <v>1.07</v>
      </c>
    </row>
    <row r="30" customFormat="false" ht="12.75" hidden="false" customHeight="false" outlineLevel="0" collapsed="false">
      <c r="A30" s="130" t="s">
        <v>243</v>
      </c>
      <c r="B30" s="130" t="n">
        <v>0.8</v>
      </c>
      <c r="C30" s="130" t="n">
        <v>0.8</v>
      </c>
      <c r="D30" s="130" t="n">
        <v>0.8</v>
      </c>
      <c r="E30" s="130" t="n">
        <v>0.8</v>
      </c>
      <c r="F30" s="130" t="n">
        <v>0.8</v>
      </c>
      <c r="G30" s="130" t="n">
        <v>0.8</v>
      </c>
      <c r="H30" s="130" t="n">
        <v>0.8</v>
      </c>
      <c r="I30" s="130" t="n">
        <v>0.8</v>
      </c>
      <c r="J30" s="130" t="n">
        <v>0.8</v>
      </c>
      <c r="K30" s="130" t="n">
        <v>0.8</v>
      </c>
      <c r="L30" s="130" t="n">
        <v>0.8</v>
      </c>
      <c r="M30" s="130" t="n">
        <v>0.8</v>
      </c>
    </row>
    <row r="31" customFormat="false" ht="12.75" hidden="false" customHeight="false" outlineLevel="0" collapsed="false">
      <c r="A31" s="130" t="s">
        <v>244</v>
      </c>
      <c r="B31" s="130" t="n">
        <v>0.8</v>
      </c>
      <c r="C31" s="130" t="n">
        <v>0.8</v>
      </c>
      <c r="D31" s="130" t="n">
        <v>0.8</v>
      </c>
      <c r="E31" s="130" t="n">
        <v>0.8</v>
      </c>
      <c r="F31" s="130" t="n">
        <v>0.8</v>
      </c>
      <c r="G31" s="130" t="n">
        <v>0.8</v>
      </c>
      <c r="H31" s="130" t="n">
        <v>0.8</v>
      </c>
      <c r="I31" s="130" t="n">
        <v>0.8</v>
      </c>
      <c r="J31" s="130" t="n">
        <v>0.8</v>
      </c>
      <c r="K31" s="130" t="n">
        <v>0.8</v>
      </c>
      <c r="L31" s="130" t="n">
        <v>0.8</v>
      </c>
      <c r="M31" s="130" t="n">
        <v>0.8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1" activeCellId="0" sqref="F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3" width="10.71"/>
    <col collapsed="false" customWidth="true" hidden="false" outlineLevel="0" max="2" min="2" style="1" width="9.14"/>
    <col collapsed="false" customWidth="true" hidden="false" outlineLevel="0" max="3" min="3" style="1" width="11.28"/>
    <col collapsed="false" customWidth="true" hidden="false" outlineLevel="0" max="4" min="4" style="1" width="9.14"/>
    <col collapsed="false" customWidth="true" hidden="false" outlineLevel="0" max="6" min="5" style="1" width="8.28"/>
    <col collapsed="false" customWidth="true" hidden="false" outlineLevel="0" max="11" min="8" style="262" width="10.99"/>
    <col collapsed="false" customWidth="true" hidden="false" outlineLevel="0" max="14" min="14" style="13" width="9.56"/>
  </cols>
  <sheetData>
    <row r="1" customFormat="false" ht="23.25" hidden="false" customHeight="false" outlineLevel="0" collapsed="false">
      <c r="A1" s="258" t="s">
        <v>269</v>
      </c>
      <c r="B1" s="135"/>
      <c r="C1" s="135"/>
      <c r="D1" s="135"/>
      <c r="E1" s="135"/>
      <c r="F1" s="135"/>
      <c r="G1" s="130"/>
      <c r="H1" s="263"/>
      <c r="I1" s="263"/>
      <c r="J1" s="263"/>
      <c r="K1" s="263"/>
      <c r="L1" s="130"/>
      <c r="M1" s="130"/>
      <c r="N1" s="130"/>
      <c r="O1" s="264" t="s">
        <v>270</v>
      </c>
      <c r="P1" s="265" t="b">
        <f aca="false">TRUE()</f>
        <v>1</v>
      </c>
    </row>
    <row r="2" customFormat="false" ht="12.75" hidden="false" customHeight="false" outlineLevel="0" collapsed="false">
      <c r="A2" s="137" t="s">
        <v>271</v>
      </c>
      <c r="B2" s="135"/>
      <c r="C2" s="135"/>
      <c r="D2" s="135"/>
      <c r="E2" s="135"/>
      <c r="F2" s="135"/>
      <c r="G2" s="130"/>
      <c r="H2" s="263"/>
      <c r="I2" s="263"/>
      <c r="J2" s="263"/>
      <c r="K2" s="263"/>
      <c r="L2" s="130"/>
      <c r="M2" s="130"/>
      <c r="N2" s="130"/>
      <c r="O2" s="264" t="s">
        <v>272</v>
      </c>
      <c r="P2" s="265" t="b">
        <f aca="false">TRUE()</f>
        <v>1</v>
      </c>
    </row>
    <row r="3" customFormat="false" ht="12.75" hidden="false" customHeight="false" outlineLevel="0" collapsed="false">
      <c r="A3" s="130"/>
      <c r="B3" s="135" t="s">
        <v>273</v>
      </c>
      <c r="C3" s="135"/>
      <c r="D3" s="135"/>
      <c r="E3" s="135"/>
      <c r="F3" s="135"/>
      <c r="G3" s="130"/>
      <c r="H3" s="266" t="s">
        <v>274</v>
      </c>
      <c r="I3" s="267" t="n">
        <v>0</v>
      </c>
      <c r="J3" s="268" t="n">
        <v>0</v>
      </c>
      <c r="K3" s="263"/>
      <c r="L3" s="130"/>
      <c r="M3" s="130"/>
      <c r="N3" s="130"/>
      <c r="O3" s="139" t="s">
        <v>275</v>
      </c>
      <c r="P3" s="226" t="n">
        <f aca="false">IF(A7&gt;='Gas Curves'!A11,TRUE(),FALSE())</f>
        <v>1</v>
      </c>
    </row>
    <row r="4" customFormat="false" ht="12.75" hidden="false" customHeight="false" outlineLevel="0" collapsed="false">
      <c r="A4" s="130"/>
      <c r="B4" s="259" t="n">
        <v>1</v>
      </c>
      <c r="C4" s="259"/>
      <c r="D4" s="259"/>
      <c r="E4" s="259"/>
      <c r="F4" s="259"/>
      <c r="G4" s="130"/>
      <c r="H4" s="263"/>
      <c r="I4" s="269"/>
      <c r="J4" s="269"/>
      <c r="K4" s="263"/>
      <c r="L4" s="130"/>
      <c r="M4" s="130"/>
      <c r="N4" s="130"/>
      <c r="P4" s="226"/>
    </row>
    <row r="5" customFormat="false" ht="12.75" hidden="false" customHeight="false" outlineLevel="0" collapsed="false">
      <c r="A5" s="270"/>
      <c r="B5" s="4"/>
      <c r="C5" s="4"/>
      <c r="D5" s="271" t="s">
        <v>276</v>
      </c>
      <c r="E5" s="4"/>
      <c r="F5" s="4"/>
      <c r="G5" s="272"/>
      <c r="H5" s="273"/>
      <c r="I5" s="274" t="s">
        <v>277</v>
      </c>
      <c r="J5" s="275"/>
      <c r="K5" s="275"/>
      <c r="L5" s="276"/>
      <c r="M5" s="270"/>
      <c r="N5" s="277" t="s">
        <v>278</v>
      </c>
      <c r="Q5" s="275"/>
      <c r="R5" s="275"/>
      <c r="S5" s="277" t="s">
        <v>279</v>
      </c>
      <c r="T5" s="277"/>
      <c r="U5" s="277"/>
    </row>
    <row r="6" customFormat="false" ht="40.5" hidden="false" customHeight="true" outlineLevel="0" collapsed="false">
      <c r="A6" s="270"/>
      <c r="B6" s="278" t="str">
        <f aca="false">'Gas Curves'!C7</f>
        <v>NG</v>
      </c>
      <c r="C6" s="279" t="str">
        <f aca="false">VLOOKUP('Gas Curves'!$AG$1,'Gas Curves'!$AC$2:$AE$8,2)</f>
        <v>Gulf Coast #6 1%S</v>
      </c>
      <c r="D6" s="278" t="s">
        <v>280</v>
      </c>
      <c r="E6" s="278" t="n">
        <v>4</v>
      </c>
      <c r="F6" s="278" t="n">
        <v>5</v>
      </c>
      <c r="G6" s="280" t="str">
        <f aca="false">'Gas Curves'!B7</f>
        <v>NG_OMICRON_2</v>
      </c>
      <c r="H6" s="281" t="str">
        <f aca="false">VLOOKUP('Gas Curves'!$AG$1,'Gas Curves'!$AC$2:$AE$8,2)</f>
        <v>Gulf Coast #6 1%S</v>
      </c>
      <c r="I6" s="282" t="n">
        <v>3</v>
      </c>
      <c r="J6" s="282" t="n">
        <v>4</v>
      </c>
      <c r="K6" s="282" t="n">
        <v>5</v>
      </c>
      <c r="L6" s="283" t="str">
        <f aca="false">CONCATENATE(B6,"- Power")</f>
        <v>NG- Power</v>
      </c>
      <c r="M6" s="283" t="str">
        <f aca="false">CONCATENATE(C6,"- Power")</f>
        <v>Gulf Coast #6 1%S- Power</v>
      </c>
      <c r="N6" s="283" t="str">
        <f aca="false">CONCATENATE(D6,"- Power")</f>
        <v>Coal 3- Power</v>
      </c>
      <c r="O6" s="283" t="str">
        <f aca="false">CONCATENATE(E6,"- Power")</f>
        <v>4- Power</v>
      </c>
      <c r="P6" s="283" t="str">
        <f aca="false">CONCATENATE(F6,"- Power")</f>
        <v>5- Power</v>
      </c>
      <c r="Q6" s="284"/>
      <c r="R6" s="284"/>
      <c r="S6" s="285" t="str">
        <f aca="false">B6</f>
        <v>NG</v>
      </c>
      <c r="T6" s="285" t="str">
        <f aca="false">C6</f>
        <v>Gulf Coast #6 1%S</v>
      </c>
      <c r="U6" s="285" t="str">
        <f aca="false">D6</f>
        <v>Coal 3</v>
      </c>
      <c r="V6" s="285" t="n">
        <f aca="false">E6</f>
        <v>4</v>
      </c>
      <c r="W6" s="285" t="n">
        <f aca="false">F6</f>
        <v>5</v>
      </c>
    </row>
    <row r="7" customFormat="false" ht="12.75" hidden="false" customHeight="false" outlineLevel="0" collapsed="false">
      <c r="A7" s="195" t="n">
        <f aca="false">dealStart</f>
        <v>37165</v>
      </c>
      <c r="B7" s="163" t="n">
        <v>3.73166666666667</v>
      </c>
      <c r="C7" s="163" t="n">
        <f aca="false">T7*(1+J$3)</f>
        <v>18.5</v>
      </c>
      <c r="D7" s="286" t="n">
        <f aca="false">C7/2</f>
        <v>9.25</v>
      </c>
      <c r="E7" s="286"/>
      <c r="F7" s="286"/>
      <c r="G7" s="263" t="n">
        <f aca="false">IF($P$3,VLOOKUP(A7,'Gas Curves'!$A$11:$G$371,2),G8)</f>
        <v>0.81</v>
      </c>
      <c r="H7" s="263" t="n">
        <f aca="false">IF($P$3,VLOOKUP(A7,'Gas Curves'!$A$11:$I$371,8),H8)</f>
        <v>0.732</v>
      </c>
      <c r="I7" s="263" t="n">
        <f aca="false">H7/2</f>
        <v>0.366</v>
      </c>
      <c r="J7" s="263"/>
      <c r="K7" s="263"/>
      <c r="L7" s="135" t="n">
        <f aca="false">VLOOKUP(A7,'Power Curves'!$BF$9:$BG$232,2)</f>
        <v>0.75</v>
      </c>
      <c r="M7" s="130" t="n">
        <f aca="false">corr</f>
        <v>0.75</v>
      </c>
      <c r="N7" s="130" t="n">
        <f aca="false">M7</f>
        <v>0.75</v>
      </c>
      <c r="S7" s="200" t="n">
        <f aca="false">IF($P$3,VLOOKUP(A7,'Gas Curves'!$A$11:$G$371,3)+IF(Fuel!$P$1,VLOOKUP(A7,'Gas Curves'!$A$11:$G$371,IF(AND(MONTH(A7)&gt;=4,MONTH(A7)&lt;=10),4,5)),0)+IF(Fuel!$P$2,VLOOKUP(A7,'Gas Curves'!$A$11:$G$371,IF(AND(MONTH(A7)&gt;=4,MONTH(A7)&lt;=10),6,7)),0),S8)</f>
        <v>1.815</v>
      </c>
      <c r="T7" s="263" t="n">
        <f aca="false">IF($P$3,VLOOKUP(A7,'Gas Curves'!$A$11:$I$371,9),T8)</f>
        <v>18.5</v>
      </c>
    </row>
    <row r="8" customFormat="false" ht="12.75" hidden="false" customHeight="false" outlineLevel="0" collapsed="false">
      <c r="A8" s="195" t="n">
        <f aca="false">EOMONTH(A7,0)+1</f>
        <v>37196</v>
      </c>
      <c r="B8" s="163" t="n">
        <v>3.14451612903226</v>
      </c>
      <c r="C8" s="163" t="n">
        <f aca="false">T8*(1+J$3)</f>
        <v>18.5</v>
      </c>
      <c r="D8" s="286" t="n">
        <f aca="false">C8/2</f>
        <v>9.25</v>
      </c>
      <c r="E8" s="286"/>
      <c r="F8" s="286"/>
      <c r="G8" s="263" t="n">
        <f aca="false">VLOOKUP(A8,'Gas Curves'!$A$11:$G$371,2)</f>
        <v>0.815</v>
      </c>
      <c r="H8" s="263" t="n">
        <f aca="false">VLOOKUP(A8,'Gas Curves'!$A$11:$I$371,8)</f>
        <v>0.624</v>
      </c>
      <c r="I8" s="263" t="n">
        <f aca="false">H8/2</f>
        <v>0.312</v>
      </c>
      <c r="J8" s="263"/>
      <c r="K8" s="263"/>
      <c r="L8" s="135" t="n">
        <f aca="false">VLOOKUP(A8,'Power Curves'!$BF$9:$BG$232,2)</f>
        <v>0.8</v>
      </c>
      <c r="M8" s="130" t="n">
        <f aca="false">L8</f>
        <v>0.8</v>
      </c>
      <c r="N8" s="130" t="n">
        <f aca="false">M8</f>
        <v>0.8</v>
      </c>
      <c r="S8" s="200" t="n">
        <f aca="false">VLOOKUP(A8,'Gas Curves'!$A$11:$G$371,3)+IF(Fuel!$P$1,VLOOKUP(A8,'Gas Curves'!$A$11:$G$371,IF(AND(MONTH(A8)&gt;=4,MONTH(A8)&lt;=10),4,5)),0)+IF(Fuel!$P$2,VLOOKUP(A8,'Gas Curves'!$A$11:$G$371,IF(AND(MONTH(A8)&gt;=4,MONTH(A8)&lt;=10),6,7)),0)</f>
        <v>2.1955</v>
      </c>
      <c r="T8" s="263" t="n">
        <f aca="false">VLOOKUP(A8,'Gas Curves'!$A$11:$I$371,9)</f>
        <v>18.5</v>
      </c>
    </row>
    <row r="9" customFormat="false" ht="12.75" hidden="false" customHeight="false" outlineLevel="0" collapsed="false">
      <c r="A9" s="195" t="n">
        <f aca="false">EOMONTH(A8,0)+1</f>
        <v>37226</v>
      </c>
      <c r="B9" s="163" t="n">
        <v>2.97467741935484</v>
      </c>
      <c r="C9" s="163" t="n">
        <f aca="false">T9*(1+J$3)</f>
        <v>17.585</v>
      </c>
      <c r="D9" s="286" t="n">
        <f aca="false">C9/2</f>
        <v>8.7925</v>
      </c>
      <c r="E9" s="286"/>
      <c r="F9" s="286"/>
      <c r="G9" s="263" t="n">
        <f aca="false">VLOOKUP(A9,'Gas Curves'!$A$11:$G$371,2)</f>
        <v>1.015</v>
      </c>
      <c r="H9" s="263" t="n">
        <f aca="false">VLOOKUP(A9,'Gas Curves'!$A$11:$I$371,8)</f>
        <v>0.535</v>
      </c>
      <c r="I9" s="263" t="n">
        <f aca="false">H9/2</f>
        <v>0.2675</v>
      </c>
      <c r="J9" s="263"/>
      <c r="K9" s="263"/>
      <c r="L9" s="135" t="n">
        <f aca="false">VLOOKUP(A9,'Power Curves'!$BF$9:$BG$232,2)</f>
        <v>0.8</v>
      </c>
      <c r="M9" s="130" t="n">
        <f aca="false">L9</f>
        <v>0.8</v>
      </c>
      <c r="N9" s="130" t="n">
        <f aca="false">M9</f>
        <v>0.8</v>
      </c>
      <c r="S9" s="200" t="n">
        <f aca="false">VLOOKUP(A9,'Gas Curves'!$A$11:$G$371,3)+IF(Fuel!$P$1,VLOOKUP(A9,'Gas Curves'!$A$11:$G$371,IF(AND(MONTH(A9)&gt;=4,MONTH(A9)&lt;=10),4,5)),0)+IF(Fuel!$P$2,VLOOKUP(A9,'Gas Curves'!$A$11:$G$371,IF(AND(MONTH(A9)&gt;=4,MONTH(A9)&lt;=10),6,7)),0)</f>
        <v>2.548</v>
      </c>
      <c r="T9" s="263" t="n">
        <f aca="false">VLOOKUP(A9,'Gas Curves'!$A$11:$I$371,9)</f>
        <v>17.585</v>
      </c>
    </row>
    <row r="10" customFormat="false" ht="12.75" hidden="false" customHeight="false" outlineLevel="0" collapsed="false">
      <c r="A10" s="195" t="n">
        <f aca="false">EOMONTH(A9,0)+1</f>
        <v>37257</v>
      </c>
      <c r="B10" s="163" t="n">
        <f aca="false">S10*(1+I$3)</f>
        <v>2.745</v>
      </c>
      <c r="C10" s="163" t="n">
        <f aca="false">T10*(1+J$3)</f>
        <v>17.636</v>
      </c>
      <c r="D10" s="286" t="n">
        <f aca="false">C10/2</f>
        <v>8.818</v>
      </c>
      <c r="E10" s="286"/>
      <c r="F10" s="286"/>
      <c r="G10" s="263" t="n">
        <f aca="false">VLOOKUP(A10,'Gas Curves'!$A$11:$G$371,2)</f>
        <v>1.015</v>
      </c>
      <c r="H10" s="263" t="n">
        <f aca="false">VLOOKUP(A10,'Gas Curves'!$A$11:$I$371,8)</f>
        <v>0.485</v>
      </c>
      <c r="I10" s="263" t="n">
        <f aca="false">H10/2</f>
        <v>0.2425</v>
      </c>
      <c r="J10" s="263"/>
      <c r="K10" s="263"/>
      <c r="L10" s="135" t="n">
        <f aca="false">VLOOKUP(A10,'Power Curves'!$BF$9:$BG$232,2)</f>
        <v>0.85</v>
      </c>
      <c r="M10" s="130" t="n">
        <f aca="false">L10</f>
        <v>0.85</v>
      </c>
      <c r="N10" s="130" t="n">
        <f aca="false">M10</f>
        <v>0.85</v>
      </c>
      <c r="O10" s="287"/>
      <c r="S10" s="200" t="n">
        <f aca="false">VLOOKUP(A10,'Gas Curves'!$A$11:$G$371,3)+IF(Fuel!$P$1,VLOOKUP(A10,'Gas Curves'!$A$11:$G$371,IF(AND(MONTH(A10)&gt;=4,MONTH(A10)&lt;=10),4,5)),0)+IF(Fuel!$P$2,VLOOKUP(A10,'Gas Curves'!$A$11:$G$371,IF(AND(MONTH(A10)&gt;=4,MONTH(A10)&lt;=10),6,7)),0)</f>
        <v>2.745</v>
      </c>
      <c r="T10" s="263" t="n">
        <f aca="false">VLOOKUP(A10,'Gas Curves'!$A$11:$I$371,9)</f>
        <v>17.636</v>
      </c>
    </row>
    <row r="11" customFormat="false" ht="12.75" hidden="false" customHeight="false" outlineLevel="0" collapsed="false">
      <c r="A11" s="195" t="n">
        <f aca="false">EOMONTH(A10,0)+1</f>
        <v>37288</v>
      </c>
      <c r="B11" s="163" t="n">
        <f aca="false">S11*(1+I$3)</f>
        <v>2.7575</v>
      </c>
      <c r="C11" s="163" t="n">
        <f aca="false">T11*(1+J$3)</f>
        <v>17.644</v>
      </c>
      <c r="D11" s="286" t="n">
        <f aca="false">C11/2</f>
        <v>8.822</v>
      </c>
      <c r="E11" s="286"/>
      <c r="F11" s="286"/>
      <c r="G11" s="263" t="n">
        <f aca="false">VLOOKUP(A11,'Gas Curves'!$A$11:$G$371,2)</f>
        <v>1.015</v>
      </c>
      <c r="H11" s="263" t="n">
        <f aca="false">VLOOKUP(A11,'Gas Curves'!$A$11:$I$371,8)</f>
        <v>0.448</v>
      </c>
      <c r="I11" s="263" t="n">
        <f aca="false">H11/2</f>
        <v>0.224</v>
      </c>
      <c r="J11" s="263"/>
      <c r="K11" s="263"/>
      <c r="L11" s="135" t="n">
        <f aca="false">VLOOKUP(A11,'Power Curves'!$BF$9:$BG$232,2)</f>
        <v>0.85</v>
      </c>
      <c r="M11" s="130" t="n">
        <f aca="false">L11</f>
        <v>0.85</v>
      </c>
      <c r="N11" s="130" t="n">
        <f aca="false">M11</f>
        <v>0.85</v>
      </c>
      <c r="S11" s="200" t="n">
        <f aca="false">VLOOKUP(A11,'Gas Curves'!$A$11:$G$371,3)+IF(Fuel!$P$1,VLOOKUP(A11,'Gas Curves'!$A$11:$G$371,IF(AND(MONTH(A11)&gt;=4,MONTH(A11)&lt;=10),4,5)),0)+IF(Fuel!$P$2,VLOOKUP(A11,'Gas Curves'!$A$11:$G$371,IF(AND(MONTH(A11)&gt;=4,MONTH(A11)&lt;=10),6,7)),0)</f>
        <v>2.7575</v>
      </c>
      <c r="T11" s="263" t="n">
        <f aca="false">VLOOKUP(A11,'Gas Curves'!$A$11:$I$371,9)</f>
        <v>17.644</v>
      </c>
    </row>
    <row r="12" customFormat="false" ht="12.75" hidden="false" customHeight="false" outlineLevel="0" collapsed="false">
      <c r="A12" s="195" t="n">
        <f aca="false">EOMONTH(A11,0)+1</f>
        <v>37316</v>
      </c>
      <c r="B12" s="163" t="n">
        <f aca="false">S12*(1+I$3)</f>
        <v>2.7425</v>
      </c>
      <c r="C12" s="163" t="n">
        <f aca="false">T12*(1+J$3)</f>
        <v>17.613</v>
      </c>
      <c r="D12" s="286" t="n">
        <f aca="false">C12/2</f>
        <v>8.8065</v>
      </c>
      <c r="E12" s="286"/>
      <c r="F12" s="286"/>
      <c r="G12" s="263" t="n">
        <f aca="false">VLOOKUP(A12,'Gas Curves'!$A$11:$G$371,2)</f>
        <v>0.765</v>
      </c>
      <c r="H12" s="263" t="n">
        <f aca="false">VLOOKUP(A12,'Gas Curves'!$A$11:$I$371,8)</f>
        <v>0.418</v>
      </c>
      <c r="I12" s="263" t="n">
        <f aca="false">H12/2</f>
        <v>0.209</v>
      </c>
      <c r="J12" s="263"/>
      <c r="K12" s="263"/>
      <c r="L12" s="135" t="n">
        <f aca="false">VLOOKUP(A12,'Power Curves'!$BF$9:$BG$232,2)</f>
        <v>0.89</v>
      </c>
      <c r="M12" s="130" t="n">
        <f aca="false">L12</f>
        <v>0.89</v>
      </c>
      <c r="N12" s="130" t="n">
        <f aca="false">M12</f>
        <v>0.89</v>
      </c>
      <c r="O12" s="288"/>
      <c r="S12" s="200" t="n">
        <f aca="false">VLOOKUP(A12,'Gas Curves'!$A$11:$G$371,3)+IF(Fuel!$P$1,VLOOKUP(A12,'Gas Curves'!$A$11:$G$371,IF(AND(MONTH(A12)&gt;=4,MONTH(A12)&lt;=10),4,5)),0)+IF(Fuel!$P$2,VLOOKUP(A12,'Gas Curves'!$A$11:$G$371,IF(AND(MONTH(A12)&gt;=4,MONTH(A12)&lt;=10),6,7)),0)</f>
        <v>2.7425</v>
      </c>
      <c r="T12" s="263" t="n">
        <f aca="false">VLOOKUP(A12,'Gas Curves'!$A$11:$I$371,9)</f>
        <v>17.613</v>
      </c>
    </row>
    <row r="13" customFormat="false" ht="12.75" hidden="false" customHeight="false" outlineLevel="0" collapsed="false">
      <c r="A13" s="195" t="n">
        <f aca="false">EOMONTH(A12,0)+1</f>
        <v>37347</v>
      </c>
      <c r="B13" s="163" t="n">
        <f aca="false">S13*(1+I$3)</f>
        <v>2.7275</v>
      </c>
      <c r="C13" s="163" t="n">
        <f aca="false">T13*(1+J$3)</f>
        <v>17.561</v>
      </c>
      <c r="D13" s="286" t="n">
        <f aca="false">C13/2</f>
        <v>8.7805</v>
      </c>
      <c r="E13" s="286"/>
      <c r="F13" s="286"/>
      <c r="G13" s="263" t="n">
        <f aca="false">VLOOKUP(A13,'Gas Curves'!$A$11:$G$371,2)</f>
        <v>0.53</v>
      </c>
      <c r="H13" s="263" t="n">
        <f aca="false">VLOOKUP(A13,'Gas Curves'!$A$11:$I$371,8)</f>
        <v>0.396</v>
      </c>
      <c r="I13" s="263" t="n">
        <f aca="false">H13/2</f>
        <v>0.198</v>
      </c>
      <c r="J13" s="263"/>
      <c r="K13" s="263"/>
      <c r="L13" s="135" t="n">
        <f aca="false">VLOOKUP(A13,'Power Curves'!$BF$9:$BG$232,2)</f>
        <v>0.89</v>
      </c>
      <c r="M13" s="130" t="n">
        <f aca="false">L13</f>
        <v>0.89</v>
      </c>
      <c r="N13" s="130" t="n">
        <f aca="false">M13</f>
        <v>0.89</v>
      </c>
      <c r="S13" s="200" t="n">
        <f aca="false">VLOOKUP(A13,'Gas Curves'!$A$11:$G$371,3)+IF(Fuel!$P$1,VLOOKUP(A13,'Gas Curves'!$A$11:$G$371,IF(AND(MONTH(A13)&gt;=4,MONTH(A13)&lt;=10),4,5)),0)+IF(Fuel!$P$2,VLOOKUP(A13,'Gas Curves'!$A$11:$G$371,IF(AND(MONTH(A13)&gt;=4,MONTH(A13)&lt;=10),6,7)),0)</f>
        <v>2.7275</v>
      </c>
      <c r="T13" s="263" t="n">
        <f aca="false">VLOOKUP(A13,'Gas Curves'!$A$11:$I$371,9)</f>
        <v>17.561</v>
      </c>
    </row>
    <row r="14" customFormat="false" ht="12.75" hidden="false" customHeight="false" outlineLevel="0" collapsed="false">
      <c r="A14" s="195" t="n">
        <f aca="false">EOMONTH(A13,0)+1</f>
        <v>37377</v>
      </c>
      <c r="B14" s="163" t="n">
        <f aca="false">S14*(1+I$3)</f>
        <v>2.7575</v>
      </c>
      <c r="C14" s="163" t="n">
        <f aca="false">T14*(1+J$3)</f>
        <v>17.475</v>
      </c>
      <c r="D14" s="286" t="n">
        <f aca="false">C14/2</f>
        <v>8.7375</v>
      </c>
      <c r="E14" s="286"/>
      <c r="F14" s="286"/>
      <c r="G14" s="263" t="n">
        <f aca="false">VLOOKUP(A14,'Gas Curves'!$A$11:$G$371,2)</f>
        <v>0.58</v>
      </c>
      <c r="H14" s="263" t="n">
        <f aca="false">VLOOKUP(A14,'Gas Curves'!$A$11:$I$371,8)</f>
        <v>0.376</v>
      </c>
      <c r="I14" s="263" t="n">
        <f aca="false">H14/2</f>
        <v>0.188</v>
      </c>
      <c r="J14" s="263"/>
      <c r="K14" s="263"/>
      <c r="L14" s="135" t="n">
        <f aca="false">VLOOKUP(A14,'Power Curves'!$BF$9:$BG$232,2)</f>
        <v>0.89</v>
      </c>
      <c r="M14" s="130" t="n">
        <f aca="false">L14</f>
        <v>0.89</v>
      </c>
      <c r="N14" s="130" t="n">
        <f aca="false">M14</f>
        <v>0.89</v>
      </c>
      <c r="S14" s="200" t="n">
        <f aca="false">VLOOKUP(A14,'Gas Curves'!$A$11:$G$371,3)+IF(Fuel!$P$1,VLOOKUP(A14,'Gas Curves'!$A$11:$G$371,IF(AND(MONTH(A14)&gt;=4,MONTH(A14)&lt;=10),4,5)),0)+IF(Fuel!$P$2,VLOOKUP(A14,'Gas Curves'!$A$11:$G$371,IF(AND(MONTH(A14)&gt;=4,MONTH(A14)&lt;=10),6,7)),0)</f>
        <v>2.7575</v>
      </c>
      <c r="T14" s="263" t="n">
        <f aca="false">VLOOKUP(A14,'Gas Curves'!$A$11:$I$371,9)</f>
        <v>17.475</v>
      </c>
    </row>
    <row r="15" customFormat="false" ht="12.75" hidden="false" customHeight="false" outlineLevel="0" collapsed="false">
      <c r="A15" s="195" t="n">
        <f aca="false">EOMONTH(A14,0)+1</f>
        <v>37408</v>
      </c>
      <c r="B15" s="163" t="n">
        <f aca="false">S15*(1+I$3)</f>
        <v>2.822</v>
      </c>
      <c r="C15" s="163" t="n">
        <f aca="false">T15*(1+J$3)</f>
        <v>17.368</v>
      </c>
      <c r="D15" s="286" t="n">
        <f aca="false">C15/2</f>
        <v>8.684</v>
      </c>
      <c r="E15" s="286"/>
      <c r="F15" s="286"/>
      <c r="G15" s="263" t="n">
        <f aca="false">VLOOKUP(A15,'Gas Curves'!$A$11:$G$371,2)</f>
        <v>0.58</v>
      </c>
      <c r="H15" s="263" t="n">
        <f aca="false">VLOOKUP(A15,'Gas Curves'!$A$11:$I$371,8)</f>
        <v>0.357</v>
      </c>
      <c r="I15" s="263" t="n">
        <f aca="false">H15/2</f>
        <v>0.1785</v>
      </c>
      <c r="J15" s="263"/>
      <c r="K15" s="263"/>
      <c r="L15" s="135" t="n">
        <f aca="false">VLOOKUP(A15,'Power Curves'!$BF$9:$BG$232,2)</f>
        <v>0.89</v>
      </c>
      <c r="M15" s="130" t="n">
        <f aca="false">L15</f>
        <v>0.89</v>
      </c>
      <c r="N15" s="130" t="n">
        <f aca="false">M15</f>
        <v>0.89</v>
      </c>
      <c r="S15" s="200" t="n">
        <f aca="false">VLOOKUP(A15,'Gas Curves'!$A$11:$G$371,3)+IF(Fuel!$P$1,VLOOKUP(A15,'Gas Curves'!$A$11:$G$371,IF(AND(MONTH(A15)&gt;=4,MONTH(A15)&lt;=10),4,5)),0)+IF(Fuel!$P$2,VLOOKUP(A15,'Gas Curves'!$A$11:$G$371,IF(AND(MONTH(A15)&gt;=4,MONTH(A15)&lt;=10),6,7)),0)</f>
        <v>2.822</v>
      </c>
      <c r="T15" s="263" t="n">
        <f aca="false">VLOOKUP(A15,'Gas Curves'!$A$11:$I$371,9)</f>
        <v>17.368</v>
      </c>
    </row>
    <row r="16" customFormat="false" ht="12.75" hidden="false" customHeight="false" outlineLevel="0" collapsed="false">
      <c r="A16" s="195" t="n">
        <f aca="false">EOMONTH(A15,0)+1</f>
        <v>37438</v>
      </c>
      <c r="B16" s="163" t="n">
        <f aca="false">S16*(1+I$3)</f>
        <v>2.8805</v>
      </c>
      <c r="C16" s="163" t="n">
        <f aca="false">T16*(1+J$3)</f>
        <v>17.222</v>
      </c>
      <c r="D16" s="286" t="n">
        <f aca="false">C16/2</f>
        <v>8.611</v>
      </c>
      <c r="E16" s="286"/>
      <c r="F16" s="286"/>
      <c r="G16" s="263" t="n">
        <f aca="false">VLOOKUP(A16,'Gas Curves'!$A$11:$G$371,2)</f>
        <v>0.58</v>
      </c>
      <c r="H16" s="263" t="n">
        <f aca="false">VLOOKUP(A16,'Gas Curves'!$A$11:$I$371,8)</f>
        <v>0.342</v>
      </c>
      <c r="I16" s="263" t="n">
        <f aca="false">H16/2</f>
        <v>0.171</v>
      </c>
      <c r="J16" s="263"/>
      <c r="K16" s="263"/>
      <c r="L16" s="135" t="n">
        <f aca="false">VLOOKUP(A16,'Power Curves'!$BF$9:$BG$232,2)</f>
        <v>0.89</v>
      </c>
      <c r="M16" s="130" t="n">
        <f aca="false">L16</f>
        <v>0.89</v>
      </c>
      <c r="N16" s="130" t="n">
        <f aca="false">M16</f>
        <v>0.89</v>
      </c>
      <c r="S16" s="200" t="n">
        <f aca="false">VLOOKUP(A16,'Gas Curves'!$A$11:$G$371,3)+IF(Fuel!$P$1,VLOOKUP(A16,'Gas Curves'!$A$11:$G$371,IF(AND(MONTH(A16)&gt;=4,MONTH(A16)&lt;=10),4,5)),0)+IF(Fuel!$P$2,VLOOKUP(A16,'Gas Curves'!$A$11:$G$371,IF(AND(MONTH(A16)&gt;=4,MONTH(A16)&lt;=10),6,7)),0)</f>
        <v>2.8805</v>
      </c>
      <c r="T16" s="263" t="n">
        <f aca="false">VLOOKUP(A16,'Gas Curves'!$A$11:$I$371,9)</f>
        <v>17.222</v>
      </c>
    </row>
    <row r="17" customFormat="false" ht="12.75" hidden="false" customHeight="false" outlineLevel="0" collapsed="false">
      <c r="A17" s="195" t="n">
        <f aca="false">EOMONTH(A16,0)+1</f>
        <v>37469</v>
      </c>
      <c r="B17" s="163" t="n">
        <f aca="false">S17*(1+I$3)</f>
        <v>2.9255</v>
      </c>
      <c r="C17" s="163" t="n">
        <f aca="false">T17*(1+J$3)</f>
        <v>17.062</v>
      </c>
      <c r="D17" s="286" t="n">
        <f aca="false">C17/2</f>
        <v>8.531</v>
      </c>
      <c r="E17" s="286"/>
      <c r="F17" s="286"/>
      <c r="G17" s="263" t="n">
        <f aca="false">VLOOKUP(A17,'Gas Curves'!$A$11:$G$371,2)</f>
        <v>0.63</v>
      </c>
      <c r="H17" s="263" t="n">
        <f aca="false">VLOOKUP(A17,'Gas Curves'!$A$11:$I$371,8)</f>
        <v>0.332</v>
      </c>
      <c r="I17" s="263" t="n">
        <f aca="false">H17/2</f>
        <v>0.166</v>
      </c>
      <c r="J17" s="263"/>
      <c r="K17" s="263"/>
      <c r="L17" s="135" t="n">
        <f aca="false">VLOOKUP(A17,'Power Curves'!$BF$9:$BG$232,2)</f>
        <v>0.88</v>
      </c>
      <c r="M17" s="130" t="n">
        <f aca="false">L17</f>
        <v>0.88</v>
      </c>
      <c r="N17" s="130" t="n">
        <f aca="false">M17</f>
        <v>0.88</v>
      </c>
      <c r="S17" s="200" t="n">
        <f aca="false">VLOOKUP(A17,'Gas Curves'!$A$11:$G$371,3)+IF(Fuel!$P$1,VLOOKUP(A17,'Gas Curves'!$A$11:$G$371,IF(AND(MONTH(A17)&gt;=4,MONTH(A17)&lt;=10),4,5)),0)+IF(Fuel!$P$2,VLOOKUP(A17,'Gas Curves'!$A$11:$G$371,IF(AND(MONTH(A17)&gt;=4,MONTH(A17)&lt;=10),6,7)),0)</f>
        <v>2.9255</v>
      </c>
      <c r="T17" s="263" t="n">
        <f aca="false">VLOOKUP(A17,'Gas Curves'!$A$11:$I$371,9)</f>
        <v>17.062</v>
      </c>
    </row>
    <row r="18" customFormat="false" ht="12.75" hidden="false" customHeight="false" outlineLevel="0" collapsed="false">
      <c r="A18" s="195" t="n">
        <f aca="false">EOMONTH(A17,0)+1</f>
        <v>37500</v>
      </c>
      <c r="B18" s="163" t="n">
        <f aca="false">S18*(1+I$3)</f>
        <v>2.9135</v>
      </c>
      <c r="C18" s="163" t="n">
        <f aca="false">T18*(1+J$3)</f>
        <v>16.917</v>
      </c>
      <c r="D18" s="286" t="n">
        <f aca="false">C18/2</f>
        <v>8.4585</v>
      </c>
      <c r="E18" s="286"/>
      <c r="F18" s="286"/>
      <c r="G18" s="263" t="n">
        <f aca="false">VLOOKUP(A18,'Gas Curves'!$A$11:$G$371,2)</f>
        <v>0.63</v>
      </c>
      <c r="H18" s="263" t="n">
        <f aca="false">VLOOKUP(A18,'Gas Curves'!$A$11:$I$371,8)</f>
        <v>0.323</v>
      </c>
      <c r="I18" s="263" t="n">
        <f aca="false">H18/2</f>
        <v>0.1615</v>
      </c>
      <c r="J18" s="263"/>
      <c r="K18" s="263"/>
      <c r="L18" s="135" t="n">
        <f aca="false">VLOOKUP(A18,'Power Curves'!$BF$9:$BG$232,2)</f>
        <v>0.88</v>
      </c>
      <c r="M18" s="130" t="n">
        <f aca="false">L18</f>
        <v>0.88</v>
      </c>
      <c r="N18" s="130" t="n">
        <f aca="false">M18</f>
        <v>0.88</v>
      </c>
      <c r="S18" s="200" t="n">
        <f aca="false">VLOOKUP(A18,'Gas Curves'!$A$11:$G$371,3)+IF(Fuel!$P$1,VLOOKUP(A18,'Gas Curves'!$A$11:$G$371,IF(AND(MONTH(A18)&gt;=4,MONTH(A18)&lt;=10),4,5)),0)+IF(Fuel!$P$2,VLOOKUP(A18,'Gas Curves'!$A$11:$G$371,IF(AND(MONTH(A18)&gt;=4,MONTH(A18)&lt;=10),6,7)),0)</f>
        <v>2.9135</v>
      </c>
      <c r="T18" s="263" t="n">
        <f aca="false">VLOOKUP(A18,'Gas Curves'!$A$11:$I$371,9)</f>
        <v>16.917</v>
      </c>
    </row>
    <row r="19" customFormat="false" ht="12.75" hidden="false" customHeight="false" outlineLevel="0" collapsed="false">
      <c r="A19" s="195" t="n">
        <f aca="false">EOMONTH(A18,0)+1</f>
        <v>37530</v>
      </c>
      <c r="B19" s="163" t="n">
        <f aca="false">S19*(1+I$3)</f>
        <v>2.901</v>
      </c>
      <c r="C19" s="163" t="n">
        <f aca="false">T19*(1+J$3)</f>
        <v>16.77</v>
      </c>
      <c r="D19" s="286" t="n">
        <f aca="false">C19/2</f>
        <v>8.385</v>
      </c>
      <c r="E19" s="286"/>
      <c r="F19" s="286"/>
      <c r="G19" s="263" t="n">
        <f aca="false">VLOOKUP(A19,'Gas Curves'!$A$11:$G$371,2)</f>
        <v>0.68</v>
      </c>
      <c r="H19" s="263" t="n">
        <f aca="false">VLOOKUP(A19,'Gas Curves'!$A$11:$I$371,8)</f>
        <v>0.311</v>
      </c>
      <c r="I19" s="263" t="n">
        <f aca="false">H19/2</f>
        <v>0.1555</v>
      </c>
      <c r="J19" s="263"/>
      <c r="K19" s="263"/>
      <c r="L19" s="135" t="n">
        <f aca="false">VLOOKUP(A19,'Power Curves'!$BF$9:$BG$232,2)</f>
        <v>0.88</v>
      </c>
      <c r="M19" s="130" t="n">
        <f aca="false">L19</f>
        <v>0.88</v>
      </c>
      <c r="N19" s="130" t="n">
        <f aca="false">M19</f>
        <v>0.88</v>
      </c>
      <c r="S19" s="200" t="n">
        <f aca="false">VLOOKUP(A19,'Gas Curves'!$A$11:$G$371,3)+IF(Fuel!$P$1,VLOOKUP(A19,'Gas Curves'!$A$11:$G$371,IF(AND(MONTH(A19)&gt;=4,MONTH(A19)&lt;=10),4,5)),0)+IF(Fuel!$P$2,VLOOKUP(A19,'Gas Curves'!$A$11:$G$371,IF(AND(MONTH(A19)&gt;=4,MONTH(A19)&lt;=10),6,7)),0)</f>
        <v>2.901</v>
      </c>
      <c r="T19" s="263" t="n">
        <f aca="false">VLOOKUP(A19,'Gas Curves'!$A$11:$I$371,9)</f>
        <v>16.77</v>
      </c>
    </row>
    <row r="20" customFormat="false" ht="12.75" hidden="false" customHeight="false" outlineLevel="0" collapsed="false">
      <c r="A20" s="195" t="n">
        <f aca="false">EOMONTH(A19,0)+1</f>
        <v>37561</v>
      </c>
      <c r="B20" s="163" t="n">
        <f aca="false">S20*(1+I$3)</f>
        <v>3.0385</v>
      </c>
      <c r="C20" s="163" t="n">
        <f aca="false">T20*(1+J$3)</f>
        <v>16.647</v>
      </c>
      <c r="D20" s="286" t="n">
        <f aca="false">C20/2</f>
        <v>8.3235</v>
      </c>
      <c r="E20" s="286"/>
      <c r="F20" s="286"/>
      <c r="G20" s="263" t="n">
        <f aca="false">VLOOKUP(A20,'Gas Curves'!$A$11:$G$371,2)</f>
        <v>0.9</v>
      </c>
      <c r="H20" s="263" t="n">
        <f aca="false">VLOOKUP(A20,'Gas Curves'!$A$11:$I$371,8)</f>
        <v>0.3</v>
      </c>
      <c r="I20" s="263" t="n">
        <f aca="false">H20/2</f>
        <v>0.15</v>
      </c>
      <c r="J20" s="263"/>
      <c r="K20" s="263"/>
      <c r="L20" s="135" t="n">
        <f aca="false">VLOOKUP(A20,'Power Curves'!$BF$9:$BG$232,2)</f>
        <v>0.88</v>
      </c>
      <c r="M20" s="130" t="n">
        <f aca="false">L20</f>
        <v>0.88</v>
      </c>
      <c r="N20" s="130" t="n">
        <f aca="false">M20</f>
        <v>0.88</v>
      </c>
      <c r="S20" s="200" t="n">
        <f aca="false">VLOOKUP(A20,'Gas Curves'!$A$11:$G$371,3)+IF(Fuel!$P$1,VLOOKUP(A20,'Gas Curves'!$A$11:$G$371,IF(AND(MONTH(A20)&gt;=4,MONTH(A20)&lt;=10),4,5)),0)+IF(Fuel!$P$2,VLOOKUP(A20,'Gas Curves'!$A$11:$G$371,IF(AND(MONTH(A20)&gt;=4,MONTH(A20)&lt;=10),6,7)),0)</f>
        <v>3.0385</v>
      </c>
      <c r="T20" s="263" t="n">
        <f aca="false">VLOOKUP(A20,'Gas Curves'!$A$11:$I$371,9)</f>
        <v>16.647</v>
      </c>
    </row>
    <row r="21" customFormat="false" ht="12.75" hidden="false" customHeight="false" outlineLevel="0" collapsed="false">
      <c r="A21" s="195" t="n">
        <f aca="false">EOMONTH(A20,0)+1</f>
        <v>37591</v>
      </c>
      <c r="B21" s="163" t="n">
        <f aca="false">S21*(1+I$3)</f>
        <v>3.206</v>
      </c>
      <c r="C21" s="163" t="n">
        <f aca="false">T21*(1+J$3)</f>
        <v>16.55</v>
      </c>
      <c r="D21" s="286" t="n">
        <f aca="false">C21/2</f>
        <v>8.275</v>
      </c>
      <c r="E21" s="286"/>
      <c r="F21" s="286"/>
      <c r="G21" s="263" t="n">
        <f aca="false">VLOOKUP(A21,'Gas Curves'!$A$11:$G$371,2)</f>
        <v>1.1</v>
      </c>
      <c r="H21" s="263" t="n">
        <f aca="false">VLOOKUP(A21,'Gas Curves'!$A$11:$I$371,8)</f>
        <v>0.293</v>
      </c>
      <c r="I21" s="263" t="n">
        <f aca="false">H21/2</f>
        <v>0.1465</v>
      </c>
      <c r="J21" s="263"/>
      <c r="K21" s="263"/>
      <c r="L21" s="135" t="n">
        <f aca="false">VLOOKUP(A21,'Power Curves'!$BF$9:$BG$232,2)</f>
        <v>0.88</v>
      </c>
      <c r="M21" s="130" t="n">
        <f aca="false">L21</f>
        <v>0.88</v>
      </c>
      <c r="N21" s="130" t="n">
        <f aca="false">M21</f>
        <v>0.88</v>
      </c>
      <c r="S21" s="200" t="n">
        <f aca="false">VLOOKUP(A21,'Gas Curves'!$A$11:$G$371,3)+IF(Fuel!$P$1,VLOOKUP(A21,'Gas Curves'!$A$11:$G$371,IF(AND(MONTH(A21)&gt;=4,MONTH(A21)&lt;=10),4,5)),0)+IF(Fuel!$P$2,VLOOKUP(A21,'Gas Curves'!$A$11:$G$371,IF(AND(MONTH(A21)&gt;=4,MONTH(A21)&lt;=10),6,7)),0)</f>
        <v>3.206</v>
      </c>
      <c r="T21" s="263" t="n">
        <f aca="false">VLOOKUP(A21,'Gas Curves'!$A$11:$I$371,9)</f>
        <v>16.55</v>
      </c>
    </row>
    <row r="22" customFormat="false" ht="12.75" hidden="false" customHeight="false" outlineLevel="0" collapsed="false">
      <c r="A22" s="195" t="n">
        <f aca="false">EOMONTH(A21,0)+1</f>
        <v>37622</v>
      </c>
      <c r="B22" s="163" t="n">
        <f aca="false">S22*(1+I$3)</f>
        <v>3.291</v>
      </c>
      <c r="C22" s="163" t="n">
        <f aca="false">T22*(1+J$3)</f>
        <v>16.442</v>
      </c>
      <c r="D22" s="286" t="n">
        <f aca="false">C22/2</f>
        <v>8.221</v>
      </c>
      <c r="E22" s="286"/>
      <c r="F22" s="286"/>
      <c r="G22" s="263" t="n">
        <f aca="false">VLOOKUP(A22,'Gas Curves'!$A$11:$G$371,2)</f>
        <v>1.13</v>
      </c>
      <c r="H22" s="263" t="n">
        <f aca="false">VLOOKUP(A22,'Gas Curves'!$A$11:$I$371,8)</f>
        <v>0.285</v>
      </c>
      <c r="I22" s="263" t="n">
        <f aca="false">H22/2</f>
        <v>0.1425</v>
      </c>
      <c r="J22" s="263"/>
      <c r="K22" s="263"/>
      <c r="L22" s="135" t="n">
        <f aca="false">VLOOKUP(A22,'Power Curves'!$BF$9:$BG$232,2)</f>
        <v>0.89</v>
      </c>
      <c r="M22" s="130" t="n">
        <f aca="false">L22</f>
        <v>0.89</v>
      </c>
      <c r="N22" s="130" t="n">
        <f aca="false">M22</f>
        <v>0.89</v>
      </c>
      <c r="S22" s="200" t="n">
        <f aca="false">VLOOKUP(A22,'Gas Curves'!$A$11:$G$371,3)+IF(Fuel!$P$1,VLOOKUP(A22,'Gas Curves'!$A$11:$G$371,IF(AND(MONTH(A22)&gt;=4,MONTH(A22)&lt;=10),4,5)),0)+IF(Fuel!$P$2,VLOOKUP(A22,'Gas Curves'!$A$11:$G$371,IF(AND(MONTH(A22)&gt;=4,MONTH(A22)&lt;=10),6,7)),0)</f>
        <v>3.291</v>
      </c>
      <c r="T22" s="263" t="n">
        <f aca="false">VLOOKUP(A22,'Gas Curves'!$A$11:$I$371,9)</f>
        <v>16.442</v>
      </c>
    </row>
    <row r="23" customFormat="false" ht="12.75" hidden="false" customHeight="false" outlineLevel="0" collapsed="false">
      <c r="A23" s="195" t="n">
        <f aca="false">EOMONTH(A22,0)+1</f>
        <v>37653</v>
      </c>
      <c r="B23" s="163" t="n">
        <f aca="false">S23*(1+I$3)</f>
        <v>3.209</v>
      </c>
      <c r="C23" s="163" t="n">
        <f aca="false">T23*(1+J$3)</f>
        <v>16.368</v>
      </c>
      <c r="D23" s="286" t="n">
        <f aca="false">C23/2</f>
        <v>8.184</v>
      </c>
      <c r="E23" s="286"/>
      <c r="F23" s="286"/>
      <c r="G23" s="263" t="n">
        <f aca="false">VLOOKUP(A23,'Gas Curves'!$A$11:$G$371,2)</f>
        <v>1.13</v>
      </c>
      <c r="H23" s="263" t="n">
        <f aca="false">VLOOKUP(A23,'Gas Curves'!$A$11:$I$371,8)</f>
        <v>0.28</v>
      </c>
      <c r="I23" s="263" t="n">
        <f aca="false">H23/2</f>
        <v>0.14</v>
      </c>
      <c r="J23" s="263"/>
      <c r="K23" s="263"/>
      <c r="L23" s="135" t="n">
        <f aca="false">VLOOKUP(A23,'Power Curves'!$BF$9:$BG$232,2)</f>
        <v>0.89</v>
      </c>
      <c r="M23" s="130" t="n">
        <f aca="false">L23</f>
        <v>0.89</v>
      </c>
      <c r="N23" s="130" t="n">
        <f aca="false">M23</f>
        <v>0.89</v>
      </c>
      <c r="S23" s="200" t="n">
        <f aca="false">VLOOKUP(A23,'Gas Curves'!$A$11:$G$371,3)+IF(Fuel!$P$1,VLOOKUP(A23,'Gas Curves'!$A$11:$G$371,IF(AND(MONTH(A23)&gt;=4,MONTH(A23)&lt;=10),4,5)),0)+IF(Fuel!$P$2,VLOOKUP(A23,'Gas Curves'!$A$11:$G$371,IF(AND(MONTH(A23)&gt;=4,MONTH(A23)&lt;=10),6,7)),0)</f>
        <v>3.209</v>
      </c>
      <c r="T23" s="263" t="n">
        <f aca="false">VLOOKUP(A23,'Gas Curves'!$A$11:$I$371,9)</f>
        <v>16.368</v>
      </c>
    </row>
    <row r="24" customFormat="false" ht="12.75" hidden="false" customHeight="false" outlineLevel="0" collapsed="false">
      <c r="A24" s="195" t="n">
        <f aca="false">EOMONTH(A23,0)+1</f>
        <v>37681</v>
      </c>
      <c r="B24" s="163" t="n">
        <f aca="false">S24*(1+I$3)</f>
        <v>3.0965</v>
      </c>
      <c r="C24" s="163" t="n">
        <f aca="false">T24*(1+J$3)</f>
        <v>16.285</v>
      </c>
      <c r="D24" s="286" t="n">
        <f aca="false">C24/2</f>
        <v>8.1425</v>
      </c>
      <c r="E24" s="286"/>
      <c r="F24" s="286"/>
      <c r="G24" s="263" t="n">
        <f aca="false">VLOOKUP(A24,'Gas Curves'!$A$11:$G$371,2)</f>
        <v>0.88</v>
      </c>
      <c r="H24" s="263" t="n">
        <f aca="false">VLOOKUP(A24,'Gas Curves'!$A$11:$I$371,8)</f>
        <v>0.274</v>
      </c>
      <c r="I24" s="263" t="n">
        <f aca="false">H24/2</f>
        <v>0.137</v>
      </c>
      <c r="J24" s="263"/>
      <c r="K24" s="263"/>
      <c r="L24" s="135" t="n">
        <f aca="false">VLOOKUP(A24,'Power Curves'!$BF$9:$BG$232,2)</f>
        <v>0.89</v>
      </c>
      <c r="M24" s="130" t="n">
        <f aca="false">L24</f>
        <v>0.89</v>
      </c>
      <c r="N24" s="130" t="n">
        <f aca="false">M24</f>
        <v>0.89</v>
      </c>
      <c r="S24" s="200" t="n">
        <f aca="false">VLOOKUP(A24,'Gas Curves'!$A$11:$G$371,3)+IF(Fuel!$P$1,VLOOKUP(A24,'Gas Curves'!$A$11:$G$371,IF(AND(MONTH(A24)&gt;=4,MONTH(A24)&lt;=10),4,5)),0)+IF(Fuel!$P$2,VLOOKUP(A24,'Gas Curves'!$A$11:$G$371,IF(AND(MONTH(A24)&gt;=4,MONTH(A24)&lt;=10),6,7)),0)</f>
        <v>3.0965</v>
      </c>
      <c r="T24" s="263" t="n">
        <f aca="false">VLOOKUP(A24,'Gas Curves'!$A$11:$I$371,9)</f>
        <v>16.285</v>
      </c>
    </row>
    <row r="25" customFormat="false" ht="12.75" hidden="false" customHeight="false" outlineLevel="0" collapsed="false">
      <c r="A25" s="195" t="n">
        <f aca="false">EOMONTH(A24,0)+1</f>
        <v>37712</v>
      </c>
      <c r="B25" s="163" t="n">
        <f aca="false">S25*(1+I$3)</f>
        <v>2.9865</v>
      </c>
      <c r="C25" s="163" t="n">
        <f aca="false">T25*(1+J$3)</f>
        <v>16.212</v>
      </c>
      <c r="D25" s="286" t="n">
        <f aca="false">C25/2</f>
        <v>8.106</v>
      </c>
      <c r="E25" s="286"/>
      <c r="F25" s="286"/>
      <c r="G25" s="263" t="n">
        <f aca="false">VLOOKUP(A25,'Gas Curves'!$A$11:$G$371,2)</f>
        <v>0.48</v>
      </c>
      <c r="H25" s="263" t="n">
        <f aca="false">VLOOKUP(A25,'Gas Curves'!$A$11:$I$371,8)</f>
        <v>0.269</v>
      </c>
      <c r="I25" s="263" t="n">
        <f aca="false">H25/2</f>
        <v>0.1345</v>
      </c>
      <c r="J25" s="263"/>
      <c r="K25" s="263"/>
      <c r="L25" s="135" t="n">
        <f aca="false">VLOOKUP(A25,'Power Curves'!$BF$9:$BG$232,2)</f>
        <v>0.89</v>
      </c>
      <c r="M25" s="130" t="n">
        <f aca="false">L25</f>
        <v>0.89</v>
      </c>
      <c r="N25" s="130" t="n">
        <f aca="false">M25</f>
        <v>0.89</v>
      </c>
      <c r="S25" s="200" t="n">
        <f aca="false">VLOOKUP(A25,'Gas Curves'!$A$11:$G$371,3)+IF(Fuel!$P$1,VLOOKUP(A25,'Gas Curves'!$A$11:$G$371,IF(AND(MONTH(A25)&gt;=4,MONTH(A25)&lt;=10),4,5)),0)+IF(Fuel!$P$2,VLOOKUP(A25,'Gas Curves'!$A$11:$G$371,IF(AND(MONTH(A25)&gt;=4,MONTH(A25)&lt;=10),6,7)),0)</f>
        <v>2.9865</v>
      </c>
      <c r="T25" s="263" t="n">
        <f aca="false">VLOOKUP(A25,'Gas Curves'!$A$11:$I$371,9)</f>
        <v>16.212</v>
      </c>
    </row>
    <row r="26" customFormat="false" ht="12.75" hidden="false" customHeight="false" outlineLevel="0" collapsed="false">
      <c r="A26" s="195" t="n">
        <f aca="false">EOMONTH(A25,0)+1</f>
        <v>37742</v>
      </c>
      <c r="B26" s="163" t="n">
        <f aca="false">S26*(1+I$3)</f>
        <v>2.9975</v>
      </c>
      <c r="C26" s="163" t="n">
        <f aca="false">T26*(1+J$3)</f>
        <v>16.149</v>
      </c>
      <c r="D26" s="286" t="n">
        <f aca="false">C26/2</f>
        <v>8.0745</v>
      </c>
      <c r="E26" s="286"/>
      <c r="F26" s="286"/>
      <c r="G26" s="263" t="n">
        <f aca="false">VLOOKUP(A26,'Gas Curves'!$A$11:$G$371,2)</f>
        <v>0.53</v>
      </c>
      <c r="H26" s="263" t="n">
        <f aca="false">VLOOKUP(A26,'Gas Curves'!$A$11:$I$371,8)</f>
        <v>0.265</v>
      </c>
      <c r="I26" s="263" t="n">
        <f aca="false">H26/2</f>
        <v>0.1325</v>
      </c>
      <c r="J26" s="263"/>
      <c r="K26" s="263"/>
      <c r="L26" s="135" t="n">
        <f aca="false">VLOOKUP(A26,'Power Curves'!$BF$9:$BG$232,2)</f>
        <v>0.89</v>
      </c>
      <c r="M26" s="130" t="n">
        <f aca="false">L26</f>
        <v>0.89</v>
      </c>
      <c r="N26" s="130" t="n">
        <f aca="false">M26</f>
        <v>0.89</v>
      </c>
      <c r="S26" s="200" t="n">
        <f aca="false">VLOOKUP(A26,'Gas Curves'!$A$11:$G$371,3)+IF(Fuel!$P$1,VLOOKUP(A26,'Gas Curves'!$A$11:$G$371,IF(AND(MONTH(A26)&gt;=4,MONTH(A26)&lt;=10),4,5)),0)+IF(Fuel!$P$2,VLOOKUP(A26,'Gas Curves'!$A$11:$G$371,IF(AND(MONTH(A26)&gt;=4,MONTH(A26)&lt;=10),6,7)),0)</f>
        <v>2.9975</v>
      </c>
      <c r="T26" s="263" t="n">
        <f aca="false">VLOOKUP(A26,'Gas Curves'!$A$11:$I$371,9)</f>
        <v>16.149</v>
      </c>
    </row>
    <row r="27" customFormat="false" ht="12.75" hidden="false" customHeight="false" outlineLevel="0" collapsed="false">
      <c r="A27" s="195" t="n">
        <f aca="false">EOMONTH(A26,0)+1</f>
        <v>37773</v>
      </c>
      <c r="B27" s="163" t="n">
        <f aca="false">S27*(1+I$3)</f>
        <v>3.0305</v>
      </c>
      <c r="C27" s="163" t="n">
        <f aca="false">T27*(1+J$3)</f>
        <v>16.093</v>
      </c>
      <c r="D27" s="286" t="n">
        <f aca="false">C27/2</f>
        <v>8.0465</v>
      </c>
      <c r="E27" s="286"/>
      <c r="F27" s="286"/>
      <c r="G27" s="263" t="n">
        <f aca="false">VLOOKUP(A27,'Gas Curves'!$A$11:$G$371,2)</f>
        <v>0.53</v>
      </c>
      <c r="H27" s="263" t="n">
        <f aca="false">VLOOKUP(A27,'Gas Curves'!$A$11:$I$371,8)</f>
        <v>0.26</v>
      </c>
      <c r="I27" s="263" t="n">
        <f aca="false">H27/2</f>
        <v>0.13</v>
      </c>
      <c r="J27" s="263"/>
      <c r="K27" s="263"/>
      <c r="L27" s="135" t="n">
        <f aca="false">VLOOKUP(A27,'Power Curves'!$BF$9:$BG$232,2)</f>
        <v>0.89</v>
      </c>
      <c r="M27" s="130" t="n">
        <f aca="false">L27</f>
        <v>0.89</v>
      </c>
      <c r="N27" s="130" t="n">
        <f aca="false">M27</f>
        <v>0.89</v>
      </c>
      <c r="S27" s="200" t="n">
        <f aca="false">VLOOKUP(A27,'Gas Curves'!$A$11:$G$371,3)+IF(Fuel!$P$1,VLOOKUP(A27,'Gas Curves'!$A$11:$G$371,IF(AND(MONTH(A27)&gt;=4,MONTH(A27)&lt;=10),4,5)),0)+IF(Fuel!$P$2,VLOOKUP(A27,'Gas Curves'!$A$11:$G$371,IF(AND(MONTH(A27)&gt;=4,MONTH(A27)&lt;=10),6,7)),0)</f>
        <v>3.0305</v>
      </c>
      <c r="T27" s="263" t="n">
        <f aca="false">VLOOKUP(A27,'Gas Curves'!$A$11:$I$371,9)</f>
        <v>16.093</v>
      </c>
    </row>
    <row r="28" customFormat="false" ht="12.75" hidden="false" customHeight="false" outlineLevel="0" collapsed="false">
      <c r="A28" s="195" t="n">
        <f aca="false">EOMONTH(A27,0)+1</f>
        <v>37803</v>
      </c>
      <c r="B28" s="163" t="n">
        <f aca="false">S28*(1+I$3)</f>
        <v>3.053</v>
      </c>
      <c r="C28" s="163" t="n">
        <f aca="false">T28*(1+J$3)</f>
        <v>16.037</v>
      </c>
      <c r="D28" s="286" t="n">
        <f aca="false">C28/2</f>
        <v>8.0185</v>
      </c>
      <c r="E28" s="286"/>
      <c r="F28" s="286"/>
      <c r="G28" s="263" t="n">
        <f aca="false">VLOOKUP(A28,'Gas Curves'!$A$11:$G$371,2)</f>
        <v>0.53</v>
      </c>
      <c r="H28" s="263" t="n">
        <f aca="false">VLOOKUP(A28,'Gas Curves'!$A$11:$I$371,8)</f>
        <v>0.255</v>
      </c>
      <c r="I28" s="263" t="n">
        <f aca="false">H28/2</f>
        <v>0.1275</v>
      </c>
      <c r="J28" s="263"/>
      <c r="K28" s="263"/>
      <c r="L28" s="135" t="n">
        <f aca="false">VLOOKUP(A28,'Power Curves'!$BF$9:$BG$232,2)</f>
        <v>0.89</v>
      </c>
      <c r="M28" s="130" t="n">
        <f aca="false">L28</f>
        <v>0.89</v>
      </c>
      <c r="N28" s="130" t="n">
        <f aca="false">M28</f>
        <v>0.89</v>
      </c>
      <c r="S28" s="200" t="n">
        <f aca="false">VLOOKUP(A28,'Gas Curves'!$A$11:$G$371,3)+IF(Fuel!$P$1,VLOOKUP(A28,'Gas Curves'!$A$11:$G$371,IF(AND(MONTH(A28)&gt;=4,MONTH(A28)&lt;=10),4,5)),0)+IF(Fuel!$P$2,VLOOKUP(A28,'Gas Curves'!$A$11:$G$371,IF(AND(MONTH(A28)&gt;=4,MONTH(A28)&lt;=10),6,7)),0)</f>
        <v>3.053</v>
      </c>
      <c r="T28" s="263" t="n">
        <f aca="false">VLOOKUP(A28,'Gas Curves'!$A$11:$I$371,9)</f>
        <v>16.037</v>
      </c>
    </row>
    <row r="29" customFormat="false" ht="12.75" hidden="false" customHeight="false" outlineLevel="0" collapsed="false">
      <c r="A29" s="195" t="n">
        <f aca="false">EOMONTH(A28,0)+1</f>
        <v>37834</v>
      </c>
      <c r="B29" s="163" t="n">
        <f aca="false">S29*(1+I$3)</f>
        <v>3.0755</v>
      </c>
      <c r="C29" s="163" t="n">
        <f aca="false">T29*(1+J$3)</f>
        <v>15.999</v>
      </c>
      <c r="D29" s="286" t="n">
        <f aca="false">C29/2</f>
        <v>7.9995</v>
      </c>
      <c r="E29" s="286"/>
      <c r="F29" s="286"/>
      <c r="G29" s="263" t="n">
        <f aca="false">VLOOKUP(A29,'Gas Curves'!$A$11:$G$371,2)</f>
        <v>0.58</v>
      </c>
      <c r="H29" s="263" t="n">
        <f aca="false">VLOOKUP(A29,'Gas Curves'!$A$11:$I$371,8)</f>
        <v>0.251</v>
      </c>
      <c r="I29" s="263" t="n">
        <f aca="false">H29/2</f>
        <v>0.1255</v>
      </c>
      <c r="J29" s="263"/>
      <c r="K29" s="263"/>
      <c r="L29" s="135" t="n">
        <f aca="false">VLOOKUP(A29,'Power Curves'!$BF$9:$BG$232,2)</f>
        <v>0.89</v>
      </c>
      <c r="M29" s="130" t="n">
        <f aca="false">L29</f>
        <v>0.89</v>
      </c>
      <c r="N29" s="130" t="n">
        <f aca="false">M29</f>
        <v>0.89</v>
      </c>
      <c r="S29" s="200" t="n">
        <f aca="false">VLOOKUP(A29,'Gas Curves'!$A$11:$G$371,3)+IF(Fuel!$P$1,VLOOKUP(A29,'Gas Curves'!$A$11:$G$371,IF(AND(MONTH(A29)&gt;=4,MONTH(A29)&lt;=10),4,5)),0)+IF(Fuel!$P$2,VLOOKUP(A29,'Gas Curves'!$A$11:$G$371,IF(AND(MONTH(A29)&gt;=4,MONTH(A29)&lt;=10),6,7)),0)</f>
        <v>3.0755</v>
      </c>
      <c r="T29" s="263" t="n">
        <f aca="false">VLOOKUP(A29,'Gas Curves'!$A$11:$I$371,9)</f>
        <v>15.999</v>
      </c>
    </row>
    <row r="30" customFormat="false" ht="12.75" hidden="false" customHeight="false" outlineLevel="0" collapsed="false">
      <c r="A30" s="195" t="n">
        <f aca="false">EOMONTH(A29,0)+1</f>
        <v>37865</v>
      </c>
      <c r="B30" s="163" t="n">
        <f aca="false">S30*(1+I$3)</f>
        <v>3.073</v>
      </c>
      <c r="C30" s="163" t="n">
        <f aca="false">T30*(1+J$3)</f>
        <v>15.959</v>
      </c>
      <c r="D30" s="286" t="n">
        <f aca="false">C30/2</f>
        <v>7.9795</v>
      </c>
      <c r="E30" s="286"/>
      <c r="F30" s="286"/>
      <c r="G30" s="263" t="n">
        <f aca="false">VLOOKUP(A30,'Gas Curves'!$A$11:$G$371,2)</f>
        <v>0.58</v>
      </c>
      <c r="H30" s="263" t="n">
        <f aca="false">VLOOKUP(A30,'Gas Curves'!$A$11:$I$371,8)</f>
        <v>0.248</v>
      </c>
      <c r="I30" s="263" t="n">
        <f aca="false">H30/2</f>
        <v>0.124</v>
      </c>
      <c r="J30" s="263"/>
      <c r="K30" s="263"/>
      <c r="L30" s="135" t="n">
        <f aca="false">VLOOKUP(A30,'Power Curves'!$BF$9:$BG$232,2)</f>
        <v>0.89</v>
      </c>
      <c r="M30" s="130" t="n">
        <f aca="false">L30</f>
        <v>0.89</v>
      </c>
      <c r="N30" s="130" t="n">
        <f aca="false">M30</f>
        <v>0.89</v>
      </c>
      <c r="S30" s="200" t="n">
        <f aca="false">VLOOKUP(A30,'Gas Curves'!$A$11:$G$371,3)+IF(Fuel!$P$1,VLOOKUP(A30,'Gas Curves'!$A$11:$G$371,IF(AND(MONTH(A30)&gt;=4,MONTH(A30)&lt;=10),4,5)),0)+IF(Fuel!$P$2,VLOOKUP(A30,'Gas Curves'!$A$11:$G$371,IF(AND(MONTH(A30)&gt;=4,MONTH(A30)&lt;=10),6,7)),0)</f>
        <v>3.073</v>
      </c>
      <c r="T30" s="263" t="n">
        <f aca="false">VLOOKUP(A30,'Gas Curves'!$A$11:$I$371,9)</f>
        <v>15.959</v>
      </c>
    </row>
    <row r="31" customFormat="false" ht="12.75" hidden="false" customHeight="false" outlineLevel="0" collapsed="false">
      <c r="A31" s="195" t="n">
        <f aca="false">EOMONTH(A30,0)+1</f>
        <v>37895</v>
      </c>
      <c r="B31" s="163" t="n">
        <f aca="false">S31*(1+I$3)</f>
        <v>3.073</v>
      </c>
      <c r="C31" s="163" t="n">
        <f aca="false">T31*(1+J$3)</f>
        <v>15.913</v>
      </c>
      <c r="D31" s="286" t="n">
        <f aca="false">C31/2</f>
        <v>7.9565</v>
      </c>
      <c r="E31" s="286"/>
      <c r="F31" s="286"/>
      <c r="G31" s="263" t="n">
        <f aca="false">VLOOKUP(A31,'Gas Curves'!$A$11:$G$371,2)</f>
        <v>0.63</v>
      </c>
      <c r="H31" s="263" t="n">
        <f aca="false">VLOOKUP(A31,'Gas Curves'!$A$11:$I$371,8)</f>
        <v>0.243</v>
      </c>
      <c r="I31" s="263" t="n">
        <f aca="false">H31/2</f>
        <v>0.1215</v>
      </c>
      <c r="J31" s="263"/>
      <c r="K31" s="263"/>
      <c r="L31" s="135" t="n">
        <f aca="false">VLOOKUP(A31,'Power Curves'!$BF$9:$BG$232,2)</f>
        <v>0.89</v>
      </c>
      <c r="M31" s="130" t="n">
        <f aca="false">L31</f>
        <v>0.89</v>
      </c>
      <c r="N31" s="130" t="n">
        <f aca="false">M31</f>
        <v>0.89</v>
      </c>
      <c r="S31" s="200" t="n">
        <f aca="false">VLOOKUP(A31,'Gas Curves'!$A$11:$G$371,3)+IF(Fuel!$P$1,VLOOKUP(A31,'Gas Curves'!$A$11:$G$371,IF(AND(MONTH(A31)&gt;=4,MONTH(A31)&lt;=10),4,5)),0)+IF(Fuel!$P$2,VLOOKUP(A31,'Gas Curves'!$A$11:$G$371,IF(AND(MONTH(A31)&gt;=4,MONTH(A31)&lt;=10),6,7)),0)</f>
        <v>3.073</v>
      </c>
      <c r="T31" s="263" t="n">
        <f aca="false">VLOOKUP(A31,'Gas Curves'!$A$11:$I$371,9)</f>
        <v>15.913</v>
      </c>
    </row>
    <row r="32" customFormat="false" ht="12.75" hidden="false" customHeight="false" outlineLevel="0" collapsed="false">
      <c r="A32" s="195" t="n">
        <f aca="false">EOMONTH(A31,0)+1</f>
        <v>37926</v>
      </c>
      <c r="B32" s="163" t="n">
        <f aca="false">S32*(1+I$3)</f>
        <v>3.198</v>
      </c>
      <c r="C32" s="163" t="n">
        <f aca="false">T32*(1+J$3)</f>
        <v>15.876</v>
      </c>
      <c r="D32" s="286" t="n">
        <f aca="false">C32/2</f>
        <v>7.938</v>
      </c>
      <c r="E32" s="286"/>
      <c r="F32" s="286"/>
      <c r="G32" s="263" t="n">
        <f aca="false">VLOOKUP(A32,'Gas Curves'!$A$11:$G$371,2)</f>
        <v>0.88</v>
      </c>
      <c r="H32" s="263" t="n">
        <f aca="false">VLOOKUP(A32,'Gas Curves'!$A$11:$I$371,8)</f>
        <v>0.24</v>
      </c>
      <c r="I32" s="263" t="n">
        <f aca="false">H32/2</f>
        <v>0.12</v>
      </c>
      <c r="J32" s="263"/>
      <c r="K32" s="263"/>
      <c r="L32" s="135" t="n">
        <f aca="false">VLOOKUP(A32,'Power Curves'!$BF$9:$BG$232,2)</f>
        <v>0.89</v>
      </c>
      <c r="M32" s="130" t="n">
        <f aca="false">L32</f>
        <v>0.89</v>
      </c>
      <c r="N32" s="130" t="n">
        <f aca="false">M32</f>
        <v>0.89</v>
      </c>
      <c r="S32" s="200" t="n">
        <f aca="false">VLOOKUP(A32,'Gas Curves'!$A$11:$G$371,3)+IF(Fuel!$P$1,VLOOKUP(A32,'Gas Curves'!$A$11:$G$371,IF(AND(MONTH(A32)&gt;=4,MONTH(A32)&lt;=10),4,5)),0)+IF(Fuel!$P$2,VLOOKUP(A32,'Gas Curves'!$A$11:$G$371,IF(AND(MONTH(A32)&gt;=4,MONTH(A32)&lt;=10),6,7)),0)</f>
        <v>3.198</v>
      </c>
      <c r="T32" s="263" t="n">
        <f aca="false">VLOOKUP(A32,'Gas Curves'!$A$11:$I$371,9)</f>
        <v>15.876</v>
      </c>
    </row>
    <row r="33" customFormat="false" ht="12.75" hidden="false" customHeight="false" outlineLevel="0" collapsed="false">
      <c r="A33" s="195" t="n">
        <f aca="false">EOMONTH(A32,0)+1</f>
        <v>37956</v>
      </c>
      <c r="B33" s="163" t="n">
        <f aca="false">S33*(1+I$3)</f>
        <v>3.3405</v>
      </c>
      <c r="C33" s="163" t="n">
        <f aca="false">T33*(1+J$3)</f>
        <v>15.826</v>
      </c>
      <c r="D33" s="286" t="n">
        <f aca="false">C33/2</f>
        <v>7.913</v>
      </c>
      <c r="E33" s="286"/>
      <c r="F33" s="286"/>
      <c r="G33" s="263" t="n">
        <f aca="false">VLOOKUP(A33,'Gas Curves'!$A$11:$G$371,2)</f>
        <v>1.08</v>
      </c>
      <c r="H33" s="263" t="n">
        <f aca="false">VLOOKUP(A33,'Gas Curves'!$A$11:$I$371,8)</f>
        <v>0.235</v>
      </c>
      <c r="I33" s="263" t="n">
        <f aca="false">H33/2</f>
        <v>0.1175</v>
      </c>
      <c r="J33" s="263"/>
      <c r="K33" s="263"/>
      <c r="L33" s="135" t="n">
        <f aca="false">VLOOKUP(A33,'Power Curves'!$BF$9:$BG$232,2)</f>
        <v>0.89</v>
      </c>
      <c r="M33" s="130" t="n">
        <f aca="false">L33</f>
        <v>0.89</v>
      </c>
      <c r="N33" s="130" t="n">
        <f aca="false">M33</f>
        <v>0.89</v>
      </c>
      <c r="S33" s="200" t="n">
        <f aca="false">VLOOKUP(A33,'Gas Curves'!$A$11:$G$371,3)+IF(Fuel!$P$1,VLOOKUP(A33,'Gas Curves'!$A$11:$G$371,IF(AND(MONTH(A33)&gt;=4,MONTH(A33)&lt;=10),4,5)),0)+IF(Fuel!$P$2,VLOOKUP(A33,'Gas Curves'!$A$11:$G$371,IF(AND(MONTH(A33)&gt;=4,MONTH(A33)&lt;=10),6,7)),0)</f>
        <v>3.3405</v>
      </c>
      <c r="T33" s="263" t="n">
        <f aca="false">VLOOKUP(A33,'Gas Curves'!$A$11:$I$371,9)</f>
        <v>15.826</v>
      </c>
    </row>
    <row r="34" customFormat="false" ht="12.75" hidden="false" customHeight="false" outlineLevel="0" collapsed="false">
      <c r="A34" s="195" t="n">
        <f aca="false">EOMONTH(A33,0)+1</f>
        <v>37987</v>
      </c>
      <c r="B34" s="163" t="n">
        <f aca="false">S34*(1+I$3)</f>
        <v>3.393</v>
      </c>
      <c r="C34" s="163" t="n">
        <f aca="false">T34*(1+J$3)</f>
        <v>15.771</v>
      </c>
      <c r="D34" s="286" t="n">
        <f aca="false">C34/2</f>
        <v>7.8855</v>
      </c>
      <c r="E34" s="286"/>
      <c r="F34" s="286"/>
      <c r="G34" s="263" t="n">
        <f aca="false">VLOOKUP(A34,'Gas Curves'!$A$11:$G$371,2)</f>
        <v>1.05</v>
      </c>
      <c r="H34" s="263" t="n">
        <f aca="false">VLOOKUP(A34,'Gas Curves'!$A$11:$I$371,8)</f>
        <v>0.233</v>
      </c>
      <c r="I34" s="263" t="n">
        <f aca="false">H34/2</f>
        <v>0.1165</v>
      </c>
      <c r="J34" s="263"/>
      <c r="K34" s="263"/>
      <c r="L34" s="135" t="n">
        <f aca="false">VLOOKUP(A34,'Power Curves'!$BF$9:$BG$232,2)</f>
        <v>0.89</v>
      </c>
      <c r="M34" s="130" t="n">
        <f aca="false">L34</f>
        <v>0.89</v>
      </c>
      <c r="N34" s="130" t="n">
        <f aca="false">M34</f>
        <v>0.89</v>
      </c>
      <c r="S34" s="200" t="n">
        <f aca="false">VLOOKUP(A34,'Gas Curves'!$A$11:$G$371,3)+IF(Fuel!$P$1,VLOOKUP(A34,'Gas Curves'!$A$11:$G$371,IF(AND(MONTH(A34)&gt;=4,MONTH(A34)&lt;=10),4,5)),0)+IF(Fuel!$P$2,VLOOKUP(A34,'Gas Curves'!$A$11:$G$371,IF(AND(MONTH(A34)&gt;=4,MONTH(A34)&lt;=10),6,7)),0)</f>
        <v>3.393</v>
      </c>
      <c r="T34" s="263" t="n">
        <f aca="false">VLOOKUP(A34,'Gas Curves'!$A$11:$I$371,9)</f>
        <v>15.771</v>
      </c>
    </row>
    <row r="35" customFormat="false" ht="12.75" hidden="false" customHeight="false" outlineLevel="0" collapsed="false">
      <c r="A35" s="195" t="n">
        <f aca="false">EOMONTH(A34,0)+1</f>
        <v>38018</v>
      </c>
      <c r="B35" s="163" t="n">
        <f aca="false">S35*(1+I$3)</f>
        <v>3.2965</v>
      </c>
      <c r="C35" s="163" t="n">
        <f aca="false">T35*(1+J$3)</f>
        <v>15.723</v>
      </c>
      <c r="D35" s="286" t="n">
        <f aca="false">C35/2</f>
        <v>7.8615</v>
      </c>
      <c r="E35" s="286"/>
      <c r="F35" s="286"/>
      <c r="G35" s="263" t="n">
        <f aca="false">VLOOKUP(A35,'Gas Curves'!$A$11:$G$371,2)</f>
        <v>1.05</v>
      </c>
      <c r="H35" s="263" t="n">
        <f aca="false">VLOOKUP(A35,'Gas Curves'!$A$11:$I$371,8)</f>
        <v>0.231</v>
      </c>
      <c r="I35" s="263" t="n">
        <f aca="false">H35/2</f>
        <v>0.1155</v>
      </c>
      <c r="J35" s="263"/>
      <c r="K35" s="263"/>
      <c r="L35" s="135" t="n">
        <f aca="false">VLOOKUP(A35,'Power Curves'!$BF$9:$BG$232,2)</f>
        <v>0.89</v>
      </c>
      <c r="M35" s="130" t="n">
        <f aca="false">L35</f>
        <v>0.89</v>
      </c>
      <c r="N35" s="130" t="n">
        <f aca="false">M35</f>
        <v>0.89</v>
      </c>
      <c r="S35" s="200" t="n">
        <f aca="false">VLOOKUP(A35,'Gas Curves'!$A$11:$G$371,3)+IF(Fuel!$P$1,VLOOKUP(A35,'Gas Curves'!$A$11:$G$371,IF(AND(MONTH(A35)&gt;=4,MONTH(A35)&lt;=10),4,5)),0)+IF(Fuel!$P$2,VLOOKUP(A35,'Gas Curves'!$A$11:$G$371,IF(AND(MONTH(A35)&gt;=4,MONTH(A35)&lt;=10),6,7)),0)</f>
        <v>3.2965</v>
      </c>
      <c r="T35" s="263" t="n">
        <f aca="false">VLOOKUP(A35,'Gas Curves'!$A$11:$I$371,9)</f>
        <v>15.723</v>
      </c>
    </row>
    <row r="36" customFormat="false" ht="12.75" hidden="false" customHeight="false" outlineLevel="0" collapsed="false">
      <c r="A36" s="195" t="n">
        <f aca="false">EOMONTH(A35,0)+1</f>
        <v>38047</v>
      </c>
      <c r="B36" s="163" t="n">
        <f aca="false">S36*(1+I$3)</f>
        <v>3.177</v>
      </c>
      <c r="C36" s="163" t="n">
        <f aca="false">T36*(1+J$3)</f>
        <v>15.67</v>
      </c>
      <c r="D36" s="286" t="n">
        <f aca="false">C36/2</f>
        <v>7.835</v>
      </c>
      <c r="E36" s="286"/>
      <c r="F36" s="286"/>
      <c r="G36" s="263" t="n">
        <f aca="false">VLOOKUP(A36,'Gas Curves'!$A$11:$G$371,2)</f>
        <v>0.8</v>
      </c>
      <c r="H36" s="263" t="n">
        <f aca="false">VLOOKUP(A36,'Gas Curves'!$A$11:$I$371,8)</f>
        <v>0.229</v>
      </c>
      <c r="I36" s="263" t="n">
        <f aca="false">H36/2</f>
        <v>0.1145</v>
      </c>
      <c r="J36" s="263"/>
      <c r="K36" s="263"/>
      <c r="L36" s="135" t="n">
        <f aca="false">VLOOKUP(A36,'Power Curves'!$BF$9:$BG$232,2)</f>
        <v>0.89</v>
      </c>
      <c r="M36" s="130" t="n">
        <f aca="false">L36</f>
        <v>0.89</v>
      </c>
      <c r="N36" s="130" t="n">
        <f aca="false">M36</f>
        <v>0.89</v>
      </c>
      <c r="S36" s="200" t="n">
        <f aca="false">VLOOKUP(A36,'Gas Curves'!$A$11:$G$371,3)+IF(Fuel!$P$1,VLOOKUP(A36,'Gas Curves'!$A$11:$G$371,IF(AND(MONTH(A36)&gt;=4,MONTH(A36)&lt;=10),4,5)),0)+IF(Fuel!$P$2,VLOOKUP(A36,'Gas Curves'!$A$11:$G$371,IF(AND(MONTH(A36)&gt;=4,MONTH(A36)&lt;=10),6,7)),0)</f>
        <v>3.177</v>
      </c>
      <c r="T36" s="263" t="n">
        <f aca="false">VLOOKUP(A36,'Gas Curves'!$A$11:$I$371,9)</f>
        <v>15.67</v>
      </c>
    </row>
    <row r="37" customFormat="false" ht="12.75" hidden="false" customHeight="false" outlineLevel="0" collapsed="false">
      <c r="A37" s="195" t="n">
        <f aca="false">EOMONTH(A36,0)+1</f>
        <v>38078</v>
      </c>
      <c r="B37" s="163" t="n">
        <f aca="false">S37*(1+I$3)</f>
        <v>3.0495</v>
      </c>
      <c r="C37" s="163" t="n">
        <f aca="false">T37*(1+J$3)</f>
        <v>15.621</v>
      </c>
      <c r="D37" s="286" t="n">
        <f aca="false">C37/2</f>
        <v>7.8105</v>
      </c>
      <c r="E37" s="286"/>
      <c r="F37" s="286"/>
      <c r="G37" s="263" t="n">
        <f aca="false">VLOOKUP(A37,'Gas Curves'!$A$11:$G$371,2)</f>
        <v>0.45</v>
      </c>
      <c r="H37" s="263" t="n">
        <f aca="false">VLOOKUP(A37,'Gas Curves'!$A$11:$I$371,8)</f>
        <v>0.227</v>
      </c>
      <c r="I37" s="263" t="n">
        <f aca="false">H37/2</f>
        <v>0.1135</v>
      </c>
      <c r="J37" s="263"/>
      <c r="K37" s="263"/>
      <c r="L37" s="135" t="n">
        <f aca="false">VLOOKUP(A37,'Power Curves'!$BF$9:$BG$232,2)</f>
        <v>0.89</v>
      </c>
      <c r="M37" s="130" t="n">
        <f aca="false">L37</f>
        <v>0.89</v>
      </c>
      <c r="N37" s="130" t="n">
        <f aca="false">M37</f>
        <v>0.89</v>
      </c>
      <c r="S37" s="200" t="n">
        <f aca="false">VLOOKUP(A37,'Gas Curves'!$A$11:$G$371,3)+IF(Fuel!$P$1,VLOOKUP(A37,'Gas Curves'!$A$11:$G$371,IF(AND(MONTH(A37)&gt;=4,MONTH(A37)&lt;=10),4,5)),0)+IF(Fuel!$P$2,VLOOKUP(A37,'Gas Curves'!$A$11:$G$371,IF(AND(MONTH(A37)&gt;=4,MONTH(A37)&lt;=10),6,7)),0)</f>
        <v>3.0495</v>
      </c>
      <c r="T37" s="263" t="n">
        <f aca="false">VLOOKUP(A37,'Gas Curves'!$A$11:$I$371,9)</f>
        <v>15.621</v>
      </c>
    </row>
    <row r="38" customFormat="false" ht="12.75" hidden="false" customHeight="false" outlineLevel="0" collapsed="false">
      <c r="A38" s="195" t="n">
        <f aca="false">EOMONTH(A37,0)+1</f>
        <v>38108</v>
      </c>
      <c r="B38" s="163" t="n">
        <f aca="false">S38*(1+I$3)</f>
        <v>3.0495</v>
      </c>
      <c r="C38" s="163" t="n">
        <f aca="false">T38*(1+J$3)</f>
        <v>15.573</v>
      </c>
      <c r="D38" s="286" t="n">
        <f aca="false">C38/2</f>
        <v>7.7865</v>
      </c>
      <c r="E38" s="286"/>
      <c r="F38" s="286"/>
      <c r="G38" s="263" t="n">
        <f aca="false">VLOOKUP(A38,'Gas Curves'!$A$11:$G$371,2)</f>
        <v>0.5</v>
      </c>
      <c r="H38" s="263" t="n">
        <f aca="false">VLOOKUP(A38,'Gas Curves'!$A$11:$I$371,8)</f>
        <v>0.224</v>
      </c>
      <c r="I38" s="263" t="n">
        <f aca="false">H38/2</f>
        <v>0.112</v>
      </c>
      <c r="J38" s="263"/>
      <c r="K38" s="263"/>
      <c r="L38" s="135" t="n">
        <f aca="false">VLOOKUP(A38,'Power Curves'!$BF$9:$BG$232,2)</f>
        <v>0.89</v>
      </c>
      <c r="M38" s="130" t="n">
        <f aca="false">L38</f>
        <v>0.89</v>
      </c>
      <c r="N38" s="130" t="n">
        <f aca="false">M38</f>
        <v>0.89</v>
      </c>
      <c r="S38" s="200" t="n">
        <f aca="false">VLOOKUP(A38,'Gas Curves'!$A$11:$G$371,3)+IF(Fuel!$P$1,VLOOKUP(A38,'Gas Curves'!$A$11:$G$371,IF(AND(MONTH(A38)&gt;=4,MONTH(A38)&lt;=10),4,5)),0)+IF(Fuel!$P$2,VLOOKUP(A38,'Gas Curves'!$A$11:$G$371,IF(AND(MONTH(A38)&gt;=4,MONTH(A38)&lt;=10),6,7)),0)</f>
        <v>3.0495</v>
      </c>
      <c r="T38" s="263" t="n">
        <f aca="false">VLOOKUP(A38,'Gas Curves'!$A$11:$I$371,9)</f>
        <v>15.573</v>
      </c>
    </row>
    <row r="39" customFormat="false" ht="12.75" hidden="false" customHeight="false" outlineLevel="0" collapsed="false">
      <c r="A39" s="195" t="n">
        <f aca="false">EOMONTH(A38,0)+1</f>
        <v>38139</v>
      </c>
      <c r="B39" s="163" t="n">
        <f aca="false">S39*(1+I$3)</f>
        <v>3.0865</v>
      </c>
      <c r="C39" s="163" t="n">
        <f aca="false">T39*(1+J$3)</f>
        <v>15.522</v>
      </c>
      <c r="D39" s="286" t="n">
        <f aca="false">C39/2</f>
        <v>7.761</v>
      </c>
      <c r="E39" s="286"/>
      <c r="F39" s="286"/>
      <c r="G39" s="263" t="n">
        <f aca="false">VLOOKUP(A39,'Gas Curves'!$A$11:$G$371,2)</f>
        <v>0.5</v>
      </c>
      <c r="H39" s="263" t="n">
        <f aca="false">VLOOKUP(A39,'Gas Curves'!$A$11:$I$371,8)</f>
        <v>0.221</v>
      </c>
      <c r="I39" s="263" t="n">
        <f aca="false">H39/2</f>
        <v>0.1105</v>
      </c>
      <c r="J39" s="263"/>
      <c r="K39" s="263"/>
      <c r="L39" s="135" t="n">
        <f aca="false">VLOOKUP(A39,'Power Curves'!$BF$9:$BG$232,2)</f>
        <v>0.89</v>
      </c>
      <c r="M39" s="130" t="n">
        <f aca="false">L39</f>
        <v>0.89</v>
      </c>
      <c r="N39" s="130" t="n">
        <f aca="false">M39</f>
        <v>0.89</v>
      </c>
      <c r="S39" s="200" t="n">
        <f aca="false">VLOOKUP(A39,'Gas Curves'!$A$11:$G$371,3)+IF(Fuel!$P$1,VLOOKUP(A39,'Gas Curves'!$A$11:$G$371,IF(AND(MONTH(A39)&gt;=4,MONTH(A39)&lt;=10),4,5)),0)+IF(Fuel!$P$2,VLOOKUP(A39,'Gas Curves'!$A$11:$G$371,IF(AND(MONTH(A39)&gt;=4,MONTH(A39)&lt;=10),6,7)),0)</f>
        <v>3.0865</v>
      </c>
      <c r="T39" s="263" t="n">
        <f aca="false">VLOOKUP(A39,'Gas Curves'!$A$11:$I$371,9)</f>
        <v>15.522</v>
      </c>
    </row>
    <row r="40" customFormat="false" ht="12.75" hidden="false" customHeight="false" outlineLevel="0" collapsed="false">
      <c r="A40" s="195" t="n">
        <f aca="false">EOMONTH(A39,0)+1</f>
        <v>38169</v>
      </c>
      <c r="B40" s="163" t="n">
        <f aca="false">S40*(1+I$3)</f>
        <v>3.139</v>
      </c>
      <c r="C40" s="163" t="n">
        <f aca="false">T40*(1+J$3)</f>
        <v>15.472</v>
      </c>
      <c r="D40" s="286" t="n">
        <f aca="false">C40/2</f>
        <v>7.736</v>
      </c>
      <c r="E40" s="286"/>
      <c r="F40" s="286"/>
      <c r="G40" s="263" t="n">
        <f aca="false">VLOOKUP(A40,'Gas Curves'!$A$11:$G$371,2)</f>
        <v>0.5</v>
      </c>
      <c r="H40" s="263" t="n">
        <f aca="false">VLOOKUP(A40,'Gas Curves'!$A$11:$I$371,8)</f>
        <v>0.22</v>
      </c>
      <c r="I40" s="263" t="n">
        <f aca="false">H40/2</f>
        <v>0.11</v>
      </c>
      <c r="J40" s="263"/>
      <c r="K40" s="263"/>
      <c r="L40" s="135" t="n">
        <f aca="false">VLOOKUP(A40,'Power Curves'!$BF$9:$BG$232,2)</f>
        <v>0.89</v>
      </c>
      <c r="M40" s="130" t="n">
        <f aca="false">L40</f>
        <v>0.89</v>
      </c>
      <c r="N40" s="130" t="n">
        <f aca="false">M40</f>
        <v>0.89</v>
      </c>
      <c r="S40" s="200" t="n">
        <f aca="false">VLOOKUP(A40,'Gas Curves'!$A$11:$G$371,3)+IF(Fuel!$P$1,VLOOKUP(A40,'Gas Curves'!$A$11:$G$371,IF(AND(MONTH(A40)&gt;=4,MONTH(A40)&lt;=10),4,5)),0)+IF(Fuel!$P$2,VLOOKUP(A40,'Gas Curves'!$A$11:$G$371,IF(AND(MONTH(A40)&gt;=4,MONTH(A40)&lt;=10),6,7)),0)</f>
        <v>3.139</v>
      </c>
      <c r="T40" s="263" t="n">
        <f aca="false">VLOOKUP(A40,'Gas Curves'!$A$11:$I$371,9)</f>
        <v>15.472</v>
      </c>
    </row>
    <row r="41" customFormat="false" ht="12.75" hidden="false" customHeight="false" outlineLevel="0" collapsed="false">
      <c r="A41" s="195" t="n">
        <f aca="false">EOMONTH(A40,0)+1</f>
        <v>38200</v>
      </c>
      <c r="B41" s="163" t="n">
        <f aca="false">S41*(1+I$3)</f>
        <v>3.1755</v>
      </c>
      <c r="C41" s="163" t="n">
        <f aca="false">T41*(1+J$3)</f>
        <v>15.424</v>
      </c>
      <c r="D41" s="286" t="n">
        <f aca="false">C41/2</f>
        <v>7.712</v>
      </c>
      <c r="E41" s="286"/>
      <c r="F41" s="286"/>
      <c r="G41" s="263" t="n">
        <f aca="false">VLOOKUP(A41,'Gas Curves'!$A$11:$G$371,2)</f>
        <v>0.55</v>
      </c>
      <c r="H41" s="263" t="n">
        <f aca="false">VLOOKUP(A41,'Gas Curves'!$A$11:$I$371,8)</f>
        <v>0.219</v>
      </c>
      <c r="I41" s="263" t="n">
        <f aca="false">H41/2</f>
        <v>0.1095</v>
      </c>
      <c r="J41" s="263"/>
      <c r="K41" s="263"/>
      <c r="L41" s="135" t="n">
        <f aca="false">VLOOKUP(A41,'Power Curves'!$BF$9:$BG$232,2)</f>
        <v>0.89</v>
      </c>
      <c r="M41" s="130" t="n">
        <f aca="false">L41</f>
        <v>0.89</v>
      </c>
      <c r="N41" s="130" t="n">
        <f aca="false">M41</f>
        <v>0.89</v>
      </c>
      <c r="S41" s="200" t="n">
        <f aca="false">VLOOKUP(A41,'Gas Curves'!$A$11:$G$371,3)+IF(Fuel!$P$1,VLOOKUP(A41,'Gas Curves'!$A$11:$G$371,IF(AND(MONTH(A41)&gt;=4,MONTH(A41)&lt;=10),4,5)),0)+IF(Fuel!$P$2,VLOOKUP(A41,'Gas Curves'!$A$11:$G$371,IF(AND(MONTH(A41)&gt;=4,MONTH(A41)&lt;=10),6,7)),0)</f>
        <v>3.1755</v>
      </c>
      <c r="T41" s="263" t="n">
        <f aca="false">VLOOKUP(A41,'Gas Curves'!$A$11:$I$371,9)</f>
        <v>15.424</v>
      </c>
    </row>
    <row r="42" customFormat="false" ht="12.75" hidden="false" customHeight="false" outlineLevel="0" collapsed="false">
      <c r="A42" s="195" t="n">
        <f aca="false">EOMONTH(A41,0)+1</f>
        <v>38231</v>
      </c>
      <c r="B42" s="163" t="n">
        <f aca="false">S42*(1+I$3)</f>
        <v>3.181</v>
      </c>
      <c r="C42" s="163" t="n">
        <f aca="false">T42*(1+J$3)</f>
        <v>15.372</v>
      </c>
      <c r="D42" s="286" t="n">
        <f aca="false">C42/2</f>
        <v>7.686</v>
      </c>
      <c r="E42" s="286"/>
      <c r="F42" s="286"/>
      <c r="G42" s="263" t="n">
        <f aca="false">VLOOKUP(A42,'Gas Curves'!$A$11:$G$371,2)</f>
        <v>0.55</v>
      </c>
      <c r="H42" s="263" t="n">
        <f aca="false">VLOOKUP(A42,'Gas Curves'!$A$11:$I$371,8)</f>
        <v>0.216</v>
      </c>
      <c r="I42" s="263" t="n">
        <f aca="false">H42/2</f>
        <v>0.108</v>
      </c>
      <c r="J42" s="263"/>
      <c r="K42" s="263"/>
      <c r="L42" s="135" t="n">
        <f aca="false">VLOOKUP(A42,'Power Curves'!$BF$9:$BG$232,2)</f>
        <v>0.89</v>
      </c>
      <c r="M42" s="130" t="n">
        <f aca="false">L42</f>
        <v>0.89</v>
      </c>
      <c r="N42" s="130" t="n">
        <f aca="false">M42</f>
        <v>0.89</v>
      </c>
      <c r="S42" s="200" t="n">
        <f aca="false">VLOOKUP(A42,'Gas Curves'!$A$11:$G$371,3)+IF(Fuel!$P$1,VLOOKUP(A42,'Gas Curves'!$A$11:$G$371,IF(AND(MONTH(A42)&gt;=4,MONTH(A42)&lt;=10),4,5)),0)+IF(Fuel!$P$2,VLOOKUP(A42,'Gas Curves'!$A$11:$G$371,IF(AND(MONTH(A42)&gt;=4,MONTH(A42)&lt;=10),6,7)),0)</f>
        <v>3.181</v>
      </c>
      <c r="T42" s="263" t="n">
        <f aca="false">VLOOKUP(A42,'Gas Curves'!$A$11:$I$371,9)</f>
        <v>15.372</v>
      </c>
    </row>
    <row r="43" customFormat="false" ht="12.75" hidden="false" customHeight="false" outlineLevel="0" collapsed="false">
      <c r="A43" s="195" t="n">
        <f aca="false">EOMONTH(A42,0)+1</f>
        <v>38261</v>
      </c>
      <c r="B43" s="163" t="n">
        <f aca="false">S43*(1+I$3)</f>
        <v>3.163</v>
      </c>
      <c r="C43" s="163" t="n">
        <f aca="false">T43*(1+J$3)</f>
        <v>15.323</v>
      </c>
      <c r="D43" s="286" t="n">
        <f aca="false">C43/2</f>
        <v>7.6615</v>
      </c>
      <c r="E43" s="286"/>
      <c r="F43" s="286"/>
      <c r="G43" s="263" t="n">
        <f aca="false">VLOOKUP(A43,'Gas Curves'!$A$11:$G$371,2)</f>
        <v>0.6</v>
      </c>
      <c r="H43" s="263" t="n">
        <f aca="false">VLOOKUP(A43,'Gas Curves'!$A$11:$I$371,8)</f>
        <v>0.215</v>
      </c>
      <c r="I43" s="263" t="n">
        <f aca="false">H43/2</f>
        <v>0.1075</v>
      </c>
      <c r="J43" s="263"/>
      <c r="K43" s="263"/>
      <c r="L43" s="135" t="n">
        <f aca="false">VLOOKUP(A43,'Power Curves'!$BF$9:$BG$232,2)</f>
        <v>0.89</v>
      </c>
      <c r="M43" s="130" t="n">
        <f aca="false">L43</f>
        <v>0.89</v>
      </c>
      <c r="N43" s="130" t="n">
        <f aca="false">M43</f>
        <v>0.89</v>
      </c>
      <c r="S43" s="200" t="n">
        <f aca="false">VLOOKUP(A43,'Gas Curves'!$A$11:$G$371,3)+IF(Fuel!$P$1,VLOOKUP(A43,'Gas Curves'!$A$11:$G$371,IF(AND(MONTH(A43)&gt;=4,MONTH(A43)&lt;=10),4,5)),0)+IF(Fuel!$P$2,VLOOKUP(A43,'Gas Curves'!$A$11:$G$371,IF(AND(MONTH(A43)&gt;=4,MONTH(A43)&lt;=10),6,7)),0)</f>
        <v>3.163</v>
      </c>
      <c r="T43" s="263" t="n">
        <f aca="false">VLOOKUP(A43,'Gas Curves'!$A$11:$I$371,9)</f>
        <v>15.323</v>
      </c>
    </row>
    <row r="44" customFormat="false" ht="12.75" hidden="false" customHeight="false" outlineLevel="0" collapsed="false">
      <c r="A44" s="195" t="n">
        <f aca="false">EOMONTH(A43,0)+1</f>
        <v>38292</v>
      </c>
      <c r="B44" s="163" t="n">
        <f aca="false">S44*(1+I$3)</f>
        <v>3.2955</v>
      </c>
      <c r="C44" s="163" t="n">
        <f aca="false">T44*(1+J$3)</f>
        <v>15.277</v>
      </c>
      <c r="D44" s="286" t="n">
        <f aca="false">C44/2</f>
        <v>7.6385</v>
      </c>
      <c r="E44" s="286"/>
      <c r="F44" s="286"/>
      <c r="G44" s="263" t="n">
        <f aca="false">VLOOKUP(A44,'Gas Curves'!$A$11:$G$371,2)</f>
        <v>0.85</v>
      </c>
      <c r="H44" s="263" t="n">
        <f aca="false">VLOOKUP(A44,'Gas Curves'!$A$11:$I$371,8)</f>
        <v>0.214</v>
      </c>
      <c r="I44" s="263" t="n">
        <f aca="false">H44/2</f>
        <v>0.107</v>
      </c>
      <c r="J44" s="263"/>
      <c r="K44" s="263"/>
      <c r="L44" s="135" t="n">
        <f aca="false">VLOOKUP(A44,'Power Curves'!$BF$9:$BG$232,2)</f>
        <v>0.89</v>
      </c>
      <c r="M44" s="130" t="n">
        <f aca="false">L44</f>
        <v>0.89</v>
      </c>
      <c r="N44" s="130" t="n">
        <f aca="false">M44</f>
        <v>0.89</v>
      </c>
      <c r="S44" s="200" t="n">
        <f aca="false">VLOOKUP(A44,'Gas Curves'!$A$11:$G$371,3)+IF(Fuel!$P$1,VLOOKUP(A44,'Gas Curves'!$A$11:$G$371,IF(AND(MONTH(A44)&gt;=4,MONTH(A44)&lt;=10),4,5)),0)+IF(Fuel!$P$2,VLOOKUP(A44,'Gas Curves'!$A$11:$G$371,IF(AND(MONTH(A44)&gt;=4,MONTH(A44)&lt;=10),6,7)),0)</f>
        <v>3.2955</v>
      </c>
      <c r="T44" s="263" t="n">
        <f aca="false">VLOOKUP(A44,'Gas Curves'!$A$11:$I$371,9)</f>
        <v>15.277</v>
      </c>
    </row>
    <row r="45" customFormat="false" ht="12.75" hidden="false" customHeight="false" outlineLevel="0" collapsed="false">
      <c r="A45" s="195" t="n">
        <f aca="false">EOMONTH(A44,0)+1</f>
        <v>38322</v>
      </c>
      <c r="B45" s="163" t="n">
        <f aca="false">S45*(1+I$3)</f>
        <v>3.448</v>
      </c>
      <c r="C45" s="163" t="n">
        <f aca="false">T45*(1+J$3)</f>
        <v>15.232</v>
      </c>
      <c r="D45" s="286" t="n">
        <f aca="false">C45/2</f>
        <v>7.616</v>
      </c>
      <c r="E45" s="286"/>
      <c r="F45" s="286"/>
      <c r="G45" s="263" t="n">
        <f aca="false">VLOOKUP(A45,'Gas Curves'!$A$11:$G$371,2)</f>
        <v>1.05</v>
      </c>
      <c r="H45" s="263" t="n">
        <f aca="false">VLOOKUP(A45,'Gas Curves'!$A$11:$I$371,8)</f>
        <v>0.21</v>
      </c>
      <c r="I45" s="263" t="n">
        <f aca="false">H45/2</f>
        <v>0.105</v>
      </c>
      <c r="J45" s="263"/>
      <c r="K45" s="263"/>
      <c r="L45" s="135" t="n">
        <f aca="false">VLOOKUP(A45,'Power Curves'!$BF$9:$BG$232,2)</f>
        <v>0.89</v>
      </c>
      <c r="M45" s="130" t="n">
        <f aca="false">L45</f>
        <v>0.89</v>
      </c>
      <c r="N45" s="130" t="n">
        <f aca="false">M45</f>
        <v>0.89</v>
      </c>
      <c r="S45" s="200" t="n">
        <f aca="false">VLOOKUP(A45,'Gas Curves'!$A$11:$G$371,3)+IF(Fuel!$P$1,VLOOKUP(A45,'Gas Curves'!$A$11:$G$371,IF(AND(MONTH(A45)&gt;=4,MONTH(A45)&lt;=10),4,5)),0)+IF(Fuel!$P$2,VLOOKUP(A45,'Gas Curves'!$A$11:$G$371,IF(AND(MONTH(A45)&gt;=4,MONTH(A45)&lt;=10),6,7)),0)</f>
        <v>3.448</v>
      </c>
      <c r="T45" s="263" t="n">
        <f aca="false">VLOOKUP(A45,'Gas Curves'!$A$11:$I$371,9)</f>
        <v>15.232</v>
      </c>
    </row>
    <row r="46" customFormat="false" ht="12.75" hidden="false" customHeight="false" outlineLevel="0" collapsed="false">
      <c r="A46" s="195" t="n">
        <f aca="false">EOMONTH(A45,0)+1</f>
        <v>38353</v>
      </c>
      <c r="B46" s="163" t="n">
        <f aca="false">S46*(1+I$3)</f>
        <v>3.4805</v>
      </c>
      <c r="C46" s="163" t="n">
        <f aca="false">T46*(1+J$3)</f>
        <v>15.193</v>
      </c>
      <c r="D46" s="286" t="n">
        <f aca="false">C46/2</f>
        <v>7.5965</v>
      </c>
      <c r="E46" s="286"/>
      <c r="F46" s="286"/>
      <c r="G46" s="263" t="n">
        <f aca="false">VLOOKUP(A46,'Gas Curves'!$A$11:$G$371,2)</f>
        <v>1.05</v>
      </c>
      <c r="H46" s="263" t="n">
        <f aca="false">VLOOKUP(A46,'Gas Curves'!$A$11:$I$371,8)</f>
        <v>0.209</v>
      </c>
      <c r="I46" s="263" t="n">
        <f aca="false">H46/2</f>
        <v>0.1045</v>
      </c>
      <c r="J46" s="263"/>
      <c r="K46" s="263"/>
      <c r="L46" s="135" t="n">
        <f aca="false">VLOOKUP(A46,'Power Curves'!$BF$9:$BG$232,2)</f>
        <v>0.89</v>
      </c>
      <c r="M46" s="130" t="n">
        <f aca="false">L46</f>
        <v>0.89</v>
      </c>
      <c r="N46" s="130" t="n">
        <f aca="false">M46</f>
        <v>0.89</v>
      </c>
      <c r="S46" s="200" t="n">
        <f aca="false">VLOOKUP(A46,'Gas Curves'!$A$11:$G$371,3)+IF(Fuel!$P$1,VLOOKUP(A46,'Gas Curves'!$A$11:$G$371,IF(AND(MONTH(A46)&gt;=4,MONTH(A46)&lt;=10),4,5)),0)+IF(Fuel!$P$2,VLOOKUP(A46,'Gas Curves'!$A$11:$G$371,IF(AND(MONTH(A46)&gt;=4,MONTH(A46)&lt;=10),6,7)),0)</f>
        <v>3.4805</v>
      </c>
      <c r="T46" s="263" t="n">
        <f aca="false">VLOOKUP(A46,'Gas Curves'!$A$11:$I$371,9)</f>
        <v>15.193</v>
      </c>
    </row>
    <row r="47" customFormat="false" ht="12.75" hidden="false" customHeight="false" outlineLevel="0" collapsed="false">
      <c r="A47" s="195" t="n">
        <f aca="false">EOMONTH(A46,0)+1</f>
        <v>38384</v>
      </c>
      <c r="B47" s="163" t="n">
        <f aca="false">S47*(1+I$3)</f>
        <v>3.384</v>
      </c>
      <c r="C47" s="163" t="n">
        <f aca="false">T47*(1+J$3)</f>
        <v>15.153</v>
      </c>
      <c r="D47" s="286" t="n">
        <f aca="false">C47/2</f>
        <v>7.5765</v>
      </c>
      <c r="E47" s="286"/>
      <c r="F47" s="286"/>
      <c r="G47" s="263" t="n">
        <f aca="false">VLOOKUP(A47,'Gas Curves'!$A$11:$G$371,2)</f>
        <v>1.05</v>
      </c>
      <c r="H47" s="263" t="n">
        <f aca="false">VLOOKUP(A47,'Gas Curves'!$A$11:$I$371,8)</f>
        <v>0.209</v>
      </c>
      <c r="I47" s="263" t="n">
        <f aca="false">H47/2</f>
        <v>0.1045</v>
      </c>
      <c r="J47" s="263"/>
      <c r="K47" s="263"/>
      <c r="L47" s="135" t="n">
        <f aca="false">VLOOKUP(A47,'Power Curves'!$BF$9:$BG$232,2)</f>
        <v>0.89</v>
      </c>
      <c r="M47" s="130" t="n">
        <f aca="false">L47</f>
        <v>0.89</v>
      </c>
      <c r="N47" s="130" t="n">
        <f aca="false">M47</f>
        <v>0.89</v>
      </c>
      <c r="S47" s="200" t="n">
        <f aca="false">VLOOKUP(A47,'Gas Curves'!$A$11:$G$371,3)+IF(Fuel!$P$1,VLOOKUP(A47,'Gas Curves'!$A$11:$G$371,IF(AND(MONTH(A47)&gt;=4,MONTH(A47)&lt;=10),4,5)),0)+IF(Fuel!$P$2,VLOOKUP(A47,'Gas Curves'!$A$11:$G$371,IF(AND(MONTH(A47)&gt;=4,MONTH(A47)&lt;=10),6,7)),0)</f>
        <v>3.384</v>
      </c>
      <c r="T47" s="263" t="n">
        <f aca="false">VLOOKUP(A47,'Gas Curves'!$A$11:$I$371,9)</f>
        <v>15.153</v>
      </c>
    </row>
    <row r="48" customFormat="false" ht="12.75" hidden="false" customHeight="false" outlineLevel="0" collapsed="false">
      <c r="A48" s="195" t="n">
        <f aca="false">EOMONTH(A47,0)+1</f>
        <v>38412</v>
      </c>
      <c r="B48" s="163" t="n">
        <f aca="false">S48*(1+I$3)</f>
        <v>3.2645</v>
      </c>
      <c r="C48" s="163" t="n">
        <f aca="false">T48*(1+J$3)</f>
        <v>15.107</v>
      </c>
      <c r="D48" s="286" t="n">
        <f aca="false">C48/2</f>
        <v>7.5535</v>
      </c>
      <c r="E48" s="286"/>
      <c r="F48" s="286"/>
      <c r="G48" s="263" t="n">
        <f aca="false">VLOOKUP(A48,'Gas Curves'!$A$11:$G$371,2)</f>
        <v>0.8</v>
      </c>
      <c r="H48" s="263" t="n">
        <f aca="false">VLOOKUP(A48,'Gas Curves'!$A$11:$I$371,8)</f>
        <v>0.207</v>
      </c>
      <c r="I48" s="263" t="n">
        <f aca="false">H48/2</f>
        <v>0.1035</v>
      </c>
      <c r="J48" s="263"/>
      <c r="K48" s="263"/>
      <c r="L48" s="135" t="n">
        <f aca="false">VLOOKUP(A48,'Power Curves'!$BF$9:$BG$232,2)</f>
        <v>0.89</v>
      </c>
      <c r="M48" s="130" t="n">
        <f aca="false">L48</f>
        <v>0.89</v>
      </c>
      <c r="N48" s="130" t="n">
        <f aca="false">M48</f>
        <v>0.89</v>
      </c>
      <c r="S48" s="200" t="n">
        <f aca="false">VLOOKUP(A48,'Gas Curves'!$A$11:$G$371,3)+IF(Fuel!$P$1,VLOOKUP(A48,'Gas Curves'!$A$11:$G$371,IF(AND(MONTH(A48)&gt;=4,MONTH(A48)&lt;=10),4,5)),0)+IF(Fuel!$P$2,VLOOKUP(A48,'Gas Curves'!$A$11:$G$371,IF(AND(MONTH(A48)&gt;=4,MONTH(A48)&lt;=10),6,7)),0)</f>
        <v>3.2645</v>
      </c>
      <c r="T48" s="263" t="n">
        <f aca="false">VLOOKUP(A48,'Gas Curves'!$A$11:$I$371,9)</f>
        <v>15.107</v>
      </c>
    </row>
    <row r="49" customFormat="false" ht="12.75" hidden="false" customHeight="false" outlineLevel="0" collapsed="false">
      <c r="A49" s="195" t="n">
        <f aca="false">EOMONTH(A48,0)+1</f>
        <v>38443</v>
      </c>
      <c r="B49" s="163" t="n">
        <f aca="false">S49*(1+I$3)</f>
        <v>3.1295</v>
      </c>
      <c r="C49" s="163" t="n">
        <f aca="false">T49*(1+J$3)</f>
        <v>15.068</v>
      </c>
      <c r="D49" s="286" t="n">
        <f aca="false">C49/2</f>
        <v>7.534</v>
      </c>
      <c r="E49" s="286"/>
      <c r="F49" s="286"/>
      <c r="G49" s="263" t="n">
        <f aca="false">VLOOKUP(A49,'Gas Curves'!$A$11:$G$371,2)</f>
        <v>0.45</v>
      </c>
      <c r="H49" s="263" t="n">
        <f aca="false">VLOOKUP(A49,'Gas Curves'!$A$11:$I$371,8)</f>
        <v>0.207</v>
      </c>
      <c r="I49" s="263" t="n">
        <f aca="false">H49/2</f>
        <v>0.1035</v>
      </c>
      <c r="J49" s="263"/>
      <c r="K49" s="263"/>
      <c r="L49" s="135" t="n">
        <f aca="false">VLOOKUP(A49,'Power Curves'!$BF$9:$BG$232,2)</f>
        <v>0.89</v>
      </c>
      <c r="M49" s="130" t="n">
        <f aca="false">L49</f>
        <v>0.89</v>
      </c>
      <c r="N49" s="130" t="n">
        <f aca="false">M49</f>
        <v>0.89</v>
      </c>
      <c r="S49" s="200" t="n">
        <f aca="false">VLOOKUP(A49,'Gas Curves'!$A$11:$G$371,3)+IF(Fuel!$P$1,VLOOKUP(A49,'Gas Curves'!$A$11:$G$371,IF(AND(MONTH(A49)&gt;=4,MONTH(A49)&lt;=10),4,5)),0)+IF(Fuel!$P$2,VLOOKUP(A49,'Gas Curves'!$A$11:$G$371,IF(AND(MONTH(A49)&gt;=4,MONTH(A49)&lt;=10),6,7)),0)</f>
        <v>3.1295</v>
      </c>
      <c r="T49" s="263" t="n">
        <f aca="false">VLOOKUP(A49,'Gas Curves'!$A$11:$I$371,9)</f>
        <v>15.068</v>
      </c>
    </row>
    <row r="50" customFormat="false" ht="12.75" hidden="false" customHeight="false" outlineLevel="0" collapsed="false">
      <c r="A50" s="195" t="n">
        <f aca="false">EOMONTH(A49,0)+1</f>
        <v>38473</v>
      </c>
      <c r="B50" s="163" t="n">
        <f aca="false">S50*(1+I$3)</f>
        <v>3.1295</v>
      </c>
      <c r="C50" s="163" t="n">
        <f aca="false">T50*(1+J$3)</f>
        <v>15.027</v>
      </c>
      <c r="D50" s="286" t="n">
        <f aca="false">C50/2</f>
        <v>7.5135</v>
      </c>
      <c r="E50" s="286"/>
      <c r="F50" s="286"/>
      <c r="G50" s="263" t="n">
        <f aca="false">VLOOKUP(A50,'Gas Curves'!$A$11:$G$371,2)</f>
        <v>0.5</v>
      </c>
      <c r="H50" s="263" t="n">
        <f aca="false">VLOOKUP(A50,'Gas Curves'!$A$11:$I$371,8)</f>
        <v>0.206</v>
      </c>
      <c r="I50" s="263" t="n">
        <f aca="false">H50/2</f>
        <v>0.103</v>
      </c>
      <c r="J50" s="263"/>
      <c r="K50" s="263"/>
      <c r="L50" s="135" t="n">
        <f aca="false">VLOOKUP(A50,'Power Curves'!$BF$9:$BG$232,2)</f>
        <v>0.89</v>
      </c>
      <c r="M50" s="130" t="n">
        <f aca="false">L50</f>
        <v>0.89</v>
      </c>
      <c r="N50" s="130" t="n">
        <f aca="false">M50</f>
        <v>0.89</v>
      </c>
      <c r="S50" s="200" t="n">
        <f aca="false">VLOOKUP(A50,'Gas Curves'!$A$11:$G$371,3)+IF(Fuel!$P$1,VLOOKUP(A50,'Gas Curves'!$A$11:$G$371,IF(AND(MONTH(A50)&gt;=4,MONTH(A50)&lt;=10),4,5)),0)+IF(Fuel!$P$2,VLOOKUP(A50,'Gas Curves'!$A$11:$G$371,IF(AND(MONTH(A50)&gt;=4,MONTH(A50)&lt;=10),6,7)),0)</f>
        <v>3.1295</v>
      </c>
      <c r="T50" s="263" t="n">
        <f aca="false">VLOOKUP(A50,'Gas Curves'!$A$11:$I$371,9)</f>
        <v>15.027</v>
      </c>
    </row>
    <row r="51" customFormat="false" ht="12.75" hidden="false" customHeight="false" outlineLevel="0" collapsed="false">
      <c r="A51" s="195" t="n">
        <f aca="false">EOMONTH(A50,0)+1</f>
        <v>38504</v>
      </c>
      <c r="B51" s="163" t="n">
        <f aca="false">S51*(1+I$3)</f>
        <v>3.1665</v>
      </c>
      <c r="C51" s="163" t="n">
        <f aca="false">T51*(1+J$3)</f>
        <v>14.983</v>
      </c>
      <c r="D51" s="286" t="n">
        <f aca="false">C51/2</f>
        <v>7.4915</v>
      </c>
      <c r="E51" s="286"/>
      <c r="F51" s="286"/>
      <c r="G51" s="263" t="n">
        <f aca="false">VLOOKUP(A51,'Gas Curves'!$A$11:$G$371,2)</f>
        <v>0.5</v>
      </c>
      <c r="H51" s="263" t="n">
        <f aca="false">VLOOKUP(A51,'Gas Curves'!$A$11:$I$371,8)</f>
        <v>0.204</v>
      </c>
      <c r="I51" s="263" t="n">
        <f aca="false">H51/2</f>
        <v>0.102</v>
      </c>
      <c r="J51" s="263"/>
      <c r="K51" s="263"/>
      <c r="L51" s="135" t="n">
        <f aca="false">VLOOKUP(A51,'Power Curves'!$BF$9:$BG$232,2)</f>
        <v>0.89</v>
      </c>
      <c r="M51" s="130" t="n">
        <f aca="false">L51</f>
        <v>0.89</v>
      </c>
      <c r="N51" s="130" t="n">
        <f aca="false">M51</f>
        <v>0.89</v>
      </c>
      <c r="S51" s="200" t="n">
        <f aca="false">VLOOKUP(A51,'Gas Curves'!$A$11:$G$371,3)+IF(Fuel!$P$1,VLOOKUP(A51,'Gas Curves'!$A$11:$G$371,IF(AND(MONTH(A51)&gt;=4,MONTH(A51)&lt;=10),4,5)),0)+IF(Fuel!$P$2,VLOOKUP(A51,'Gas Curves'!$A$11:$G$371,IF(AND(MONTH(A51)&gt;=4,MONTH(A51)&lt;=10),6,7)),0)</f>
        <v>3.1665</v>
      </c>
      <c r="T51" s="263" t="n">
        <f aca="false">VLOOKUP(A51,'Gas Curves'!$A$11:$I$371,9)</f>
        <v>14.983</v>
      </c>
    </row>
    <row r="52" customFormat="false" ht="12.75" hidden="false" customHeight="false" outlineLevel="0" collapsed="false">
      <c r="A52" s="195" t="n">
        <f aca="false">EOMONTH(A51,0)+1</f>
        <v>38534</v>
      </c>
      <c r="B52" s="163" t="n">
        <f aca="false">S52*(1+I$3)</f>
        <v>3.219</v>
      </c>
      <c r="C52" s="163" t="n">
        <f aca="false">T52*(1+J$3)</f>
        <v>14.942</v>
      </c>
      <c r="D52" s="286" t="n">
        <f aca="false">C52/2</f>
        <v>7.471</v>
      </c>
      <c r="E52" s="286"/>
      <c r="F52" s="286"/>
      <c r="G52" s="263" t="n">
        <f aca="false">VLOOKUP(A52,'Gas Curves'!$A$11:$G$371,2)</f>
        <v>0.5</v>
      </c>
      <c r="H52" s="263" t="n">
        <f aca="false">VLOOKUP(A52,'Gas Curves'!$A$11:$I$371,8)</f>
        <v>0.203</v>
      </c>
      <c r="I52" s="263" t="n">
        <f aca="false">H52/2</f>
        <v>0.1015</v>
      </c>
      <c r="J52" s="263"/>
      <c r="K52" s="263"/>
      <c r="L52" s="135" t="n">
        <f aca="false">VLOOKUP(A52,'Power Curves'!$BF$9:$BG$232,2)</f>
        <v>0.89</v>
      </c>
      <c r="M52" s="130" t="n">
        <f aca="false">L52</f>
        <v>0.89</v>
      </c>
      <c r="N52" s="130" t="n">
        <f aca="false">M52</f>
        <v>0.89</v>
      </c>
      <c r="S52" s="200" t="n">
        <f aca="false">VLOOKUP(A52,'Gas Curves'!$A$11:$G$371,3)+IF(Fuel!$P$1,VLOOKUP(A52,'Gas Curves'!$A$11:$G$371,IF(AND(MONTH(A52)&gt;=4,MONTH(A52)&lt;=10),4,5)),0)+IF(Fuel!$P$2,VLOOKUP(A52,'Gas Curves'!$A$11:$G$371,IF(AND(MONTH(A52)&gt;=4,MONTH(A52)&lt;=10),6,7)),0)</f>
        <v>3.219</v>
      </c>
      <c r="T52" s="263" t="n">
        <f aca="false">VLOOKUP(A52,'Gas Curves'!$A$11:$I$371,9)</f>
        <v>14.942</v>
      </c>
    </row>
    <row r="53" customFormat="false" ht="12.75" hidden="false" customHeight="false" outlineLevel="0" collapsed="false">
      <c r="A53" s="195" t="n">
        <f aca="false">EOMONTH(A52,0)+1</f>
        <v>38565</v>
      </c>
      <c r="B53" s="163" t="n">
        <f aca="false">S53*(1+I$3)</f>
        <v>3.2555</v>
      </c>
      <c r="C53" s="163" t="n">
        <f aca="false">T53*(1+J$3)</f>
        <v>14.901</v>
      </c>
      <c r="D53" s="286" t="n">
        <f aca="false">C53/2</f>
        <v>7.4505</v>
      </c>
      <c r="E53" s="286"/>
      <c r="F53" s="286"/>
      <c r="G53" s="263" t="n">
        <f aca="false">VLOOKUP(A53,'Gas Curves'!$A$11:$G$371,2)</f>
        <v>0.55</v>
      </c>
      <c r="H53" s="263" t="n">
        <f aca="false">VLOOKUP(A53,'Gas Curves'!$A$11:$I$371,8)</f>
        <v>0.203</v>
      </c>
      <c r="I53" s="263" t="n">
        <f aca="false">H53/2</f>
        <v>0.1015</v>
      </c>
      <c r="J53" s="263"/>
      <c r="K53" s="263"/>
      <c r="L53" s="135" t="n">
        <f aca="false">VLOOKUP(A53,'Power Curves'!$BF$9:$BG$232,2)</f>
        <v>0.89</v>
      </c>
      <c r="M53" s="130" t="n">
        <f aca="false">L53</f>
        <v>0.89</v>
      </c>
      <c r="N53" s="130" t="n">
        <f aca="false">M53</f>
        <v>0.89</v>
      </c>
      <c r="S53" s="200" t="n">
        <f aca="false">VLOOKUP(A53,'Gas Curves'!$A$11:$G$371,3)+IF(Fuel!$P$1,VLOOKUP(A53,'Gas Curves'!$A$11:$G$371,IF(AND(MONTH(A53)&gt;=4,MONTH(A53)&lt;=10),4,5)),0)+IF(Fuel!$P$2,VLOOKUP(A53,'Gas Curves'!$A$11:$G$371,IF(AND(MONTH(A53)&gt;=4,MONTH(A53)&lt;=10),6,7)),0)</f>
        <v>3.2555</v>
      </c>
      <c r="T53" s="263" t="n">
        <f aca="false">VLOOKUP(A53,'Gas Curves'!$A$11:$I$371,9)</f>
        <v>14.901</v>
      </c>
    </row>
    <row r="54" customFormat="false" ht="12.75" hidden="false" customHeight="false" outlineLevel="0" collapsed="false">
      <c r="A54" s="195" t="n">
        <f aca="false">EOMONTH(A53,0)+1</f>
        <v>38596</v>
      </c>
      <c r="B54" s="163" t="n">
        <f aca="false">S54*(1+I$3)</f>
        <v>3.261</v>
      </c>
      <c r="C54" s="163" t="n">
        <f aca="false">T54*(1+J$3)</f>
        <v>14.858</v>
      </c>
      <c r="D54" s="286" t="n">
        <f aca="false">C54/2</f>
        <v>7.429</v>
      </c>
      <c r="E54" s="286"/>
      <c r="F54" s="286"/>
      <c r="G54" s="263" t="n">
        <f aca="false">VLOOKUP(A54,'Gas Curves'!$A$11:$G$371,2)</f>
        <v>0.55</v>
      </c>
      <c r="H54" s="263" t="n">
        <f aca="false">VLOOKUP(A54,'Gas Curves'!$A$11:$I$371,8)</f>
        <v>0.201</v>
      </c>
      <c r="I54" s="263" t="n">
        <f aca="false">H54/2</f>
        <v>0.1005</v>
      </c>
      <c r="J54" s="263"/>
      <c r="K54" s="263"/>
      <c r="L54" s="135" t="n">
        <f aca="false">VLOOKUP(A54,'Power Curves'!$BF$9:$BG$232,2)</f>
        <v>0.89</v>
      </c>
      <c r="M54" s="130" t="n">
        <f aca="false">L54</f>
        <v>0.89</v>
      </c>
      <c r="N54" s="130" t="n">
        <f aca="false">M54</f>
        <v>0.89</v>
      </c>
      <c r="S54" s="200" t="n">
        <f aca="false">VLOOKUP(A54,'Gas Curves'!$A$11:$G$371,3)+IF(Fuel!$P$1,VLOOKUP(A54,'Gas Curves'!$A$11:$G$371,IF(AND(MONTH(A54)&gt;=4,MONTH(A54)&lt;=10),4,5)),0)+IF(Fuel!$P$2,VLOOKUP(A54,'Gas Curves'!$A$11:$G$371,IF(AND(MONTH(A54)&gt;=4,MONTH(A54)&lt;=10),6,7)),0)</f>
        <v>3.261</v>
      </c>
      <c r="T54" s="263" t="n">
        <f aca="false">VLOOKUP(A54,'Gas Curves'!$A$11:$I$371,9)</f>
        <v>14.858</v>
      </c>
    </row>
    <row r="55" customFormat="false" ht="12.75" hidden="false" customHeight="false" outlineLevel="0" collapsed="false">
      <c r="A55" s="195" t="n">
        <f aca="false">EOMONTH(A54,0)+1</f>
        <v>38626</v>
      </c>
      <c r="B55" s="163" t="n">
        <f aca="false">S55*(1+I$3)</f>
        <v>3.243</v>
      </c>
      <c r="C55" s="163" t="n">
        <f aca="false">T55*(1+J$3)</f>
        <v>14.818</v>
      </c>
      <c r="D55" s="286" t="n">
        <f aca="false">C55/2</f>
        <v>7.409</v>
      </c>
      <c r="E55" s="286"/>
      <c r="F55" s="286"/>
      <c r="G55" s="263" t="n">
        <f aca="false">VLOOKUP(A55,'Gas Curves'!$A$11:$G$371,2)</f>
        <v>0.6</v>
      </c>
      <c r="H55" s="263" t="n">
        <f aca="false">VLOOKUP(A55,'Gas Curves'!$A$11:$I$371,8)</f>
        <v>0.2</v>
      </c>
      <c r="I55" s="263" t="n">
        <f aca="false">H55/2</f>
        <v>0.1</v>
      </c>
      <c r="J55" s="263"/>
      <c r="K55" s="263"/>
      <c r="L55" s="135" t="n">
        <f aca="false">VLOOKUP(A55,'Power Curves'!$BF$9:$BG$232,2)</f>
        <v>0.89</v>
      </c>
      <c r="M55" s="130" t="n">
        <f aca="false">L55</f>
        <v>0.89</v>
      </c>
      <c r="N55" s="130" t="n">
        <f aca="false">M55</f>
        <v>0.89</v>
      </c>
      <c r="S55" s="200" t="n">
        <f aca="false">VLOOKUP(A55,'Gas Curves'!$A$11:$G$371,3)+IF(Fuel!$P$1,VLOOKUP(A55,'Gas Curves'!$A$11:$G$371,IF(AND(MONTH(A55)&gt;=4,MONTH(A55)&lt;=10),4,5)),0)+IF(Fuel!$P$2,VLOOKUP(A55,'Gas Curves'!$A$11:$G$371,IF(AND(MONTH(A55)&gt;=4,MONTH(A55)&lt;=10),6,7)),0)</f>
        <v>3.243</v>
      </c>
      <c r="T55" s="263" t="n">
        <f aca="false">VLOOKUP(A55,'Gas Curves'!$A$11:$I$371,9)</f>
        <v>14.818</v>
      </c>
    </row>
    <row r="56" customFormat="false" ht="12.75" hidden="false" customHeight="false" outlineLevel="0" collapsed="false">
      <c r="A56" s="195" t="n">
        <f aca="false">EOMONTH(A55,0)+1</f>
        <v>38657</v>
      </c>
      <c r="B56" s="163" t="n">
        <f aca="false">S56*(1+I$3)</f>
        <v>3.3805</v>
      </c>
      <c r="C56" s="163" t="n">
        <f aca="false">T56*(1+J$3)</f>
        <v>14.78</v>
      </c>
      <c r="D56" s="286" t="n">
        <f aca="false">C56/2</f>
        <v>7.39</v>
      </c>
      <c r="E56" s="286"/>
      <c r="F56" s="286"/>
      <c r="G56" s="263" t="n">
        <f aca="false">VLOOKUP(A56,'Gas Curves'!$A$11:$G$371,2)</f>
        <v>0.85</v>
      </c>
      <c r="H56" s="263" t="n">
        <f aca="false">VLOOKUP(A56,'Gas Curves'!$A$11:$I$371,8)</f>
        <v>0.197</v>
      </c>
      <c r="I56" s="263" t="n">
        <f aca="false">H56/2</f>
        <v>0.0985</v>
      </c>
      <c r="J56" s="263"/>
      <c r="K56" s="263"/>
      <c r="L56" s="135" t="n">
        <f aca="false">VLOOKUP(A56,'Power Curves'!$BF$9:$BG$232,2)</f>
        <v>0.89</v>
      </c>
      <c r="M56" s="130" t="n">
        <f aca="false">L56</f>
        <v>0.89</v>
      </c>
      <c r="N56" s="130" t="n">
        <f aca="false">M56</f>
        <v>0.89</v>
      </c>
      <c r="S56" s="200" t="n">
        <f aca="false">VLOOKUP(A56,'Gas Curves'!$A$11:$G$371,3)+IF(Fuel!$P$1,VLOOKUP(A56,'Gas Curves'!$A$11:$G$371,IF(AND(MONTH(A56)&gt;=4,MONTH(A56)&lt;=10),4,5)),0)+IF(Fuel!$P$2,VLOOKUP(A56,'Gas Curves'!$A$11:$G$371,IF(AND(MONTH(A56)&gt;=4,MONTH(A56)&lt;=10),6,7)),0)</f>
        <v>3.3805</v>
      </c>
      <c r="T56" s="263" t="n">
        <f aca="false">VLOOKUP(A56,'Gas Curves'!$A$11:$I$371,9)</f>
        <v>14.78</v>
      </c>
    </row>
    <row r="57" customFormat="false" ht="12.75" hidden="false" customHeight="false" outlineLevel="0" collapsed="false">
      <c r="A57" s="195" t="n">
        <f aca="false">EOMONTH(A56,0)+1</f>
        <v>38687</v>
      </c>
      <c r="B57" s="163" t="n">
        <f aca="false">S57*(1+I$3)</f>
        <v>3.533</v>
      </c>
      <c r="C57" s="163" t="n">
        <f aca="false">T57*(1+J$3)</f>
        <v>14.753</v>
      </c>
      <c r="D57" s="286" t="n">
        <f aca="false">C57/2</f>
        <v>7.3765</v>
      </c>
      <c r="E57" s="286"/>
      <c r="F57" s="286"/>
      <c r="G57" s="263" t="n">
        <f aca="false">VLOOKUP(A57,'Gas Curves'!$A$11:$G$371,2)</f>
        <v>1.05</v>
      </c>
      <c r="H57" s="263" t="n">
        <f aca="false">IF(VLOOKUP(A57,'Gas Curves'!$A$11:$I$371,8)=0,H56,VLOOKUP(A57,'Gas Curves'!$A$11:$I$371,8))</f>
        <v>0.196</v>
      </c>
      <c r="I57" s="263" t="n">
        <f aca="false">H57/2</f>
        <v>0.098</v>
      </c>
      <c r="J57" s="263"/>
      <c r="K57" s="263"/>
      <c r="L57" s="135" t="n">
        <f aca="false">VLOOKUP(A57,'Power Curves'!$BF$9:$BG$232,2)</f>
        <v>0.89</v>
      </c>
      <c r="M57" s="130" t="n">
        <f aca="false">L57</f>
        <v>0.89</v>
      </c>
      <c r="N57" s="130" t="n">
        <f aca="false">M57</f>
        <v>0.89</v>
      </c>
      <c r="S57" s="200" t="n">
        <f aca="false">VLOOKUP(A57,'Gas Curves'!$A$11:$G$371,3)+IF(Fuel!$P$1,VLOOKUP(A57,'Gas Curves'!$A$11:$G$371,IF(AND(MONTH(A57)&gt;=4,MONTH(A57)&lt;=10),4,5)),0)+IF(Fuel!$P$2,VLOOKUP(A57,'Gas Curves'!$A$11:$G$371,IF(AND(MONTH(A57)&gt;=4,MONTH(A57)&lt;=10),6,7)),0)</f>
        <v>3.533</v>
      </c>
      <c r="T57" s="263" t="n">
        <f aca="false">IF(VLOOKUP(A57,'Gas Curves'!$A$11:$I$371,9)=0,T56,VLOOKUP(A57,'Gas Curves'!$A$11:$I$371,9))</f>
        <v>14.753</v>
      </c>
    </row>
    <row r="58" customFormat="false" ht="12.75" hidden="false" customHeight="false" outlineLevel="0" collapsed="false">
      <c r="A58" s="195" t="n">
        <f aca="false">EOMONTH(A57,0)+1</f>
        <v>38718</v>
      </c>
      <c r="B58" s="163" t="n">
        <f aca="false">S58*(1+I$3)</f>
        <v>3.568</v>
      </c>
      <c r="C58" s="163" t="n">
        <f aca="false">T58*(1+J$3)</f>
        <v>14.726</v>
      </c>
      <c r="D58" s="286" t="n">
        <f aca="false">C58/2</f>
        <v>7.363</v>
      </c>
      <c r="E58" s="286"/>
      <c r="F58" s="286"/>
      <c r="G58" s="263" t="n">
        <f aca="false">VLOOKUP(A58,'Gas Curves'!$A$11:$G$371,2)</f>
        <v>1.05</v>
      </c>
      <c r="H58" s="263" t="n">
        <f aca="false">IF(VLOOKUP(A58,'Gas Curves'!$A$11:$I$371,8)=0,H57,VLOOKUP(A58,'Gas Curves'!$A$11:$I$371,8))</f>
        <v>0.195</v>
      </c>
      <c r="I58" s="263" t="n">
        <f aca="false">H58/2</f>
        <v>0.0975</v>
      </c>
      <c r="J58" s="263"/>
      <c r="K58" s="263"/>
      <c r="L58" s="135" t="n">
        <f aca="false">VLOOKUP(A58,'Power Curves'!$BF$9:$BG$232,2)</f>
        <v>0.89</v>
      </c>
      <c r="M58" s="130" t="n">
        <f aca="false">L58</f>
        <v>0.89</v>
      </c>
      <c r="N58" s="130" t="n">
        <f aca="false">M58</f>
        <v>0.89</v>
      </c>
      <c r="S58" s="200" t="n">
        <f aca="false">VLOOKUP(A58,'Gas Curves'!$A$11:$G$371,3)+IF(Fuel!$P$1,VLOOKUP(A58,'Gas Curves'!$A$11:$G$371,IF(AND(MONTH(A58)&gt;=4,MONTH(A58)&lt;=10),4,5)),0)+IF(Fuel!$P$2,VLOOKUP(A58,'Gas Curves'!$A$11:$G$371,IF(AND(MONTH(A58)&gt;=4,MONTH(A58)&lt;=10),6,7)),0)</f>
        <v>3.568</v>
      </c>
      <c r="T58" s="263" t="n">
        <f aca="false">IF(VLOOKUP(A58,'Gas Curves'!$A$11:$I$371,9)=0,T57,VLOOKUP(A58,'Gas Curves'!$A$11:$I$371,9))</f>
        <v>14.726</v>
      </c>
    </row>
    <row r="59" customFormat="false" ht="12.75" hidden="false" customHeight="false" outlineLevel="0" collapsed="false">
      <c r="A59" s="195" t="n">
        <f aca="false">EOMONTH(A58,0)+1</f>
        <v>38749</v>
      </c>
      <c r="B59" s="163" t="n">
        <f aca="false">S59*(1+I$3)</f>
        <v>3.4715</v>
      </c>
      <c r="C59" s="163" t="n">
        <f aca="false">T59*(1+J$3)</f>
        <v>14.699</v>
      </c>
      <c r="D59" s="286" t="n">
        <f aca="false">C59/2</f>
        <v>7.3495</v>
      </c>
      <c r="E59" s="286"/>
      <c r="F59" s="286"/>
      <c r="G59" s="263" t="n">
        <f aca="false">VLOOKUP(A59,'Gas Curves'!$A$11:$G$371,2)</f>
        <v>1.05</v>
      </c>
      <c r="H59" s="263" t="n">
        <f aca="false">IF(VLOOKUP(A59,'Gas Curves'!$A$11:$I$371,8)=0,H58,VLOOKUP(A59,'Gas Curves'!$A$11:$I$371,8))</f>
        <v>0.195</v>
      </c>
      <c r="I59" s="263" t="n">
        <f aca="false">H59/2</f>
        <v>0.0975</v>
      </c>
      <c r="J59" s="263"/>
      <c r="K59" s="263"/>
      <c r="L59" s="135" t="n">
        <f aca="false">VLOOKUP(A59,'Power Curves'!$BF$9:$BG$232,2)</f>
        <v>0.89</v>
      </c>
      <c r="M59" s="130" t="n">
        <f aca="false">L59</f>
        <v>0.89</v>
      </c>
      <c r="N59" s="130" t="n">
        <f aca="false">M59</f>
        <v>0.89</v>
      </c>
      <c r="S59" s="200" t="n">
        <f aca="false">VLOOKUP(A59,'Gas Curves'!$A$11:$G$371,3)+IF(Fuel!$P$1,VLOOKUP(A59,'Gas Curves'!$A$11:$G$371,IF(AND(MONTH(A59)&gt;=4,MONTH(A59)&lt;=10),4,5)),0)+IF(Fuel!$P$2,VLOOKUP(A59,'Gas Curves'!$A$11:$G$371,IF(AND(MONTH(A59)&gt;=4,MONTH(A59)&lt;=10),6,7)),0)</f>
        <v>3.4715</v>
      </c>
      <c r="T59" s="263" t="n">
        <f aca="false">IF(VLOOKUP(A59,'Gas Curves'!$A$11:$I$371,9)=0,T58,VLOOKUP(A59,'Gas Curves'!$A$11:$I$371,9))</f>
        <v>14.699</v>
      </c>
    </row>
    <row r="60" customFormat="false" ht="12.75" hidden="false" customHeight="false" outlineLevel="0" collapsed="false">
      <c r="A60" s="195" t="n">
        <f aca="false">EOMONTH(A59,0)+1</f>
        <v>38777</v>
      </c>
      <c r="B60" s="163" t="n">
        <f aca="false">S60*(1+I$3)</f>
        <v>3.352</v>
      </c>
      <c r="C60" s="163" t="n">
        <f aca="false">T60*(1+J$3)</f>
        <v>14.669</v>
      </c>
      <c r="D60" s="286" t="n">
        <f aca="false">C60/2</f>
        <v>7.3345</v>
      </c>
      <c r="E60" s="286"/>
      <c r="F60" s="286"/>
      <c r="G60" s="263" t="n">
        <f aca="false">VLOOKUP(A60,'Gas Curves'!$A$11:$G$371,2)</f>
        <v>0.8</v>
      </c>
      <c r="H60" s="263" t="n">
        <f aca="false">IF(VLOOKUP(A60,'Gas Curves'!$A$11:$I$371,8)=0,H59,VLOOKUP(A60,'Gas Curves'!$A$11:$I$371,8))</f>
        <v>0.194</v>
      </c>
      <c r="I60" s="263" t="n">
        <f aca="false">H60/2</f>
        <v>0.097</v>
      </c>
      <c r="J60" s="263"/>
      <c r="K60" s="263"/>
      <c r="L60" s="135" t="n">
        <f aca="false">VLOOKUP(A60,'Power Curves'!$BF$9:$BG$232,2)</f>
        <v>0.89</v>
      </c>
      <c r="M60" s="130" t="n">
        <f aca="false">L60</f>
        <v>0.89</v>
      </c>
      <c r="N60" s="130" t="n">
        <f aca="false">M60</f>
        <v>0.89</v>
      </c>
      <c r="S60" s="200" t="n">
        <f aca="false">VLOOKUP(A60,'Gas Curves'!$A$11:$G$371,3)+IF(Fuel!$P$1,VLOOKUP(A60,'Gas Curves'!$A$11:$G$371,IF(AND(MONTH(A60)&gt;=4,MONTH(A60)&lt;=10),4,5)),0)+IF(Fuel!$P$2,VLOOKUP(A60,'Gas Curves'!$A$11:$G$371,IF(AND(MONTH(A60)&gt;=4,MONTH(A60)&lt;=10),6,7)),0)</f>
        <v>3.352</v>
      </c>
      <c r="T60" s="263" t="n">
        <f aca="false">IF(VLOOKUP(A60,'Gas Curves'!$A$11:$I$371,9)=0,T59,VLOOKUP(A60,'Gas Curves'!$A$11:$I$371,9))</f>
        <v>14.669</v>
      </c>
    </row>
    <row r="61" customFormat="false" ht="12.75" hidden="false" customHeight="false" outlineLevel="0" collapsed="false">
      <c r="A61" s="195" t="n">
        <f aca="false">EOMONTH(A60,0)+1</f>
        <v>38808</v>
      </c>
      <c r="B61" s="163" t="n">
        <f aca="false">S61*(1+I$3)</f>
        <v>3.2195</v>
      </c>
      <c r="C61" s="163" t="n">
        <f aca="false">T61*(1+J$3)</f>
        <v>14.644</v>
      </c>
      <c r="D61" s="286" t="n">
        <f aca="false">C61/2</f>
        <v>7.322</v>
      </c>
      <c r="E61" s="286"/>
      <c r="F61" s="286"/>
      <c r="G61" s="263" t="n">
        <f aca="false">VLOOKUP(A61,'Gas Curves'!$A$11:$G$371,2)</f>
        <v>0.45</v>
      </c>
      <c r="H61" s="263" t="n">
        <f aca="false">IF(VLOOKUP(A61,'Gas Curves'!$A$11:$I$371,8)=0,H60,VLOOKUP(A61,'Gas Curves'!$A$11:$I$371,8))</f>
        <v>0.194</v>
      </c>
      <c r="I61" s="263" t="n">
        <f aca="false">H61/2</f>
        <v>0.097</v>
      </c>
      <c r="J61" s="263"/>
      <c r="K61" s="263"/>
      <c r="L61" s="135" t="n">
        <f aca="false">VLOOKUP(A61,'Power Curves'!$BF$9:$BG$232,2)</f>
        <v>0.89</v>
      </c>
      <c r="M61" s="130" t="n">
        <f aca="false">L61</f>
        <v>0.89</v>
      </c>
      <c r="N61" s="130" t="n">
        <f aca="false">M61</f>
        <v>0.89</v>
      </c>
      <c r="S61" s="200" t="n">
        <f aca="false">VLOOKUP(A61,'Gas Curves'!$A$11:$G$371,3)+IF(Fuel!$P$1,VLOOKUP(A61,'Gas Curves'!$A$11:$G$371,IF(AND(MONTH(A61)&gt;=4,MONTH(A61)&lt;=10),4,5)),0)+IF(Fuel!$P$2,VLOOKUP(A61,'Gas Curves'!$A$11:$G$371,IF(AND(MONTH(A61)&gt;=4,MONTH(A61)&lt;=10),6,7)),0)</f>
        <v>3.2195</v>
      </c>
      <c r="T61" s="263" t="n">
        <f aca="false">IF(VLOOKUP(A61,'Gas Curves'!$A$11:$I$371,9)=0,T60,VLOOKUP(A61,'Gas Curves'!$A$11:$I$371,9))</f>
        <v>14.644</v>
      </c>
    </row>
    <row r="62" customFormat="false" ht="12.75" hidden="false" customHeight="false" outlineLevel="0" collapsed="false">
      <c r="A62" s="195" t="n">
        <f aca="false">EOMONTH(A61,0)+1</f>
        <v>38838</v>
      </c>
      <c r="B62" s="163" t="n">
        <f aca="false">S62*(1+I$3)</f>
        <v>3.2195</v>
      </c>
      <c r="C62" s="163" t="n">
        <f aca="false">T62*(1+J$3)</f>
        <v>14.615</v>
      </c>
      <c r="D62" s="286" t="n">
        <f aca="false">C62/2</f>
        <v>7.3075</v>
      </c>
      <c r="E62" s="286"/>
      <c r="F62" s="286"/>
      <c r="G62" s="263" t="n">
        <f aca="false">VLOOKUP(A62,'Gas Curves'!$A$11:$G$371,2)</f>
        <v>0.5</v>
      </c>
      <c r="H62" s="263" t="n">
        <f aca="false">IF(VLOOKUP(A62,'Gas Curves'!$A$11:$I$371,8)=0,H61,VLOOKUP(A62,'Gas Curves'!$A$11:$I$371,8))</f>
        <v>0.193</v>
      </c>
      <c r="I62" s="263" t="n">
        <f aca="false">H62/2</f>
        <v>0.0965</v>
      </c>
      <c r="J62" s="263"/>
      <c r="K62" s="263"/>
      <c r="L62" s="135" t="n">
        <f aca="false">VLOOKUP(A62,'Power Curves'!$BF$9:$BG$232,2)</f>
        <v>0.89</v>
      </c>
      <c r="M62" s="130" t="n">
        <f aca="false">L62</f>
        <v>0.89</v>
      </c>
      <c r="N62" s="130" t="n">
        <f aca="false">M62</f>
        <v>0.89</v>
      </c>
      <c r="S62" s="200" t="n">
        <f aca="false">VLOOKUP(A62,'Gas Curves'!$A$11:$G$371,3)+IF(Fuel!$P$1,VLOOKUP(A62,'Gas Curves'!$A$11:$G$371,IF(AND(MONTH(A62)&gt;=4,MONTH(A62)&lt;=10),4,5)),0)+IF(Fuel!$P$2,VLOOKUP(A62,'Gas Curves'!$A$11:$G$371,IF(AND(MONTH(A62)&gt;=4,MONTH(A62)&lt;=10),6,7)),0)</f>
        <v>3.2195</v>
      </c>
      <c r="T62" s="263" t="n">
        <f aca="false">IF(VLOOKUP(A62,'Gas Curves'!$A$11:$I$371,9)=0,T61,VLOOKUP(A62,'Gas Curves'!$A$11:$I$371,9))</f>
        <v>14.615</v>
      </c>
    </row>
    <row r="63" customFormat="false" ht="12.75" hidden="false" customHeight="false" outlineLevel="0" collapsed="false">
      <c r="A63" s="195" t="n">
        <f aca="false">EOMONTH(A62,0)+1</f>
        <v>38869</v>
      </c>
      <c r="B63" s="163" t="n">
        <f aca="false">S63*(1+I$3)</f>
        <v>3.2565</v>
      </c>
      <c r="C63" s="163" t="n">
        <f aca="false">T63*(1+J$3)</f>
        <v>14.588</v>
      </c>
      <c r="D63" s="286" t="n">
        <f aca="false">C63/2</f>
        <v>7.294</v>
      </c>
      <c r="E63" s="286"/>
      <c r="F63" s="286"/>
      <c r="G63" s="263" t="n">
        <f aca="false">VLOOKUP(A63,'Gas Curves'!$A$11:$G$371,2)</f>
        <v>0.5</v>
      </c>
      <c r="H63" s="263" t="n">
        <f aca="false">IF(VLOOKUP(A63,'Gas Curves'!$A$11:$I$371,8)=0,H62,VLOOKUP(A63,'Gas Curves'!$A$11:$I$371,8))</f>
        <v>0.191</v>
      </c>
      <c r="I63" s="263" t="n">
        <f aca="false">H63/2</f>
        <v>0.0955</v>
      </c>
      <c r="J63" s="263"/>
      <c r="K63" s="263"/>
      <c r="L63" s="135" t="n">
        <f aca="false">VLOOKUP(A63,'Power Curves'!$BF$9:$BG$232,2)</f>
        <v>0.89</v>
      </c>
      <c r="M63" s="130" t="n">
        <f aca="false">L63</f>
        <v>0.89</v>
      </c>
      <c r="N63" s="130" t="n">
        <f aca="false">M63</f>
        <v>0.89</v>
      </c>
      <c r="S63" s="200" t="n">
        <f aca="false">VLOOKUP(A63,'Gas Curves'!$A$11:$G$371,3)+IF(Fuel!$P$1,VLOOKUP(A63,'Gas Curves'!$A$11:$G$371,IF(AND(MONTH(A63)&gt;=4,MONTH(A63)&lt;=10),4,5)),0)+IF(Fuel!$P$2,VLOOKUP(A63,'Gas Curves'!$A$11:$G$371,IF(AND(MONTH(A63)&gt;=4,MONTH(A63)&lt;=10),6,7)),0)</f>
        <v>3.2565</v>
      </c>
      <c r="T63" s="263" t="n">
        <f aca="false">IF(VLOOKUP(A63,'Gas Curves'!$A$11:$I$371,9)=0,T62,VLOOKUP(A63,'Gas Curves'!$A$11:$I$371,9))</f>
        <v>14.588</v>
      </c>
    </row>
    <row r="64" customFormat="false" ht="12.75" hidden="false" customHeight="false" outlineLevel="0" collapsed="false">
      <c r="A64" s="195" t="n">
        <f aca="false">EOMONTH(A63,0)+1</f>
        <v>38899</v>
      </c>
      <c r="B64" s="163" t="n">
        <f aca="false">S64*(1+I$3)</f>
        <v>3.309</v>
      </c>
      <c r="C64" s="163" t="n">
        <f aca="false">T64*(1+J$3)</f>
        <v>14.56</v>
      </c>
      <c r="D64" s="286" t="n">
        <f aca="false">C64/2</f>
        <v>7.28</v>
      </c>
      <c r="E64" s="286"/>
      <c r="F64" s="286"/>
      <c r="G64" s="263" t="n">
        <f aca="false">VLOOKUP(A64,'Gas Curves'!$A$11:$G$371,2)</f>
        <v>0.5</v>
      </c>
      <c r="H64" s="263" t="n">
        <f aca="false">IF(VLOOKUP(A64,'Gas Curves'!$A$11:$I$371,8)=0,H63,VLOOKUP(A64,'Gas Curves'!$A$11:$I$371,8))</f>
        <v>0.19</v>
      </c>
      <c r="I64" s="263" t="n">
        <f aca="false">H64/2</f>
        <v>0.095</v>
      </c>
      <c r="J64" s="263"/>
      <c r="K64" s="263"/>
      <c r="L64" s="135" t="n">
        <f aca="false">VLOOKUP(A64,'Power Curves'!$BF$9:$BG$232,2)</f>
        <v>0.89</v>
      </c>
      <c r="M64" s="130" t="n">
        <f aca="false">L64</f>
        <v>0.89</v>
      </c>
      <c r="N64" s="130" t="n">
        <f aca="false">M64</f>
        <v>0.89</v>
      </c>
      <c r="S64" s="200" t="n">
        <f aca="false">VLOOKUP(A64,'Gas Curves'!$A$11:$G$371,3)+IF(Fuel!$P$1,VLOOKUP(A64,'Gas Curves'!$A$11:$G$371,IF(AND(MONTH(A64)&gt;=4,MONTH(A64)&lt;=10),4,5)),0)+IF(Fuel!$P$2,VLOOKUP(A64,'Gas Curves'!$A$11:$G$371,IF(AND(MONTH(A64)&gt;=4,MONTH(A64)&lt;=10),6,7)),0)</f>
        <v>3.309</v>
      </c>
      <c r="T64" s="263" t="n">
        <f aca="false">IF(VLOOKUP(A64,'Gas Curves'!$A$11:$I$371,9)=0,T63,VLOOKUP(A64,'Gas Curves'!$A$11:$I$371,9))</f>
        <v>14.56</v>
      </c>
    </row>
    <row r="65" customFormat="false" ht="12.75" hidden="false" customHeight="false" outlineLevel="0" collapsed="false">
      <c r="A65" s="195" t="n">
        <f aca="false">EOMONTH(A64,0)+1</f>
        <v>38930</v>
      </c>
      <c r="B65" s="163" t="n">
        <f aca="false">S65*(1+I$3)</f>
        <v>3.3455</v>
      </c>
      <c r="C65" s="163" t="n">
        <f aca="false">T65*(1+J$3)</f>
        <v>14.532</v>
      </c>
      <c r="D65" s="286" t="n">
        <f aca="false">C65/2</f>
        <v>7.266</v>
      </c>
      <c r="E65" s="286"/>
      <c r="F65" s="286"/>
      <c r="G65" s="263" t="n">
        <f aca="false">VLOOKUP(A65,'Gas Curves'!$A$11:$G$371,2)</f>
        <v>0.55</v>
      </c>
      <c r="H65" s="263" t="n">
        <f aca="false">IF(VLOOKUP(A65,'Gas Curves'!$A$11:$I$371,8)=0,H64,VLOOKUP(A65,'Gas Curves'!$A$11:$I$371,8))</f>
        <v>0.189</v>
      </c>
      <c r="I65" s="263" t="n">
        <f aca="false">H65/2</f>
        <v>0.0945</v>
      </c>
      <c r="J65" s="263"/>
      <c r="K65" s="263"/>
      <c r="L65" s="135" t="n">
        <f aca="false">VLOOKUP(A65,'Power Curves'!$BF$9:$BG$232,2)</f>
        <v>0.89</v>
      </c>
      <c r="M65" s="130" t="n">
        <f aca="false">L65</f>
        <v>0.89</v>
      </c>
      <c r="N65" s="130" t="n">
        <f aca="false">M65</f>
        <v>0.89</v>
      </c>
      <c r="S65" s="200" t="n">
        <f aca="false">VLOOKUP(A65,'Gas Curves'!$A$11:$G$371,3)+IF(Fuel!$P$1,VLOOKUP(A65,'Gas Curves'!$A$11:$G$371,IF(AND(MONTH(A65)&gt;=4,MONTH(A65)&lt;=10),4,5)),0)+IF(Fuel!$P$2,VLOOKUP(A65,'Gas Curves'!$A$11:$G$371,IF(AND(MONTH(A65)&gt;=4,MONTH(A65)&lt;=10),6,7)),0)</f>
        <v>3.3455</v>
      </c>
      <c r="T65" s="263" t="n">
        <f aca="false">IF(VLOOKUP(A65,'Gas Curves'!$A$11:$I$371,9)=0,T64,VLOOKUP(A65,'Gas Curves'!$A$11:$I$371,9))</f>
        <v>14.532</v>
      </c>
    </row>
    <row r="66" customFormat="false" ht="12.75" hidden="false" customHeight="false" outlineLevel="0" collapsed="false">
      <c r="A66" s="195" t="n">
        <f aca="false">EOMONTH(A65,0)+1</f>
        <v>38961</v>
      </c>
      <c r="B66" s="163" t="n">
        <f aca="false">S66*(1+I$3)</f>
        <v>3.351</v>
      </c>
      <c r="C66" s="163" t="n">
        <f aca="false">T66*(1+J$3)</f>
        <v>14.506</v>
      </c>
      <c r="D66" s="286" t="n">
        <f aca="false">C66/2</f>
        <v>7.253</v>
      </c>
      <c r="E66" s="286"/>
      <c r="F66" s="286"/>
      <c r="G66" s="263" t="n">
        <f aca="false">VLOOKUP(A66,'Gas Curves'!$A$11:$G$371,2)</f>
        <v>0.55</v>
      </c>
      <c r="H66" s="263" t="n">
        <f aca="false">IF(VLOOKUP(A66,'Gas Curves'!$A$11:$I$371,8)=0,H65,VLOOKUP(A66,'Gas Curves'!$A$11:$I$371,8))</f>
        <v>0.189</v>
      </c>
      <c r="I66" s="263" t="n">
        <f aca="false">H66/2</f>
        <v>0.0945</v>
      </c>
      <c r="J66" s="263"/>
      <c r="K66" s="263"/>
      <c r="L66" s="135" t="n">
        <f aca="false">VLOOKUP(A66,'Power Curves'!$BF$9:$BG$232,2)</f>
        <v>0.89</v>
      </c>
      <c r="M66" s="130" t="n">
        <f aca="false">L66</f>
        <v>0.89</v>
      </c>
      <c r="N66" s="130" t="n">
        <f aca="false">M66</f>
        <v>0.89</v>
      </c>
      <c r="S66" s="200" t="n">
        <f aca="false">VLOOKUP(A66,'Gas Curves'!$A$11:$G$371,3)+IF(Fuel!$P$1,VLOOKUP(A66,'Gas Curves'!$A$11:$G$371,IF(AND(MONTH(A66)&gt;=4,MONTH(A66)&lt;=10),4,5)),0)+IF(Fuel!$P$2,VLOOKUP(A66,'Gas Curves'!$A$11:$G$371,IF(AND(MONTH(A66)&gt;=4,MONTH(A66)&lt;=10),6,7)),0)</f>
        <v>3.351</v>
      </c>
      <c r="T66" s="263" t="n">
        <f aca="false">IF(VLOOKUP(A66,'Gas Curves'!$A$11:$I$371,9)=0,T65,VLOOKUP(A66,'Gas Curves'!$A$11:$I$371,9))</f>
        <v>14.506</v>
      </c>
    </row>
    <row r="67" customFormat="false" ht="12.75" hidden="false" customHeight="false" outlineLevel="0" collapsed="false">
      <c r="A67" s="195" t="n">
        <f aca="false">EOMONTH(A66,0)+1</f>
        <v>38991</v>
      </c>
      <c r="B67" s="163" t="n">
        <f aca="false">S67*(1+I$3)</f>
        <v>3.333</v>
      </c>
      <c r="C67" s="163" t="n">
        <f aca="false">T67*(1+J$3)</f>
        <v>14.479</v>
      </c>
      <c r="D67" s="286" t="n">
        <f aca="false">C67/2</f>
        <v>7.2395</v>
      </c>
      <c r="E67" s="286"/>
      <c r="F67" s="286"/>
      <c r="G67" s="263" t="n">
        <f aca="false">VLOOKUP(A67,'Gas Curves'!$A$11:$G$371,2)</f>
        <v>0.6</v>
      </c>
      <c r="H67" s="263" t="n">
        <f aca="false">IF(VLOOKUP(A67,'Gas Curves'!$A$11:$I$371,8)=0,H66,VLOOKUP(A67,'Gas Curves'!$A$11:$I$371,8))</f>
        <v>0.188</v>
      </c>
      <c r="I67" s="263" t="n">
        <f aca="false">H67/2</f>
        <v>0.094</v>
      </c>
      <c r="J67" s="263"/>
      <c r="K67" s="263"/>
      <c r="L67" s="135" t="n">
        <f aca="false">VLOOKUP(A67,'Power Curves'!$BF$9:$BG$232,2)</f>
        <v>0.89</v>
      </c>
      <c r="M67" s="130" t="n">
        <f aca="false">L67</f>
        <v>0.89</v>
      </c>
      <c r="N67" s="130" t="n">
        <f aca="false">M67</f>
        <v>0.89</v>
      </c>
      <c r="S67" s="200" t="n">
        <f aca="false">VLOOKUP(A67,'Gas Curves'!$A$11:$G$371,3)+IF(Fuel!$P$1,VLOOKUP(A67,'Gas Curves'!$A$11:$G$371,IF(AND(MONTH(A67)&gt;=4,MONTH(A67)&lt;=10),4,5)),0)+IF(Fuel!$P$2,VLOOKUP(A67,'Gas Curves'!$A$11:$G$371,IF(AND(MONTH(A67)&gt;=4,MONTH(A67)&lt;=10),6,7)),0)</f>
        <v>3.333</v>
      </c>
      <c r="T67" s="263" t="n">
        <f aca="false">IF(VLOOKUP(A67,'Gas Curves'!$A$11:$I$371,9)=0,T66,VLOOKUP(A67,'Gas Curves'!$A$11:$I$371,9))</f>
        <v>14.479</v>
      </c>
    </row>
    <row r="68" customFormat="false" ht="12.75" hidden="false" customHeight="false" outlineLevel="0" collapsed="false">
      <c r="A68" s="195" t="n">
        <f aca="false">EOMONTH(A67,0)+1</f>
        <v>39022</v>
      </c>
      <c r="B68" s="163" t="n">
        <f aca="false">S68*(1+I$3)</f>
        <v>3.468</v>
      </c>
      <c r="C68" s="163" t="n">
        <f aca="false">T68*(1+J$3)</f>
        <v>14.456</v>
      </c>
      <c r="D68" s="286" t="n">
        <f aca="false">C68/2</f>
        <v>7.228</v>
      </c>
      <c r="E68" s="286"/>
      <c r="F68" s="286"/>
      <c r="G68" s="263" t="n">
        <f aca="false">VLOOKUP(A68,'Gas Curves'!$A$11:$G$371,2)</f>
        <v>0.85</v>
      </c>
      <c r="H68" s="263" t="n">
        <f aca="false">IF(VLOOKUP(A68,'Gas Curves'!$A$11:$I$371,8)=0,H67,VLOOKUP(A68,'Gas Curves'!$A$11:$I$371,8))</f>
        <v>0.187</v>
      </c>
      <c r="I68" s="263" t="n">
        <f aca="false">H68/2</f>
        <v>0.0935</v>
      </c>
      <c r="J68" s="263"/>
      <c r="K68" s="263"/>
      <c r="L68" s="135" t="n">
        <f aca="false">VLOOKUP(A68,'Power Curves'!$BF$9:$BG$232,2)</f>
        <v>0.89</v>
      </c>
      <c r="M68" s="130" t="n">
        <f aca="false">L68</f>
        <v>0.89</v>
      </c>
      <c r="N68" s="130" t="n">
        <f aca="false">M68</f>
        <v>0.89</v>
      </c>
      <c r="S68" s="200" t="n">
        <f aca="false">VLOOKUP(A68,'Gas Curves'!$A$11:$G$371,3)+IF(Fuel!$P$1,VLOOKUP(A68,'Gas Curves'!$A$11:$G$371,IF(AND(MONTH(A68)&gt;=4,MONTH(A68)&lt;=10),4,5)),0)+IF(Fuel!$P$2,VLOOKUP(A68,'Gas Curves'!$A$11:$G$371,IF(AND(MONTH(A68)&gt;=4,MONTH(A68)&lt;=10),6,7)),0)</f>
        <v>3.468</v>
      </c>
      <c r="T68" s="263" t="n">
        <f aca="false">IF(VLOOKUP(A68,'Gas Curves'!$A$11:$I$371,9)=0,T67,VLOOKUP(A68,'Gas Curves'!$A$11:$I$371,9))</f>
        <v>14.456</v>
      </c>
    </row>
    <row r="69" customFormat="false" ht="12.75" hidden="false" customHeight="false" outlineLevel="0" collapsed="false">
      <c r="A69" s="195" t="n">
        <f aca="false">EOMONTH(A68,0)+1</f>
        <v>39052</v>
      </c>
      <c r="B69" s="163" t="n">
        <f aca="false">S69*(1+I$3)</f>
        <v>3.6205</v>
      </c>
      <c r="C69" s="163" t="n">
        <f aca="false">T69*(1+J$3)</f>
        <v>14.447</v>
      </c>
      <c r="D69" s="286" t="n">
        <f aca="false">C69/2</f>
        <v>7.2235</v>
      </c>
      <c r="E69" s="286"/>
      <c r="F69" s="286"/>
      <c r="G69" s="263" t="n">
        <f aca="false">VLOOKUP(A69,'Gas Curves'!$A$11:$G$371,2)</f>
        <v>1.05</v>
      </c>
      <c r="H69" s="263" t="n">
        <f aca="false">IF(VLOOKUP(A69,'Gas Curves'!$A$11:$I$371,8)=0,H68,VLOOKUP(A69,'Gas Curves'!$A$11:$I$371,8))</f>
        <v>0.185</v>
      </c>
      <c r="I69" s="263" t="n">
        <f aca="false">H69/2</f>
        <v>0.0925</v>
      </c>
      <c r="J69" s="263"/>
      <c r="K69" s="263"/>
      <c r="L69" s="135" t="n">
        <f aca="false">VLOOKUP(A69,'Power Curves'!$BF$9:$BG$232,2)</f>
        <v>0.89</v>
      </c>
      <c r="M69" s="130" t="n">
        <f aca="false">L69</f>
        <v>0.89</v>
      </c>
      <c r="N69" s="130" t="n">
        <f aca="false">M69</f>
        <v>0.89</v>
      </c>
      <c r="S69" s="200" t="n">
        <f aca="false">VLOOKUP(A69,'Gas Curves'!$A$11:$G$371,3)+IF(Fuel!$P$1,VLOOKUP(A69,'Gas Curves'!$A$11:$G$371,IF(AND(MONTH(A69)&gt;=4,MONTH(A69)&lt;=10),4,5)),0)+IF(Fuel!$P$2,VLOOKUP(A69,'Gas Curves'!$A$11:$G$371,IF(AND(MONTH(A69)&gt;=4,MONTH(A69)&lt;=10),6,7)),0)</f>
        <v>3.6205</v>
      </c>
      <c r="T69" s="263" t="n">
        <f aca="false">IF(VLOOKUP(A69,'Gas Curves'!$A$11:$I$371,9)=0,T68,VLOOKUP(A69,'Gas Curves'!$A$11:$I$371,9))</f>
        <v>14.447</v>
      </c>
    </row>
    <row r="70" customFormat="false" ht="12.75" hidden="false" customHeight="false" outlineLevel="0" collapsed="false">
      <c r="A70" s="195" t="n">
        <f aca="false">EOMONTH(A69,0)+1</f>
        <v>39083</v>
      </c>
      <c r="B70" s="163" t="n">
        <f aca="false">S70*(1+I$3)</f>
        <v>3.658</v>
      </c>
      <c r="C70" s="163" t="n">
        <f aca="false">T70*(1+J$3)</f>
        <v>14.436</v>
      </c>
      <c r="D70" s="286" t="n">
        <f aca="false">C70/2</f>
        <v>7.218</v>
      </c>
      <c r="E70" s="286"/>
      <c r="F70" s="286"/>
      <c r="G70" s="263" t="n">
        <f aca="false">VLOOKUP(A70,'Gas Curves'!$A$11:$G$371,2)</f>
        <v>1.05</v>
      </c>
      <c r="H70" s="263" t="n">
        <f aca="false">IF(VLOOKUP(A70,'Gas Curves'!$A$11:$I$371,8)=0,H69,VLOOKUP(A70,'Gas Curves'!$A$11:$I$371,8))</f>
        <v>0.185</v>
      </c>
      <c r="I70" s="263" t="n">
        <f aca="false">H70/2</f>
        <v>0.0925</v>
      </c>
      <c r="J70" s="263"/>
      <c r="K70" s="263"/>
      <c r="L70" s="135" t="n">
        <f aca="false">VLOOKUP(A70,'Power Curves'!$BF$9:$BG$232,2)</f>
        <v>0.89</v>
      </c>
      <c r="M70" s="130" t="n">
        <f aca="false">L70</f>
        <v>0.89</v>
      </c>
      <c r="N70" s="130" t="n">
        <f aca="false">M70</f>
        <v>0.89</v>
      </c>
      <c r="S70" s="200" t="n">
        <f aca="false">VLOOKUP(A70,'Gas Curves'!$A$11:$G$371,3)+IF(Fuel!$P$1,VLOOKUP(A70,'Gas Curves'!$A$11:$G$371,IF(AND(MONTH(A70)&gt;=4,MONTH(A70)&lt;=10),4,5)),0)+IF(Fuel!$P$2,VLOOKUP(A70,'Gas Curves'!$A$11:$G$371,IF(AND(MONTH(A70)&gt;=4,MONTH(A70)&lt;=10),6,7)),0)</f>
        <v>3.658</v>
      </c>
      <c r="T70" s="263" t="n">
        <f aca="false">IF(VLOOKUP(A70,'Gas Curves'!$A$11:$I$371,9)=0,T69,VLOOKUP(A70,'Gas Curves'!$A$11:$I$371,9))</f>
        <v>14.436</v>
      </c>
    </row>
    <row r="71" customFormat="false" ht="12.75" hidden="false" customHeight="false" outlineLevel="0" collapsed="false">
      <c r="A71" s="195" t="n">
        <f aca="false">EOMONTH(A70,0)+1</f>
        <v>39114</v>
      </c>
      <c r="B71" s="163" t="n">
        <f aca="false">S71*(1+I$3)</f>
        <v>3.5615</v>
      </c>
      <c r="C71" s="163" t="n">
        <f aca="false">T71*(1+J$3)</f>
        <v>14.427</v>
      </c>
      <c r="D71" s="286" t="n">
        <f aca="false">C71/2</f>
        <v>7.2135</v>
      </c>
      <c r="E71" s="286"/>
      <c r="F71" s="286"/>
      <c r="G71" s="263" t="n">
        <f aca="false">VLOOKUP(A71,'Gas Curves'!$A$11:$G$371,2)</f>
        <v>1.05</v>
      </c>
      <c r="H71" s="263" t="n">
        <f aca="false">IF(VLOOKUP(A71,'Gas Curves'!$A$11:$I$371,8)=0,H70,VLOOKUP(A71,'Gas Curves'!$A$11:$I$371,8))</f>
        <v>0.185</v>
      </c>
      <c r="I71" s="263" t="n">
        <f aca="false">H71/2</f>
        <v>0.0925</v>
      </c>
      <c r="J71" s="263"/>
      <c r="K71" s="263"/>
      <c r="L71" s="135" t="n">
        <f aca="false">VLOOKUP(A71,'Power Curves'!$BF$9:$BG$232,2)</f>
        <v>0.89</v>
      </c>
      <c r="M71" s="130" t="n">
        <f aca="false">L71</f>
        <v>0.89</v>
      </c>
      <c r="N71" s="130" t="n">
        <f aca="false">M71</f>
        <v>0.89</v>
      </c>
      <c r="S71" s="200" t="n">
        <f aca="false">VLOOKUP(A71,'Gas Curves'!$A$11:$G$371,3)+IF(Fuel!$P$1,VLOOKUP(A71,'Gas Curves'!$A$11:$G$371,IF(AND(MONTH(A71)&gt;=4,MONTH(A71)&lt;=10),4,5)),0)+IF(Fuel!$P$2,VLOOKUP(A71,'Gas Curves'!$A$11:$G$371,IF(AND(MONTH(A71)&gt;=4,MONTH(A71)&lt;=10),6,7)),0)</f>
        <v>3.5615</v>
      </c>
      <c r="T71" s="263" t="n">
        <f aca="false">IF(VLOOKUP(A71,'Gas Curves'!$A$11:$I$371,9)=0,T70,VLOOKUP(A71,'Gas Curves'!$A$11:$I$371,9))</f>
        <v>14.427</v>
      </c>
    </row>
    <row r="72" customFormat="false" ht="12.75" hidden="false" customHeight="false" outlineLevel="0" collapsed="false">
      <c r="A72" s="195" t="n">
        <f aca="false">EOMONTH(A71,0)+1</f>
        <v>39142</v>
      </c>
      <c r="B72" s="163" t="n">
        <f aca="false">S72*(1+I$3)</f>
        <v>3.442</v>
      </c>
      <c r="C72" s="163" t="n">
        <f aca="false">T72*(1+J$3)</f>
        <v>14.427</v>
      </c>
      <c r="D72" s="286" t="n">
        <f aca="false">C72/2</f>
        <v>7.2135</v>
      </c>
      <c r="E72" s="286"/>
      <c r="F72" s="286"/>
      <c r="G72" s="263" t="n">
        <f aca="false">VLOOKUP(A72,'Gas Curves'!$A$11:$G$371,2)</f>
        <v>0.8</v>
      </c>
      <c r="H72" s="263" t="n">
        <f aca="false">IF(VLOOKUP(A72,'Gas Curves'!$A$11:$I$371,8)=0,H71,VLOOKUP(A72,'Gas Curves'!$A$11:$I$371,8))</f>
        <v>0.185</v>
      </c>
      <c r="I72" s="263" t="n">
        <f aca="false">H72/2</f>
        <v>0.0925</v>
      </c>
      <c r="J72" s="263"/>
      <c r="K72" s="263"/>
      <c r="L72" s="135" t="n">
        <f aca="false">VLOOKUP(A72,'Power Curves'!$BF$9:$BG$232,2)</f>
        <v>0.89</v>
      </c>
      <c r="M72" s="130" t="n">
        <f aca="false">L72</f>
        <v>0.89</v>
      </c>
      <c r="N72" s="130" t="n">
        <f aca="false">M72</f>
        <v>0.89</v>
      </c>
      <c r="S72" s="200" t="n">
        <f aca="false">VLOOKUP(A72,'Gas Curves'!$A$11:$G$371,3)+IF(Fuel!$P$1,VLOOKUP(A72,'Gas Curves'!$A$11:$G$371,IF(AND(MONTH(A72)&gt;=4,MONTH(A72)&lt;=10),4,5)),0)+IF(Fuel!$P$2,VLOOKUP(A72,'Gas Curves'!$A$11:$G$371,IF(AND(MONTH(A72)&gt;=4,MONTH(A72)&lt;=10),6,7)),0)</f>
        <v>3.442</v>
      </c>
      <c r="T72" s="263" t="n">
        <f aca="false">IF(VLOOKUP(A72,'Gas Curves'!$A$11:$I$371,9)=0,T71,VLOOKUP(A72,'Gas Curves'!$A$11:$I$371,9))</f>
        <v>14.427</v>
      </c>
    </row>
    <row r="73" customFormat="false" ht="12.75" hidden="false" customHeight="false" outlineLevel="0" collapsed="false">
      <c r="A73" s="195" t="n">
        <f aca="false">EOMONTH(A72,0)+1</f>
        <v>39173</v>
      </c>
      <c r="B73" s="163" t="n">
        <f aca="false">S73*(1+I$3)</f>
        <v>3.3095</v>
      </c>
      <c r="C73" s="163" t="n">
        <f aca="false">T73*(1+J$3)</f>
        <v>14.427</v>
      </c>
      <c r="D73" s="286" t="n">
        <f aca="false">C73/2</f>
        <v>7.2135</v>
      </c>
      <c r="E73" s="286"/>
      <c r="F73" s="286"/>
      <c r="G73" s="263" t="n">
        <f aca="false">VLOOKUP(A73,'Gas Curves'!$A$11:$G$371,2)</f>
        <v>0.45</v>
      </c>
      <c r="H73" s="263" t="n">
        <f aca="false">IF(VLOOKUP(A73,'Gas Curves'!$A$11:$I$371,8)=0,H72,VLOOKUP(A73,'Gas Curves'!$A$11:$I$371,8))</f>
        <v>0.185</v>
      </c>
      <c r="I73" s="263" t="n">
        <f aca="false">H73/2</f>
        <v>0.0925</v>
      </c>
      <c r="J73" s="263"/>
      <c r="K73" s="263"/>
      <c r="L73" s="135" t="n">
        <f aca="false">VLOOKUP(A73,'Power Curves'!$BF$9:$BG$232,2)</f>
        <v>0.89</v>
      </c>
      <c r="M73" s="130" t="n">
        <f aca="false">L73</f>
        <v>0.89</v>
      </c>
      <c r="N73" s="130" t="n">
        <f aca="false">M73</f>
        <v>0.89</v>
      </c>
      <c r="S73" s="200" t="n">
        <f aca="false">VLOOKUP(A73,'Gas Curves'!$A$11:$G$371,3)+IF(Fuel!$P$1,VLOOKUP(A73,'Gas Curves'!$A$11:$G$371,IF(AND(MONTH(A73)&gt;=4,MONTH(A73)&lt;=10),4,5)),0)+IF(Fuel!$P$2,VLOOKUP(A73,'Gas Curves'!$A$11:$G$371,IF(AND(MONTH(A73)&gt;=4,MONTH(A73)&lt;=10),6,7)),0)</f>
        <v>3.3095</v>
      </c>
      <c r="T73" s="263" t="n">
        <f aca="false">IF(VLOOKUP(A73,'Gas Curves'!$A$11:$I$371,9)=0,T72,VLOOKUP(A73,'Gas Curves'!$A$11:$I$371,9))</f>
        <v>14.427</v>
      </c>
    </row>
    <row r="74" customFormat="false" ht="12.75" hidden="false" customHeight="false" outlineLevel="0" collapsed="false">
      <c r="A74" s="195" t="n">
        <f aca="false">EOMONTH(A73,0)+1</f>
        <v>39203</v>
      </c>
      <c r="B74" s="163" t="n">
        <f aca="false">S74*(1+I$3)</f>
        <v>3.3095</v>
      </c>
      <c r="C74" s="163" t="n">
        <f aca="false">T74*(1+J$3)</f>
        <v>14.427</v>
      </c>
      <c r="D74" s="286" t="n">
        <f aca="false">C74/2</f>
        <v>7.2135</v>
      </c>
      <c r="E74" s="286"/>
      <c r="F74" s="286"/>
      <c r="G74" s="263" t="n">
        <f aca="false">VLOOKUP(A74,'Gas Curves'!$A$11:$G$371,2)</f>
        <v>0.5</v>
      </c>
      <c r="H74" s="263" t="n">
        <f aca="false">IF(VLOOKUP(A74,'Gas Curves'!$A$11:$I$371,8)=0,H73,VLOOKUP(A74,'Gas Curves'!$A$11:$I$371,8))</f>
        <v>0.185</v>
      </c>
      <c r="I74" s="263" t="n">
        <f aca="false">H74/2</f>
        <v>0.0925</v>
      </c>
      <c r="J74" s="263"/>
      <c r="K74" s="263"/>
      <c r="L74" s="135" t="n">
        <f aca="false">VLOOKUP(A74,'Power Curves'!$BF$9:$BG$232,2)</f>
        <v>0.89</v>
      </c>
      <c r="M74" s="130" t="n">
        <f aca="false">L74</f>
        <v>0.89</v>
      </c>
      <c r="N74" s="130" t="n">
        <f aca="false">M74</f>
        <v>0.89</v>
      </c>
      <c r="S74" s="200" t="n">
        <f aca="false">VLOOKUP(A74,'Gas Curves'!$A$11:$G$371,3)+IF(Fuel!$P$1,VLOOKUP(A74,'Gas Curves'!$A$11:$G$371,IF(AND(MONTH(A74)&gt;=4,MONTH(A74)&lt;=10),4,5)),0)+IF(Fuel!$P$2,VLOOKUP(A74,'Gas Curves'!$A$11:$G$371,IF(AND(MONTH(A74)&gt;=4,MONTH(A74)&lt;=10),6,7)),0)</f>
        <v>3.3095</v>
      </c>
      <c r="T74" s="263" t="n">
        <f aca="false">IF(VLOOKUP(A74,'Gas Curves'!$A$11:$I$371,9)=0,T73,VLOOKUP(A74,'Gas Curves'!$A$11:$I$371,9))</f>
        <v>14.427</v>
      </c>
    </row>
    <row r="75" customFormat="false" ht="12.75" hidden="false" customHeight="false" outlineLevel="0" collapsed="false">
      <c r="A75" s="195" t="n">
        <f aca="false">EOMONTH(A74,0)+1</f>
        <v>39234</v>
      </c>
      <c r="B75" s="163" t="n">
        <f aca="false">S75*(1+I$3)</f>
        <v>3.3465</v>
      </c>
      <c r="C75" s="163" t="n">
        <f aca="false">T75*(1+J$3)</f>
        <v>14.427</v>
      </c>
      <c r="D75" s="286" t="n">
        <f aca="false">C75/2</f>
        <v>7.2135</v>
      </c>
      <c r="E75" s="286"/>
      <c r="F75" s="286"/>
      <c r="G75" s="263" t="n">
        <f aca="false">VLOOKUP(A75,'Gas Curves'!$A$11:$G$371,2)</f>
        <v>0.5</v>
      </c>
      <c r="H75" s="263" t="n">
        <f aca="false">IF(VLOOKUP(A75,'Gas Curves'!$A$11:$I$371,8)=0,H74,VLOOKUP(A75,'Gas Curves'!$A$11:$I$371,8))</f>
        <v>0.185</v>
      </c>
      <c r="I75" s="263" t="n">
        <f aca="false">H75/2</f>
        <v>0.0925</v>
      </c>
      <c r="J75" s="263"/>
      <c r="K75" s="263"/>
      <c r="L75" s="135" t="n">
        <f aca="false">VLOOKUP(A75,'Power Curves'!$BF$9:$BG$232,2)</f>
        <v>0.89</v>
      </c>
      <c r="M75" s="130" t="n">
        <f aca="false">L75</f>
        <v>0.89</v>
      </c>
      <c r="N75" s="130" t="n">
        <f aca="false">M75</f>
        <v>0.89</v>
      </c>
      <c r="S75" s="200" t="n">
        <f aca="false">VLOOKUP(A75,'Gas Curves'!$A$11:$G$371,3)+IF(Fuel!$P$1,VLOOKUP(A75,'Gas Curves'!$A$11:$G$371,IF(AND(MONTH(A75)&gt;=4,MONTH(A75)&lt;=10),4,5)),0)+IF(Fuel!$P$2,VLOOKUP(A75,'Gas Curves'!$A$11:$G$371,IF(AND(MONTH(A75)&gt;=4,MONTH(A75)&lt;=10),6,7)),0)</f>
        <v>3.3465</v>
      </c>
      <c r="T75" s="263" t="n">
        <f aca="false">IF(VLOOKUP(A75,'Gas Curves'!$A$11:$I$371,9)=0,T74,VLOOKUP(A75,'Gas Curves'!$A$11:$I$371,9))</f>
        <v>14.427</v>
      </c>
    </row>
    <row r="76" customFormat="false" ht="12.75" hidden="false" customHeight="false" outlineLevel="0" collapsed="false">
      <c r="A76" s="195" t="n">
        <f aca="false">EOMONTH(A75,0)+1</f>
        <v>39264</v>
      </c>
      <c r="B76" s="163" t="n">
        <f aca="false">S76*(1+I$3)</f>
        <v>3.399</v>
      </c>
      <c r="C76" s="163" t="n">
        <f aca="false">T76*(1+J$3)</f>
        <v>14.427</v>
      </c>
      <c r="D76" s="286" t="n">
        <f aca="false">C76/2</f>
        <v>7.2135</v>
      </c>
      <c r="E76" s="286"/>
      <c r="F76" s="286"/>
      <c r="G76" s="263" t="n">
        <f aca="false">VLOOKUP(A76,'Gas Curves'!$A$11:$G$371,2)</f>
        <v>0.5</v>
      </c>
      <c r="H76" s="263" t="n">
        <f aca="false">IF(VLOOKUP(A76,'Gas Curves'!$A$11:$I$371,8)=0,H75,VLOOKUP(A76,'Gas Curves'!$A$11:$I$371,8))</f>
        <v>0.185</v>
      </c>
      <c r="I76" s="263" t="n">
        <f aca="false">H76/2</f>
        <v>0.0925</v>
      </c>
      <c r="J76" s="263"/>
      <c r="K76" s="263"/>
      <c r="L76" s="135" t="n">
        <f aca="false">VLOOKUP(A76,'Power Curves'!$BF$9:$BG$232,2)</f>
        <v>0.89</v>
      </c>
      <c r="M76" s="130" t="n">
        <f aca="false">L76</f>
        <v>0.89</v>
      </c>
      <c r="N76" s="130" t="n">
        <f aca="false">M76</f>
        <v>0.89</v>
      </c>
      <c r="S76" s="200" t="n">
        <f aca="false">VLOOKUP(A76,'Gas Curves'!$A$11:$G$371,3)+IF(Fuel!$P$1,VLOOKUP(A76,'Gas Curves'!$A$11:$G$371,IF(AND(MONTH(A76)&gt;=4,MONTH(A76)&lt;=10),4,5)),0)+IF(Fuel!$P$2,VLOOKUP(A76,'Gas Curves'!$A$11:$G$371,IF(AND(MONTH(A76)&gt;=4,MONTH(A76)&lt;=10),6,7)),0)</f>
        <v>3.399</v>
      </c>
      <c r="T76" s="263" t="n">
        <f aca="false">IF(VLOOKUP(A76,'Gas Curves'!$A$11:$I$371,9)=0,T75,VLOOKUP(A76,'Gas Curves'!$A$11:$I$371,9))</f>
        <v>14.427</v>
      </c>
    </row>
    <row r="77" customFormat="false" ht="12.75" hidden="false" customHeight="false" outlineLevel="0" collapsed="false">
      <c r="A77" s="195" t="n">
        <f aca="false">EOMONTH(A76,0)+1</f>
        <v>39295</v>
      </c>
      <c r="B77" s="163" t="n">
        <f aca="false">S77*(1+I$3)</f>
        <v>3.4355</v>
      </c>
      <c r="C77" s="163" t="n">
        <f aca="false">T77*(1+J$3)</f>
        <v>14.427</v>
      </c>
      <c r="D77" s="286" t="n">
        <f aca="false">C77/2</f>
        <v>7.2135</v>
      </c>
      <c r="E77" s="286"/>
      <c r="F77" s="286"/>
      <c r="G77" s="263" t="n">
        <f aca="false">VLOOKUP(A77,'Gas Curves'!$A$11:$G$371,2)</f>
        <v>0.55</v>
      </c>
      <c r="H77" s="263" t="n">
        <f aca="false">IF(VLOOKUP(A77,'Gas Curves'!$A$11:$I$371,8)=0,H76,VLOOKUP(A77,'Gas Curves'!$A$11:$I$371,8))</f>
        <v>0.185</v>
      </c>
      <c r="I77" s="263" t="n">
        <f aca="false">H77/2</f>
        <v>0.0925</v>
      </c>
      <c r="J77" s="263"/>
      <c r="K77" s="263"/>
      <c r="L77" s="135" t="n">
        <f aca="false">VLOOKUP(A77,'Power Curves'!$BF$9:$BG$232,2)</f>
        <v>0.89</v>
      </c>
      <c r="M77" s="130" t="n">
        <f aca="false">L77</f>
        <v>0.89</v>
      </c>
      <c r="N77" s="130" t="n">
        <f aca="false">M77</f>
        <v>0.89</v>
      </c>
      <c r="S77" s="200" t="n">
        <f aca="false">VLOOKUP(A77,'Gas Curves'!$A$11:$G$371,3)+IF(Fuel!$P$1,VLOOKUP(A77,'Gas Curves'!$A$11:$G$371,IF(AND(MONTH(A77)&gt;=4,MONTH(A77)&lt;=10),4,5)),0)+IF(Fuel!$P$2,VLOOKUP(A77,'Gas Curves'!$A$11:$G$371,IF(AND(MONTH(A77)&gt;=4,MONTH(A77)&lt;=10),6,7)),0)</f>
        <v>3.4355</v>
      </c>
      <c r="T77" s="263" t="n">
        <f aca="false">IF(VLOOKUP(A77,'Gas Curves'!$A$11:$I$371,9)=0,T76,VLOOKUP(A77,'Gas Curves'!$A$11:$I$371,9))</f>
        <v>14.427</v>
      </c>
    </row>
    <row r="78" customFormat="false" ht="12.75" hidden="false" customHeight="false" outlineLevel="0" collapsed="false">
      <c r="A78" s="195" t="n">
        <f aca="false">EOMONTH(A77,0)+1</f>
        <v>39326</v>
      </c>
      <c r="B78" s="163" t="n">
        <f aca="false">S78*(1+I$3)</f>
        <v>3.441</v>
      </c>
      <c r="C78" s="163" t="n">
        <f aca="false">T78*(1+J$3)</f>
        <v>14.427</v>
      </c>
      <c r="D78" s="286" t="n">
        <f aca="false">C78/2</f>
        <v>7.2135</v>
      </c>
      <c r="E78" s="286"/>
      <c r="F78" s="286"/>
      <c r="G78" s="263" t="n">
        <f aca="false">VLOOKUP(A78,'Gas Curves'!$A$11:$G$371,2)</f>
        <v>0.55</v>
      </c>
      <c r="H78" s="263" t="n">
        <f aca="false">IF(VLOOKUP(A78,'Gas Curves'!$A$11:$I$371,8)=0,H77,VLOOKUP(A78,'Gas Curves'!$A$11:$I$371,8))</f>
        <v>0.185</v>
      </c>
      <c r="I78" s="263" t="n">
        <f aca="false">H78/2</f>
        <v>0.0925</v>
      </c>
      <c r="J78" s="263"/>
      <c r="K78" s="263"/>
      <c r="L78" s="135" t="n">
        <f aca="false">VLOOKUP(A78,'Power Curves'!$BF$9:$BG$232,2)</f>
        <v>0.89</v>
      </c>
      <c r="M78" s="130" t="n">
        <f aca="false">L78</f>
        <v>0.89</v>
      </c>
      <c r="N78" s="130" t="n">
        <f aca="false">M78</f>
        <v>0.89</v>
      </c>
      <c r="S78" s="200" t="n">
        <f aca="false">VLOOKUP(A78,'Gas Curves'!$A$11:$G$371,3)+IF(Fuel!$P$1,VLOOKUP(A78,'Gas Curves'!$A$11:$G$371,IF(AND(MONTH(A78)&gt;=4,MONTH(A78)&lt;=10),4,5)),0)+IF(Fuel!$P$2,VLOOKUP(A78,'Gas Curves'!$A$11:$G$371,IF(AND(MONTH(A78)&gt;=4,MONTH(A78)&lt;=10),6,7)),0)</f>
        <v>3.441</v>
      </c>
      <c r="T78" s="263" t="n">
        <f aca="false">IF(VLOOKUP(A78,'Gas Curves'!$A$11:$I$371,9)=0,T77,VLOOKUP(A78,'Gas Curves'!$A$11:$I$371,9))</f>
        <v>14.427</v>
      </c>
    </row>
    <row r="79" customFormat="false" ht="12.75" hidden="false" customHeight="false" outlineLevel="0" collapsed="false">
      <c r="A79" s="195" t="n">
        <f aca="false">EOMONTH(A78,0)+1</f>
        <v>39356</v>
      </c>
      <c r="B79" s="163" t="n">
        <f aca="false">S79*(1+I$3)</f>
        <v>3.423</v>
      </c>
      <c r="C79" s="163" t="n">
        <f aca="false">T79*(1+J$3)</f>
        <v>14.427</v>
      </c>
      <c r="D79" s="286" t="n">
        <f aca="false">C79/2</f>
        <v>7.2135</v>
      </c>
      <c r="E79" s="286"/>
      <c r="F79" s="286"/>
      <c r="G79" s="263" t="n">
        <f aca="false">VLOOKUP(A79,'Gas Curves'!$A$11:$G$371,2)</f>
        <v>0.6</v>
      </c>
      <c r="H79" s="263" t="n">
        <f aca="false">IF(VLOOKUP(A79,'Gas Curves'!$A$11:$I$371,8)=0,H78,VLOOKUP(A79,'Gas Curves'!$A$11:$I$371,8))</f>
        <v>0.185</v>
      </c>
      <c r="I79" s="263" t="n">
        <f aca="false">H79/2</f>
        <v>0.0925</v>
      </c>
      <c r="J79" s="263"/>
      <c r="K79" s="263"/>
      <c r="L79" s="135" t="n">
        <f aca="false">VLOOKUP(A79,'Power Curves'!$BF$9:$BG$232,2)</f>
        <v>0.89</v>
      </c>
      <c r="M79" s="130" t="n">
        <f aca="false">L79</f>
        <v>0.89</v>
      </c>
      <c r="N79" s="130" t="n">
        <f aca="false">M79</f>
        <v>0.89</v>
      </c>
      <c r="S79" s="200" t="n">
        <f aca="false">VLOOKUP(A79,'Gas Curves'!$A$11:$G$371,3)+IF(Fuel!$P$1,VLOOKUP(A79,'Gas Curves'!$A$11:$G$371,IF(AND(MONTH(A79)&gt;=4,MONTH(A79)&lt;=10),4,5)),0)+IF(Fuel!$P$2,VLOOKUP(A79,'Gas Curves'!$A$11:$G$371,IF(AND(MONTH(A79)&gt;=4,MONTH(A79)&lt;=10),6,7)),0)</f>
        <v>3.423</v>
      </c>
      <c r="T79" s="263" t="n">
        <f aca="false">IF(VLOOKUP(A79,'Gas Curves'!$A$11:$I$371,9)=0,T78,VLOOKUP(A79,'Gas Curves'!$A$11:$I$371,9))</f>
        <v>14.427</v>
      </c>
    </row>
    <row r="80" customFormat="false" ht="12.75" hidden="false" customHeight="false" outlineLevel="0" collapsed="false">
      <c r="A80" s="195" t="n">
        <f aca="false">EOMONTH(A79,0)+1</f>
        <v>39387</v>
      </c>
      <c r="B80" s="163" t="n">
        <f aca="false">S80*(1+I$3)</f>
        <v>3.558</v>
      </c>
      <c r="C80" s="163" t="n">
        <f aca="false">T80*(1+J$3)</f>
        <v>14.427</v>
      </c>
      <c r="D80" s="286" t="n">
        <f aca="false">C80/2</f>
        <v>7.2135</v>
      </c>
      <c r="E80" s="286"/>
      <c r="F80" s="286"/>
      <c r="G80" s="263" t="n">
        <f aca="false">VLOOKUP(A80,'Gas Curves'!$A$11:$G$371,2)</f>
        <v>0.85</v>
      </c>
      <c r="H80" s="263" t="n">
        <f aca="false">IF(VLOOKUP(A80,'Gas Curves'!$A$11:$I$371,8)=0,H79,VLOOKUP(A80,'Gas Curves'!$A$11:$I$371,8))</f>
        <v>0.185</v>
      </c>
      <c r="I80" s="263" t="n">
        <f aca="false">H80/2</f>
        <v>0.0925</v>
      </c>
      <c r="J80" s="263"/>
      <c r="K80" s="263"/>
      <c r="L80" s="135" t="n">
        <f aca="false">VLOOKUP(A80,'Power Curves'!$BF$9:$BG$232,2)</f>
        <v>0.89</v>
      </c>
      <c r="M80" s="130" t="n">
        <f aca="false">L80</f>
        <v>0.89</v>
      </c>
      <c r="N80" s="130" t="n">
        <f aca="false">M80</f>
        <v>0.89</v>
      </c>
      <c r="S80" s="200" t="n">
        <f aca="false">VLOOKUP(A80,'Gas Curves'!$A$11:$G$371,3)+IF(Fuel!$P$1,VLOOKUP(A80,'Gas Curves'!$A$11:$G$371,IF(AND(MONTH(A80)&gt;=4,MONTH(A80)&lt;=10),4,5)),0)+IF(Fuel!$P$2,VLOOKUP(A80,'Gas Curves'!$A$11:$G$371,IF(AND(MONTH(A80)&gt;=4,MONTH(A80)&lt;=10),6,7)),0)</f>
        <v>3.558</v>
      </c>
      <c r="T80" s="263" t="n">
        <f aca="false">IF(VLOOKUP(A80,'Gas Curves'!$A$11:$I$371,9)=0,T79,VLOOKUP(A80,'Gas Curves'!$A$11:$I$371,9))</f>
        <v>14.427</v>
      </c>
    </row>
    <row r="81" customFormat="false" ht="12.75" hidden="false" customHeight="false" outlineLevel="0" collapsed="false">
      <c r="A81" s="195" t="n">
        <f aca="false">EOMONTH(A80,0)+1</f>
        <v>39417</v>
      </c>
      <c r="B81" s="163" t="n">
        <f aca="false">S81*(1+I$3)</f>
        <v>3.7105</v>
      </c>
      <c r="C81" s="163" t="n">
        <f aca="false">T81*(1+J$3)</f>
        <v>14.427</v>
      </c>
      <c r="D81" s="286" t="n">
        <f aca="false">C81/2</f>
        <v>7.2135</v>
      </c>
      <c r="E81" s="286"/>
      <c r="F81" s="286"/>
      <c r="G81" s="263" t="n">
        <f aca="false">VLOOKUP(A81,'Gas Curves'!$A$11:$G$371,2)</f>
        <v>1.05</v>
      </c>
      <c r="H81" s="263" t="n">
        <f aca="false">IF(VLOOKUP(A81,'Gas Curves'!$A$11:$I$371,8)=0,H80,VLOOKUP(A81,'Gas Curves'!$A$11:$I$371,8))</f>
        <v>0.185</v>
      </c>
      <c r="I81" s="263" t="n">
        <f aca="false">H81/2</f>
        <v>0.0925</v>
      </c>
      <c r="J81" s="263"/>
      <c r="K81" s="263"/>
      <c r="L81" s="135" t="n">
        <f aca="false">VLOOKUP(A81,'Power Curves'!$BF$9:$BG$232,2)</f>
        <v>0.89</v>
      </c>
      <c r="M81" s="130" t="n">
        <f aca="false">L81</f>
        <v>0.89</v>
      </c>
      <c r="N81" s="130" t="n">
        <f aca="false">M81</f>
        <v>0.89</v>
      </c>
      <c r="S81" s="200" t="n">
        <f aca="false">VLOOKUP(A81,'Gas Curves'!$A$11:$G$371,3)+IF(Fuel!$P$1,VLOOKUP(A81,'Gas Curves'!$A$11:$G$371,IF(AND(MONTH(A81)&gt;=4,MONTH(A81)&lt;=10),4,5)),0)+IF(Fuel!$P$2,VLOOKUP(A81,'Gas Curves'!$A$11:$G$371,IF(AND(MONTH(A81)&gt;=4,MONTH(A81)&lt;=10),6,7)),0)</f>
        <v>3.7105</v>
      </c>
      <c r="T81" s="263" t="n">
        <f aca="false">IF(VLOOKUP(A81,'Gas Curves'!$A$11:$I$371,9)=0,T80,VLOOKUP(A81,'Gas Curves'!$A$11:$I$371,9))</f>
        <v>14.427</v>
      </c>
    </row>
    <row r="82" customFormat="false" ht="12.75" hidden="false" customHeight="false" outlineLevel="0" collapsed="false">
      <c r="A82" s="195" t="n">
        <f aca="false">EOMONTH(A81,0)+1</f>
        <v>39448</v>
      </c>
      <c r="B82" s="163" t="n">
        <f aca="false">S82*(1+I$3)</f>
        <v>3.7505</v>
      </c>
      <c r="C82" s="163" t="n">
        <f aca="false">T82*(1+J$3)</f>
        <v>14.427</v>
      </c>
      <c r="D82" s="286" t="n">
        <f aca="false">C82/2</f>
        <v>7.2135</v>
      </c>
      <c r="E82" s="286"/>
      <c r="F82" s="286"/>
      <c r="G82" s="263" t="n">
        <f aca="false">VLOOKUP(A82,'Gas Curves'!$A$11:$G$371,2)</f>
        <v>1.05</v>
      </c>
      <c r="H82" s="263" t="n">
        <f aca="false">IF(VLOOKUP(A82,'Gas Curves'!$A$11:$I$371,8)=0,H81,VLOOKUP(A82,'Gas Curves'!$A$11:$I$371,8))</f>
        <v>0.185</v>
      </c>
      <c r="I82" s="263" t="n">
        <f aca="false">H82/2</f>
        <v>0.0925</v>
      </c>
      <c r="J82" s="263"/>
      <c r="K82" s="263"/>
      <c r="L82" s="135" t="n">
        <f aca="false">VLOOKUP(A82,'Power Curves'!$BF$9:$BG$232,2)</f>
        <v>0.89</v>
      </c>
      <c r="M82" s="130" t="n">
        <f aca="false">L82</f>
        <v>0.89</v>
      </c>
      <c r="N82" s="130" t="n">
        <f aca="false">M82</f>
        <v>0.89</v>
      </c>
      <c r="S82" s="200" t="n">
        <f aca="false">VLOOKUP(A82,'Gas Curves'!$A$11:$G$371,3)+IF(Fuel!$P$1,VLOOKUP(A82,'Gas Curves'!$A$11:$G$371,IF(AND(MONTH(A82)&gt;=4,MONTH(A82)&lt;=10),4,5)),0)+IF(Fuel!$P$2,VLOOKUP(A82,'Gas Curves'!$A$11:$G$371,IF(AND(MONTH(A82)&gt;=4,MONTH(A82)&lt;=10),6,7)),0)</f>
        <v>3.7505</v>
      </c>
      <c r="T82" s="263" t="n">
        <f aca="false">IF(VLOOKUP(A82,'Gas Curves'!$A$11:$I$371,9)=0,T81,VLOOKUP(A82,'Gas Curves'!$A$11:$I$371,9))</f>
        <v>14.427</v>
      </c>
    </row>
    <row r="83" customFormat="false" ht="12.75" hidden="false" customHeight="false" outlineLevel="0" collapsed="false">
      <c r="A83" s="195" t="n">
        <f aca="false">EOMONTH(A82,0)+1</f>
        <v>39479</v>
      </c>
      <c r="B83" s="163" t="n">
        <f aca="false">S83*(1+I$3)</f>
        <v>3.654</v>
      </c>
      <c r="C83" s="163" t="n">
        <f aca="false">T83*(1+J$3)</f>
        <v>14.427</v>
      </c>
      <c r="D83" s="286" t="n">
        <f aca="false">C83/2</f>
        <v>7.2135</v>
      </c>
      <c r="E83" s="286"/>
      <c r="F83" s="286"/>
      <c r="G83" s="263" t="n">
        <f aca="false">VLOOKUP(A83,'Gas Curves'!$A$11:$G$371,2)</f>
        <v>1.05</v>
      </c>
      <c r="H83" s="263" t="n">
        <f aca="false">IF(VLOOKUP(A83,'Gas Curves'!$A$11:$I$371,8)=0,H82,VLOOKUP(A83,'Gas Curves'!$A$11:$I$371,8))</f>
        <v>0.185</v>
      </c>
      <c r="I83" s="263" t="n">
        <f aca="false">H83/2</f>
        <v>0.0925</v>
      </c>
      <c r="J83" s="263"/>
      <c r="K83" s="263"/>
      <c r="L83" s="135" t="n">
        <f aca="false">VLOOKUP(A83,'Power Curves'!$BF$9:$BG$232,2)</f>
        <v>0.89</v>
      </c>
      <c r="M83" s="130" t="n">
        <f aca="false">L83</f>
        <v>0.89</v>
      </c>
      <c r="N83" s="130" t="n">
        <f aca="false">M83</f>
        <v>0.89</v>
      </c>
      <c r="S83" s="200" t="n">
        <f aca="false">VLOOKUP(A83,'Gas Curves'!$A$11:$G$371,3)+IF(Fuel!$P$1,VLOOKUP(A83,'Gas Curves'!$A$11:$G$371,IF(AND(MONTH(A83)&gt;=4,MONTH(A83)&lt;=10),4,5)),0)+IF(Fuel!$P$2,VLOOKUP(A83,'Gas Curves'!$A$11:$G$371,IF(AND(MONTH(A83)&gt;=4,MONTH(A83)&lt;=10),6,7)),0)</f>
        <v>3.654</v>
      </c>
      <c r="T83" s="263" t="n">
        <f aca="false">IF(VLOOKUP(A83,'Gas Curves'!$A$11:$I$371,9)=0,T82,VLOOKUP(A83,'Gas Curves'!$A$11:$I$371,9))</f>
        <v>14.427</v>
      </c>
    </row>
    <row r="84" customFormat="false" ht="12.75" hidden="false" customHeight="false" outlineLevel="0" collapsed="false">
      <c r="A84" s="195" t="n">
        <f aca="false">EOMONTH(A83,0)+1</f>
        <v>39508</v>
      </c>
      <c r="B84" s="163" t="n">
        <f aca="false">S84*(1+I$3)</f>
        <v>3.5345</v>
      </c>
      <c r="C84" s="163" t="n">
        <f aca="false">T84*(1+J$3)</f>
        <v>14.427</v>
      </c>
      <c r="D84" s="286" t="n">
        <f aca="false">C84/2</f>
        <v>7.2135</v>
      </c>
      <c r="E84" s="286"/>
      <c r="F84" s="286"/>
      <c r="G84" s="263" t="n">
        <f aca="false">VLOOKUP(A84,'Gas Curves'!$A$11:$G$371,2)</f>
        <v>0.8</v>
      </c>
      <c r="H84" s="263" t="n">
        <f aca="false">IF(VLOOKUP(A84,'Gas Curves'!$A$11:$I$371,8)=0,H83,VLOOKUP(A84,'Gas Curves'!$A$11:$I$371,8))</f>
        <v>0.185</v>
      </c>
      <c r="I84" s="263" t="n">
        <f aca="false">H84/2</f>
        <v>0.0925</v>
      </c>
      <c r="J84" s="263"/>
      <c r="K84" s="263"/>
      <c r="L84" s="135" t="n">
        <f aca="false">VLOOKUP(A84,'Power Curves'!$BF$9:$BG$232,2)</f>
        <v>0.89</v>
      </c>
      <c r="M84" s="130" t="n">
        <f aca="false">L84</f>
        <v>0.89</v>
      </c>
      <c r="N84" s="130" t="n">
        <f aca="false">M84</f>
        <v>0.89</v>
      </c>
      <c r="S84" s="200" t="n">
        <f aca="false">VLOOKUP(A84,'Gas Curves'!$A$11:$G$371,3)+IF(Fuel!$P$1,VLOOKUP(A84,'Gas Curves'!$A$11:$G$371,IF(AND(MONTH(A84)&gt;=4,MONTH(A84)&lt;=10),4,5)),0)+IF(Fuel!$P$2,VLOOKUP(A84,'Gas Curves'!$A$11:$G$371,IF(AND(MONTH(A84)&gt;=4,MONTH(A84)&lt;=10),6,7)),0)</f>
        <v>3.5345</v>
      </c>
      <c r="T84" s="263" t="n">
        <f aca="false">IF(VLOOKUP(A84,'Gas Curves'!$A$11:$I$371,9)=0,T83,VLOOKUP(A84,'Gas Curves'!$A$11:$I$371,9))</f>
        <v>14.427</v>
      </c>
    </row>
    <row r="85" customFormat="false" ht="12.75" hidden="false" customHeight="false" outlineLevel="0" collapsed="false">
      <c r="A85" s="195" t="n">
        <f aca="false">EOMONTH(A84,0)+1</f>
        <v>39539</v>
      </c>
      <c r="B85" s="163" t="n">
        <f aca="false">S85*(1+I$3)</f>
        <v>3.402</v>
      </c>
      <c r="C85" s="163" t="n">
        <f aca="false">T85*(1+J$3)</f>
        <v>14.427</v>
      </c>
      <c r="D85" s="286" t="n">
        <f aca="false">C85/2</f>
        <v>7.2135</v>
      </c>
      <c r="E85" s="286"/>
      <c r="F85" s="286"/>
      <c r="G85" s="263" t="n">
        <f aca="false">VLOOKUP(A85,'Gas Curves'!$A$11:$G$371,2)</f>
        <v>0.45</v>
      </c>
      <c r="H85" s="263" t="n">
        <f aca="false">IF(VLOOKUP(A85,'Gas Curves'!$A$11:$I$371,8)=0,H84,VLOOKUP(A85,'Gas Curves'!$A$11:$I$371,8))</f>
        <v>0.185</v>
      </c>
      <c r="I85" s="263" t="n">
        <f aca="false">H85/2</f>
        <v>0.0925</v>
      </c>
      <c r="J85" s="263"/>
      <c r="K85" s="263"/>
      <c r="L85" s="135" t="n">
        <f aca="false">VLOOKUP(A85,'Power Curves'!$BF$9:$BG$232,2)</f>
        <v>0.89</v>
      </c>
      <c r="M85" s="130" t="n">
        <f aca="false">L85</f>
        <v>0.89</v>
      </c>
      <c r="N85" s="130" t="n">
        <f aca="false">M85</f>
        <v>0.89</v>
      </c>
      <c r="S85" s="200" t="n">
        <f aca="false">VLOOKUP(A85,'Gas Curves'!$A$11:$G$371,3)+IF(Fuel!$P$1,VLOOKUP(A85,'Gas Curves'!$A$11:$G$371,IF(AND(MONTH(A85)&gt;=4,MONTH(A85)&lt;=10),4,5)),0)+IF(Fuel!$P$2,VLOOKUP(A85,'Gas Curves'!$A$11:$G$371,IF(AND(MONTH(A85)&gt;=4,MONTH(A85)&lt;=10),6,7)),0)</f>
        <v>3.402</v>
      </c>
      <c r="T85" s="263" t="n">
        <f aca="false">IF(VLOOKUP(A85,'Gas Curves'!$A$11:$I$371,9)=0,T84,VLOOKUP(A85,'Gas Curves'!$A$11:$I$371,9))</f>
        <v>14.427</v>
      </c>
    </row>
    <row r="86" customFormat="false" ht="12.75" hidden="false" customHeight="false" outlineLevel="0" collapsed="false">
      <c r="A86" s="195" t="n">
        <f aca="false">EOMONTH(A85,0)+1</f>
        <v>39569</v>
      </c>
      <c r="B86" s="163" t="n">
        <f aca="false">S86*(1+I$3)</f>
        <v>3.402</v>
      </c>
      <c r="C86" s="163" t="n">
        <f aca="false">T86*(1+J$3)</f>
        <v>14.427</v>
      </c>
      <c r="D86" s="286" t="n">
        <f aca="false">C86/2</f>
        <v>7.2135</v>
      </c>
      <c r="E86" s="286"/>
      <c r="F86" s="286"/>
      <c r="G86" s="263" t="n">
        <f aca="false">VLOOKUP(A86,'Gas Curves'!$A$11:$G$371,2)</f>
        <v>0.5</v>
      </c>
      <c r="H86" s="263" t="n">
        <f aca="false">IF(VLOOKUP(A86,'Gas Curves'!$A$11:$I$371,8)=0,H85,VLOOKUP(A86,'Gas Curves'!$A$11:$I$371,8))</f>
        <v>0.185</v>
      </c>
      <c r="I86" s="263" t="n">
        <f aca="false">H86/2</f>
        <v>0.0925</v>
      </c>
      <c r="J86" s="263"/>
      <c r="K86" s="263"/>
      <c r="L86" s="135" t="n">
        <f aca="false">VLOOKUP(A86,'Power Curves'!$BF$9:$BG$232,2)</f>
        <v>0.89</v>
      </c>
      <c r="M86" s="130" t="n">
        <f aca="false">L86</f>
        <v>0.89</v>
      </c>
      <c r="N86" s="130" t="n">
        <f aca="false">M86</f>
        <v>0.89</v>
      </c>
      <c r="S86" s="200" t="n">
        <f aca="false">VLOOKUP(A86,'Gas Curves'!$A$11:$G$371,3)+IF(Fuel!$P$1,VLOOKUP(A86,'Gas Curves'!$A$11:$G$371,IF(AND(MONTH(A86)&gt;=4,MONTH(A86)&lt;=10),4,5)),0)+IF(Fuel!$P$2,VLOOKUP(A86,'Gas Curves'!$A$11:$G$371,IF(AND(MONTH(A86)&gt;=4,MONTH(A86)&lt;=10),6,7)),0)</f>
        <v>3.402</v>
      </c>
      <c r="T86" s="263" t="n">
        <f aca="false">IF(VLOOKUP(A86,'Gas Curves'!$A$11:$I$371,9)=0,T85,VLOOKUP(A86,'Gas Curves'!$A$11:$I$371,9))</f>
        <v>14.427</v>
      </c>
    </row>
    <row r="87" customFormat="false" ht="12.75" hidden="false" customHeight="false" outlineLevel="0" collapsed="false">
      <c r="A87" s="195" t="n">
        <f aca="false">EOMONTH(A86,0)+1</f>
        <v>39600</v>
      </c>
      <c r="B87" s="163" t="n">
        <f aca="false">S87*(1+I$3)</f>
        <v>3.439</v>
      </c>
      <c r="C87" s="163" t="n">
        <f aca="false">T87*(1+J$3)</f>
        <v>14.427</v>
      </c>
      <c r="D87" s="286" t="n">
        <f aca="false">C87/2</f>
        <v>7.2135</v>
      </c>
      <c r="E87" s="286"/>
      <c r="F87" s="286"/>
      <c r="G87" s="263" t="n">
        <f aca="false">VLOOKUP(A87,'Gas Curves'!$A$11:$G$371,2)</f>
        <v>0.5</v>
      </c>
      <c r="H87" s="263" t="n">
        <f aca="false">IF(VLOOKUP(A87,'Gas Curves'!$A$11:$I$371,8)=0,H86,VLOOKUP(A87,'Gas Curves'!$A$11:$I$371,8))</f>
        <v>0.185</v>
      </c>
      <c r="I87" s="263" t="n">
        <f aca="false">H87/2</f>
        <v>0.0925</v>
      </c>
      <c r="J87" s="263"/>
      <c r="K87" s="263"/>
      <c r="L87" s="135" t="n">
        <f aca="false">VLOOKUP(A87,'Power Curves'!$BF$9:$BG$232,2)</f>
        <v>0.89</v>
      </c>
      <c r="M87" s="130" t="n">
        <f aca="false">L87</f>
        <v>0.89</v>
      </c>
      <c r="N87" s="130" t="n">
        <f aca="false">M87</f>
        <v>0.89</v>
      </c>
      <c r="S87" s="200" t="n">
        <f aca="false">VLOOKUP(A87,'Gas Curves'!$A$11:$G$371,3)+IF(Fuel!$P$1,VLOOKUP(A87,'Gas Curves'!$A$11:$G$371,IF(AND(MONTH(A87)&gt;=4,MONTH(A87)&lt;=10),4,5)),0)+IF(Fuel!$P$2,VLOOKUP(A87,'Gas Curves'!$A$11:$G$371,IF(AND(MONTH(A87)&gt;=4,MONTH(A87)&lt;=10),6,7)),0)</f>
        <v>3.439</v>
      </c>
      <c r="T87" s="263" t="n">
        <f aca="false">IF(VLOOKUP(A87,'Gas Curves'!$A$11:$I$371,9)=0,T86,VLOOKUP(A87,'Gas Curves'!$A$11:$I$371,9))</f>
        <v>14.427</v>
      </c>
    </row>
    <row r="88" customFormat="false" ht="12.75" hidden="false" customHeight="false" outlineLevel="0" collapsed="false">
      <c r="A88" s="195" t="n">
        <f aca="false">EOMONTH(A87,0)+1</f>
        <v>39630</v>
      </c>
      <c r="B88" s="163" t="n">
        <f aca="false">S88*(1+I$3)</f>
        <v>3.4915</v>
      </c>
      <c r="C88" s="163" t="n">
        <f aca="false">T88*(1+J$3)</f>
        <v>14.427</v>
      </c>
      <c r="D88" s="286" t="n">
        <f aca="false">C88/2</f>
        <v>7.2135</v>
      </c>
      <c r="E88" s="286"/>
      <c r="F88" s="286"/>
      <c r="G88" s="263" t="n">
        <f aca="false">VLOOKUP(A88,'Gas Curves'!$A$11:$G$371,2)</f>
        <v>0.5</v>
      </c>
      <c r="H88" s="263" t="n">
        <f aca="false">IF(VLOOKUP(A88,'Gas Curves'!$A$11:$I$371,8)=0,H87,VLOOKUP(A88,'Gas Curves'!$A$11:$I$371,8))</f>
        <v>0.185</v>
      </c>
      <c r="I88" s="263" t="n">
        <f aca="false">H88/2</f>
        <v>0.0925</v>
      </c>
      <c r="J88" s="263"/>
      <c r="K88" s="263"/>
      <c r="L88" s="135" t="n">
        <f aca="false">VLOOKUP(A88,'Power Curves'!$BF$9:$BG$232,2)</f>
        <v>0.89</v>
      </c>
      <c r="M88" s="130" t="n">
        <f aca="false">L88</f>
        <v>0.89</v>
      </c>
      <c r="N88" s="130" t="n">
        <f aca="false">M88</f>
        <v>0.89</v>
      </c>
      <c r="S88" s="200" t="n">
        <f aca="false">VLOOKUP(A88,'Gas Curves'!$A$11:$G$371,3)+IF(Fuel!$P$1,VLOOKUP(A88,'Gas Curves'!$A$11:$G$371,IF(AND(MONTH(A88)&gt;=4,MONTH(A88)&lt;=10),4,5)),0)+IF(Fuel!$P$2,VLOOKUP(A88,'Gas Curves'!$A$11:$G$371,IF(AND(MONTH(A88)&gt;=4,MONTH(A88)&lt;=10),6,7)),0)</f>
        <v>3.4915</v>
      </c>
      <c r="T88" s="263" t="n">
        <f aca="false">IF(VLOOKUP(A88,'Gas Curves'!$A$11:$I$371,9)=0,T87,VLOOKUP(A88,'Gas Curves'!$A$11:$I$371,9))</f>
        <v>14.427</v>
      </c>
    </row>
    <row r="89" customFormat="false" ht="12.75" hidden="false" customHeight="false" outlineLevel="0" collapsed="false">
      <c r="A89" s="195" t="n">
        <f aca="false">EOMONTH(A88,0)+1</f>
        <v>39661</v>
      </c>
      <c r="B89" s="163" t="n">
        <f aca="false">S89*(1+I$3)</f>
        <v>3.528</v>
      </c>
      <c r="C89" s="163" t="n">
        <f aca="false">T89*(1+J$3)</f>
        <v>14.427</v>
      </c>
      <c r="D89" s="286" t="n">
        <f aca="false">C89/2</f>
        <v>7.2135</v>
      </c>
      <c r="E89" s="286"/>
      <c r="F89" s="286"/>
      <c r="G89" s="263" t="n">
        <f aca="false">VLOOKUP(A89,'Gas Curves'!$A$11:$G$371,2)</f>
        <v>0.55</v>
      </c>
      <c r="H89" s="263" t="n">
        <f aca="false">IF(VLOOKUP(A89,'Gas Curves'!$A$11:$I$371,8)=0,H88,VLOOKUP(A89,'Gas Curves'!$A$11:$I$371,8))</f>
        <v>0.185</v>
      </c>
      <c r="I89" s="263" t="n">
        <f aca="false">H89/2</f>
        <v>0.0925</v>
      </c>
      <c r="J89" s="263"/>
      <c r="K89" s="263"/>
      <c r="L89" s="135" t="n">
        <f aca="false">VLOOKUP(A89,'Power Curves'!$BF$9:$BG$232,2)</f>
        <v>0.89</v>
      </c>
      <c r="M89" s="130" t="n">
        <f aca="false">L89</f>
        <v>0.89</v>
      </c>
      <c r="N89" s="130" t="n">
        <f aca="false">M89</f>
        <v>0.89</v>
      </c>
      <c r="S89" s="200" t="n">
        <f aca="false">VLOOKUP(A89,'Gas Curves'!$A$11:$G$371,3)+IF(Fuel!$P$1,VLOOKUP(A89,'Gas Curves'!$A$11:$G$371,IF(AND(MONTH(A89)&gt;=4,MONTH(A89)&lt;=10),4,5)),0)+IF(Fuel!$P$2,VLOOKUP(A89,'Gas Curves'!$A$11:$G$371,IF(AND(MONTH(A89)&gt;=4,MONTH(A89)&lt;=10),6,7)),0)</f>
        <v>3.528</v>
      </c>
      <c r="T89" s="263" t="n">
        <f aca="false">IF(VLOOKUP(A89,'Gas Curves'!$A$11:$I$371,9)=0,T88,VLOOKUP(A89,'Gas Curves'!$A$11:$I$371,9))</f>
        <v>14.427</v>
      </c>
    </row>
    <row r="90" customFormat="false" ht="12.75" hidden="false" customHeight="false" outlineLevel="0" collapsed="false">
      <c r="A90" s="195" t="n">
        <f aca="false">EOMONTH(A89,0)+1</f>
        <v>39692</v>
      </c>
      <c r="B90" s="163" t="n">
        <f aca="false">S90*(1+I$3)</f>
        <v>3.5335</v>
      </c>
      <c r="C90" s="163" t="n">
        <f aca="false">T90*(1+J$3)</f>
        <v>14.427</v>
      </c>
      <c r="D90" s="286" t="n">
        <f aca="false">C90/2</f>
        <v>7.2135</v>
      </c>
      <c r="E90" s="286"/>
      <c r="F90" s="286"/>
      <c r="G90" s="263" t="n">
        <f aca="false">VLOOKUP(A90,'Gas Curves'!$A$11:$G$371,2)</f>
        <v>0.55</v>
      </c>
      <c r="H90" s="263" t="n">
        <f aca="false">IF(VLOOKUP(A90,'Gas Curves'!$A$11:$I$371,8)=0,H89,VLOOKUP(A90,'Gas Curves'!$A$11:$I$371,8))</f>
        <v>0.185</v>
      </c>
      <c r="I90" s="263" t="n">
        <f aca="false">H90/2</f>
        <v>0.0925</v>
      </c>
      <c r="J90" s="263"/>
      <c r="K90" s="263"/>
      <c r="L90" s="135" t="n">
        <f aca="false">VLOOKUP(A90,'Power Curves'!$BF$9:$BG$232,2)</f>
        <v>0.89</v>
      </c>
      <c r="M90" s="130" t="n">
        <f aca="false">L90</f>
        <v>0.89</v>
      </c>
      <c r="N90" s="130" t="n">
        <f aca="false">M90</f>
        <v>0.89</v>
      </c>
      <c r="S90" s="200" t="n">
        <f aca="false">VLOOKUP(A90,'Gas Curves'!$A$11:$G$371,3)+IF(Fuel!$P$1,VLOOKUP(A90,'Gas Curves'!$A$11:$G$371,IF(AND(MONTH(A90)&gt;=4,MONTH(A90)&lt;=10),4,5)),0)+IF(Fuel!$P$2,VLOOKUP(A90,'Gas Curves'!$A$11:$G$371,IF(AND(MONTH(A90)&gt;=4,MONTH(A90)&lt;=10),6,7)),0)</f>
        <v>3.5335</v>
      </c>
      <c r="T90" s="263" t="n">
        <f aca="false">IF(VLOOKUP(A90,'Gas Curves'!$A$11:$I$371,9)=0,T89,VLOOKUP(A90,'Gas Curves'!$A$11:$I$371,9))</f>
        <v>14.427</v>
      </c>
    </row>
    <row r="91" customFormat="false" ht="12.75" hidden="false" customHeight="false" outlineLevel="0" collapsed="false">
      <c r="A91" s="195" t="n">
        <f aca="false">EOMONTH(A90,0)+1</f>
        <v>39722</v>
      </c>
      <c r="B91" s="163" t="n">
        <f aca="false">S91*(1+I$3)</f>
        <v>3.5155</v>
      </c>
      <c r="C91" s="163" t="n">
        <f aca="false">T91*(1+J$3)</f>
        <v>14.427</v>
      </c>
      <c r="D91" s="286" t="n">
        <f aca="false">C91/2</f>
        <v>7.2135</v>
      </c>
      <c r="E91" s="286"/>
      <c r="F91" s="286"/>
      <c r="G91" s="263" t="n">
        <f aca="false">VLOOKUP(A91,'Gas Curves'!$A$11:$G$371,2)</f>
        <v>0.6</v>
      </c>
      <c r="H91" s="263" t="n">
        <f aca="false">IF(VLOOKUP(A91,'Gas Curves'!$A$11:$I$371,8)=0,H90,VLOOKUP(A91,'Gas Curves'!$A$11:$I$371,8))</f>
        <v>0.185</v>
      </c>
      <c r="I91" s="263" t="n">
        <f aca="false">H91/2</f>
        <v>0.0925</v>
      </c>
      <c r="J91" s="263"/>
      <c r="K91" s="263"/>
      <c r="L91" s="135" t="n">
        <f aca="false">VLOOKUP(A91,'Power Curves'!$BF$9:$BG$232,2)</f>
        <v>0.89</v>
      </c>
      <c r="M91" s="130" t="n">
        <f aca="false">L91</f>
        <v>0.89</v>
      </c>
      <c r="N91" s="130" t="n">
        <f aca="false">M91</f>
        <v>0.89</v>
      </c>
      <c r="S91" s="200" t="n">
        <f aca="false">VLOOKUP(A91,'Gas Curves'!$A$11:$G$371,3)+IF(Fuel!$P$1,VLOOKUP(A91,'Gas Curves'!$A$11:$G$371,IF(AND(MONTH(A91)&gt;=4,MONTH(A91)&lt;=10),4,5)),0)+IF(Fuel!$P$2,VLOOKUP(A91,'Gas Curves'!$A$11:$G$371,IF(AND(MONTH(A91)&gt;=4,MONTH(A91)&lt;=10),6,7)),0)</f>
        <v>3.5155</v>
      </c>
      <c r="T91" s="263" t="n">
        <f aca="false">IF(VLOOKUP(A91,'Gas Curves'!$A$11:$I$371,9)=0,T90,VLOOKUP(A91,'Gas Curves'!$A$11:$I$371,9))</f>
        <v>14.427</v>
      </c>
    </row>
    <row r="92" customFormat="false" ht="12.75" hidden="false" customHeight="false" outlineLevel="0" collapsed="false">
      <c r="A92" s="195" t="n">
        <f aca="false">EOMONTH(A91,0)+1</f>
        <v>39753</v>
      </c>
      <c r="B92" s="163" t="n">
        <f aca="false">S92*(1+I$3)</f>
        <v>3.6505</v>
      </c>
      <c r="C92" s="163" t="n">
        <f aca="false">T92*(1+J$3)</f>
        <v>14.427</v>
      </c>
      <c r="D92" s="286" t="n">
        <f aca="false">C92/2</f>
        <v>7.2135</v>
      </c>
      <c r="E92" s="286"/>
      <c r="F92" s="286"/>
      <c r="G92" s="263" t="n">
        <f aca="false">VLOOKUP(A92,'Gas Curves'!$A$11:$G$371,2)</f>
        <v>0.85</v>
      </c>
      <c r="H92" s="263" t="n">
        <f aca="false">IF(VLOOKUP(A92,'Gas Curves'!$A$11:$I$371,8)=0,H91,VLOOKUP(A92,'Gas Curves'!$A$11:$I$371,8))</f>
        <v>0.185</v>
      </c>
      <c r="I92" s="263" t="n">
        <f aca="false">H92/2</f>
        <v>0.0925</v>
      </c>
      <c r="J92" s="263"/>
      <c r="K92" s="263"/>
      <c r="L92" s="135" t="n">
        <f aca="false">VLOOKUP(A92,'Power Curves'!$BF$9:$BG$232,2)</f>
        <v>0.89</v>
      </c>
      <c r="M92" s="130" t="n">
        <f aca="false">L92</f>
        <v>0.89</v>
      </c>
      <c r="N92" s="130" t="n">
        <f aca="false">M92</f>
        <v>0.89</v>
      </c>
      <c r="S92" s="200" t="n">
        <f aca="false">VLOOKUP(A92,'Gas Curves'!$A$11:$G$371,3)+IF(Fuel!$P$1,VLOOKUP(A92,'Gas Curves'!$A$11:$G$371,IF(AND(MONTH(A92)&gt;=4,MONTH(A92)&lt;=10),4,5)),0)+IF(Fuel!$P$2,VLOOKUP(A92,'Gas Curves'!$A$11:$G$371,IF(AND(MONTH(A92)&gt;=4,MONTH(A92)&lt;=10),6,7)),0)</f>
        <v>3.6505</v>
      </c>
      <c r="T92" s="263" t="n">
        <f aca="false">IF(VLOOKUP(A92,'Gas Curves'!$A$11:$I$371,9)=0,T91,VLOOKUP(A92,'Gas Curves'!$A$11:$I$371,9))</f>
        <v>14.427</v>
      </c>
    </row>
    <row r="93" customFormat="false" ht="12.75" hidden="false" customHeight="false" outlineLevel="0" collapsed="false">
      <c r="A93" s="195" t="n">
        <f aca="false">EOMONTH(A92,0)+1</f>
        <v>39783</v>
      </c>
      <c r="B93" s="163" t="n">
        <f aca="false">S93*(1+I$3)</f>
        <v>3.803</v>
      </c>
      <c r="C93" s="163" t="n">
        <f aca="false">T93*(1+J$3)</f>
        <v>14.427</v>
      </c>
      <c r="D93" s="286" t="n">
        <f aca="false">C93/2</f>
        <v>7.2135</v>
      </c>
      <c r="E93" s="286"/>
      <c r="F93" s="286"/>
      <c r="G93" s="263" t="n">
        <f aca="false">VLOOKUP(A93,'Gas Curves'!$A$11:$G$371,2)</f>
        <v>1.05</v>
      </c>
      <c r="H93" s="263" t="n">
        <f aca="false">IF(VLOOKUP(A93,'Gas Curves'!$A$11:$I$371,8)=0,H92,VLOOKUP(A93,'Gas Curves'!$A$11:$I$371,8))</f>
        <v>0.185</v>
      </c>
      <c r="I93" s="263" t="n">
        <f aca="false">H93/2</f>
        <v>0.0925</v>
      </c>
      <c r="J93" s="263"/>
      <c r="K93" s="263"/>
      <c r="L93" s="135" t="n">
        <f aca="false">VLOOKUP(A93,'Power Curves'!$BF$9:$BG$232,2)</f>
        <v>0.89</v>
      </c>
      <c r="M93" s="130" t="n">
        <f aca="false">L93</f>
        <v>0.89</v>
      </c>
      <c r="N93" s="130" t="n">
        <f aca="false">M93</f>
        <v>0.89</v>
      </c>
      <c r="S93" s="200" t="n">
        <f aca="false">VLOOKUP(A93,'Gas Curves'!$A$11:$G$371,3)+IF(Fuel!$P$1,VLOOKUP(A93,'Gas Curves'!$A$11:$G$371,IF(AND(MONTH(A93)&gt;=4,MONTH(A93)&lt;=10),4,5)),0)+IF(Fuel!$P$2,VLOOKUP(A93,'Gas Curves'!$A$11:$G$371,IF(AND(MONTH(A93)&gt;=4,MONTH(A93)&lt;=10),6,7)),0)</f>
        <v>3.803</v>
      </c>
      <c r="T93" s="263" t="n">
        <f aca="false">IF(VLOOKUP(A93,'Gas Curves'!$A$11:$I$371,9)=0,T92,VLOOKUP(A93,'Gas Curves'!$A$11:$I$371,9))</f>
        <v>14.427</v>
      </c>
    </row>
    <row r="94" customFormat="false" ht="12.75" hidden="false" customHeight="false" outlineLevel="0" collapsed="false">
      <c r="A94" s="195" t="n">
        <f aca="false">EOMONTH(A93,0)+1</f>
        <v>39814</v>
      </c>
      <c r="B94" s="163" t="n">
        <f aca="false">S94*(1+I$3)</f>
        <v>3.8455</v>
      </c>
      <c r="C94" s="163" t="n">
        <f aca="false">T94*(1+J$3)</f>
        <v>14.427</v>
      </c>
      <c r="D94" s="286" t="n">
        <f aca="false">C94/2</f>
        <v>7.2135</v>
      </c>
      <c r="E94" s="286"/>
      <c r="F94" s="286"/>
      <c r="G94" s="263" t="n">
        <f aca="false">VLOOKUP(A94,'Gas Curves'!$A$11:$G$371,2)</f>
        <v>1.05</v>
      </c>
      <c r="H94" s="263" t="n">
        <f aca="false">IF(VLOOKUP(A94,'Gas Curves'!$A$11:$I$371,8)=0,H93,VLOOKUP(A94,'Gas Curves'!$A$11:$I$371,8))</f>
        <v>0.185</v>
      </c>
      <c r="I94" s="263" t="n">
        <f aca="false">H94/2</f>
        <v>0.0925</v>
      </c>
      <c r="J94" s="263"/>
      <c r="K94" s="263"/>
      <c r="L94" s="135" t="n">
        <f aca="false">VLOOKUP(A94,'Power Curves'!$BF$9:$BG$232,2)</f>
        <v>0.89</v>
      </c>
      <c r="M94" s="130" t="n">
        <f aca="false">L94</f>
        <v>0.89</v>
      </c>
      <c r="N94" s="130" t="n">
        <f aca="false">M94</f>
        <v>0.89</v>
      </c>
      <c r="S94" s="200" t="n">
        <f aca="false">VLOOKUP(A94,'Gas Curves'!$A$11:$G$371,3)+IF(Fuel!$P$1,VLOOKUP(A94,'Gas Curves'!$A$11:$G$371,IF(AND(MONTH(A94)&gt;=4,MONTH(A94)&lt;=10),4,5)),0)+IF(Fuel!$P$2,VLOOKUP(A94,'Gas Curves'!$A$11:$G$371,IF(AND(MONTH(A94)&gt;=4,MONTH(A94)&lt;=10),6,7)),0)</f>
        <v>3.8455</v>
      </c>
      <c r="T94" s="263" t="n">
        <f aca="false">IF(VLOOKUP(A94,'Gas Curves'!$A$11:$I$371,9)=0,T93,VLOOKUP(A94,'Gas Curves'!$A$11:$I$371,9))</f>
        <v>14.427</v>
      </c>
    </row>
    <row r="95" customFormat="false" ht="12.75" hidden="false" customHeight="false" outlineLevel="0" collapsed="false">
      <c r="A95" s="195" t="n">
        <f aca="false">EOMONTH(A94,0)+1</f>
        <v>39845</v>
      </c>
      <c r="B95" s="163" t="n">
        <f aca="false">S95*(1+I$3)</f>
        <v>3.749</v>
      </c>
      <c r="C95" s="163" t="n">
        <f aca="false">T95*(1+J$3)</f>
        <v>14.427</v>
      </c>
      <c r="D95" s="286" t="n">
        <f aca="false">C95/2</f>
        <v>7.2135</v>
      </c>
      <c r="E95" s="286"/>
      <c r="F95" s="286"/>
      <c r="G95" s="263" t="n">
        <f aca="false">VLOOKUP(A95,'Gas Curves'!$A$11:$G$371,2)</f>
        <v>1.05</v>
      </c>
      <c r="H95" s="263" t="n">
        <f aca="false">IF(VLOOKUP(A95,'Gas Curves'!$A$11:$I$371,8)=0,H94,VLOOKUP(A95,'Gas Curves'!$A$11:$I$371,8))</f>
        <v>0.185</v>
      </c>
      <c r="I95" s="263" t="n">
        <f aca="false">H95/2</f>
        <v>0.0925</v>
      </c>
      <c r="J95" s="263"/>
      <c r="K95" s="263"/>
      <c r="L95" s="135" t="n">
        <f aca="false">VLOOKUP(A95,'Power Curves'!$BF$9:$BG$232,2)</f>
        <v>0.89</v>
      </c>
      <c r="M95" s="130" t="n">
        <f aca="false">L95</f>
        <v>0.89</v>
      </c>
      <c r="N95" s="130" t="n">
        <f aca="false">M95</f>
        <v>0.89</v>
      </c>
      <c r="S95" s="200" t="n">
        <f aca="false">VLOOKUP(A95,'Gas Curves'!$A$11:$G$371,3)+IF(Fuel!$P$1,VLOOKUP(A95,'Gas Curves'!$A$11:$G$371,IF(AND(MONTH(A95)&gt;=4,MONTH(A95)&lt;=10),4,5)),0)+IF(Fuel!$P$2,VLOOKUP(A95,'Gas Curves'!$A$11:$G$371,IF(AND(MONTH(A95)&gt;=4,MONTH(A95)&lt;=10),6,7)),0)</f>
        <v>3.749</v>
      </c>
      <c r="T95" s="263" t="n">
        <f aca="false">IF(VLOOKUP(A95,'Gas Curves'!$A$11:$I$371,9)=0,T94,VLOOKUP(A95,'Gas Curves'!$A$11:$I$371,9))</f>
        <v>14.427</v>
      </c>
    </row>
    <row r="96" customFormat="false" ht="12.75" hidden="false" customHeight="false" outlineLevel="0" collapsed="false">
      <c r="A96" s="195" t="n">
        <f aca="false">EOMONTH(A95,0)+1</f>
        <v>39873</v>
      </c>
      <c r="B96" s="163" t="n">
        <f aca="false">S96*(1+I$3)</f>
        <v>3.6295</v>
      </c>
      <c r="C96" s="163" t="n">
        <f aca="false">T96*(1+J$3)</f>
        <v>14.427</v>
      </c>
      <c r="D96" s="286" t="n">
        <f aca="false">C96/2</f>
        <v>7.2135</v>
      </c>
      <c r="E96" s="286"/>
      <c r="F96" s="286"/>
      <c r="G96" s="263" t="n">
        <f aca="false">VLOOKUP(A96,'Gas Curves'!$A$11:$G$371,2)</f>
        <v>0.8</v>
      </c>
      <c r="H96" s="263" t="n">
        <f aca="false">IF(VLOOKUP(A96,'Gas Curves'!$A$11:$I$371,8)=0,H95,VLOOKUP(A96,'Gas Curves'!$A$11:$I$371,8))</f>
        <v>0.185</v>
      </c>
      <c r="I96" s="263" t="n">
        <f aca="false">H96/2</f>
        <v>0.0925</v>
      </c>
      <c r="J96" s="263"/>
      <c r="K96" s="263"/>
      <c r="L96" s="135" t="n">
        <f aca="false">VLOOKUP(A96,'Power Curves'!$BF$9:$BG$232,2)</f>
        <v>0.89</v>
      </c>
      <c r="M96" s="130" t="n">
        <f aca="false">L96</f>
        <v>0.89</v>
      </c>
      <c r="N96" s="130" t="n">
        <f aca="false">M96</f>
        <v>0.89</v>
      </c>
      <c r="S96" s="200" t="n">
        <f aca="false">VLOOKUP(A96,'Gas Curves'!$A$11:$G$371,3)+IF(Fuel!$P$1,VLOOKUP(A96,'Gas Curves'!$A$11:$G$371,IF(AND(MONTH(A96)&gt;=4,MONTH(A96)&lt;=10),4,5)),0)+IF(Fuel!$P$2,VLOOKUP(A96,'Gas Curves'!$A$11:$G$371,IF(AND(MONTH(A96)&gt;=4,MONTH(A96)&lt;=10),6,7)),0)</f>
        <v>3.6295</v>
      </c>
      <c r="T96" s="263" t="n">
        <f aca="false">IF(VLOOKUP(A96,'Gas Curves'!$A$11:$I$371,9)=0,T95,VLOOKUP(A96,'Gas Curves'!$A$11:$I$371,9))</f>
        <v>14.427</v>
      </c>
    </row>
    <row r="97" customFormat="false" ht="12.75" hidden="false" customHeight="false" outlineLevel="0" collapsed="false">
      <c r="A97" s="195" t="n">
        <f aca="false">EOMONTH(A96,0)+1</f>
        <v>39904</v>
      </c>
      <c r="B97" s="163" t="n">
        <f aca="false">S97*(1+I$3)</f>
        <v>3.497</v>
      </c>
      <c r="C97" s="163" t="n">
        <f aca="false">T97*(1+J$3)</f>
        <v>14.427</v>
      </c>
      <c r="D97" s="286" t="n">
        <f aca="false">C97/2</f>
        <v>7.2135</v>
      </c>
      <c r="E97" s="286"/>
      <c r="F97" s="286"/>
      <c r="G97" s="263" t="n">
        <f aca="false">VLOOKUP(A97,'Gas Curves'!$A$11:$G$371,2)</f>
        <v>0.45</v>
      </c>
      <c r="H97" s="263" t="n">
        <f aca="false">IF(VLOOKUP(A97,'Gas Curves'!$A$11:$I$371,8)=0,H96,VLOOKUP(A97,'Gas Curves'!$A$11:$I$371,8))</f>
        <v>0.185</v>
      </c>
      <c r="I97" s="263" t="n">
        <f aca="false">H97/2</f>
        <v>0.0925</v>
      </c>
      <c r="J97" s="263"/>
      <c r="K97" s="263"/>
      <c r="L97" s="135" t="n">
        <f aca="false">VLOOKUP(A97,'Power Curves'!$BF$9:$BG$232,2)</f>
        <v>0.89</v>
      </c>
      <c r="M97" s="130" t="n">
        <f aca="false">L97</f>
        <v>0.89</v>
      </c>
      <c r="N97" s="130" t="n">
        <f aca="false">M97</f>
        <v>0.89</v>
      </c>
      <c r="S97" s="200" t="n">
        <f aca="false">VLOOKUP(A97,'Gas Curves'!$A$11:$G$371,3)+IF(Fuel!$P$1,VLOOKUP(A97,'Gas Curves'!$A$11:$G$371,IF(AND(MONTH(A97)&gt;=4,MONTH(A97)&lt;=10),4,5)),0)+IF(Fuel!$P$2,VLOOKUP(A97,'Gas Curves'!$A$11:$G$371,IF(AND(MONTH(A97)&gt;=4,MONTH(A97)&lt;=10),6,7)),0)</f>
        <v>3.497</v>
      </c>
      <c r="T97" s="263" t="n">
        <f aca="false">IF(VLOOKUP(A97,'Gas Curves'!$A$11:$I$371,9)=0,T96,VLOOKUP(A97,'Gas Curves'!$A$11:$I$371,9))</f>
        <v>14.427</v>
      </c>
    </row>
    <row r="98" customFormat="false" ht="12.75" hidden="false" customHeight="false" outlineLevel="0" collapsed="false">
      <c r="A98" s="195" t="n">
        <f aca="false">EOMONTH(A97,0)+1</f>
        <v>39934</v>
      </c>
      <c r="B98" s="163" t="n">
        <f aca="false">S98*(1+I$3)</f>
        <v>3.497</v>
      </c>
      <c r="C98" s="163" t="n">
        <f aca="false">T98*(1+J$3)</f>
        <v>14.427</v>
      </c>
      <c r="D98" s="286" t="n">
        <f aca="false">C98/2</f>
        <v>7.2135</v>
      </c>
      <c r="E98" s="286"/>
      <c r="F98" s="286"/>
      <c r="G98" s="263" t="n">
        <f aca="false">VLOOKUP(A98,'Gas Curves'!$A$11:$G$371,2)</f>
        <v>0.5</v>
      </c>
      <c r="H98" s="263" t="n">
        <f aca="false">IF(VLOOKUP(A98,'Gas Curves'!$A$11:$I$371,8)=0,H97,VLOOKUP(A98,'Gas Curves'!$A$11:$I$371,8))</f>
        <v>0.185</v>
      </c>
      <c r="I98" s="263" t="n">
        <f aca="false">H98/2</f>
        <v>0.0925</v>
      </c>
      <c r="J98" s="263"/>
      <c r="K98" s="263"/>
      <c r="L98" s="135" t="n">
        <f aca="false">VLOOKUP(A98,'Power Curves'!$BF$9:$BG$232,2)</f>
        <v>0.89</v>
      </c>
      <c r="M98" s="130" t="n">
        <f aca="false">L98</f>
        <v>0.89</v>
      </c>
      <c r="N98" s="130" t="n">
        <f aca="false">M98</f>
        <v>0.89</v>
      </c>
      <c r="S98" s="200" t="n">
        <f aca="false">VLOOKUP(A98,'Gas Curves'!$A$11:$G$371,3)+IF(Fuel!$P$1,VLOOKUP(A98,'Gas Curves'!$A$11:$G$371,IF(AND(MONTH(A98)&gt;=4,MONTH(A98)&lt;=10),4,5)),0)+IF(Fuel!$P$2,VLOOKUP(A98,'Gas Curves'!$A$11:$G$371,IF(AND(MONTH(A98)&gt;=4,MONTH(A98)&lt;=10),6,7)),0)</f>
        <v>3.497</v>
      </c>
      <c r="T98" s="263" t="n">
        <f aca="false">IF(VLOOKUP(A98,'Gas Curves'!$A$11:$I$371,9)=0,T97,VLOOKUP(A98,'Gas Curves'!$A$11:$I$371,9))</f>
        <v>14.427</v>
      </c>
    </row>
    <row r="99" customFormat="false" ht="12.75" hidden="false" customHeight="false" outlineLevel="0" collapsed="false">
      <c r="A99" s="195" t="n">
        <f aca="false">EOMONTH(A98,0)+1</f>
        <v>39965</v>
      </c>
      <c r="B99" s="163" t="n">
        <f aca="false">S99*(1+I$3)</f>
        <v>3.534</v>
      </c>
      <c r="C99" s="163" t="n">
        <f aca="false">T99*(1+J$3)</f>
        <v>14.427</v>
      </c>
      <c r="D99" s="286" t="n">
        <f aca="false">C99/2</f>
        <v>7.2135</v>
      </c>
      <c r="E99" s="286"/>
      <c r="F99" s="286"/>
      <c r="G99" s="263" t="n">
        <f aca="false">VLOOKUP(A99,'Gas Curves'!$A$11:$G$371,2)</f>
        <v>0.5</v>
      </c>
      <c r="H99" s="263" t="n">
        <f aca="false">IF(VLOOKUP(A99,'Gas Curves'!$A$11:$I$371,8)=0,H98,VLOOKUP(A99,'Gas Curves'!$A$11:$I$371,8))</f>
        <v>0.185</v>
      </c>
      <c r="I99" s="263" t="n">
        <f aca="false">H99/2</f>
        <v>0.0925</v>
      </c>
      <c r="J99" s="263"/>
      <c r="K99" s="263"/>
      <c r="L99" s="135" t="n">
        <f aca="false">VLOOKUP(A99,'Power Curves'!$BF$9:$BG$232,2)</f>
        <v>0.89</v>
      </c>
      <c r="M99" s="130" t="n">
        <f aca="false">L99</f>
        <v>0.89</v>
      </c>
      <c r="N99" s="130" t="n">
        <f aca="false">M99</f>
        <v>0.89</v>
      </c>
      <c r="S99" s="200" t="n">
        <f aca="false">VLOOKUP(A99,'Gas Curves'!$A$11:$G$371,3)+IF(Fuel!$P$1,VLOOKUP(A99,'Gas Curves'!$A$11:$G$371,IF(AND(MONTH(A99)&gt;=4,MONTH(A99)&lt;=10),4,5)),0)+IF(Fuel!$P$2,VLOOKUP(A99,'Gas Curves'!$A$11:$G$371,IF(AND(MONTH(A99)&gt;=4,MONTH(A99)&lt;=10),6,7)),0)</f>
        <v>3.534</v>
      </c>
      <c r="T99" s="263" t="n">
        <f aca="false">IF(VLOOKUP(A99,'Gas Curves'!$A$11:$I$371,9)=0,T98,VLOOKUP(A99,'Gas Curves'!$A$11:$I$371,9))</f>
        <v>14.427</v>
      </c>
    </row>
    <row r="100" customFormat="false" ht="12.75" hidden="false" customHeight="false" outlineLevel="0" collapsed="false">
      <c r="A100" s="195" t="n">
        <f aca="false">EOMONTH(A99,0)+1</f>
        <v>39995</v>
      </c>
      <c r="B100" s="163" t="n">
        <f aca="false">S100*(1+I$3)</f>
        <v>3.5865</v>
      </c>
      <c r="C100" s="163" t="n">
        <f aca="false">T100*(1+J$3)</f>
        <v>14.427</v>
      </c>
      <c r="D100" s="286" t="n">
        <f aca="false">C100/2</f>
        <v>7.2135</v>
      </c>
      <c r="E100" s="286"/>
      <c r="F100" s="286"/>
      <c r="G100" s="263" t="n">
        <f aca="false">VLOOKUP(A100,'Gas Curves'!$A$11:$G$371,2)</f>
        <v>0.5</v>
      </c>
      <c r="H100" s="263" t="n">
        <f aca="false">IF(VLOOKUP(A100,'Gas Curves'!$A$11:$I$371,8)=0,H99,VLOOKUP(A100,'Gas Curves'!$A$11:$I$371,8))</f>
        <v>0.185</v>
      </c>
      <c r="I100" s="263" t="n">
        <f aca="false">H100/2</f>
        <v>0.0925</v>
      </c>
      <c r="J100" s="263"/>
      <c r="K100" s="263"/>
      <c r="L100" s="135" t="n">
        <f aca="false">VLOOKUP(A100,'Power Curves'!$BF$9:$BG$232,2)</f>
        <v>0.89</v>
      </c>
      <c r="M100" s="130" t="n">
        <f aca="false">L100</f>
        <v>0.89</v>
      </c>
      <c r="N100" s="130" t="n">
        <f aca="false">M100</f>
        <v>0.89</v>
      </c>
      <c r="S100" s="200" t="n">
        <f aca="false">VLOOKUP(A100,'Gas Curves'!$A$11:$G$371,3)+IF(Fuel!$P$1,VLOOKUP(A100,'Gas Curves'!$A$11:$G$371,IF(AND(MONTH(A100)&gt;=4,MONTH(A100)&lt;=10),4,5)),0)+IF(Fuel!$P$2,VLOOKUP(A100,'Gas Curves'!$A$11:$G$371,IF(AND(MONTH(A100)&gt;=4,MONTH(A100)&lt;=10),6,7)),0)</f>
        <v>3.5865</v>
      </c>
      <c r="T100" s="263" t="n">
        <f aca="false">IF(VLOOKUP(A100,'Gas Curves'!$A$11:$I$371,9)=0,T99,VLOOKUP(A100,'Gas Curves'!$A$11:$I$371,9))</f>
        <v>14.427</v>
      </c>
    </row>
    <row r="101" customFormat="false" ht="12.75" hidden="false" customHeight="false" outlineLevel="0" collapsed="false">
      <c r="A101" s="195" t="n">
        <f aca="false">EOMONTH(A100,0)+1</f>
        <v>40026</v>
      </c>
      <c r="B101" s="163" t="n">
        <f aca="false">S101*(1+I$3)</f>
        <v>3.623</v>
      </c>
      <c r="C101" s="163" t="n">
        <f aca="false">T101*(1+J$3)</f>
        <v>14.427</v>
      </c>
      <c r="D101" s="286" t="n">
        <f aca="false">C101/2</f>
        <v>7.2135</v>
      </c>
      <c r="E101" s="286"/>
      <c r="F101" s="286"/>
      <c r="G101" s="263" t="n">
        <f aca="false">VLOOKUP(A101,'Gas Curves'!$A$11:$G$371,2)</f>
        <v>0.55</v>
      </c>
      <c r="H101" s="263" t="n">
        <f aca="false">IF(VLOOKUP(A101,'Gas Curves'!$A$11:$I$371,8)=0,H100,VLOOKUP(A101,'Gas Curves'!$A$11:$I$371,8))</f>
        <v>0.185</v>
      </c>
      <c r="I101" s="263" t="n">
        <f aca="false">H101/2</f>
        <v>0.0925</v>
      </c>
      <c r="J101" s="263"/>
      <c r="K101" s="263"/>
      <c r="L101" s="135" t="n">
        <f aca="false">VLOOKUP(A101,'Power Curves'!$BF$9:$BG$232,2)</f>
        <v>0.89</v>
      </c>
      <c r="M101" s="130" t="n">
        <f aca="false">L101</f>
        <v>0.89</v>
      </c>
      <c r="N101" s="130" t="n">
        <f aca="false">M101</f>
        <v>0.89</v>
      </c>
      <c r="S101" s="200" t="n">
        <f aca="false">VLOOKUP(A101,'Gas Curves'!$A$11:$G$371,3)+IF(Fuel!$P$1,VLOOKUP(A101,'Gas Curves'!$A$11:$G$371,IF(AND(MONTH(A101)&gt;=4,MONTH(A101)&lt;=10),4,5)),0)+IF(Fuel!$P$2,VLOOKUP(A101,'Gas Curves'!$A$11:$G$371,IF(AND(MONTH(A101)&gt;=4,MONTH(A101)&lt;=10),6,7)),0)</f>
        <v>3.623</v>
      </c>
      <c r="T101" s="263" t="n">
        <f aca="false">IF(VLOOKUP(A101,'Gas Curves'!$A$11:$I$371,9)=0,T100,VLOOKUP(A101,'Gas Curves'!$A$11:$I$371,9))</f>
        <v>14.427</v>
      </c>
    </row>
    <row r="102" customFormat="false" ht="12.75" hidden="false" customHeight="false" outlineLevel="0" collapsed="false">
      <c r="A102" s="195" t="n">
        <f aca="false">EOMONTH(A101,0)+1</f>
        <v>40057</v>
      </c>
      <c r="B102" s="163" t="n">
        <f aca="false">S102*(1+I$3)</f>
        <v>3.6285</v>
      </c>
      <c r="C102" s="163" t="n">
        <f aca="false">T102*(1+J$3)</f>
        <v>14.427</v>
      </c>
      <c r="D102" s="286" t="n">
        <f aca="false">C102/2</f>
        <v>7.2135</v>
      </c>
      <c r="E102" s="286"/>
      <c r="F102" s="286"/>
      <c r="G102" s="263" t="n">
        <f aca="false">VLOOKUP(A102,'Gas Curves'!$A$11:$G$371,2)</f>
        <v>0.55</v>
      </c>
      <c r="H102" s="263" t="n">
        <f aca="false">IF(VLOOKUP(A102,'Gas Curves'!$A$11:$I$371,8)=0,H101,VLOOKUP(A102,'Gas Curves'!$A$11:$I$371,8))</f>
        <v>0.185</v>
      </c>
      <c r="I102" s="263" t="n">
        <f aca="false">H102/2</f>
        <v>0.0925</v>
      </c>
      <c r="J102" s="263"/>
      <c r="K102" s="263"/>
      <c r="L102" s="135" t="n">
        <f aca="false">VLOOKUP(A102,'Power Curves'!$BF$9:$BG$232,2)</f>
        <v>0.89</v>
      </c>
      <c r="M102" s="130" t="n">
        <f aca="false">L102</f>
        <v>0.89</v>
      </c>
      <c r="N102" s="130" t="n">
        <f aca="false">M102</f>
        <v>0.89</v>
      </c>
      <c r="S102" s="200" t="n">
        <f aca="false">VLOOKUP(A102,'Gas Curves'!$A$11:$G$371,3)+IF(Fuel!$P$1,VLOOKUP(A102,'Gas Curves'!$A$11:$G$371,IF(AND(MONTH(A102)&gt;=4,MONTH(A102)&lt;=10),4,5)),0)+IF(Fuel!$P$2,VLOOKUP(A102,'Gas Curves'!$A$11:$G$371,IF(AND(MONTH(A102)&gt;=4,MONTH(A102)&lt;=10),6,7)),0)</f>
        <v>3.6285</v>
      </c>
      <c r="T102" s="263" t="n">
        <f aca="false">IF(VLOOKUP(A102,'Gas Curves'!$A$11:$I$371,9)=0,T101,VLOOKUP(A102,'Gas Curves'!$A$11:$I$371,9))</f>
        <v>14.427</v>
      </c>
    </row>
    <row r="103" customFormat="false" ht="12.75" hidden="false" customHeight="false" outlineLevel="0" collapsed="false">
      <c r="A103" s="195" t="n">
        <f aca="false">EOMONTH(A102,0)+1</f>
        <v>40087</v>
      </c>
      <c r="B103" s="163" t="n">
        <f aca="false">S103*(1+I$3)</f>
        <v>3.6105</v>
      </c>
      <c r="C103" s="163" t="n">
        <f aca="false">T103*(1+J$3)</f>
        <v>14.427</v>
      </c>
      <c r="D103" s="286" t="n">
        <f aca="false">C103/2</f>
        <v>7.2135</v>
      </c>
      <c r="E103" s="286"/>
      <c r="F103" s="286"/>
      <c r="G103" s="263" t="n">
        <f aca="false">VLOOKUP(A103,'Gas Curves'!$A$11:$G$371,2)</f>
        <v>0.6</v>
      </c>
      <c r="H103" s="263" t="n">
        <f aca="false">IF(VLOOKUP(A103,'Gas Curves'!$A$11:$I$371,8)=0,H102,VLOOKUP(A103,'Gas Curves'!$A$11:$I$371,8))</f>
        <v>0.185</v>
      </c>
      <c r="I103" s="263" t="n">
        <f aca="false">H103/2</f>
        <v>0.0925</v>
      </c>
      <c r="J103" s="263"/>
      <c r="K103" s="263"/>
      <c r="L103" s="135" t="n">
        <f aca="false">VLOOKUP(A103,'Power Curves'!$BF$9:$BG$232,2)</f>
        <v>0.89</v>
      </c>
      <c r="M103" s="130" t="n">
        <f aca="false">L103</f>
        <v>0.89</v>
      </c>
      <c r="N103" s="130" t="n">
        <f aca="false">M103</f>
        <v>0.89</v>
      </c>
      <c r="S103" s="200" t="n">
        <f aca="false">VLOOKUP(A103,'Gas Curves'!$A$11:$G$371,3)+IF(Fuel!$P$1,VLOOKUP(A103,'Gas Curves'!$A$11:$G$371,IF(AND(MONTH(A103)&gt;=4,MONTH(A103)&lt;=10),4,5)),0)+IF(Fuel!$P$2,VLOOKUP(A103,'Gas Curves'!$A$11:$G$371,IF(AND(MONTH(A103)&gt;=4,MONTH(A103)&lt;=10),6,7)),0)</f>
        <v>3.6105</v>
      </c>
      <c r="T103" s="263" t="n">
        <f aca="false">IF(VLOOKUP(A103,'Gas Curves'!$A$11:$I$371,9)=0,T102,VLOOKUP(A103,'Gas Curves'!$A$11:$I$371,9))</f>
        <v>14.427</v>
      </c>
    </row>
    <row r="104" customFormat="false" ht="12.75" hidden="false" customHeight="false" outlineLevel="0" collapsed="false">
      <c r="A104" s="195" t="n">
        <f aca="false">EOMONTH(A103,0)+1</f>
        <v>40118</v>
      </c>
      <c r="B104" s="163" t="n">
        <f aca="false">S104*(1+I$3)</f>
        <v>3.7455</v>
      </c>
      <c r="C104" s="163" t="n">
        <f aca="false">T104*(1+J$3)</f>
        <v>14.427</v>
      </c>
      <c r="D104" s="286" t="n">
        <f aca="false">C104/2</f>
        <v>7.2135</v>
      </c>
      <c r="E104" s="286"/>
      <c r="F104" s="286"/>
      <c r="G104" s="263" t="n">
        <f aca="false">VLOOKUP(A104,'Gas Curves'!$A$11:$G$371,2)</f>
        <v>0.85</v>
      </c>
      <c r="H104" s="263" t="n">
        <f aca="false">IF(VLOOKUP(A104,'Gas Curves'!$A$11:$I$371,8)=0,H103,VLOOKUP(A104,'Gas Curves'!$A$11:$I$371,8))</f>
        <v>0.185</v>
      </c>
      <c r="I104" s="263" t="n">
        <f aca="false">H104/2</f>
        <v>0.0925</v>
      </c>
      <c r="J104" s="263"/>
      <c r="K104" s="263"/>
      <c r="L104" s="135" t="n">
        <f aca="false">VLOOKUP(A104,'Power Curves'!$BF$9:$BG$232,2)</f>
        <v>0.89</v>
      </c>
      <c r="M104" s="130" t="n">
        <f aca="false">L104</f>
        <v>0.89</v>
      </c>
      <c r="N104" s="130" t="n">
        <f aca="false">M104</f>
        <v>0.89</v>
      </c>
      <c r="S104" s="200" t="n">
        <f aca="false">VLOOKUP(A104,'Gas Curves'!$A$11:$G$371,3)+IF(Fuel!$P$1,VLOOKUP(A104,'Gas Curves'!$A$11:$G$371,IF(AND(MONTH(A104)&gt;=4,MONTH(A104)&lt;=10),4,5)),0)+IF(Fuel!$P$2,VLOOKUP(A104,'Gas Curves'!$A$11:$G$371,IF(AND(MONTH(A104)&gt;=4,MONTH(A104)&lt;=10),6,7)),0)</f>
        <v>3.7455</v>
      </c>
      <c r="T104" s="263" t="n">
        <f aca="false">IF(VLOOKUP(A104,'Gas Curves'!$A$11:$I$371,9)=0,T103,VLOOKUP(A104,'Gas Curves'!$A$11:$I$371,9))</f>
        <v>14.427</v>
      </c>
    </row>
    <row r="105" customFormat="false" ht="12.75" hidden="false" customHeight="false" outlineLevel="0" collapsed="false">
      <c r="A105" s="195" t="n">
        <f aca="false">EOMONTH(A104,0)+1</f>
        <v>40148</v>
      </c>
      <c r="B105" s="163" t="n">
        <f aca="false">S105*(1+I$3)</f>
        <v>3.898</v>
      </c>
      <c r="C105" s="163" t="n">
        <f aca="false">T105*(1+J$3)</f>
        <v>14.427</v>
      </c>
      <c r="D105" s="286" t="n">
        <f aca="false">C105/2</f>
        <v>7.2135</v>
      </c>
      <c r="E105" s="286"/>
      <c r="F105" s="286"/>
      <c r="G105" s="263" t="n">
        <f aca="false">VLOOKUP(A105,'Gas Curves'!$A$11:$G$371,2)</f>
        <v>1.05</v>
      </c>
      <c r="H105" s="263" t="n">
        <f aca="false">IF(VLOOKUP(A105,'Gas Curves'!$A$11:$I$371,8)=0,H104,VLOOKUP(A105,'Gas Curves'!$A$11:$I$371,8))</f>
        <v>0.185</v>
      </c>
      <c r="I105" s="263" t="n">
        <f aca="false">H105/2</f>
        <v>0.0925</v>
      </c>
      <c r="J105" s="263"/>
      <c r="K105" s="263"/>
      <c r="L105" s="135" t="n">
        <f aca="false">VLOOKUP(A105,'Power Curves'!$BF$9:$BG$232,2)</f>
        <v>0.89</v>
      </c>
      <c r="M105" s="130" t="n">
        <f aca="false">L105</f>
        <v>0.89</v>
      </c>
      <c r="N105" s="130" t="n">
        <f aca="false">M105</f>
        <v>0.89</v>
      </c>
      <c r="S105" s="200" t="n">
        <f aca="false">VLOOKUP(A105,'Gas Curves'!$A$11:$G$371,3)+IF(Fuel!$P$1,VLOOKUP(A105,'Gas Curves'!$A$11:$G$371,IF(AND(MONTH(A105)&gt;=4,MONTH(A105)&lt;=10),4,5)),0)+IF(Fuel!$P$2,VLOOKUP(A105,'Gas Curves'!$A$11:$G$371,IF(AND(MONTH(A105)&gt;=4,MONTH(A105)&lt;=10),6,7)),0)</f>
        <v>3.898</v>
      </c>
      <c r="T105" s="263" t="n">
        <f aca="false">IF(VLOOKUP(A105,'Gas Curves'!$A$11:$I$371,9)=0,T104,VLOOKUP(A105,'Gas Curves'!$A$11:$I$371,9))</f>
        <v>14.427</v>
      </c>
    </row>
    <row r="106" customFormat="false" ht="12.75" hidden="false" customHeight="false" outlineLevel="0" collapsed="false">
      <c r="A106" s="195" t="n">
        <f aca="false">EOMONTH(A105,0)+1</f>
        <v>40179</v>
      </c>
      <c r="B106" s="163" t="n">
        <f aca="false">S106*(1+I$3)</f>
        <v>3.943</v>
      </c>
      <c r="C106" s="163" t="n">
        <f aca="false">T106*(1+J$3)</f>
        <v>14.427</v>
      </c>
      <c r="D106" s="286" t="n">
        <f aca="false">C106/2</f>
        <v>7.2135</v>
      </c>
      <c r="E106" s="286"/>
      <c r="F106" s="286"/>
      <c r="G106" s="263" t="n">
        <f aca="false">VLOOKUP(A106,'Gas Curves'!$A$11:$G$371,2)</f>
        <v>1.05</v>
      </c>
      <c r="H106" s="263" t="n">
        <f aca="false">IF(VLOOKUP(A106,'Gas Curves'!$A$11:$I$371,8)=0,H105,VLOOKUP(A106,'Gas Curves'!$A$11:$I$371,8))</f>
        <v>0.185</v>
      </c>
      <c r="I106" s="263" t="n">
        <f aca="false">H106/2</f>
        <v>0.0925</v>
      </c>
      <c r="J106" s="263"/>
      <c r="K106" s="263"/>
      <c r="L106" s="135" t="n">
        <f aca="false">VLOOKUP(A106,'Power Curves'!$BF$9:$BG$232,2)</f>
        <v>0.89</v>
      </c>
      <c r="M106" s="130" t="n">
        <f aca="false">L106</f>
        <v>0.89</v>
      </c>
      <c r="N106" s="130" t="n">
        <f aca="false">M106</f>
        <v>0.89</v>
      </c>
      <c r="S106" s="200" t="n">
        <f aca="false">VLOOKUP(A106,'Gas Curves'!$A$11:$G$371,3)+IF(Fuel!$P$1,VLOOKUP(A106,'Gas Curves'!$A$11:$G$371,IF(AND(MONTH(A106)&gt;=4,MONTH(A106)&lt;=10),4,5)),0)+IF(Fuel!$P$2,VLOOKUP(A106,'Gas Curves'!$A$11:$G$371,IF(AND(MONTH(A106)&gt;=4,MONTH(A106)&lt;=10),6,7)),0)</f>
        <v>3.943</v>
      </c>
      <c r="T106" s="263" t="n">
        <f aca="false">IF(VLOOKUP(A106,'Gas Curves'!$A$11:$I$371,9)=0,T105,VLOOKUP(A106,'Gas Curves'!$A$11:$I$371,9))</f>
        <v>14.427</v>
      </c>
    </row>
    <row r="107" customFormat="false" ht="12.75" hidden="false" customHeight="false" outlineLevel="0" collapsed="false">
      <c r="A107" s="195" t="n">
        <f aca="false">EOMONTH(A106,0)+1</f>
        <v>40210</v>
      </c>
      <c r="B107" s="163" t="n">
        <f aca="false">S107*(1+I$3)</f>
        <v>3.8465</v>
      </c>
      <c r="C107" s="163" t="n">
        <f aca="false">T107*(1+J$3)</f>
        <v>14.427</v>
      </c>
      <c r="D107" s="286" t="n">
        <f aca="false">C107/2</f>
        <v>7.2135</v>
      </c>
      <c r="E107" s="286"/>
      <c r="F107" s="286"/>
      <c r="G107" s="263" t="n">
        <f aca="false">VLOOKUP(A107,'Gas Curves'!$A$11:$G$371,2)</f>
        <v>1.05</v>
      </c>
      <c r="H107" s="263" t="n">
        <f aca="false">IF(VLOOKUP(A107,'Gas Curves'!$A$11:$I$371,8)=0,H106,VLOOKUP(A107,'Gas Curves'!$A$11:$I$371,8))</f>
        <v>0.185</v>
      </c>
      <c r="I107" s="263" t="n">
        <f aca="false">H107/2</f>
        <v>0.0925</v>
      </c>
      <c r="J107" s="263"/>
      <c r="K107" s="263"/>
      <c r="L107" s="135" t="n">
        <f aca="false">VLOOKUP(A107,'Power Curves'!$BF$9:$BG$232,2)</f>
        <v>0.89</v>
      </c>
      <c r="M107" s="130" t="n">
        <f aca="false">L107</f>
        <v>0.89</v>
      </c>
      <c r="N107" s="130" t="n">
        <f aca="false">M107</f>
        <v>0.89</v>
      </c>
      <c r="S107" s="200" t="n">
        <f aca="false">VLOOKUP(A107,'Gas Curves'!$A$11:$G$371,3)+IF(Fuel!$P$1,VLOOKUP(A107,'Gas Curves'!$A$11:$G$371,IF(AND(MONTH(A107)&gt;=4,MONTH(A107)&lt;=10),4,5)),0)+IF(Fuel!$P$2,VLOOKUP(A107,'Gas Curves'!$A$11:$G$371,IF(AND(MONTH(A107)&gt;=4,MONTH(A107)&lt;=10),6,7)),0)</f>
        <v>3.8465</v>
      </c>
      <c r="T107" s="263" t="n">
        <f aca="false">IF(VLOOKUP(A107,'Gas Curves'!$A$11:$I$371,9)=0,T106,VLOOKUP(A107,'Gas Curves'!$A$11:$I$371,9))</f>
        <v>14.427</v>
      </c>
    </row>
    <row r="108" customFormat="false" ht="12.75" hidden="false" customHeight="false" outlineLevel="0" collapsed="false">
      <c r="A108" s="195" t="n">
        <f aca="false">EOMONTH(A107,0)+1</f>
        <v>40238</v>
      </c>
      <c r="B108" s="163" t="n">
        <f aca="false">S108*(1+I$3)</f>
        <v>3.727</v>
      </c>
      <c r="C108" s="163" t="n">
        <f aca="false">T108*(1+J$3)</f>
        <v>14.427</v>
      </c>
      <c r="D108" s="286" t="n">
        <f aca="false">C108/2</f>
        <v>7.2135</v>
      </c>
      <c r="E108" s="286"/>
      <c r="F108" s="286"/>
      <c r="G108" s="263" t="n">
        <f aca="false">VLOOKUP(A108,'Gas Curves'!$A$11:$G$371,2)</f>
        <v>0.8</v>
      </c>
      <c r="H108" s="263" t="n">
        <f aca="false">IF(VLOOKUP(A108,'Gas Curves'!$A$11:$I$371,8)=0,H107,VLOOKUP(A108,'Gas Curves'!$A$11:$I$371,8))</f>
        <v>0.185</v>
      </c>
      <c r="I108" s="263" t="n">
        <f aca="false">H108/2</f>
        <v>0.0925</v>
      </c>
      <c r="J108" s="263"/>
      <c r="K108" s="263"/>
      <c r="L108" s="135" t="n">
        <f aca="false">VLOOKUP(A108,'Power Curves'!$BF$9:$BG$232,2)</f>
        <v>0.89</v>
      </c>
      <c r="M108" s="130" t="n">
        <f aca="false">L108</f>
        <v>0.89</v>
      </c>
      <c r="N108" s="130" t="n">
        <f aca="false">M108</f>
        <v>0.89</v>
      </c>
      <c r="S108" s="200" t="n">
        <f aca="false">VLOOKUP(A108,'Gas Curves'!$A$11:$G$371,3)+IF(Fuel!$P$1,VLOOKUP(A108,'Gas Curves'!$A$11:$G$371,IF(AND(MONTH(A108)&gt;=4,MONTH(A108)&lt;=10),4,5)),0)+IF(Fuel!$P$2,VLOOKUP(A108,'Gas Curves'!$A$11:$G$371,IF(AND(MONTH(A108)&gt;=4,MONTH(A108)&lt;=10),6,7)),0)</f>
        <v>3.727</v>
      </c>
      <c r="T108" s="263" t="n">
        <f aca="false">IF(VLOOKUP(A108,'Gas Curves'!$A$11:$I$371,9)=0,T107,VLOOKUP(A108,'Gas Curves'!$A$11:$I$371,9))</f>
        <v>14.427</v>
      </c>
    </row>
    <row r="109" customFormat="false" ht="12.75" hidden="false" customHeight="false" outlineLevel="0" collapsed="false">
      <c r="A109" s="195" t="n">
        <f aca="false">EOMONTH(A108,0)+1</f>
        <v>40269</v>
      </c>
      <c r="B109" s="163" t="n">
        <f aca="false">S109*(1+I$3)</f>
        <v>3.5945</v>
      </c>
      <c r="C109" s="163" t="n">
        <f aca="false">T109*(1+J$3)</f>
        <v>14.427</v>
      </c>
      <c r="D109" s="286" t="n">
        <f aca="false">C109/2</f>
        <v>7.2135</v>
      </c>
      <c r="E109" s="286"/>
      <c r="F109" s="286"/>
      <c r="G109" s="263" t="n">
        <f aca="false">VLOOKUP(A109,'Gas Curves'!$A$11:$G$371,2)</f>
        <v>0.45</v>
      </c>
      <c r="H109" s="263" t="n">
        <f aca="false">IF(VLOOKUP(A109,'Gas Curves'!$A$11:$I$371,8)=0,H108,VLOOKUP(A109,'Gas Curves'!$A$11:$I$371,8))</f>
        <v>0.185</v>
      </c>
      <c r="I109" s="263" t="n">
        <f aca="false">H109/2</f>
        <v>0.0925</v>
      </c>
      <c r="J109" s="263"/>
      <c r="K109" s="263"/>
      <c r="L109" s="135" t="n">
        <f aca="false">VLOOKUP(A109,'Power Curves'!$BF$9:$BG$232,2)</f>
        <v>0.89</v>
      </c>
      <c r="M109" s="130" t="n">
        <f aca="false">L109</f>
        <v>0.89</v>
      </c>
      <c r="N109" s="130" t="n">
        <f aca="false">M109</f>
        <v>0.89</v>
      </c>
      <c r="S109" s="200" t="n">
        <f aca="false">VLOOKUP(A109,'Gas Curves'!$A$11:$G$371,3)+IF(Fuel!$P$1,VLOOKUP(A109,'Gas Curves'!$A$11:$G$371,IF(AND(MONTH(A109)&gt;=4,MONTH(A109)&lt;=10),4,5)),0)+IF(Fuel!$P$2,VLOOKUP(A109,'Gas Curves'!$A$11:$G$371,IF(AND(MONTH(A109)&gt;=4,MONTH(A109)&lt;=10),6,7)),0)</f>
        <v>3.5945</v>
      </c>
      <c r="T109" s="263" t="n">
        <f aca="false">IF(VLOOKUP(A109,'Gas Curves'!$A$11:$I$371,9)=0,T108,VLOOKUP(A109,'Gas Curves'!$A$11:$I$371,9))</f>
        <v>14.427</v>
      </c>
    </row>
    <row r="110" customFormat="false" ht="12.75" hidden="false" customHeight="false" outlineLevel="0" collapsed="false">
      <c r="A110" s="195" t="n">
        <f aca="false">EOMONTH(A109,0)+1</f>
        <v>40299</v>
      </c>
      <c r="B110" s="163" t="n">
        <f aca="false">S110*(1+I$3)</f>
        <v>3.5945</v>
      </c>
      <c r="C110" s="163" t="n">
        <f aca="false">T110*(1+J$3)</f>
        <v>14.427</v>
      </c>
      <c r="D110" s="286" t="n">
        <f aca="false">C110/2</f>
        <v>7.2135</v>
      </c>
      <c r="E110" s="286"/>
      <c r="F110" s="286"/>
      <c r="G110" s="263" t="n">
        <f aca="false">VLOOKUP(A110,'Gas Curves'!$A$11:$G$371,2)</f>
        <v>0.5</v>
      </c>
      <c r="H110" s="263" t="n">
        <f aca="false">IF(VLOOKUP(A110,'Gas Curves'!$A$11:$I$371,8)=0,H109,VLOOKUP(A110,'Gas Curves'!$A$11:$I$371,8))</f>
        <v>0.185</v>
      </c>
      <c r="I110" s="263" t="n">
        <f aca="false">H110/2</f>
        <v>0.0925</v>
      </c>
      <c r="J110" s="263"/>
      <c r="K110" s="263"/>
      <c r="L110" s="135" t="n">
        <f aca="false">VLOOKUP(A110,'Power Curves'!$BF$9:$BG$232,2)</f>
        <v>0.89</v>
      </c>
      <c r="M110" s="130" t="n">
        <f aca="false">L110</f>
        <v>0.89</v>
      </c>
      <c r="N110" s="130" t="n">
        <f aca="false">M110</f>
        <v>0.89</v>
      </c>
      <c r="S110" s="200" t="n">
        <f aca="false">VLOOKUP(A110,'Gas Curves'!$A$11:$G$371,3)+IF(Fuel!$P$1,VLOOKUP(A110,'Gas Curves'!$A$11:$G$371,IF(AND(MONTH(A110)&gt;=4,MONTH(A110)&lt;=10),4,5)),0)+IF(Fuel!$P$2,VLOOKUP(A110,'Gas Curves'!$A$11:$G$371,IF(AND(MONTH(A110)&gt;=4,MONTH(A110)&lt;=10),6,7)),0)</f>
        <v>3.5945</v>
      </c>
      <c r="T110" s="263" t="n">
        <f aca="false">IF(VLOOKUP(A110,'Gas Curves'!$A$11:$I$371,9)=0,T109,VLOOKUP(A110,'Gas Curves'!$A$11:$I$371,9))</f>
        <v>14.427</v>
      </c>
    </row>
    <row r="111" customFormat="false" ht="12.75" hidden="false" customHeight="false" outlineLevel="0" collapsed="false">
      <c r="A111" s="195" t="n">
        <f aca="false">EOMONTH(A110,0)+1</f>
        <v>40330</v>
      </c>
      <c r="B111" s="163" t="n">
        <f aca="false">S111*(1+I$3)</f>
        <v>3.6315</v>
      </c>
      <c r="C111" s="163" t="n">
        <f aca="false">T111*(1+J$3)</f>
        <v>14.427</v>
      </c>
      <c r="D111" s="286" t="n">
        <f aca="false">C111/2</f>
        <v>7.2135</v>
      </c>
      <c r="E111" s="286"/>
      <c r="F111" s="286"/>
      <c r="G111" s="263" t="n">
        <f aca="false">VLOOKUP(A111,'Gas Curves'!$A$11:$G$371,2)</f>
        <v>0.5</v>
      </c>
      <c r="H111" s="263" t="n">
        <f aca="false">IF(VLOOKUP(A111,'Gas Curves'!$A$11:$I$371,8)=0,H110,VLOOKUP(A111,'Gas Curves'!$A$11:$I$371,8))</f>
        <v>0.185</v>
      </c>
      <c r="I111" s="263" t="n">
        <f aca="false">H111/2</f>
        <v>0.0925</v>
      </c>
      <c r="J111" s="263"/>
      <c r="K111" s="263"/>
      <c r="L111" s="135" t="n">
        <f aca="false">VLOOKUP(A111,'Power Curves'!$BF$9:$BG$232,2)</f>
        <v>0.89</v>
      </c>
      <c r="M111" s="130" t="n">
        <f aca="false">L111</f>
        <v>0.89</v>
      </c>
      <c r="N111" s="130" t="n">
        <f aca="false">M111</f>
        <v>0.89</v>
      </c>
      <c r="S111" s="200" t="n">
        <f aca="false">VLOOKUP(A111,'Gas Curves'!$A$11:$G$371,3)+IF(Fuel!$P$1,VLOOKUP(A111,'Gas Curves'!$A$11:$G$371,IF(AND(MONTH(A111)&gt;=4,MONTH(A111)&lt;=10),4,5)),0)+IF(Fuel!$P$2,VLOOKUP(A111,'Gas Curves'!$A$11:$G$371,IF(AND(MONTH(A111)&gt;=4,MONTH(A111)&lt;=10),6,7)),0)</f>
        <v>3.6315</v>
      </c>
      <c r="T111" s="263" t="n">
        <f aca="false">IF(VLOOKUP(A111,'Gas Curves'!$A$11:$I$371,9)=0,T110,VLOOKUP(A111,'Gas Curves'!$A$11:$I$371,9))</f>
        <v>14.427</v>
      </c>
    </row>
    <row r="112" customFormat="false" ht="12.75" hidden="false" customHeight="false" outlineLevel="0" collapsed="false">
      <c r="A112" s="195" t="n">
        <f aca="false">EOMONTH(A111,0)+1</f>
        <v>40360</v>
      </c>
      <c r="B112" s="163" t="n">
        <f aca="false">S112*(1+I$3)</f>
        <v>3.684</v>
      </c>
      <c r="C112" s="163" t="n">
        <f aca="false">T112*(1+J$3)</f>
        <v>14.427</v>
      </c>
      <c r="D112" s="286" t="n">
        <f aca="false">C112/2</f>
        <v>7.2135</v>
      </c>
      <c r="E112" s="286"/>
      <c r="F112" s="286"/>
      <c r="G112" s="263" t="n">
        <f aca="false">VLOOKUP(A112,'Gas Curves'!$A$11:$G$371,2)</f>
        <v>0.5</v>
      </c>
      <c r="H112" s="263" t="n">
        <f aca="false">IF(VLOOKUP(A112,'Gas Curves'!$A$11:$I$371,8)=0,H111,VLOOKUP(A112,'Gas Curves'!$A$11:$I$371,8))</f>
        <v>0.185</v>
      </c>
      <c r="I112" s="263" t="n">
        <f aca="false">H112/2</f>
        <v>0.0925</v>
      </c>
      <c r="J112" s="263"/>
      <c r="K112" s="263"/>
      <c r="L112" s="135" t="n">
        <f aca="false">VLOOKUP(A112,'Power Curves'!$BF$9:$BG$232,2)</f>
        <v>0.89</v>
      </c>
      <c r="M112" s="130" t="n">
        <f aca="false">L112</f>
        <v>0.89</v>
      </c>
      <c r="N112" s="130" t="n">
        <f aca="false">M112</f>
        <v>0.89</v>
      </c>
      <c r="S112" s="200" t="n">
        <f aca="false">VLOOKUP(A112,'Gas Curves'!$A$11:$G$371,3)+IF(Fuel!$P$1,VLOOKUP(A112,'Gas Curves'!$A$11:$G$371,IF(AND(MONTH(A112)&gt;=4,MONTH(A112)&lt;=10),4,5)),0)+IF(Fuel!$P$2,VLOOKUP(A112,'Gas Curves'!$A$11:$G$371,IF(AND(MONTH(A112)&gt;=4,MONTH(A112)&lt;=10),6,7)),0)</f>
        <v>3.684</v>
      </c>
      <c r="T112" s="263" t="n">
        <f aca="false">IF(VLOOKUP(A112,'Gas Curves'!$A$11:$I$371,9)=0,T111,VLOOKUP(A112,'Gas Curves'!$A$11:$I$371,9))</f>
        <v>14.427</v>
      </c>
    </row>
    <row r="113" customFormat="false" ht="12.75" hidden="false" customHeight="false" outlineLevel="0" collapsed="false">
      <c r="A113" s="195" t="n">
        <f aca="false">EOMONTH(A112,0)+1</f>
        <v>40391</v>
      </c>
      <c r="B113" s="163" t="n">
        <f aca="false">S113*(1+I$3)</f>
        <v>3.7205</v>
      </c>
      <c r="C113" s="163" t="n">
        <f aca="false">T113*(1+J$3)</f>
        <v>14.427</v>
      </c>
      <c r="D113" s="286" t="n">
        <f aca="false">C113/2</f>
        <v>7.2135</v>
      </c>
      <c r="E113" s="286"/>
      <c r="F113" s="286"/>
      <c r="G113" s="263" t="n">
        <f aca="false">VLOOKUP(A113,'Gas Curves'!$A$11:$G$371,2)</f>
        <v>0.55</v>
      </c>
      <c r="H113" s="263" t="n">
        <f aca="false">IF(VLOOKUP(A113,'Gas Curves'!$A$11:$I$371,8)=0,H112,VLOOKUP(A113,'Gas Curves'!$A$11:$I$371,8))</f>
        <v>0.185</v>
      </c>
      <c r="I113" s="263" t="n">
        <f aca="false">H113/2</f>
        <v>0.0925</v>
      </c>
      <c r="J113" s="263"/>
      <c r="K113" s="263"/>
      <c r="L113" s="135" t="n">
        <f aca="false">VLOOKUP(A113,'Power Curves'!$BF$9:$BG$232,2)</f>
        <v>0.89</v>
      </c>
      <c r="M113" s="130" t="n">
        <f aca="false">L113</f>
        <v>0.89</v>
      </c>
      <c r="N113" s="130" t="n">
        <f aca="false">M113</f>
        <v>0.89</v>
      </c>
      <c r="S113" s="200" t="n">
        <f aca="false">VLOOKUP(A113,'Gas Curves'!$A$11:$G$371,3)+IF(Fuel!$P$1,VLOOKUP(A113,'Gas Curves'!$A$11:$G$371,IF(AND(MONTH(A113)&gt;=4,MONTH(A113)&lt;=10),4,5)),0)+IF(Fuel!$P$2,VLOOKUP(A113,'Gas Curves'!$A$11:$G$371,IF(AND(MONTH(A113)&gt;=4,MONTH(A113)&lt;=10),6,7)),0)</f>
        <v>3.7205</v>
      </c>
      <c r="T113" s="263" t="n">
        <f aca="false">IF(VLOOKUP(A113,'Gas Curves'!$A$11:$I$371,9)=0,T112,VLOOKUP(A113,'Gas Curves'!$A$11:$I$371,9))</f>
        <v>14.427</v>
      </c>
    </row>
    <row r="114" customFormat="false" ht="12.75" hidden="false" customHeight="false" outlineLevel="0" collapsed="false">
      <c r="A114" s="195" t="n">
        <f aca="false">EOMONTH(A113,0)+1</f>
        <v>40422</v>
      </c>
      <c r="B114" s="163" t="n">
        <f aca="false">S114*(1+I$3)</f>
        <v>3.726</v>
      </c>
      <c r="C114" s="163" t="n">
        <f aca="false">T114*(1+J$3)</f>
        <v>14.427</v>
      </c>
      <c r="D114" s="286" t="n">
        <f aca="false">C114/2</f>
        <v>7.2135</v>
      </c>
      <c r="E114" s="286"/>
      <c r="F114" s="286"/>
      <c r="G114" s="263" t="n">
        <f aca="false">VLOOKUP(A114,'Gas Curves'!$A$11:$G$371,2)</f>
        <v>0.55</v>
      </c>
      <c r="H114" s="263" t="n">
        <f aca="false">IF(VLOOKUP(A114,'Gas Curves'!$A$11:$I$371,8)=0,H113,VLOOKUP(A114,'Gas Curves'!$A$11:$I$371,8))</f>
        <v>0.185</v>
      </c>
      <c r="I114" s="263" t="n">
        <f aca="false">H114/2</f>
        <v>0.0925</v>
      </c>
      <c r="J114" s="263"/>
      <c r="K114" s="263"/>
      <c r="L114" s="135" t="n">
        <f aca="false">VLOOKUP(A114,'Power Curves'!$BF$9:$BG$232,2)</f>
        <v>0.89</v>
      </c>
      <c r="M114" s="130" t="n">
        <f aca="false">L114</f>
        <v>0.89</v>
      </c>
      <c r="N114" s="130" t="n">
        <f aca="false">M114</f>
        <v>0.89</v>
      </c>
      <c r="S114" s="200" t="n">
        <f aca="false">VLOOKUP(A114,'Gas Curves'!$A$11:$G$371,3)+IF(Fuel!$P$1,VLOOKUP(A114,'Gas Curves'!$A$11:$G$371,IF(AND(MONTH(A114)&gt;=4,MONTH(A114)&lt;=10),4,5)),0)+IF(Fuel!$P$2,VLOOKUP(A114,'Gas Curves'!$A$11:$G$371,IF(AND(MONTH(A114)&gt;=4,MONTH(A114)&lt;=10),6,7)),0)</f>
        <v>3.726</v>
      </c>
      <c r="T114" s="263" t="n">
        <f aca="false">IF(VLOOKUP(A114,'Gas Curves'!$A$11:$I$371,9)=0,T113,VLOOKUP(A114,'Gas Curves'!$A$11:$I$371,9))</f>
        <v>14.427</v>
      </c>
    </row>
    <row r="115" customFormat="false" ht="12.75" hidden="false" customHeight="false" outlineLevel="0" collapsed="false">
      <c r="A115" s="195" t="n">
        <f aca="false">EOMONTH(A114,0)+1</f>
        <v>40452</v>
      </c>
      <c r="B115" s="163" t="n">
        <f aca="false">S115*(1+I$3)</f>
        <v>3.708</v>
      </c>
      <c r="C115" s="163" t="n">
        <f aca="false">T115*(1+J$3)</f>
        <v>14.427</v>
      </c>
      <c r="D115" s="286" t="n">
        <f aca="false">C115/2</f>
        <v>7.2135</v>
      </c>
      <c r="E115" s="286"/>
      <c r="F115" s="286"/>
      <c r="G115" s="263" t="n">
        <f aca="false">VLOOKUP(A115,'Gas Curves'!$A$11:$G$371,2)</f>
        <v>0.6</v>
      </c>
      <c r="H115" s="263" t="n">
        <f aca="false">IF(VLOOKUP(A115,'Gas Curves'!$A$11:$I$371,8)=0,H114,VLOOKUP(A115,'Gas Curves'!$A$11:$I$371,8))</f>
        <v>0.185</v>
      </c>
      <c r="I115" s="263" t="n">
        <f aca="false">H115/2</f>
        <v>0.0925</v>
      </c>
      <c r="J115" s="263"/>
      <c r="K115" s="263"/>
      <c r="L115" s="135" t="n">
        <f aca="false">VLOOKUP(A115,'Power Curves'!$BF$9:$BG$232,2)</f>
        <v>0.89</v>
      </c>
      <c r="M115" s="130" t="n">
        <f aca="false">L115</f>
        <v>0.89</v>
      </c>
      <c r="N115" s="130" t="n">
        <f aca="false">M115</f>
        <v>0.89</v>
      </c>
      <c r="S115" s="200" t="n">
        <f aca="false">VLOOKUP(A115,'Gas Curves'!$A$11:$G$371,3)+IF(Fuel!$P$1,VLOOKUP(A115,'Gas Curves'!$A$11:$G$371,IF(AND(MONTH(A115)&gt;=4,MONTH(A115)&lt;=10),4,5)),0)+IF(Fuel!$P$2,VLOOKUP(A115,'Gas Curves'!$A$11:$G$371,IF(AND(MONTH(A115)&gt;=4,MONTH(A115)&lt;=10),6,7)),0)</f>
        <v>3.708</v>
      </c>
      <c r="T115" s="263" t="n">
        <f aca="false">IF(VLOOKUP(A115,'Gas Curves'!$A$11:$I$371,9)=0,T114,VLOOKUP(A115,'Gas Curves'!$A$11:$I$371,9))</f>
        <v>14.427</v>
      </c>
    </row>
    <row r="116" customFormat="false" ht="12.75" hidden="false" customHeight="false" outlineLevel="0" collapsed="false">
      <c r="A116" s="195" t="n">
        <f aca="false">EOMONTH(A115,0)+1</f>
        <v>40483</v>
      </c>
      <c r="B116" s="163" t="n">
        <f aca="false">S116*(1+I$3)</f>
        <v>3.843</v>
      </c>
      <c r="C116" s="163" t="n">
        <f aca="false">T116*(1+J$3)</f>
        <v>14.427</v>
      </c>
      <c r="D116" s="286" t="n">
        <f aca="false">C116/2</f>
        <v>7.2135</v>
      </c>
      <c r="E116" s="286"/>
      <c r="F116" s="286"/>
      <c r="G116" s="263" t="n">
        <f aca="false">VLOOKUP(A116,'Gas Curves'!$A$11:$G$371,2)</f>
        <v>0.85</v>
      </c>
      <c r="H116" s="263" t="n">
        <f aca="false">IF(VLOOKUP(A116,'Gas Curves'!$A$11:$I$371,8)=0,H115,VLOOKUP(A116,'Gas Curves'!$A$11:$I$371,8))</f>
        <v>0.185</v>
      </c>
      <c r="I116" s="263" t="n">
        <f aca="false">H116/2</f>
        <v>0.0925</v>
      </c>
      <c r="J116" s="263"/>
      <c r="K116" s="263"/>
      <c r="L116" s="135" t="n">
        <f aca="false">VLOOKUP(A116,'Power Curves'!$BF$9:$BG$232,2)</f>
        <v>0.89</v>
      </c>
      <c r="M116" s="130" t="n">
        <f aca="false">L116</f>
        <v>0.89</v>
      </c>
      <c r="N116" s="130" t="n">
        <f aca="false">M116</f>
        <v>0.89</v>
      </c>
      <c r="S116" s="200" t="n">
        <f aca="false">VLOOKUP(A116,'Gas Curves'!$A$11:$G$371,3)+IF(Fuel!$P$1,VLOOKUP(A116,'Gas Curves'!$A$11:$G$371,IF(AND(MONTH(A116)&gt;=4,MONTH(A116)&lt;=10),4,5)),0)+IF(Fuel!$P$2,VLOOKUP(A116,'Gas Curves'!$A$11:$G$371,IF(AND(MONTH(A116)&gt;=4,MONTH(A116)&lt;=10),6,7)),0)</f>
        <v>3.843</v>
      </c>
      <c r="T116" s="263" t="n">
        <f aca="false">IF(VLOOKUP(A116,'Gas Curves'!$A$11:$I$371,9)=0,T115,VLOOKUP(A116,'Gas Curves'!$A$11:$I$371,9))</f>
        <v>14.427</v>
      </c>
    </row>
    <row r="117" customFormat="false" ht="12.75" hidden="false" customHeight="false" outlineLevel="0" collapsed="false">
      <c r="A117" s="195" t="n">
        <f aca="false">EOMONTH(A116,0)+1</f>
        <v>40513</v>
      </c>
      <c r="B117" s="163" t="n">
        <f aca="false">S117*(1+I$3)</f>
        <v>3.9955</v>
      </c>
      <c r="C117" s="163" t="n">
        <f aca="false">T117*(1+J$3)</f>
        <v>14.427</v>
      </c>
      <c r="D117" s="286" t="n">
        <f aca="false">C117/2</f>
        <v>7.2135</v>
      </c>
      <c r="E117" s="286"/>
      <c r="F117" s="286"/>
      <c r="G117" s="263" t="n">
        <f aca="false">VLOOKUP(A117,'Gas Curves'!$A$11:$G$371,2)</f>
        <v>1.05</v>
      </c>
      <c r="H117" s="263" t="n">
        <f aca="false">IF(VLOOKUP(A117,'Gas Curves'!$A$11:$I$371,8)=0,H116,VLOOKUP(A117,'Gas Curves'!$A$11:$I$371,8))</f>
        <v>0.185</v>
      </c>
      <c r="I117" s="263" t="n">
        <f aca="false">H117/2</f>
        <v>0.0925</v>
      </c>
      <c r="J117" s="263"/>
      <c r="K117" s="263"/>
      <c r="L117" s="135" t="n">
        <f aca="false">VLOOKUP(A117,'Power Curves'!$BF$9:$BG$232,2)</f>
        <v>0.89</v>
      </c>
      <c r="M117" s="130" t="n">
        <f aca="false">L117</f>
        <v>0.89</v>
      </c>
      <c r="N117" s="130" t="n">
        <f aca="false">M117</f>
        <v>0.89</v>
      </c>
      <c r="S117" s="200" t="n">
        <f aca="false">VLOOKUP(A117,'Gas Curves'!$A$11:$G$371,3)+IF(Fuel!$P$1,VLOOKUP(A117,'Gas Curves'!$A$11:$G$371,IF(AND(MONTH(A117)&gt;=4,MONTH(A117)&lt;=10),4,5)),0)+IF(Fuel!$P$2,VLOOKUP(A117,'Gas Curves'!$A$11:$G$371,IF(AND(MONTH(A117)&gt;=4,MONTH(A117)&lt;=10),6,7)),0)</f>
        <v>3.9955</v>
      </c>
      <c r="T117" s="263" t="n">
        <f aca="false">IF(VLOOKUP(A117,'Gas Curves'!$A$11:$I$371,9)=0,T116,VLOOKUP(A117,'Gas Curves'!$A$11:$I$371,9))</f>
        <v>14.427</v>
      </c>
    </row>
    <row r="118" customFormat="false" ht="12.75" hidden="false" customHeight="false" outlineLevel="0" collapsed="false">
      <c r="A118" s="195" t="n">
        <f aca="false">EOMONTH(A117,0)+1</f>
        <v>40544</v>
      </c>
      <c r="B118" s="163" t="n">
        <f aca="false">S118*(1+I$3)</f>
        <v>4.043</v>
      </c>
      <c r="C118" s="163" t="n">
        <f aca="false">T118*(1+J$3)</f>
        <v>14.427</v>
      </c>
      <c r="D118" s="286" t="n">
        <f aca="false">C118/2</f>
        <v>7.2135</v>
      </c>
      <c r="E118" s="286"/>
      <c r="F118" s="286"/>
      <c r="G118" s="263" t="n">
        <f aca="false">VLOOKUP(A118,'Gas Curves'!$A$11:$G$371,2)</f>
        <v>1.05</v>
      </c>
      <c r="H118" s="263" t="n">
        <f aca="false">IF(VLOOKUP(A118,'Gas Curves'!$A$11:$I$371,8)=0,H117,VLOOKUP(A118,'Gas Curves'!$A$11:$I$371,8))</f>
        <v>0.185</v>
      </c>
      <c r="I118" s="263" t="n">
        <f aca="false">H118/2</f>
        <v>0.0925</v>
      </c>
      <c r="J118" s="263"/>
      <c r="K118" s="263"/>
      <c r="L118" s="135" t="n">
        <f aca="false">VLOOKUP(A118,'Power Curves'!$BF$9:$BG$232,2)</f>
        <v>0.89</v>
      </c>
      <c r="M118" s="130" t="n">
        <f aca="false">L118</f>
        <v>0.89</v>
      </c>
      <c r="N118" s="130" t="n">
        <f aca="false">M118</f>
        <v>0.89</v>
      </c>
      <c r="S118" s="200" t="n">
        <f aca="false">VLOOKUP(A118,'Gas Curves'!$A$11:$G$371,3)+IF(Fuel!$P$1,VLOOKUP(A118,'Gas Curves'!$A$11:$G$371,IF(AND(MONTH(A118)&gt;=4,MONTH(A118)&lt;=10),4,5)),0)+IF(Fuel!$P$2,VLOOKUP(A118,'Gas Curves'!$A$11:$G$371,IF(AND(MONTH(A118)&gt;=4,MONTH(A118)&lt;=10),6,7)),0)</f>
        <v>4.043</v>
      </c>
      <c r="T118" s="263" t="n">
        <f aca="false">IF(VLOOKUP(A118,'Gas Curves'!$A$11:$I$371,9)=0,T117,VLOOKUP(A118,'Gas Curves'!$A$11:$I$371,9))</f>
        <v>14.427</v>
      </c>
    </row>
    <row r="119" customFormat="false" ht="12.75" hidden="false" customHeight="false" outlineLevel="0" collapsed="false">
      <c r="A119" s="195" t="n">
        <f aca="false">EOMONTH(A118,0)+1</f>
        <v>40575</v>
      </c>
      <c r="B119" s="163" t="n">
        <f aca="false">S119*(1+I$3)</f>
        <v>3.9465</v>
      </c>
      <c r="C119" s="163" t="n">
        <f aca="false">T119*(1+J$3)</f>
        <v>14.427</v>
      </c>
      <c r="D119" s="286" t="n">
        <f aca="false">C119/2</f>
        <v>7.2135</v>
      </c>
      <c r="E119" s="286"/>
      <c r="F119" s="286"/>
      <c r="G119" s="263" t="n">
        <f aca="false">VLOOKUP(A119,'Gas Curves'!$A$11:$G$371,2)</f>
        <v>1.05</v>
      </c>
      <c r="H119" s="263" t="n">
        <f aca="false">IF(VLOOKUP(A119,'Gas Curves'!$A$11:$I$371,8)=0,H118,VLOOKUP(A119,'Gas Curves'!$A$11:$I$371,8))</f>
        <v>0.185</v>
      </c>
      <c r="I119" s="263" t="n">
        <f aca="false">H119/2</f>
        <v>0.0925</v>
      </c>
      <c r="J119" s="263"/>
      <c r="K119" s="263"/>
      <c r="L119" s="135" t="n">
        <f aca="false">VLOOKUP(A119,'Power Curves'!$BF$9:$BG$232,2)</f>
        <v>0.89</v>
      </c>
      <c r="M119" s="130" t="n">
        <f aca="false">L119</f>
        <v>0.89</v>
      </c>
      <c r="N119" s="130" t="n">
        <f aca="false">M119</f>
        <v>0.89</v>
      </c>
      <c r="S119" s="200" t="n">
        <f aca="false">VLOOKUP(A119,'Gas Curves'!$A$11:$G$371,3)+IF(Fuel!$P$1,VLOOKUP(A119,'Gas Curves'!$A$11:$G$371,IF(AND(MONTH(A119)&gt;=4,MONTH(A119)&lt;=10),4,5)),0)+IF(Fuel!$P$2,VLOOKUP(A119,'Gas Curves'!$A$11:$G$371,IF(AND(MONTH(A119)&gt;=4,MONTH(A119)&lt;=10),6,7)),0)</f>
        <v>3.9465</v>
      </c>
      <c r="T119" s="263" t="n">
        <f aca="false">IF(VLOOKUP(A119,'Gas Curves'!$A$11:$I$371,9)=0,T118,VLOOKUP(A119,'Gas Curves'!$A$11:$I$371,9))</f>
        <v>14.427</v>
      </c>
    </row>
    <row r="120" customFormat="false" ht="12.75" hidden="false" customHeight="false" outlineLevel="0" collapsed="false">
      <c r="A120" s="195" t="n">
        <f aca="false">EOMONTH(A119,0)+1</f>
        <v>40603</v>
      </c>
      <c r="B120" s="163" t="n">
        <f aca="false">S120*(1+I$3)</f>
        <v>3.827</v>
      </c>
      <c r="C120" s="163" t="n">
        <f aca="false">T120*(1+J$3)</f>
        <v>14.427</v>
      </c>
      <c r="D120" s="286" t="n">
        <f aca="false">C120/2</f>
        <v>7.2135</v>
      </c>
      <c r="E120" s="286"/>
      <c r="F120" s="286"/>
      <c r="G120" s="263" t="n">
        <f aca="false">VLOOKUP(A120,'Gas Curves'!$A$11:$G$371,2)</f>
        <v>0.8</v>
      </c>
      <c r="H120" s="263" t="n">
        <f aca="false">IF(VLOOKUP(A120,'Gas Curves'!$A$11:$I$371,8)=0,H119,VLOOKUP(A120,'Gas Curves'!$A$11:$I$371,8))</f>
        <v>0.185</v>
      </c>
      <c r="I120" s="263" t="n">
        <f aca="false">H120/2</f>
        <v>0.0925</v>
      </c>
      <c r="J120" s="263"/>
      <c r="K120" s="263"/>
      <c r="L120" s="135" t="n">
        <f aca="false">VLOOKUP(A120,'Power Curves'!$BF$9:$BG$232,2)</f>
        <v>0.89</v>
      </c>
      <c r="M120" s="130" t="n">
        <f aca="false">L120</f>
        <v>0.89</v>
      </c>
      <c r="N120" s="130" t="n">
        <f aca="false">M120</f>
        <v>0.89</v>
      </c>
      <c r="S120" s="200" t="n">
        <f aca="false">VLOOKUP(A120,'Gas Curves'!$A$11:$G$371,3)+IF(Fuel!$P$1,VLOOKUP(A120,'Gas Curves'!$A$11:$G$371,IF(AND(MONTH(A120)&gt;=4,MONTH(A120)&lt;=10),4,5)),0)+IF(Fuel!$P$2,VLOOKUP(A120,'Gas Curves'!$A$11:$G$371,IF(AND(MONTH(A120)&gt;=4,MONTH(A120)&lt;=10),6,7)),0)</f>
        <v>3.827</v>
      </c>
      <c r="T120" s="263" t="n">
        <f aca="false">IF(VLOOKUP(A120,'Gas Curves'!$A$11:$I$371,9)=0,T119,VLOOKUP(A120,'Gas Curves'!$A$11:$I$371,9))</f>
        <v>14.427</v>
      </c>
    </row>
    <row r="121" customFormat="false" ht="12.75" hidden="false" customHeight="false" outlineLevel="0" collapsed="false">
      <c r="A121" s="195" t="n">
        <f aca="false">EOMONTH(A120,0)+1</f>
        <v>40634</v>
      </c>
      <c r="B121" s="163" t="n">
        <f aca="false">S121*(1+I$3)</f>
        <v>3.6945</v>
      </c>
      <c r="C121" s="163" t="n">
        <f aca="false">T121*(1+J$3)</f>
        <v>14.427</v>
      </c>
      <c r="D121" s="286" t="n">
        <f aca="false">C121/2</f>
        <v>7.2135</v>
      </c>
      <c r="E121" s="286"/>
      <c r="F121" s="286"/>
      <c r="G121" s="263" t="n">
        <f aca="false">VLOOKUP(A121,'Gas Curves'!$A$11:$G$371,2)</f>
        <v>0.45</v>
      </c>
      <c r="H121" s="263" t="n">
        <f aca="false">IF(VLOOKUP(A121,'Gas Curves'!$A$11:$I$371,8)=0,H120,VLOOKUP(A121,'Gas Curves'!$A$11:$I$371,8))</f>
        <v>0.185</v>
      </c>
      <c r="I121" s="263" t="n">
        <f aca="false">H121/2</f>
        <v>0.0925</v>
      </c>
      <c r="J121" s="263"/>
      <c r="K121" s="263"/>
      <c r="L121" s="135" t="n">
        <f aca="false">VLOOKUP(A121,'Power Curves'!$BF$9:$BG$232,2)</f>
        <v>0.89</v>
      </c>
      <c r="M121" s="130" t="n">
        <f aca="false">L121</f>
        <v>0.89</v>
      </c>
      <c r="N121" s="130" t="n">
        <f aca="false">M121</f>
        <v>0.89</v>
      </c>
      <c r="S121" s="200" t="n">
        <f aca="false">VLOOKUP(A121,'Gas Curves'!$A$11:$G$371,3)+IF(Fuel!$P$1,VLOOKUP(A121,'Gas Curves'!$A$11:$G$371,IF(AND(MONTH(A121)&gt;=4,MONTH(A121)&lt;=10),4,5)),0)+IF(Fuel!$P$2,VLOOKUP(A121,'Gas Curves'!$A$11:$G$371,IF(AND(MONTH(A121)&gt;=4,MONTH(A121)&lt;=10),6,7)),0)</f>
        <v>3.6945</v>
      </c>
      <c r="T121" s="263" t="n">
        <f aca="false">IF(VLOOKUP(A121,'Gas Curves'!$A$11:$I$371,9)=0,T120,VLOOKUP(A121,'Gas Curves'!$A$11:$I$371,9))</f>
        <v>14.427</v>
      </c>
    </row>
    <row r="122" customFormat="false" ht="12.75" hidden="false" customHeight="false" outlineLevel="0" collapsed="false">
      <c r="A122" s="195" t="n">
        <f aca="false">EOMONTH(A121,0)+1</f>
        <v>40664</v>
      </c>
      <c r="B122" s="163" t="n">
        <f aca="false">S122*(1+I$3)</f>
        <v>3.6945</v>
      </c>
      <c r="C122" s="163" t="n">
        <f aca="false">T122*(1+J$3)</f>
        <v>14.427</v>
      </c>
      <c r="D122" s="286" t="n">
        <f aca="false">C122/2</f>
        <v>7.2135</v>
      </c>
      <c r="E122" s="286"/>
      <c r="F122" s="286"/>
      <c r="G122" s="263" t="n">
        <f aca="false">VLOOKUP(A122,'Gas Curves'!$A$11:$G$371,2)</f>
        <v>0.5</v>
      </c>
      <c r="H122" s="263" t="n">
        <f aca="false">IF(VLOOKUP(A122,'Gas Curves'!$A$11:$I$371,8)=0,H121,VLOOKUP(A122,'Gas Curves'!$A$11:$I$371,8))</f>
        <v>0.185</v>
      </c>
      <c r="I122" s="263" t="n">
        <f aca="false">H122/2</f>
        <v>0.0925</v>
      </c>
      <c r="J122" s="263"/>
      <c r="K122" s="263"/>
      <c r="L122" s="135" t="n">
        <f aca="false">VLOOKUP(A122,'Power Curves'!$BF$9:$BG$232,2)</f>
        <v>0.89</v>
      </c>
      <c r="M122" s="130" t="n">
        <f aca="false">L122</f>
        <v>0.89</v>
      </c>
      <c r="N122" s="130" t="n">
        <f aca="false">M122</f>
        <v>0.89</v>
      </c>
      <c r="S122" s="200" t="n">
        <f aca="false">VLOOKUP(A122,'Gas Curves'!$A$11:$G$371,3)+IF(Fuel!$P$1,VLOOKUP(A122,'Gas Curves'!$A$11:$G$371,IF(AND(MONTH(A122)&gt;=4,MONTH(A122)&lt;=10),4,5)),0)+IF(Fuel!$P$2,VLOOKUP(A122,'Gas Curves'!$A$11:$G$371,IF(AND(MONTH(A122)&gt;=4,MONTH(A122)&lt;=10),6,7)),0)</f>
        <v>3.6945</v>
      </c>
      <c r="T122" s="263" t="n">
        <f aca="false">IF(VLOOKUP(A122,'Gas Curves'!$A$11:$I$371,9)=0,T121,VLOOKUP(A122,'Gas Curves'!$A$11:$I$371,9))</f>
        <v>14.427</v>
      </c>
    </row>
    <row r="123" customFormat="false" ht="12.75" hidden="false" customHeight="false" outlineLevel="0" collapsed="false">
      <c r="A123" s="195" t="n">
        <f aca="false">EOMONTH(A122,0)+1</f>
        <v>40695</v>
      </c>
      <c r="B123" s="163" t="n">
        <f aca="false">S123*(1+I$3)</f>
        <v>3.7315</v>
      </c>
      <c r="C123" s="163" t="n">
        <f aca="false">T123*(1+J$3)</f>
        <v>14.427</v>
      </c>
      <c r="D123" s="286" t="n">
        <f aca="false">C123/2</f>
        <v>7.2135</v>
      </c>
      <c r="E123" s="286"/>
      <c r="F123" s="286"/>
      <c r="G123" s="263" t="n">
        <f aca="false">VLOOKUP(A123,'Gas Curves'!$A$11:$G$371,2)</f>
        <v>0.5</v>
      </c>
      <c r="H123" s="263" t="n">
        <f aca="false">IF(VLOOKUP(A123,'Gas Curves'!$A$11:$I$371,8)=0,H122,VLOOKUP(A123,'Gas Curves'!$A$11:$I$371,8))</f>
        <v>0.185</v>
      </c>
      <c r="I123" s="263" t="n">
        <f aca="false">H123/2</f>
        <v>0.0925</v>
      </c>
      <c r="J123" s="263"/>
      <c r="K123" s="263"/>
      <c r="L123" s="135" t="n">
        <f aca="false">VLOOKUP(A123,'Power Curves'!$BF$9:$BG$232,2)</f>
        <v>0.89</v>
      </c>
      <c r="M123" s="130" t="n">
        <f aca="false">L123</f>
        <v>0.89</v>
      </c>
      <c r="N123" s="130" t="n">
        <f aca="false">M123</f>
        <v>0.89</v>
      </c>
      <c r="S123" s="200" t="n">
        <f aca="false">VLOOKUP(A123,'Gas Curves'!$A$11:$G$371,3)+IF(Fuel!$P$1,VLOOKUP(A123,'Gas Curves'!$A$11:$G$371,IF(AND(MONTH(A123)&gt;=4,MONTH(A123)&lt;=10),4,5)),0)+IF(Fuel!$P$2,VLOOKUP(A123,'Gas Curves'!$A$11:$G$371,IF(AND(MONTH(A123)&gt;=4,MONTH(A123)&lt;=10),6,7)),0)</f>
        <v>3.7315</v>
      </c>
      <c r="T123" s="263" t="n">
        <f aca="false">IF(VLOOKUP(A123,'Gas Curves'!$A$11:$I$371,9)=0,T122,VLOOKUP(A123,'Gas Curves'!$A$11:$I$371,9))</f>
        <v>14.427</v>
      </c>
    </row>
    <row r="124" customFormat="false" ht="12.75" hidden="false" customHeight="false" outlineLevel="0" collapsed="false">
      <c r="A124" s="195" t="n">
        <f aca="false">EOMONTH(A123,0)+1</f>
        <v>40725</v>
      </c>
      <c r="B124" s="163" t="n">
        <f aca="false">S124*(1+I$3)</f>
        <v>3.784</v>
      </c>
      <c r="C124" s="163" t="n">
        <f aca="false">T124*(1+J$3)</f>
        <v>14.427</v>
      </c>
      <c r="D124" s="286" t="n">
        <f aca="false">C124/2</f>
        <v>7.2135</v>
      </c>
      <c r="E124" s="286"/>
      <c r="F124" s="286"/>
      <c r="G124" s="263" t="n">
        <f aca="false">VLOOKUP(A124,'Gas Curves'!$A$11:$G$371,2)</f>
        <v>0.5</v>
      </c>
      <c r="H124" s="263" t="n">
        <f aca="false">IF(VLOOKUP(A124,'Gas Curves'!$A$11:$I$371,8)=0,H123,VLOOKUP(A124,'Gas Curves'!$A$11:$I$371,8))</f>
        <v>0.185</v>
      </c>
      <c r="I124" s="263" t="n">
        <f aca="false">H124/2</f>
        <v>0.0925</v>
      </c>
      <c r="J124" s="263"/>
      <c r="K124" s="263"/>
      <c r="L124" s="135" t="n">
        <f aca="false">VLOOKUP(A124,'Power Curves'!$BF$9:$BG$232,2)</f>
        <v>0.89</v>
      </c>
      <c r="M124" s="130" t="n">
        <f aca="false">L124</f>
        <v>0.89</v>
      </c>
      <c r="N124" s="130" t="n">
        <f aca="false">M124</f>
        <v>0.89</v>
      </c>
      <c r="S124" s="200" t="n">
        <f aca="false">VLOOKUP(A124,'Gas Curves'!$A$11:$G$371,3)+IF(Fuel!$P$1,VLOOKUP(A124,'Gas Curves'!$A$11:$G$371,IF(AND(MONTH(A124)&gt;=4,MONTH(A124)&lt;=10),4,5)),0)+IF(Fuel!$P$2,VLOOKUP(A124,'Gas Curves'!$A$11:$G$371,IF(AND(MONTH(A124)&gt;=4,MONTH(A124)&lt;=10),6,7)),0)</f>
        <v>3.784</v>
      </c>
      <c r="T124" s="263" t="n">
        <f aca="false">IF(VLOOKUP(A124,'Gas Curves'!$A$11:$I$371,9)=0,T123,VLOOKUP(A124,'Gas Curves'!$A$11:$I$371,9))</f>
        <v>14.427</v>
      </c>
    </row>
    <row r="125" customFormat="false" ht="12.75" hidden="false" customHeight="false" outlineLevel="0" collapsed="false">
      <c r="A125" s="195" t="n">
        <f aca="false">EOMONTH(A124,0)+1</f>
        <v>40756</v>
      </c>
      <c r="B125" s="163" t="n">
        <f aca="false">S125*(1+I$3)</f>
        <v>3.8205</v>
      </c>
      <c r="C125" s="163" t="n">
        <f aca="false">T125*(1+J$3)</f>
        <v>14.427</v>
      </c>
      <c r="D125" s="286" t="n">
        <f aca="false">C125/2</f>
        <v>7.2135</v>
      </c>
      <c r="E125" s="286"/>
      <c r="F125" s="286"/>
      <c r="G125" s="263" t="n">
        <f aca="false">VLOOKUP(A125,'Gas Curves'!$A$11:$G$371,2)</f>
        <v>0.55</v>
      </c>
      <c r="H125" s="263" t="n">
        <f aca="false">IF(VLOOKUP(A125,'Gas Curves'!$A$11:$I$371,8)=0,H124,VLOOKUP(A125,'Gas Curves'!$A$11:$I$371,8))</f>
        <v>0.185</v>
      </c>
      <c r="I125" s="263" t="n">
        <f aca="false">H125/2</f>
        <v>0.0925</v>
      </c>
      <c r="J125" s="263"/>
      <c r="K125" s="263"/>
      <c r="L125" s="135" t="n">
        <f aca="false">VLOOKUP(A125,'Power Curves'!$BF$9:$BG$232,2)</f>
        <v>0.89</v>
      </c>
      <c r="M125" s="130" t="n">
        <f aca="false">L125</f>
        <v>0.89</v>
      </c>
      <c r="N125" s="130" t="n">
        <f aca="false">M125</f>
        <v>0.89</v>
      </c>
      <c r="S125" s="200" t="n">
        <f aca="false">VLOOKUP(A125,'Gas Curves'!$A$11:$G$371,3)+IF(Fuel!$P$1,VLOOKUP(A125,'Gas Curves'!$A$11:$G$371,IF(AND(MONTH(A125)&gt;=4,MONTH(A125)&lt;=10),4,5)),0)+IF(Fuel!$P$2,VLOOKUP(A125,'Gas Curves'!$A$11:$G$371,IF(AND(MONTH(A125)&gt;=4,MONTH(A125)&lt;=10),6,7)),0)</f>
        <v>3.8205</v>
      </c>
      <c r="T125" s="263" t="n">
        <f aca="false">IF(VLOOKUP(A125,'Gas Curves'!$A$11:$I$371,9)=0,T124,VLOOKUP(A125,'Gas Curves'!$A$11:$I$371,9))</f>
        <v>14.427</v>
      </c>
    </row>
    <row r="126" customFormat="false" ht="12.75" hidden="false" customHeight="false" outlineLevel="0" collapsed="false">
      <c r="A126" s="195" t="n">
        <f aca="false">EOMONTH(A125,0)+1</f>
        <v>40787</v>
      </c>
      <c r="B126" s="163" t="n">
        <f aca="false">S126*(1+I$3)</f>
        <v>3.826</v>
      </c>
      <c r="C126" s="163" t="n">
        <f aca="false">T126*(1+J$3)</f>
        <v>14.427</v>
      </c>
      <c r="D126" s="286" t="n">
        <f aca="false">C126/2</f>
        <v>7.2135</v>
      </c>
      <c r="E126" s="286"/>
      <c r="F126" s="286"/>
      <c r="G126" s="263" t="n">
        <f aca="false">VLOOKUP(A126,'Gas Curves'!$A$11:$G$371,2)</f>
        <v>0.55</v>
      </c>
      <c r="H126" s="263" t="n">
        <f aca="false">IF(VLOOKUP(A126,'Gas Curves'!$A$11:$I$371,8)=0,H125,VLOOKUP(A126,'Gas Curves'!$A$11:$I$371,8))</f>
        <v>0.185</v>
      </c>
      <c r="I126" s="263" t="n">
        <f aca="false">H126/2</f>
        <v>0.0925</v>
      </c>
      <c r="J126" s="263"/>
      <c r="K126" s="263"/>
      <c r="L126" s="135" t="n">
        <f aca="false">VLOOKUP(A126,'Power Curves'!$BF$9:$BG$232,2)</f>
        <v>0.89</v>
      </c>
      <c r="M126" s="130" t="n">
        <f aca="false">L126</f>
        <v>0.89</v>
      </c>
      <c r="N126" s="130" t="n">
        <f aca="false">M126</f>
        <v>0.89</v>
      </c>
      <c r="S126" s="200" t="n">
        <f aca="false">VLOOKUP(A126,'Gas Curves'!$A$11:$G$371,3)+IF(Fuel!$P$1,VLOOKUP(A126,'Gas Curves'!$A$11:$G$371,IF(AND(MONTH(A126)&gt;=4,MONTH(A126)&lt;=10),4,5)),0)+IF(Fuel!$P$2,VLOOKUP(A126,'Gas Curves'!$A$11:$G$371,IF(AND(MONTH(A126)&gt;=4,MONTH(A126)&lt;=10),6,7)),0)</f>
        <v>3.826</v>
      </c>
      <c r="T126" s="263" t="n">
        <f aca="false">IF(VLOOKUP(A126,'Gas Curves'!$A$11:$I$371,9)=0,T125,VLOOKUP(A126,'Gas Curves'!$A$11:$I$371,9))</f>
        <v>14.427</v>
      </c>
    </row>
    <row r="127" customFormat="false" ht="12.75" hidden="false" customHeight="false" outlineLevel="0" collapsed="false">
      <c r="A127" s="195" t="n">
        <f aca="false">EOMONTH(A126,0)+1</f>
        <v>40817</v>
      </c>
      <c r="B127" s="163" t="n">
        <f aca="false">S127*(1+I$3)</f>
        <v>3.808</v>
      </c>
      <c r="C127" s="163" t="n">
        <f aca="false">T127*(1+J$3)</f>
        <v>14.427</v>
      </c>
      <c r="D127" s="286" t="n">
        <f aca="false">C127/2</f>
        <v>7.2135</v>
      </c>
      <c r="E127" s="286"/>
      <c r="F127" s="286"/>
      <c r="G127" s="263" t="n">
        <f aca="false">VLOOKUP(A127,'Gas Curves'!$A$11:$G$371,2)</f>
        <v>0.6</v>
      </c>
      <c r="H127" s="263" t="n">
        <f aca="false">IF(VLOOKUP(A127,'Gas Curves'!$A$11:$I$371,8)=0,H126,VLOOKUP(A127,'Gas Curves'!$A$11:$I$371,8))</f>
        <v>0.185</v>
      </c>
      <c r="I127" s="263" t="n">
        <f aca="false">H127/2</f>
        <v>0.0925</v>
      </c>
      <c r="J127" s="263"/>
      <c r="K127" s="263"/>
      <c r="L127" s="135" t="n">
        <f aca="false">VLOOKUP(A127,'Power Curves'!$BF$9:$BG$232,2)</f>
        <v>0.89</v>
      </c>
      <c r="M127" s="130" t="n">
        <f aca="false">L127</f>
        <v>0.89</v>
      </c>
      <c r="N127" s="130" t="n">
        <f aca="false">M127</f>
        <v>0.89</v>
      </c>
      <c r="S127" s="200" t="n">
        <f aca="false">VLOOKUP(A127,'Gas Curves'!$A$11:$G$371,3)+IF(Fuel!$P$1,VLOOKUP(A127,'Gas Curves'!$A$11:$G$371,IF(AND(MONTH(A127)&gt;=4,MONTH(A127)&lt;=10),4,5)),0)+IF(Fuel!$P$2,VLOOKUP(A127,'Gas Curves'!$A$11:$G$371,IF(AND(MONTH(A127)&gt;=4,MONTH(A127)&lt;=10),6,7)),0)</f>
        <v>3.808</v>
      </c>
      <c r="T127" s="263" t="n">
        <f aca="false">IF(VLOOKUP(A127,'Gas Curves'!$A$11:$I$371,9)=0,T126,VLOOKUP(A127,'Gas Curves'!$A$11:$I$371,9))</f>
        <v>14.427</v>
      </c>
    </row>
    <row r="128" customFormat="false" ht="12.75" hidden="false" customHeight="false" outlineLevel="0" collapsed="false">
      <c r="A128" s="195" t="n">
        <f aca="false">EOMONTH(A127,0)+1</f>
        <v>40848</v>
      </c>
      <c r="B128" s="163" t="n">
        <f aca="false">S128*(1+I$3)</f>
        <v>3.943</v>
      </c>
      <c r="C128" s="163" t="n">
        <f aca="false">T128*(1+J$3)</f>
        <v>14.427</v>
      </c>
      <c r="D128" s="286" t="n">
        <f aca="false">C128/2</f>
        <v>7.2135</v>
      </c>
      <c r="E128" s="286"/>
      <c r="F128" s="286"/>
      <c r="G128" s="263" t="n">
        <f aca="false">VLOOKUP(A128,'Gas Curves'!$A$11:$G$371,2)</f>
        <v>0.85</v>
      </c>
      <c r="H128" s="263" t="n">
        <f aca="false">IF(VLOOKUP(A128,'Gas Curves'!$A$11:$I$371,8)=0,H127,VLOOKUP(A128,'Gas Curves'!$A$11:$I$371,8))</f>
        <v>0.185</v>
      </c>
      <c r="I128" s="263" t="n">
        <f aca="false">H128/2</f>
        <v>0.0925</v>
      </c>
      <c r="J128" s="263"/>
      <c r="K128" s="263"/>
      <c r="L128" s="135" t="n">
        <f aca="false">VLOOKUP(A128,'Power Curves'!$BF$9:$BG$232,2)</f>
        <v>0.89</v>
      </c>
      <c r="M128" s="130" t="n">
        <f aca="false">L128</f>
        <v>0.89</v>
      </c>
      <c r="N128" s="130" t="n">
        <f aca="false">M128</f>
        <v>0.89</v>
      </c>
      <c r="S128" s="200" t="n">
        <f aca="false">VLOOKUP(A128,'Gas Curves'!$A$11:$G$371,3)+IF(Fuel!$P$1,VLOOKUP(A128,'Gas Curves'!$A$11:$G$371,IF(AND(MONTH(A128)&gt;=4,MONTH(A128)&lt;=10),4,5)),0)+IF(Fuel!$P$2,VLOOKUP(A128,'Gas Curves'!$A$11:$G$371,IF(AND(MONTH(A128)&gt;=4,MONTH(A128)&lt;=10),6,7)),0)</f>
        <v>3.943</v>
      </c>
      <c r="T128" s="263" t="n">
        <f aca="false">IF(VLOOKUP(A128,'Gas Curves'!$A$11:$I$371,9)=0,T127,VLOOKUP(A128,'Gas Curves'!$A$11:$I$371,9))</f>
        <v>14.427</v>
      </c>
    </row>
    <row r="129" customFormat="false" ht="12.75" hidden="false" customHeight="false" outlineLevel="0" collapsed="false">
      <c r="A129" s="195" t="n">
        <f aca="false">EOMONTH(A128,0)+1</f>
        <v>40878</v>
      </c>
      <c r="B129" s="163" t="n">
        <f aca="false">S129*(1+I$3)</f>
        <v>4.0955</v>
      </c>
      <c r="C129" s="163" t="n">
        <f aca="false">T129*(1+J$3)</f>
        <v>14.427</v>
      </c>
      <c r="D129" s="286" t="n">
        <f aca="false">C129/2</f>
        <v>7.2135</v>
      </c>
      <c r="E129" s="286"/>
      <c r="F129" s="286"/>
      <c r="G129" s="263" t="n">
        <f aca="false">VLOOKUP(A129,'Gas Curves'!$A$11:$G$371,2)</f>
        <v>1.05</v>
      </c>
      <c r="H129" s="263" t="n">
        <f aca="false">IF(VLOOKUP(A129,'Gas Curves'!$A$11:$I$371,8)=0,H128,VLOOKUP(A129,'Gas Curves'!$A$11:$I$371,8))</f>
        <v>0.185</v>
      </c>
      <c r="I129" s="263" t="n">
        <f aca="false">H129/2</f>
        <v>0.0925</v>
      </c>
      <c r="J129" s="263"/>
      <c r="K129" s="263"/>
      <c r="L129" s="135" t="n">
        <f aca="false">VLOOKUP(A129,'Power Curves'!$BF$9:$BG$232,2)</f>
        <v>0.89</v>
      </c>
      <c r="M129" s="130" t="n">
        <f aca="false">L129</f>
        <v>0.89</v>
      </c>
      <c r="N129" s="130" t="n">
        <f aca="false">M129</f>
        <v>0.89</v>
      </c>
      <c r="S129" s="200" t="n">
        <f aca="false">VLOOKUP(A129,'Gas Curves'!$A$11:$G$371,3)+IF(Fuel!$P$1,VLOOKUP(A129,'Gas Curves'!$A$11:$G$371,IF(AND(MONTH(A129)&gt;=4,MONTH(A129)&lt;=10),4,5)),0)+IF(Fuel!$P$2,VLOOKUP(A129,'Gas Curves'!$A$11:$G$371,IF(AND(MONTH(A129)&gt;=4,MONTH(A129)&lt;=10),6,7)),0)</f>
        <v>4.0955</v>
      </c>
      <c r="T129" s="263" t="n">
        <f aca="false">IF(VLOOKUP(A129,'Gas Curves'!$A$11:$I$371,9)=0,T128,VLOOKUP(A129,'Gas Curves'!$A$11:$I$371,9))</f>
        <v>14.427</v>
      </c>
    </row>
    <row r="130" customFormat="false" ht="12.75" hidden="false" customHeight="false" outlineLevel="0" collapsed="false">
      <c r="A130" s="195" t="n">
        <f aca="false">EOMONTH(A129,0)+1</f>
        <v>40909</v>
      </c>
      <c r="B130" s="163" t="n">
        <f aca="false">S130*(1+I$3)</f>
        <v>4.1455</v>
      </c>
      <c r="C130" s="163" t="n">
        <f aca="false">T130*(1+J$3)</f>
        <v>14.427</v>
      </c>
      <c r="D130" s="286" t="n">
        <f aca="false">C130/2</f>
        <v>7.2135</v>
      </c>
      <c r="E130" s="286"/>
      <c r="F130" s="286"/>
      <c r="G130" s="263" t="n">
        <f aca="false">VLOOKUP(A130,'Gas Curves'!$A$11:$G$371,2)</f>
        <v>1.05</v>
      </c>
      <c r="H130" s="263" t="n">
        <f aca="false">IF(VLOOKUP(A130,'Gas Curves'!$A$11:$I$371,8)=0,H129,VLOOKUP(A130,'Gas Curves'!$A$11:$I$371,8))</f>
        <v>0.185</v>
      </c>
      <c r="I130" s="263" t="n">
        <f aca="false">H130/2</f>
        <v>0.0925</v>
      </c>
      <c r="J130" s="263"/>
      <c r="K130" s="263"/>
      <c r="L130" s="135" t="n">
        <f aca="false">VLOOKUP(A130,'Power Curves'!$BF$9:$BG$232,2)</f>
        <v>0.89</v>
      </c>
      <c r="M130" s="130" t="n">
        <f aca="false">L130</f>
        <v>0.89</v>
      </c>
      <c r="N130" s="130" t="n">
        <f aca="false">M130</f>
        <v>0.89</v>
      </c>
      <c r="S130" s="200" t="n">
        <f aca="false">VLOOKUP(A130,'Gas Curves'!$A$11:$G$371,3)+IF(Fuel!$P$1,VLOOKUP(A130,'Gas Curves'!$A$11:$G$371,IF(AND(MONTH(A130)&gt;=4,MONTH(A130)&lt;=10),4,5)),0)+IF(Fuel!$P$2,VLOOKUP(A130,'Gas Curves'!$A$11:$G$371,IF(AND(MONTH(A130)&gt;=4,MONTH(A130)&lt;=10),6,7)),0)</f>
        <v>4.1455</v>
      </c>
      <c r="T130" s="263" t="n">
        <f aca="false">IF(VLOOKUP(A130,'Gas Curves'!$A$11:$I$371,9)=0,T129,VLOOKUP(A130,'Gas Curves'!$A$11:$I$371,9))</f>
        <v>14.427</v>
      </c>
    </row>
    <row r="131" customFormat="false" ht="12.75" hidden="false" customHeight="false" outlineLevel="0" collapsed="false">
      <c r="A131" s="195" t="n">
        <f aca="false">EOMONTH(A130,0)+1</f>
        <v>40940</v>
      </c>
      <c r="B131" s="163" t="n">
        <f aca="false">S131*(1+I$3)</f>
        <v>4.049</v>
      </c>
      <c r="C131" s="163" t="n">
        <f aca="false">T131*(1+J$3)</f>
        <v>14.427</v>
      </c>
      <c r="D131" s="286" t="n">
        <f aca="false">C131/2</f>
        <v>7.2135</v>
      </c>
      <c r="E131" s="286"/>
      <c r="F131" s="286"/>
      <c r="G131" s="263" t="n">
        <f aca="false">VLOOKUP(A131,'Gas Curves'!$A$11:$G$371,2)</f>
        <v>1.05</v>
      </c>
      <c r="H131" s="263" t="n">
        <f aca="false">IF(VLOOKUP(A131,'Gas Curves'!$A$11:$I$371,8)=0,H130,VLOOKUP(A131,'Gas Curves'!$A$11:$I$371,8))</f>
        <v>0.185</v>
      </c>
      <c r="I131" s="263" t="n">
        <f aca="false">H131/2</f>
        <v>0.0925</v>
      </c>
      <c r="J131" s="263"/>
      <c r="K131" s="263"/>
      <c r="L131" s="135" t="n">
        <f aca="false">VLOOKUP(A131,'Power Curves'!$BF$9:$BG$232,2)</f>
        <v>0.89</v>
      </c>
      <c r="M131" s="130" t="n">
        <f aca="false">L131</f>
        <v>0.89</v>
      </c>
      <c r="N131" s="130" t="n">
        <f aca="false">M131</f>
        <v>0.89</v>
      </c>
      <c r="S131" s="200" t="n">
        <f aca="false">VLOOKUP(A131,'Gas Curves'!$A$11:$G$371,3)+IF(Fuel!$P$1,VLOOKUP(A131,'Gas Curves'!$A$11:$G$371,IF(AND(MONTH(A131)&gt;=4,MONTH(A131)&lt;=10),4,5)),0)+IF(Fuel!$P$2,VLOOKUP(A131,'Gas Curves'!$A$11:$G$371,IF(AND(MONTH(A131)&gt;=4,MONTH(A131)&lt;=10),6,7)),0)</f>
        <v>4.049</v>
      </c>
      <c r="T131" s="263" t="n">
        <f aca="false">IF(VLOOKUP(A131,'Gas Curves'!$A$11:$I$371,9)=0,T130,VLOOKUP(A131,'Gas Curves'!$A$11:$I$371,9))</f>
        <v>14.427</v>
      </c>
    </row>
    <row r="132" customFormat="false" ht="12.75" hidden="false" customHeight="false" outlineLevel="0" collapsed="false">
      <c r="A132" s="195" t="n">
        <f aca="false">EOMONTH(A131,0)+1</f>
        <v>40969</v>
      </c>
      <c r="B132" s="163" t="n">
        <f aca="false">S132*(1+I$3)</f>
        <v>3.9295</v>
      </c>
      <c r="C132" s="163" t="n">
        <f aca="false">T132*(1+J$3)</f>
        <v>14.427</v>
      </c>
      <c r="D132" s="286" t="n">
        <f aca="false">C132/2</f>
        <v>7.2135</v>
      </c>
      <c r="E132" s="286"/>
      <c r="F132" s="286"/>
      <c r="G132" s="263" t="n">
        <f aca="false">VLOOKUP(A132,'Gas Curves'!$A$11:$G$371,2)</f>
        <v>0.8</v>
      </c>
      <c r="H132" s="263" t="n">
        <f aca="false">IF(VLOOKUP(A132,'Gas Curves'!$A$11:$I$371,8)=0,H131,VLOOKUP(A132,'Gas Curves'!$A$11:$I$371,8))</f>
        <v>0.185</v>
      </c>
      <c r="I132" s="263" t="n">
        <f aca="false">H132/2</f>
        <v>0.0925</v>
      </c>
      <c r="J132" s="263"/>
      <c r="K132" s="263"/>
      <c r="L132" s="135" t="n">
        <f aca="false">VLOOKUP(A132,'Power Curves'!$BF$9:$BG$232,2)</f>
        <v>0.89</v>
      </c>
      <c r="M132" s="130" t="n">
        <f aca="false">L132</f>
        <v>0.89</v>
      </c>
      <c r="N132" s="130" t="n">
        <f aca="false">M132</f>
        <v>0.89</v>
      </c>
      <c r="S132" s="200" t="n">
        <f aca="false">VLOOKUP(A132,'Gas Curves'!$A$11:$G$371,3)+IF(Fuel!$P$1,VLOOKUP(A132,'Gas Curves'!$A$11:$G$371,IF(AND(MONTH(A132)&gt;=4,MONTH(A132)&lt;=10),4,5)),0)+IF(Fuel!$P$2,VLOOKUP(A132,'Gas Curves'!$A$11:$G$371,IF(AND(MONTH(A132)&gt;=4,MONTH(A132)&lt;=10),6,7)),0)</f>
        <v>3.9295</v>
      </c>
      <c r="T132" s="263" t="n">
        <f aca="false">IF(VLOOKUP(A132,'Gas Curves'!$A$11:$I$371,9)=0,T131,VLOOKUP(A132,'Gas Curves'!$A$11:$I$371,9))</f>
        <v>14.427</v>
      </c>
    </row>
    <row r="133" customFormat="false" ht="12.75" hidden="false" customHeight="false" outlineLevel="0" collapsed="false">
      <c r="A133" s="195" t="n">
        <f aca="false">EOMONTH(A132,0)+1</f>
        <v>41000</v>
      </c>
      <c r="B133" s="163" t="n">
        <f aca="false">S133*(1+I$3)</f>
        <v>3.797</v>
      </c>
      <c r="C133" s="163" t="n">
        <f aca="false">T133*(1+J$3)</f>
        <v>14.427</v>
      </c>
      <c r="D133" s="286" t="n">
        <f aca="false">C133/2</f>
        <v>7.2135</v>
      </c>
      <c r="E133" s="286"/>
      <c r="F133" s="286"/>
      <c r="G133" s="263" t="n">
        <f aca="false">VLOOKUP(A133,'Gas Curves'!$A$11:$G$371,2)</f>
        <v>0.45</v>
      </c>
      <c r="H133" s="263" t="n">
        <f aca="false">IF(VLOOKUP(A133,'Gas Curves'!$A$11:$I$371,8)=0,H132,VLOOKUP(A133,'Gas Curves'!$A$11:$I$371,8))</f>
        <v>0.185</v>
      </c>
      <c r="I133" s="263" t="n">
        <f aca="false">H133/2</f>
        <v>0.0925</v>
      </c>
      <c r="J133" s="263"/>
      <c r="K133" s="263"/>
      <c r="L133" s="135" t="n">
        <f aca="false">VLOOKUP(A133,'Power Curves'!$BF$9:$BG$232,2)</f>
        <v>0.89</v>
      </c>
      <c r="M133" s="130" t="n">
        <f aca="false">L133</f>
        <v>0.89</v>
      </c>
      <c r="N133" s="130" t="n">
        <f aca="false">M133</f>
        <v>0.89</v>
      </c>
      <c r="S133" s="200" t="n">
        <f aca="false">VLOOKUP(A133,'Gas Curves'!$A$11:$G$371,3)+IF(Fuel!$P$1,VLOOKUP(A133,'Gas Curves'!$A$11:$G$371,IF(AND(MONTH(A133)&gt;=4,MONTH(A133)&lt;=10),4,5)),0)+IF(Fuel!$P$2,VLOOKUP(A133,'Gas Curves'!$A$11:$G$371,IF(AND(MONTH(A133)&gt;=4,MONTH(A133)&lt;=10),6,7)),0)</f>
        <v>3.797</v>
      </c>
      <c r="T133" s="263" t="n">
        <f aca="false">IF(VLOOKUP(A133,'Gas Curves'!$A$11:$I$371,9)=0,T132,VLOOKUP(A133,'Gas Curves'!$A$11:$I$371,9))</f>
        <v>14.427</v>
      </c>
    </row>
    <row r="134" customFormat="false" ht="12.75" hidden="false" customHeight="false" outlineLevel="0" collapsed="false">
      <c r="A134" s="195" t="n">
        <f aca="false">EOMONTH(A133,0)+1</f>
        <v>41030</v>
      </c>
      <c r="B134" s="163" t="n">
        <f aca="false">S134*(1+I$3)</f>
        <v>3.797</v>
      </c>
      <c r="C134" s="163" t="n">
        <f aca="false">T134*(1+J$3)</f>
        <v>14.427</v>
      </c>
      <c r="D134" s="286" t="n">
        <f aca="false">C134/2</f>
        <v>7.2135</v>
      </c>
      <c r="E134" s="286"/>
      <c r="F134" s="286"/>
      <c r="G134" s="263" t="n">
        <f aca="false">VLOOKUP(A134,'Gas Curves'!$A$11:$G$371,2)</f>
        <v>0.5</v>
      </c>
      <c r="H134" s="263" t="n">
        <f aca="false">IF(VLOOKUP(A134,'Gas Curves'!$A$11:$I$371,8)=0,H133,VLOOKUP(A134,'Gas Curves'!$A$11:$I$371,8))</f>
        <v>0.185</v>
      </c>
      <c r="I134" s="263" t="n">
        <f aca="false">H134/2</f>
        <v>0.0925</v>
      </c>
      <c r="J134" s="263"/>
      <c r="K134" s="263"/>
      <c r="L134" s="135" t="n">
        <f aca="false">VLOOKUP(A134,'Power Curves'!$BF$9:$BG$232,2)</f>
        <v>0.89</v>
      </c>
      <c r="M134" s="130" t="n">
        <f aca="false">L134</f>
        <v>0.89</v>
      </c>
      <c r="N134" s="130" t="n">
        <f aca="false">M134</f>
        <v>0.89</v>
      </c>
      <c r="S134" s="200" t="n">
        <f aca="false">VLOOKUP(A134,'Gas Curves'!$A$11:$G$371,3)+IF(Fuel!$P$1,VLOOKUP(A134,'Gas Curves'!$A$11:$G$371,IF(AND(MONTH(A134)&gt;=4,MONTH(A134)&lt;=10),4,5)),0)+IF(Fuel!$P$2,VLOOKUP(A134,'Gas Curves'!$A$11:$G$371,IF(AND(MONTH(A134)&gt;=4,MONTH(A134)&lt;=10),6,7)),0)</f>
        <v>3.797</v>
      </c>
      <c r="T134" s="263" t="n">
        <f aca="false">IF(VLOOKUP(A134,'Gas Curves'!$A$11:$I$371,9)=0,T133,VLOOKUP(A134,'Gas Curves'!$A$11:$I$371,9))</f>
        <v>14.427</v>
      </c>
    </row>
    <row r="135" customFormat="false" ht="12.75" hidden="false" customHeight="false" outlineLevel="0" collapsed="false">
      <c r="A135" s="195" t="n">
        <f aca="false">EOMONTH(A134,0)+1</f>
        <v>41061</v>
      </c>
      <c r="B135" s="163" t="n">
        <f aca="false">S135*(1+I$3)</f>
        <v>3.834</v>
      </c>
      <c r="C135" s="163" t="n">
        <f aca="false">T135*(1+J$3)</f>
        <v>14.427</v>
      </c>
      <c r="D135" s="286" t="n">
        <f aca="false">C135/2</f>
        <v>7.2135</v>
      </c>
      <c r="E135" s="286"/>
      <c r="F135" s="286"/>
      <c r="G135" s="263" t="n">
        <f aca="false">VLOOKUP(A135,'Gas Curves'!$A$11:$G$371,2)</f>
        <v>0.5</v>
      </c>
      <c r="H135" s="263" t="n">
        <f aca="false">IF(VLOOKUP(A135,'Gas Curves'!$A$11:$I$371,8)=0,H134,VLOOKUP(A135,'Gas Curves'!$A$11:$I$371,8))</f>
        <v>0.185</v>
      </c>
      <c r="I135" s="263" t="n">
        <f aca="false">H135/2</f>
        <v>0.0925</v>
      </c>
      <c r="J135" s="263"/>
      <c r="K135" s="263"/>
      <c r="L135" s="135" t="n">
        <f aca="false">VLOOKUP(A135,'Power Curves'!$BF$9:$BG$232,2)</f>
        <v>0.89</v>
      </c>
      <c r="M135" s="130" t="n">
        <f aca="false">L135</f>
        <v>0.89</v>
      </c>
      <c r="N135" s="130" t="n">
        <f aca="false">M135</f>
        <v>0.89</v>
      </c>
      <c r="S135" s="200" t="n">
        <f aca="false">VLOOKUP(A135,'Gas Curves'!$A$11:$G$371,3)+IF(Fuel!$P$1,VLOOKUP(A135,'Gas Curves'!$A$11:$G$371,IF(AND(MONTH(A135)&gt;=4,MONTH(A135)&lt;=10),4,5)),0)+IF(Fuel!$P$2,VLOOKUP(A135,'Gas Curves'!$A$11:$G$371,IF(AND(MONTH(A135)&gt;=4,MONTH(A135)&lt;=10),6,7)),0)</f>
        <v>3.834</v>
      </c>
      <c r="T135" s="263" t="n">
        <f aca="false">IF(VLOOKUP(A135,'Gas Curves'!$A$11:$I$371,9)=0,T134,VLOOKUP(A135,'Gas Curves'!$A$11:$I$371,9))</f>
        <v>14.427</v>
      </c>
    </row>
    <row r="136" customFormat="false" ht="12.75" hidden="false" customHeight="false" outlineLevel="0" collapsed="false">
      <c r="A136" s="195" t="n">
        <f aca="false">EOMONTH(A135,0)+1</f>
        <v>41091</v>
      </c>
      <c r="B136" s="163" t="n">
        <f aca="false">S136*(1+I$3)</f>
        <v>3.8865</v>
      </c>
      <c r="C136" s="163" t="n">
        <f aca="false">T136*(1+J$3)</f>
        <v>14.427</v>
      </c>
      <c r="D136" s="286" t="n">
        <f aca="false">C136/2</f>
        <v>7.2135</v>
      </c>
      <c r="E136" s="286"/>
      <c r="F136" s="286"/>
      <c r="G136" s="263" t="n">
        <f aca="false">VLOOKUP(A136,'Gas Curves'!$A$11:$G$371,2)</f>
        <v>0.5</v>
      </c>
      <c r="H136" s="263" t="n">
        <f aca="false">IF(VLOOKUP(A136,'Gas Curves'!$A$11:$I$371,8)=0,H135,VLOOKUP(A136,'Gas Curves'!$A$11:$I$371,8))</f>
        <v>0.185</v>
      </c>
      <c r="I136" s="263" t="n">
        <f aca="false">H136/2</f>
        <v>0.0925</v>
      </c>
      <c r="J136" s="263"/>
      <c r="K136" s="263"/>
      <c r="L136" s="135" t="n">
        <f aca="false">VLOOKUP(A136,'Power Curves'!$BF$9:$BG$232,2)</f>
        <v>0.89</v>
      </c>
      <c r="M136" s="130" t="n">
        <f aca="false">L136</f>
        <v>0.89</v>
      </c>
      <c r="N136" s="130" t="n">
        <f aca="false">M136</f>
        <v>0.89</v>
      </c>
      <c r="S136" s="200" t="n">
        <f aca="false">VLOOKUP(A136,'Gas Curves'!$A$11:$G$371,3)+IF(Fuel!$P$1,VLOOKUP(A136,'Gas Curves'!$A$11:$G$371,IF(AND(MONTH(A136)&gt;=4,MONTH(A136)&lt;=10),4,5)),0)+IF(Fuel!$P$2,VLOOKUP(A136,'Gas Curves'!$A$11:$G$371,IF(AND(MONTH(A136)&gt;=4,MONTH(A136)&lt;=10),6,7)),0)</f>
        <v>3.8865</v>
      </c>
      <c r="T136" s="263" t="n">
        <f aca="false">IF(VLOOKUP(A136,'Gas Curves'!$A$11:$I$371,9)=0,T135,VLOOKUP(A136,'Gas Curves'!$A$11:$I$371,9))</f>
        <v>14.427</v>
      </c>
    </row>
    <row r="137" customFormat="false" ht="12.75" hidden="false" customHeight="false" outlineLevel="0" collapsed="false">
      <c r="A137" s="195" t="n">
        <f aca="false">EOMONTH(A136,0)+1</f>
        <v>41122</v>
      </c>
      <c r="B137" s="163" t="n">
        <f aca="false">S137*(1+I$3)</f>
        <v>3.923</v>
      </c>
      <c r="C137" s="163" t="n">
        <f aca="false">T137*(1+J$3)</f>
        <v>14.427</v>
      </c>
      <c r="D137" s="286" t="n">
        <f aca="false">C137/2</f>
        <v>7.2135</v>
      </c>
      <c r="E137" s="286"/>
      <c r="F137" s="286"/>
      <c r="G137" s="263" t="n">
        <f aca="false">VLOOKUP(A137,'Gas Curves'!$A$11:$G$371,2)</f>
        <v>0.55</v>
      </c>
      <c r="H137" s="263" t="n">
        <f aca="false">IF(VLOOKUP(A137,'Gas Curves'!$A$11:$I$371,8)=0,H136,VLOOKUP(A137,'Gas Curves'!$A$11:$I$371,8))</f>
        <v>0.185</v>
      </c>
      <c r="I137" s="263" t="n">
        <f aca="false">H137/2</f>
        <v>0.0925</v>
      </c>
      <c r="J137" s="263"/>
      <c r="K137" s="263"/>
      <c r="L137" s="135" t="n">
        <f aca="false">VLOOKUP(A137,'Power Curves'!$BF$9:$BG$232,2)</f>
        <v>0.89</v>
      </c>
      <c r="M137" s="130" t="n">
        <f aca="false">L137</f>
        <v>0.89</v>
      </c>
      <c r="N137" s="130" t="n">
        <f aca="false">M137</f>
        <v>0.89</v>
      </c>
      <c r="S137" s="200" t="n">
        <f aca="false">VLOOKUP(A137,'Gas Curves'!$A$11:$G$371,3)+IF(Fuel!$P$1,VLOOKUP(A137,'Gas Curves'!$A$11:$G$371,IF(AND(MONTH(A137)&gt;=4,MONTH(A137)&lt;=10),4,5)),0)+IF(Fuel!$P$2,VLOOKUP(A137,'Gas Curves'!$A$11:$G$371,IF(AND(MONTH(A137)&gt;=4,MONTH(A137)&lt;=10),6,7)),0)</f>
        <v>3.923</v>
      </c>
      <c r="T137" s="263" t="n">
        <f aca="false">IF(VLOOKUP(A137,'Gas Curves'!$A$11:$I$371,9)=0,T136,VLOOKUP(A137,'Gas Curves'!$A$11:$I$371,9))</f>
        <v>14.427</v>
      </c>
    </row>
    <row r="138" customFormat="false" ht="12.75" hidden="false" customHeight="false" outlineLevel="0" collapsed="false">
      <c r="A138" s="195" t="n">
        <f aca="false">EOMONTH(A137,0)+1</f>
        <v>41153</v>
      </c>
      <c r="B138" s="163" t="n">
        <f aca="false">S138*(1+I$3)</f>
        <v>3.9285</v>
      </c>
      <c r="C138" s="163" t="n">
        <f aca="false">T138*(1+J$3)</f>
        <v>14.427</v>
      </c>
      <c r="D138" s="286" t="n">
        <f aca="false">C138/2</f>
        <v>7.2135</v>
      </c>
      <c r="E138" s="286"/>
      <c r="F138" s="286"/>
      <c r="G138" s="263" t="n">
        <f aca="false">VLOOKUP(A138,'Gas Curves'!$A$11:$G$371,2)</f>
        <v>0.55</v>
      </c>
      <c r="H138" s="263" t="n">
        <f aca="false">IF(VLOOKUP(A138,'Gas Curves'!$A$11:$I$371,8)=0,H137,VLOOKUP(A138,'Gas Curves'!$A$11:$I$371,8))</f>
        <v>0.185</v>
      </c>
      <c r="I138" s="263" t="n">
        <f aca="false">H138/2</f>
        <v>0.0925</v>
      </c>
      <c r="J138" s="263"/>
      <c r="K138" s="263"/>
      <c r="L138" s="135" t="n">
        <f aca="false">VLOOKUP(A138,'Power Curves'!$BF$9:$BG$232,2)</f>
        <v>0.89</v>
      </c>
      <c r="M138" s="130" t="n">
        <f aca="false">L138</f>
        <v>0.89</v>
      </c>
      <c r="N138" s="130" t="n">
        <f aca="false">M138</f>
        <v>0.89</v>
      </c>
      <c r="S138" s="200" t="n">
        <f aca="false">VLOOKUP(A138,'Gas Curves'!$A$11:$G$371,3)+IF(Fuel!$P$1,VLOOKUP(A138,'Gas Curves'!$A$11:$G$371,IF(AND(MONTH(A138)&gt;=4,MONTH(A138)&lt;=10),4,5)),0)+IF(Fuel!$P$2,VLOOKUP(A138,'Gas Curves'!$A$11:$G$371,IF(AND(MONTH(A138)&gt;=4,MONTH(A138)&lt;=10),6,7)),0)</f>
        <v>3.9285</v>
      </c>
      <c r="T138" s="263" t="n">
        <f aca="false">IF(VLOOKUP(A138,'Gas Curves'!$A$11:$I$371,9)=0,T137,VLOOKUP(A138,'Gas Curves'!$A$11:$I$371,9))</f>
        <v>14.427</v>
      </c>
    </row>
    <row r="139" customFormat="false" ht="12.75" hidden="false" customHeight="false" outlineLevel="0" collapsed="false">
      <c r="A139" s="195" t="n">
        <f aca="false">EOMONTH(A138,0)+1</f>
        <v>41183</v>
      </c>
      <c r="B139" s="163" t="n">
        <f aca="false">S139*(1+I$3)</f>
        <v>3.9105</v>
      </c>
      <c r="C139" s="163" t="n">
        <f aca="false">T139*(1+J$3)</f>
        <v>14.427</v>
      </c>
      <c r="D139" s="286" t="n">
        <f aca="false">C139/2</f>
        <v>7.2135</v>
      </c>
      <c r="E139" s="286"/>
      <c r="F139" s="286"/>
      <c r="G139" s="263" t="n">
        <f aca="false">VLOOKUP(A139,'Gas Curves'!$A$11:$G$371,2)</f>
        <v>0.6</v>
      </c>
      <c r="H139" s="263" t="n">
        <f aca="false">IF(VLOOKUP(A139,'Gas Curves'!$A$11:$I$371,8)=0,H138,VLOOKUP(A139,'Gas Curves'!$A$11:$I$371,8))</f>
        <v>0.185</v>
      </c>
      <c r="I139" s="263" t="n">
        <f aca="false">H139/2</f>
        <v>0.0925</v>
      </c>
      <c r="J139" s="263"/>
      <c r="K139" s="263"/>
      <c r="L139" s="135" t="n">
        <f aca="false">VLOOKUP(A139,'Power Curves'!$BF$9:$BG$232,2)</f>
        <v>0.89</v>
      </c>
      <c r="M139" s="130" t="n">
        <f aca="false">L139</f>
        <v>0.89</v>
      </c>
      <c r="N139" s="130" t="n">
        <f aca="false">M139</f>
        <v>0.89</v>
      </c>
      <c r="S139" s="200" t="n">
        <f aca="false">VLOOKUP(A139,'Gas Curves'!$A$11:$G$371,3)+IF(Fuel!$P$1,VLOOKUP(A139,'Gas Curves'!$A$11:$G$371,IF(AND(MONTH(A139)&gt;=4,MONTH(A139)&lt;=10),4,5)),0)+IF(Fuel!$P$2,VLOOKUP(A139,'Gas Curves'!$A$11:$G$371,IF(AND(MONTH(A139)&gt;=4,MONTH(A139)&lt;=10),6,7)),0)</f>
        <v>3.9105</v>
      </c>
      <c r="T139" s="263" t="n">
        <f aca="false">IF(VLOOKUP(A139,'Gas Curves'!$A$11:$I$371,9)=0,T138,VLOOKUP(A139,'Gas Curves'!$A$11:$I$371,9))</f>
        <v>14.427</v>
      </c>
    </row>
    <row r="140" customFormat="false" ht="12.75" hidden="false" customHeight="false" outlineLevel="0" collapsed="false">
      <c r="A140" s="195" t="n">
        <f aca="false">EOMONTH(A139,0)+1</f>
        <v>41214</v>
      </c>
      <c r="B140" s="163" t="n">
        <f aca="false">S140*(1+I$3)</f>
        <v>4.0455</v>
      </c>
      <c r="C140" s="163" t="n">
        <f aca="false">T140*(1+J$3)</f>
        <v>14.427</v>
      </c>
      <c r="D140" s="286" t="n">
        <f aca="false">C140/2</f>
        <v>7.2135</v>
      </c>
      <c r="E140" s="286"/>
      <c r="F140" s="286"/>
      <c r="G140" s="263" t="n">
        <f aca="false">VLOOKUP(A140,'Gas Curves'!$A$11:$G$371,2)</f>
        <v>0.85</v>
      </c>
      <c r="H140" s="263" t="n">
        <f aca="false">IF(VLOOKUP(A140,'Gas Curves'!$A$11:$I$371,8)=0,H139,VLOOKUP(A140,'Gas Curves'!$A$11:$I$371,8))</f>
        <v>0.185</v>
      </c>
      <c r="I140" s="263" t="n">
        <f aca="false">H140/2</f>
        <v>0.0925</v>
      </c>
      <c r="J140" s="263"/>
      <c r="K140" s="263"/>
      <c r="L140" s="135" t="n">
        <f aca="false">VLOOKUP(A140,'Power Curves'!$BF$9:$BG$232,2)</f>
        <v>0.89</v>
      </c>
      <c r="M140" s="130" t="n">
        <f aca="false">L140</f>
        <v>0.89</v>
      </c>
      <c r="N140" s="130" t="n">
        <f aca="false">M140</f>
        <v>0.89</v>
      </c>
      <c r="S140" s="200" t="n">
        <f aca="false">VLOOKUP(A140,'Gas Curves'!$A$11:$G$371,3)+IF(Fuel!$P$1,VLOOKUP(A140,'Gas Curves'!$A$11:$G$371,IF(AND(MONTH(A140)&gt;=4,MONTH(A140)&lt;=10),4,5)),0)+IF(Fuel!$P$2,VLOOKUP(A140,'Gas Curves'!$A$11:$G$371,IF(AND(MONTH(A140)&gt;=4,MONTH(A140)&lt;=10),6,7)),0)</f>
        <v>4.0455</v>
      </c>
      <c r="T140" s="263" t="n">
        <f aca="false">IF(VLOOKUP(A140,'Gas Curves'!$A$11:$I$371,9)=0,T139,VLOOKUP(A140,'Gas Curves'!$A$11:$I$371,9))</f>
        <v>14.427</v>
      </c>
    </row>
    <row r="141" customFormat="false" ht="12.75" hidden="false" customHeight="false" outlineLevel="0" collapsed="false">
      <c r="A141" s="195" t="n">
        <f aca="false">EOMONTH(A140,0)+1</f>
        <v>41244</v>
      </c>
      <c r="B141" s="163" t="n">
        <f aca="false">S141*(1+I$3)</f>
        <v>4.198</v>
      </c>
      <c r="C141" s="163" t="n">
        <f aca="false">T141*(1+J$3)</f>
        <v>14.427</v>
      </c>
      <c r="D141" s="286" t="n">
        <f aca="false">C141/2</f>
        <v>7.2135</v>
      </c>
      <c r="E141" s="286"/>
      <c r="F141" s="286"/>
      <c r="G141" s="263" t="n">
        <f aca="false">VLOOKUP(A141,'Gas Curves'!$A$11:$G$371,2)</f>
        <v>1.05</v>
      </c>
      <c r="H141" s="263" t="n">
        <f aca="false">IF(VLOOKUP(A141,'Gas Curves'!$A$11:$I$371,8)=0,H140,VLOOKUP(A141,'Gas Curves'!$A$11:$I$371,8))</f>
        <v>0.185</v>
      </c>
      <c r="I141" s="263" t="n">
        <f aca="false">H141/2</f>
        <v>0.0925</v>
      </c>
      <c r="J141" s="263"/>
      <c r="K141" s="263"/>
      <c r="L141" s="135" t="n">
        <f aca="false">VLOOKUP(A141,'Power Curves'!$BF$9:$BG$232,2)</f>
        <v>0.89</v>
      </c>
      <c r="M141" s="130" t="n">
        <f aca="false">L141</f>
        <v>0.89</v>
      </c>
      <c r="N141" s="130" t="n">
        <f aca="false">M141</f>
        <v>0.89</v>
      </c>
      <c r="S141" s="200" t="n">
        <f aca="false">VLOOKUP(A141,'Gas Curves'!$A$11:$G$371,3)+IF(Fuel!$P$1,VLOOKUP(A141,'Gas Curves'!$A$11:$G$371,IF(AND(MONTH(A141)&gt;=4,MONTH(A141)&lt;=10),4,5)),0)+IF(Fuel!$P$2,VLOOKUP(A141,'Gas Curves'!$A$11:$G$371,IF(AND(MONTH(A141)&gt;=4,MONTH(A141)&lt;=10),6,7)),0)</f>
        <v>4.198</v>
      </c>
      <c r="T141" s="263" t="n">
        <f aca="false">IF(VLOOKUP(A141,'Gas Curves'!$A$11:$I$371,9)=0,T140,VLOOKUP(A141,'Gas Curves'!$A$11:$I$371,9))</f>
        <v>14.427</v>
      </c>
    </row>
    <row r="142" customFormat="false" ht="12.75" hidden="false" customHeight="false" outlineLevel="0" collapsed="false">
      <c r="A142" s="195" t="n">
        <f aca="false">EOMONTH(A141,0)+1</f>
        <v>41275</v>
      </c>
      <c r="B142" s="163" t="n">
        <f aca="false">S142*(1+I$3)</f>
        <v>4.2505</v>
      </c>
      <c r="C142" s="163" t="n">
        <f aca="false">T142*(1+J$3)</f>
        <v>14.427</v>
      </c>
      <c r="D142" s="286" t="n">
        <f aca="false">C142/2</f>
        <v>7.2135</v>
      </c>
      <c r="E142" s="286"/>
      <c r="F142" s="286"/>
      <c r="G142" s="263" t="n">
        <f aca="false">VLOOKUP(A142,'Gas Curves'!$A$11:$G$371,2)</f>
        <v>1.05</v>
      </c>
      <c r="H142" s="263" t="n">
        <f aca="false">IF(VLOOKUP(A142,'Gas Curves'!$A$11:$I$371,8)=0,H141,VLOOKUP(A142,'Gas Curves'!$A$11:$I$371,8))</f>
        <v>0.185</v>
      </c>
      <c r="I142" s="263" t="n">
        <f aca="false">H142/2</f>
        <v>0.0925</v>
      </c>
      <c r="J142" s="263"/>
      <c r="K142" s="263"/>
      <c r="L142" s="135" t="n">
        <f aca="false">VLOOKUP(A142,'Power Curves'!$BF$9:$BG$232,2)</f>
        <v>0.89</v>
      </c>
      <c r="M142" s="130" t="n">
        <f aca="false">L142</f>
        <v>0.89</v>
      </c>
      <c r="N142" s="130" t="n">
        <f aca="false">M142</f>
        <v>0.89</v>
      </c>
      <c r="S142" s="200" t="n">
        <f aca="false">VLOOKUP(A142,'Gas Curves'!$A$11:$G$371,3)+IF(Fuel!$P$1,VLOOKUP(A142,'Gas Curves'!$A$11:$G$371,IF(AND(MONTH(A142)&gt;=4,MONTH(A142)&lt;=10),4,5)),0)+IF(Fuel!$P$2,VLOOKUP(A142,'Gas Curves'!$A$11:$G$371,IF(AND(MONTH(A142)&gt;=4,MONTH(A142)&lt;=10),6,7)),0)</f>
        <v>4.2505</v>
      </c>
      <c r="T142" s="263" t="n">
        <f aca="false">IF(VLOOKUP(A142,'Gas Curves'!$A$11:$I$371,9)=0,T141,VLOOKUP(A142,'Gas Curves'!$A$11:$I$371,9))</f>
        <v>14.427</v>
      </c>
    </row>
    <row r="143" customFormat="false" ht="12.75" hidden="false" customHeight="false" outlineLevel="0" collapsed="false">
      <c r="A143" s="195" t="n">
        <f aca="false">EOMONTH(A142,0)+1</f>
        <v>41306</v>
      </c>
      <c r="B143" s="163" t="n">
        <f aca="false">S143*(1+I$3)</f>
        <v>4.154</v>
      </c>
      <c r="C143" s="163" t="n">
        <f aca="false">T143*(1+J$3)</f>
        <v>14.427</v>
      </c>
      <c r="D143" s="286" t="n">
        <f aca="false">C143/2</f>
        <v>7.2135</v>
      </c>
      <c r="E143" s="286"/>
      <c r="F143" s="286"/>
      <c r="G143" s="263" t="n">
        <f aca="false">VLOOKUP(A143,'Gas Curves'!$A$11:$G$371,2)</f>
        <v>1.05</v>
      </c>
      <c r="H143" s="263" t="n">
        <f aca="false">IF(VLOOKUP(A143,'Gas Curves'!$A$11:$I$371,8)=0,H142,VLOOKUP(A143,'Gas Curves'!$A$11:$I$371,8))</f>
        <v>0.185</v>
      </c>
      <c r="I143" s="263" t="n">
        <f aca="false">H143/2</f>
        <v>0.0925</v>
      </c>
      <c r="J143" s="263"/>
      <c r="K143" s="263"/>
      <c r="L143" s="135" t="n">
        <f aca="false">VLOOKUP(A143,'Power Curves'!$BF$9:$BG$232,2)</f>
        <v>0.89</v>
      </c>
      <c r="M143" s="130" t="n">
        <f aca="false">L143</f>
        <v>0.89</v>
      </c>
      <c r="N143" s="130" t="n">
        <f aca="false">M143</f>
        <v>0.89</v>
      </c>
      <c r="S143" s="200" t="n">
        <f aca="false">VLOOKUP(A143,'Gas Curves'!$A$11:$G$371,3)+IF(Fuel!$P$1,VLOOKUP(A143,'Gas Curves'!$A$11:$G$371,IF(AND(MONTH(A143)&gt;=4,MONTH(A143)&lt;=10),4,5)),0)+IF(Fuel!$P$2,VLOOKUP(A143,'Gas Curves'!$A$11:$G$371,IF(AND(MONTH(A143)&gt;=4,MONTH(A143)&lt;=10),6,7)),0)</f>
        <v>4.154</v>
      </c>
      <c r="T143" s="263" t="n">
        <f aca="false">IF(VLOOKUP(A143,'Gas Curves'!$A$11:$I$371,9)=0,T142,VLOOKUP(A143,'Gas Curves'!$A$11:$I$371,9))</f>
        <v>14.427</v>
      </c>
    </row>
    <row r="144" customFormat="false" ht="12.75" hidden="false" customHeight="false" outlineLevel="0" collapsed="false">
      <c r="A144" s="195" t="n">
        <f aca="false">EOMONTH(A143,0)+1</f>
        <v>41334</v>
      </c>
      <c r="B144" s="163" t="n">
        <f aca="false">S144*(1+I$3)</f>
        <v>4.0345</v>
      </c>
      <c r="C144" s="163" t="n">
        <f aca="false">T144*(1+J$3)</f>
        <v>14.427</v>
      </c>
      <c r="D144" s="286" t="n">
        <f aca="false">C144/2</f>
        <v>7.2135</v>
      </c>
      <c r="E144" s="286"/>
      <c r="F144" s="286"/>
      <c r="G144" s="263" t="n">
        <f aca="false">VLOOKUP(A144,'Gas Curves'!$A$11:$G$371,2)</f>
        <v>0.8</v>
      </c>
      <c r="H144" s="263" t="n">
        <f aca="false">IF(VLOOKUP(A144,'Gas Curves'!$A$11:$I$371,8)=0,H143,VLOOKUP(A144,'Gas Curves'!$A$11:$I$371,8))</f>
        <v>0.185</v>
      </c>
      <c r="I144" s="263" t="n">
        <f aca="false">H144/2</f>
        <v>0.0925</v>
      </c>
      <c r="J144" s="263"/>
      <c r="K144" s="263"/>
      <c r="L144" s="135" t="n">
        <f aca="false">VLOOKUP(A144,'Power Curves'!$BF$9:$BG$232,2)</f>
        <v>0.89</v>
      </c>
      <c r="M144" s="130" t="n">
        <f aca="false">L144</f>
        <v>0.89</v>
      </c>
      <c r="N144" s="130" t="n">
        <f aca="false">M144</f>
        <v>0.89</v>
      </c>
      <c r="S144" s="200" t="n">
        <f aca="false">VLOOKUP(A144,'Gas Curves'!$A$11:$G$371,3)+IF(Fuel!$P$1,VLOOKUP(A144,'Gas Curves'!$A$11:$G$371,IF(AND(MONTH(A144)&gt;=4,MONTH(A144)&lt;=10),4,5)),0)+IF(Fuel!$P$2,VLOOKUP(A144,'Gas Curves'!$A$11:$G$371,IF(AND(MONTH(A144)&gt;=4,MONTH(A144)&lt;=10),6,7)),0)</f>
        <v>4.0345</v>
      </c>
      <c r="T144" s="263" t="n">
        <f aca="false">IF(VLOOKUP(A144,'Gas Curves'!$A$11:$I$371,9)=0,T143,VLOOKUP(A144,'Gas Curves'!$A$11:$I$371,9))</f>
        <v>14.427</v>
      </c>
    </row>
    <row r="145" customFormat="false" ht="12.75" hidden="false" customHeight="false" outlineLevel="0" collapsed="false">
      <c r="A145" s="195" t="n">
        <f aca="false">EOMONTH(A144,0)+1</f>
        <v>41365</v>
      </c>
      <c r="B145" s="163" t="n">
        <f aca="false">S145*(1+I$3)</f>
        <v>3.902</v>
      </c>
      <c r="C145" s="163" t="n">
        <f aca="false">T145*(1+J$3)</f>
        <v>14.427</v>
      </c>
      <c r="D145" s="286" t="n">
        <f aca="false">C145/2</f>
        <v>7.2135</v>
      </c>
      <c r="E145" s="286"/>
      <c r="F145" s="286"/>
      <c r="G145" s="263" t="n">
        <f aca="false">VLOOKUP(A145,'Gas Curves'!$A$11:$G$371,2)</f>
        <v>0.45</v>
      </c>
      <c r="H145" s="263" t="n">
        <f aca="false">IF(VLOOKUP(A145,'Gas Curves'!$A$11:$I$371,8)=0,H144,VLOOKUP(A145,'Gas Curves'!$A$11:$I$371,8))</f>
        <v>0.185</v>
      </c>
      <c r="I145" s="263" t="n">
        <f aca="false">H145/2</f>
        <v>0.0925</v>
      </c>
      <c r="J145" s="263"/>
      <c r="K145" s="263"/>
      <c r="L145" s="135" t="n">
        <f aca="false">VLOOKUP(A145,'Power Curves'!$BF$9:$BG$232,2)</f>
        <v>0.89</v>
      </c>
      <c r="M145" s="130" t="n">
        <f aca="false">L145</f>
        <v>0.89</v>
      </c>
      <c r="N145" s="130" t="n">
        <f aca="false">M145</f>
        <v>0.89</v>
      </c>
      <c r="S145" s="200" t="n">
        <f aca="false">VLOOKUP(A145,'Gas Curves'!$A$11:$G$371,3)+IF(Fuel!$P$1,VLOOKUP(A145,'Gas Curves'!$A$11:$G$371,IF(AND(MONTH(A145)&gt;=4,MONTH(A145)&lt;=10),4,5)),0)+IF(Fuel!$P$2,VLOOKUP(A145,'Gas Curves'!$A$11:$G$371,IF(AND(MONTH(A145)&gt;=4,MONTH(A145)&lt;=10),6,7)),0)</f>
        <v>3.902</v>
      </c>
      <c r="T145" s="263" t="n">
        <f aca="false">IF(VLOOKUP(A145,'Gas Curves'!$A$11:$I$371,9)=0,T144,VLOOKUP(A145,'Gas Curves'!$A$11:$I$371,9))</f>
        <v>14.427</v>
      </c>
    </row>
    <row r="146" customFormat="false" ht="12.75" hidden="false" customHeight="false" outlineLevel="0" collapsed="false">
      <c r="A146" s="195" t="n">
        <f aca="false">EOMONTH(A145,0)+1</f>
        <v>41395</v>
      </c>
      <c r="B146" s="163" t="n">
        <f aca="false">S146*(1+I$3)</f>
        <v>3.902</v>
      </c>
      <c r="C146" s="163" t="n">
        <f aca="false">T146*(1+J$3)</f>
        <v>14.427</v>
      </c>
      <c r="D146" s="286" t="n">
        <f aca="false">C146/2</f>
        <v>7.2135</v>
      </c>
      <c r="E146" s="286"/>
      <c r="F146" s="286"/>
      <c r="G146" s="263" t="n">
        <f aca="false">VLOOKUP(A146,'Gas Curves'!$A$11:$G$371,2)</f>
        <v>0.5</v>
      </c>
      <c r="H146" s="263" t="n">
        <f aca="false">IF(VLOOKUP(A146,'Gas Curves'!$A$11:$I$371,8)=0,H145,VLOOKUP(A146,'Gas Curves'!$A$11:$I$371,8))</f>
        <v>0.185</v>
      </c>
      <c r="I146" s="263" t="n">
        <f aca="false">H146/2</f>
        <v>0.0925</v>
      </c>
      <c r="J146" s="263"/>
      <c r="K146" s="263"/>
      <c r="L146" s="135" t="n">
        <f aca="false">VLOOKUP(A146,'Power Curves'!$BF$9:$BG$232,2)</f>
        <v>0.89</v>
      </c>
      <c r="M146" s="130" t="n">
        <f aca="false">L146</f>
        <v>0.89</v>
      </c>
      <c r="N146" s="130" t="n">
        <f aca="false">M146</f>
        <v>0.89</v>
      </c>
      <c r="S146" s="200" t="n">
        <f aca="false">VLOOKUP(A146,'Gas Curves'!$A$11:$G$371,3)+IF(Fuel!$P$1,VLOOKUP(A146,'Gas Curves'!$A$11:$G$371,IF(AND(MONTH(A146)&gt;=4,MONTH(A146)&lt;=10),4,5)),0)+IF(Fuel!$P$2,VLOOKUP(A146,'Gas Curves'!$A$11:$G$371,IF(AND(MONTH(A146)&gt;=4,MONTH(A146)&lt;=10),6,7)),0)</f>
        <v>3.902</v>
      </c>
      <c r="T146" s="263" t="n">
        <f aca="false">IF(VLOOKUP(A146,'Gas Curves'!$A$11:$I$371,9)=0,T145,VLOOKUP(A146,'Gas Curves'!$A$11:$I$371,9))</f>
        <v>14.427</v>
      </c>
    </row>
    <row r="147" customFormat="false" ht="12.75" hidden="false" customHeight="false" outlineLevel="0" collapsed="false">
      <c r="A147" s="195" t="n">
        <f aca="false">EOMONTH(A146,0)+1</f>
        <v>41426</v>
      </c>
      <c r="B147" s="163" t="n">
        <f aca="false">S147*(1+I$3)</f>
        <v>3.939</v>
      </c>
      <c r="C147" s="163" t="n">
        <f aca="false">T147*(1+J$3)</f>
        <v>14.427</v>
      </c>
      <c r="D147" s="286" t="n">
        <f aca="false">C147/2</f>
        <v>7.2135</v>
      </c>
      <c r="E147" s="286"/>
      <c r="F147" s="286"/>
      <c r="G147" s="263" t="n">
        <f aca="false">VLOOKUP(A147,'Gas Curves'!$A$11:$G$371,2)</f>
        <v>0.5</v>
      </c>
      <c r="H147" s="263" t="n">
        <f aca="false">IF(VLOOKUP(A147,'Gas Curves'!$A$11:$I$371,8)=0,H146,VLOOKUP(A147,'Gas Curves'!$A$11:$I$371,8))</f>
        <v>0.185</v>
      </c>
      <c r="I147" s="263" t="n">
        <f aca="false">H147/2</f>
        <v>0.0925</v>
      </c>
      <c r="J147" s="263"/>
      <c r="K147" s="263"/>
      <c r="L147" s="135" t="n">
        <f aca="false">VLOOKUP(A147,'Power Curves'!$BF$9:$BG$232,2)</f>
        <v>0.89</v>
      </c>
      <c r="M147" s="130" t="n">
        <f aca="false">L147</f>
        <v>0.89</v>
      </c>
      <c r="N147" s="130" t="n">
        <f aca="false">M147</f>
        <v>0.89</v>
      </c>
      <c r="S147" s="200" t="n">
        <f aca="false">VLOOKUP(A147,'Gas Curves'!$A$11:$G$371,3)+IF(Fuel!$P$1,VLOOKUP(A147,'Gas Curves'!$A$11:$G$371,IF(AND(MONTH(A147)&gt;=4,MONTH(A147)&lt;=10),4,5)),0)+IF(Fuel!$P$2,VLOOKUP(A147,'Gas Curves'!$A$11:$G$371,IF(AND(MONTH(A147)&gt;=4,MONTH(A147)&lt;=10),6,7)),0)</f>
        <v>3.939</v>
      </c>
      <c r="T147" s="263" t="n">
        <f aca="false">IF(VLOOKUP(A147,'Gas Curves'!$A$11:$I$371,9)=0,T146,VLOOKUP(A147,'Gas Curves'!$A$11:$I$371,9))</f>
        <v>14.427</v>
      </c>
    </row>
    <row r="148" customFormat="false" ht="12.75" hidden="false" customHeight="false" outlineLevel="0" collapsed="false">
      <c r="A148" s="195" t="n">
        <f aca="false">EOMONTH(A147,0)+1</f>
        <v>41456</v>
      </c>
      <c r="B148" s="163" t="n">
        <f aca="false">S148*(1+I$3)</f>
        <v>3.9915</v>
      </c>
      <c r="C148" s="163" t="n">
        <f aca="false">T148*(1+J$3)</f>
        <v>14.427</v>
      </c>
      <c r="D148" s="286" t="n">
        <f aca="false">C148/2</f>
        <v>7.2135</v>
      </c>
      <c r="E148" s="286"/>
      <c r="F148" s="286"/>
      <c r="G148" s="263" t="n">
        <f aca="false">VLOOKUP(A148,'Gas Curves'!$A$11:$G$371,2)</f>
        <v>0.5</v>
      </c>
      <c r="H148" s="263" t="n">
        <f aca="false">IF(VLOOKUP(A148,'Gas Curves'!$A$11:$I$371,8)=0,H147,VLOOKUP(A148,'Gas Curves'!$A$11:$I$371,8))</f>
        <v>0.185</v>
      </c>
      <c r="I148" s="263" t="n">
        <f aca="false">H148/2</f>
        <v>0.0925</v>
      </c>
      <c r="J148" s="263"/>
      <c r="K148" s="263"/>
      <c r="L148" s="135" t="n">
        <f aca="false">VLOOKUP(A148,'Power Curves'!$BF$9:$BG$232,2)</f>
        <v>0.89</v>
      </c>
      <c r="M148" s="130" t="n">
        <f aca="false">L148</f>
        <v>0.89</v>
      </c>
      <c r="N148" s="130" t="n">
        <f aca="false">M148</f>
        <v>0.89</v>
      </c>
      <c r="S148" s="200" t="n">
        <f aca="false">VLOOKUP(A148,'Gas Curves'!$A$11:$G$371,3)+IF(Fuel!$P$1,VLOOKUP(A148,'Gas Curves'!$A$11:$G$371,IF(AND(MONTH(A148)&gt;=4,MONTH(A148)&lt;=10),4,5)),0)+IF(Fuel!$P$2,VLOOKUP(A148,'Gas Curves'!$A$11:$G$371,IF(AND(MONTH(A148)&gt;=4,MONTH(A148)&lt;=10),6,7)),0)</f>
        <v>3.9915</v>
      </c>
      <c r="T148" s="263" t="n">
        <f aca="false">IF(VLOOKUP(A148,'Gas Curves'!$A$11:$I$371,9)=0,T147,VLOOKUP(A148,'Gas Curves'!$A$11:$I$371,9))</f>
        <v>14.427</v>
      </c>
    </row>
    <row r="149" customFormat="false" ht="12.75" hidden="false" customHeight="false" outlineLevel="0" collapsed="false">
      <c r="A149" s="195" t="n">
        <f aca="false">EOMONTH(A148,0)+1</f>
        <v>41487</v>
      </c>
      <c r="B149" s="163" t="n">
        <f aca="false">S149*(1+I$3)</f>
        <v>4.028</v>
      </c>
      <c r="C149" s="163" t="n">
        <f aca="false">T149*(1+J$3)</f>
        <v>14.427</v>
      </c>
      <c r="D149" s="286" t="n">
        <f aca="false">C149/2</f>
        <v>7.2135</v>
      </c>
      <c r="E149" s="286"/>
      <c r="F149" s="286"/>
      <c r="G149" s="263" t="n">
        <f aca="false">VLOOKUP(A149,'Gas Curves'!$A$11:$G$371,2)</f>
        <v>0.55</v>
      </c>
      <c r="H149" s="263" t="n">
        <f aca="false">IF(VLOOKUP(A149,'Gas Curves'!$A$11:$I$371,8)=0,H148,VLOOKUP(A149,'Gas Curves'!$A$11:$I$371,8))</f>
        <v>0.185</v>
      </c>
      <c r="I149" s="263" t="n">
        <f aca="false">H149/2</f>
        <v>0.0925</v>
      </c>
      <c r="J149" s="263"/>
      <c r="K149" s="263"/>
      <c r="L149" s="135" t="n">
        <f aca="false">VLOOKUP(A149,'Power Curves'!$BF$9:$BG$232,2)</f>
        <v>0.89</v>
      </c>
      <c r="M149" s="130" t="n">
        <f aca="false">L149</f>
        <v>0.89</v>
      </c>
      <c r="N149" s="130" t="n">
        <f aca="false">M149</f>
        <v>0.89</v>
      </c>
      <c r="S149" s="200" t="n">
        <f aca="false">VLOOKUP(A149,'Gas Curves'!$A$11:$G$371,3)+IF(Fuel!$P$1,VLOOKUP(A149,'Gas Curves'!$A$11:$G$371,IF(AND(MONTH(A149)&gt;=4,MONTH(A149)&lt;=10),4,5)),0)+IF(Fuel!$P$2,VLOOKUP(A149,'Gas Curves'!$A$11:$G$371,IF(AND(MONTH(A149)&gt;=4,MONTH(A149)&lt;=10),6,7)),0)</f>
        <v>4.028</v>
      </c>
      <c r="T149" s="263" t="n">
        <f aca="false">IF(VLOOKUP(A149,'Gas Curves'!$A$11:$I$371,9)=0,T148,VLOOKUP(A149,'Gas Curves'!$A$11:$I$371,9))</f>
        <v>14.427</v>
      </c>
    </row>
    <row r="150" customFormat="false" ht="12.75" hidden="false" customHeight="false" outlineLevel="0" collapsed="false">
      <c r="A150" s="195" t="n">
        <f aca="false">EOMONTH(A149,0)+1</f>
        <v>41518</v>
      </c>
      <c r="B150" s="163" t="n">
        <f aca="false">S150*(1+I$3)</f>
        <v>4.0335</v>
      </c>
      <c r="C150" s="163" t="n">
        <f aca="false">T150*(1+J$3)</f>
        <v>14.427</v>
      </c>
      <c r="D150" s="286" t="n">
        <f aca="false">C150/2</f>
        <v>7.2135</v>
      </c>
      <c r="E150" s="286"/>
      <c r="F150" s="286"/>
      <c r="G150" s="263" t="n">
        <f aca="false">VLOOKUP(A150,'Gas Curves'!$A$11:$G$371,2)</f>
        <v>0.55</v>
      </c>
      <c r="H150" s="263" t="n">
        <f aca="false">IF(VLOOKUP(A150,'Gas Curves'!$A$11:$I$371,8)=0,H149,VLOOKUP(A150,'Gas Curves'!$A$11:$I$371,8))</f>
        <v>0.185</v>
      </c>
      <c r="I150" s="263" t="n">
        <f aca="false">H150/2</f>
        <v>0.0925</v>
      </c>
      <c r="J150" s="263"/>
      <c r="K150" s="263"/>
      <c r="L150" s="135" t="n">
        <f aca="false">VLOOKUP(A150,'Power Curves'!$BF$9:$BG$232,2)</f>
        <v>0.89</v>
      </c>
      <c r="M150" s="130" t="n">
        <f aca="false">L150</f>
        <v>0.89</v>
      </c>
      <c r="N150" s="130" t="n">
        <f aca="false">M150</f>
        <v>0.89</v>
      </c>
      <c r="S150" s="200" t="n">
        <f aca="false">VLOOKUP(A150,'Gas Curves'!$A$11:$G$371,3)+IF(Fuel!$P$1,VLOOKUP(A150,'Gas Curves'!$A$11:$G$371,IF(AND(MONTH(A150)&gt;=4,MONTH(A150)&lt;=10),4,5)),0)+IF(Fuel!$P$2,VLOOKUP(A150,'Gas Curves'!$A$11:$G$371,IF(AND(MONTH(A150)&gt;=4,MONTH(A150)&lt;=10),6,7)),0)</f>
        <v>4.0335</v>
      </c>
      <c r="T150" s="263" t="n">
        <f aca="false">IF(VLOOKUP(A150,'Gas Curves'!$A$11:$I$371,9)=0,T149,VLOOKUP(A150,'Gas Curves'!$A$11:$I$371,9))</f>
        <v>14.427</v>
      </c>
    </row>
    <row r="151" customFormat="false" ht="12.75" hidden="false" customHeight="false" outlineLevel="0" collapsed="false">
      <c r="A151" s="195" t="n">
        <f aca="false">EOMONTH(A150,0)+1</f>
        <v>41548</v>
      </c>
      <c r="B151" s="163" t="n">
        <f aca="false">S151*(1+I$3)</f>
        <v>4.0155</v>
      </c>
      <c r="C151" s="163" t="n">
        <f aca="false">T151*(1+J$3)</f>
        <v>14.427</v>
      </c>
      <c r="D151" s="286" t="n">
        <f aca="false">C151/2</f>
        <v>7.2135</v>
      </c>
      <c r="E151" s="286"/>
      <c r="F151" s="286"/>
      <c r="G151" s="263" t="n">
        <f aca="false">VLOOKUP(A151,'Gas Curves'!$A$11:$G$371,2)</f>
        <v>0.6</v>
      </c>
      <c r="H151" s="263" t="n">
        <f aca="false">IF(VLOOKUP(A151,'Gas Curves'!$A$11:$I$371,8)=0,H150,VLOOKUP(A151,'Gas Curves'!$A$11:$I$371,8))</f>
        <v>0.185</v>
      </c>
      <c r="I151" s="263" t="n">
        <f aca="false">H151/2</f>
        <v>0.0925</v>
      </c>
      <c r="J151" s="263"/>
      <c r="K151" s="263"/>
      <c r="L151" s="135" t="n">
        <f aca="false">VLOOKUP(A151,'Power Curves'!$BF$9:$BG$232,2)</f>
        <v>0.89</v>
      </c>
      <c r="M151" s="130" t="n">
        <f aca="false">L151</f>
        <v>0.89</v>
      </c>
      <c r="N151" s="130" t="n">
        <f aca="false">M151</f>
        <v>0.89</v>
      </c>
      <c r="S151" s="200" t="n">
        <f aca="false">VLOOKUP(A151,'Gas Curves'!$A$11:$G$371,3)+IF(Fuel!$P$1,VLOOKUP(A151,'Gas Curves'!$A$11:$G$371,IF(AND(MONTH(A151)&gt;=4,MONTH(A151)&lt;=10),4,5)),0)+IF(Fuel!$P$2,VLOOKUP(A151,'Gas Curves'!$A$11:$G$371,IF(AND(MONTH(A151)&gt;=4,MONTH(A151)&lt;=10),6,7)),0)</f>
        <v>4.0155</v>
      </c>
      <c r="T151" s="263" t="n">
        <f aca="false">IF(VLOOKUP(A151,'Gas Curves'!$A$11:$I$371,9)=0,T150,VLOOKUP(A151,'Gas Curves'!$A$11:$I$371,9))</f>
        <v>14.427</v>
      </c>
    </row>
    <row r="152" customFormat="false" ht="12.75" hidden="false" customHeight="false" outlineLevel="0" collapsed="false">
      <c r="A152" s="195" t="n">
        <f aca="false">EOMONTH(A151,0)+1</f>
        <v>41579</v>
      </c>
      <c r="B152" s="163" t="n">
        <f aca="false">S152*(1+I$3)</f>
        <v>4.1505</v>
      </c>
      <c r="C152" s="163" t="n">
        <f aca="false">T152*(1+J$3)</f>
        <v>14.427</v>
      </c>
      <c r="D152" s="286" t="n">
        <f aca="false">C152/2</f>
        <v>7.2135</v>
      </c>
      <c r="E152" s="286"/>
      <c r="F152" s="286"/>
      <c r="G152" s="263" t="n">
        <f aca="false">VLOOKUP(A152,'Gas Curves'!$A$11:$G$371,2)</f>
        <v>0.85</v>
      </c>
      <c r="H152" s="263" t="n">
        <f aca="false">IF(VLOOKUP(A152,'Gas Curves'!$A$11:$I$371,8)=0,H151,VLOOKUP(A152,'Gas Curves'!$A$11:$I$371,8))</f>
        <v>0.185</v>
      </c>
      <c r="I152" s="263" t="n">
        <f aca="false">H152/2</f>
        <v>0.0925</v>
      </c>
      <c r="J152" s="263"/>
      <c r="K152" s="263"/>
      <c r="L152" s="135" t="n">
        <f aca="false">VLOOKUP(A152,'Power Curves'!$BF$9:$BG$232,2)</f>
        <v>0.89</v>
      </c>
      <c r="M152" s="130" t="n">
        <f aca="false">L152</f>
        <v>0.89</v>
      </c>
      <c r="N152" s="130" t="n">
        <f aca="false">M152</f>
        <v>0.89</v>
      </c>
      <c r="S152" s="200" t="n">
        <f aca="false">VLOOKUP(A152,'Gas Curves'!$A$11:$G$371,3)+IF(Fuel!$P$1,VLOOKUP(A152,'Gas Curves'!$A$11:$G$371,IF(AND(MONTH(A152)&gt;=4,MONTH(A152)&lt;=10),4,5)),0)+IF(Fuel!$P$2,VLOOKUP(A152,'Gas Curves'!$A$11:$G$371,IF(AND(MONTH(A152)&gt;=4,MONTH(A152)&lt;=10),6,7)),0)</f>
        <v>4.1505</v>
      </c>
      <c r="T152" s="263" t="n">
        <f aca="false">IF(VLOOKUP(A152,'Gas Curves'!$A$11:$I$371,9)=0,T151,VLOOKUP(A152,'Gas Curves'!$A$11:$I$371,9))</f>
        <v>14.427</v>
      </c>
    </row>
    <row r="153" customFormat="false" ht="12.75" hidden="false" customHeight="false" outlineLevel="0" collapsed="false">
      <c r="A153" s="195" t="n">
        <f aca="false">EOMONTH(A152,0)+1</f>
        <v>41609</v>
      </c>
      <c r="B153" s="163" t="n">
        <f aca="false">S153*(1+I$3)</f>
        <v>4.303</v>
      </c>
      <c r="C153" s="163" t="n">
        <f aca="false">T153*(1+J$3)</f>
        <v>14.427</v>
      </c>
      <c r="D153" s="286" t="n">
        <f aca="false">C153/2</f>
        <v>7.2135</v>
      </c>
      <c r="E153" s="286"/>
      <c r="F153" s="286"/>
      <c r="G153" s="263" t="n">
        <f aca="false">VLOOKUP(A153,'Gas Curves'!$A$11:$G$371,2)</f>
        <v>1.05</v>
      </c>
      <c r="H153" s="263" t="n">
        <f aca="false">IF(VLOOKUP(A153,'Gas Curves'!$A$11:$I$371,8)=0,H152,VLOOKUP(A153,'Gas Curves'!$A$11:$I$371,8))</f>
        <v>0.185</v>
      </c>
      <c r="I153" s="263" t="n">
        <f aca="false">H153/2</f>
        <v>0.0925</v>
      </c>
      <c r="J153" s="263"/>
      <c r="K153" s="263"/>
      <c r="L153" s="135" t="n">
        <f aca="false">VLOOKUP(A153,'Power Curves'!$BF$9:$BG$232,2)</f>
        <v>0.89</v>
      </c>
      <c r="M153" s="130" t="n">
        <f aca="false">L153</f>
        <v>0.89</v>
      </c>
      <c r="N153" s="130" t="n">
        <f aca="false">M153</f>
        <v>0.89</v>
      </c>
      <c r="S153" s="200" t="n">
        <f aca="false">VLOOKUP(A153,'Gas Curves'!$A$11:$G$371,3)+IF(Fuel!$P$1,VLOOKUP(A153,'Gas Curves'!$A$11:$G$371,IF(AND(MONTH(A153)&gt;=4,MONTH(A153)&lt;=10),4,5)),0)+IF(Fuel!$P$2,VLOOKUP(A153,'Gas Curves'!$A$11:$G$371,IF(AND(MONTH(A153)&gt;=4,MONTH(A153)&lt;=10),6,7)),0)</f>
        <v>4.303</v>
      </c>
      <c r="T153" s="263" t="n">
        <f aca="false">IF(VLOOKUP(A153,'Gas Curves'!$A$11:$I$371,9)=0,T152,VLOOKUP(A153,'Gas Curves'!$A$11:$I$371,9))</f>
        <v>14.427</v>
      </c>
    </row>
    <row r="154" customFormat="false" ht="12.75" hidden="false" customHeight="false" outlineLevel="0" collapsed="false">
      <c r="A154" s="195" t="n">
        <f aca="false">EOMONTH(A153,0)+1</f>
        <v>41640</v>
      </c>
      <c r="B154" s="163" t="n">
        <f aca="false">S154*(1+I$3)</f>
        <v>4.358</v>
      </c>
      <c r="C154" s="163" t="n">
        <f aca="false">T154*(1+J$3)</f>
        <v>14.427</v>
      </c>
      <c r="D154" s="286" t="n">
        <f aca="false">C154/2</f>
        <v>7.2135</v>
      </c>
      <c r="E154" s="286"/>
      <c r="F154" s="286"/>
      <c r="G154" s="263" t="n">
        <f aca="false">VLOOKUP(A154,'Gas Curves'!$A$11:$G$371,2)</f>
        <v>1.05</v>
      </c>
      <c r="H154" s="263" t="n">
        <f aca="false">IF(VLOOKUP(A154,'Gas Curves'!$A$11:$I$371,8)=0,H153,VLOOKUP(A154,'Gas Curves'!$A$11:$I$371,8))</f>
        <v>0.185</v>
      </c>
      <c r="I154" s="263" t="n">
        <f aca="false">H154/2</f>
        <v>0.0925</v>
      </c>
      <c r="J154" s="263"/>
      <c r="K154" s="263"/>
      <c r="L154" s="135" t="n">
        <f aca="false">VLOOKUP(A154,'Power Curves'!$BF$9:$BG$232,2)</f>
        <v>0.89</v>
      </c>
      <c r="M154" s="130" t="n">
        <f aca="false">L154</f>
        <v>0.89</v>
      </c>
      <c r="N154" s="130" t="n">
        <f aca="false">M154</f>
        <v>0.89</v>
      </c>
      <c r="S154" s="200" t="n">
        <f aca="false">VLOOKUP(A154,'Gas Curves'!$A$11:$G$371,3)+IF(Fuel!$P$1,VLOOKUP(A154,'Gas Curves'!$A$11:$G$371,IF(AND(MONTH(A154)&gt;=4,MONTH(A154)&lt;=10),4,5)),0)+IF(Fuel!$P$2,VLOOKUP(A154,'Gas Curves'!$A$11:$G$371,IF(AND(MONTH(A154)&gt;=4,MONTH(A154)&lt;=10),6,7)),0)</f>
        <v>4.358</v>
      </c>
      <c r="T154" s="263" t="n">
        <f aca="false">IF(VLOOKUP(A154,'Gas Curves'!$A$11:$I$371,9)=0,T153,VLOOKUP(A154,'Gas Curves'!$A$11:$I$371,9))</f>
        <v>14.427</v>
      </c>
    </row>
    <row r="155" customFormat="false" ht="12.75" hidden="false" customHeight="false" outlineLevel="0" collapsed="false">
      <c r="A155" s="195" t="n">
        <f aca="false">EOMONTH(A154,0)+1</f>
        <v>41671</v>
      </c>
      <c r="B155" s="163" t="n">
        <f aca="false">S155*(1+I$3)</f>
        <v>4.2615</v>
      </c>
      <c r="C155" s="163" t="n">
        <f aca="false">T155*(1+J$3)</f>
        <v>14.427</v>
      </c>
      <c r="D155" s="286" t="n">
        <f aca="false">C155/2</f>
        <v>7.2135</v>
      </c>
      <c r="E155" s="286"/>
      <c r="F155" s="286"/>
      <c r="G155" s="263" t="n">
        <f aca="false">VLOOKUP(A155,'Gas Curves'!$A$11:$G$371,2)</f>
        <v>1.05</v>
      </c>
      <c r="H155" s="263" t="n">
        <f aca="false">IF(VLOOKUP(A155,'Gas Curves'!$A$11:$I$371,8)=0,H154,VLOOKUP(A155,'Gas Curves'!$A$11:$I$371,8))</f>
        <v>0.185</v>
      </c>
      <c r="I155" s="263" t="n">
        <f aca="false">H155/2</f>
        <v>0.0925</v>
      </c>
      <c r="J155" s="263"/>
      <c r="K155" s="263"/>
      <c r="L155" s="135" t="n">
        <f aca="false">VLOOKUP(A155,'Power Curves'!$BF$9:$BG$232,2)</f>
        <v>0.89</v>
      </c>
      <c r="M155" s="130" t="n">
        <f aca="false">L155</f>
        <v>0.89</v>
      </c>
      <c r="N155" s="130" t="n">
        <f aca="false">M155</f>
        <v>0.89</v>
      </c>
      <c r="S155" s="200" t="n">
        <f aca="false">VLOOKUP(A155,'Gas Curves'!$A$11:$G$371,3)+IF(Fuel!$P$1,VLOOKUP(A155,'Gas Curves'!$A$11:$G$371,IF(AND(MONTH(A155)&gt;=4,MONTH(A155)&lt;=10),4,5)),0)+IF(Fuel!$P$2,VLOOKUP(A155,'Gas Curves'!$A$11:$G$371,IF(AND(MONTH(A155)&gt;=4,MONTH(A155)&lt;=10),6,7)),0)</f>
        <v>4.2615</v>
      </c>
      <c r="T155" s="263" t="n">
        <f aca="false">IF(VLOOKUP(A155,'Gas Curves'!$A$11:$I$371,9)=0,T154,VLOOKUP(A155,'Gas Curves'!$A$11:$I$371,9))</f>
        <v>14.427</v>
      </c>
    </row>
    <row r="156" customFormat="false" ht="12.75" hidden="false" customHeight="false" outlineLevel="0" collapsed="false">
      <c r="A156" s="195" t="n">
        <f aca="false">EOMONTH(A155,0)+1</f>
        <v>41699</v>
      </c>
      <c r="B156" s="163" t="n">
        <f aca="false">S156*(1+I$3)</f>
        <v>4.142</v>
      </c>
      <c r="C156" s="163" t="n">
        <f aca="false">T156*(1+J$3)</f>
        <v>14.427</v>
      </c>
      <c r="D156" s="286" t="n">
        <f aca="false">C156/2</f>
        <v>7.2135</v>
      </c>
      <c r="E156" s="286"/>
      <c r="F156" s="286"/>
      <c r="G156" s="263" t="n">
        <f aca="false">VLOOKUP(A156,'Gas Curves'!$A$11:$G$371,2)</f>
        <v>0.8</v>
      </c>
      <c r="H156" s="263" t="n">
        <f aca="false">IF(VLOOKUP(A156,'Gas Curves'!$A$11:$I$371,8)=0,H155,VLOOKUP(A156,'Gas Curves'!$A$11:$I$371,8))</f>
        <v>0.185</v>
      </c>
      <c r="I156" s="263" t="n">
        <f aca="false">H156/2</f>
        <v>0.0925</v>
      </c>
      <c r="J156" s="263"/>
      <c r="K156" s="263"/>
      <c r="L156" s="135" t="n">
        <f aca="false">VLOOKUP(A156,'Power Curves'!$BF$9:$BG$232,2)</f>
        <v>0.89</v>
      </c>
      <c r="M156" s="130" t="n">
        <f aca="false">L156</f>
        <v>0.89</v>
      </c>
      <c r="N156" s="130" t="n">
        <f aca="false">M156</f>
        <v>0.89</v>
      </c>
      <c r="S156" s="200" t="n">
        <f aca="false">VLOOKUP(A156,'Gas Curves'!$A$11:$G$371,3)+IF(Fuel!$P$1,VLOOKUP(A156,'Gas Curves'!$A$11:$G$371,IF(AND(MONTH(A156)&gt;=4,MONTH(A156)&lt;=10),4,5)),0)+IF(Fuel!$P$2,VLOOKUP(A156,'Gas Curves'!$A$11:$G$371,IF(AND(MONTH(A156)&gt;=4,MONTH(A156)&lt;=10),6,7)),0)</f>
        <v>4.142</v>
      </c>
      <c r="T156" s="263" t="n">
        <f aca="false">IF(VLOOKUP(A156,'Gas Curves'!$A$11:$I$371,9)=0,T155,VLOOKUP(A156,'Gas Curves'!$A$11:$I$371,9))</f>
        <v>14.427</v>
      </c>
    </row>
    <row r="157" customFormat="false" ht="12.75" hidden="false" customHeight="false" outlineLevel="0" collapsed="false">
      <c r="A157" s="195" t="n">
        <f aca="false">EOMONTH(A156,0)+1</f>
        <v>41730</v>
      </c>
      <c r="B157" s="163" t="n">
        <f aca="false">S157*(1+I$3)</f>
        <v>4.0095</v>
      </c>
      <c r="C157" s="163" t="n">
        <f aca="false">T157*(1+J$3)</f>
        <v>14.427</v>
      </c>
      <c r="D157" s="286" t="n">
        <f aca="false">C157/2</f>
        <v>7.2135</v>
      </c>
      <c r="E157" s="286"/>
      <c r="F157" s="286"/>
      <c r="G157" s="263" t="n">
        <f aca="false">VLOOKUP(A157,'Gas Curves'!$A$11:$G$371,2)</f>
        <v>0.45</v>
      </c>
      <c r="H157" s="263" t="n">
        <f aca="false">IF(VLOOKUP(A157,'Gas Curves'!$A$11:$I$371,8)=0,H156,VLOOKUP(A157,'Gas Curves'!$A$11:$I$371,8))</f>
        <v>0.185</v>
      </c>
      <c r="I157" s="263" t="n">
        <f aca="false">H157/2</f>
        <v>0.0925</v>
      </c>
      <c r="J157" s="263"/>
      <c r="K157" s="263"/>
      <c r="L157" s="135" t="n">
        <f aca="false">VLOOKUP(A157,'Power Curves'!$BF$9:$BG$232,2)</f>
        <v>0.89</v>
      </c>
      <c r="M157" s="130" t="n">
        <f aca="false">L157</f>
        <v>0.89</v>
      </c>
      <c r="N157" s="130" t="n">
        <f aca="false">M157</f>
        <v>0.89</v>
      </c>
      <c r="S157" s="200" t="n">
        <f aca="false">VLOOKUP(A157,'Gas Curves'!$A$11:$G$371,3)+IF(Fuel!$P$1,VLOOKUP(A157,'Gas Curves'!$A$11:$G$371,IF(AND(MONTH(A157)&gt;=4,MONTH(A157)&lt;=10),4,5)),0)+IF(Fuel!$P$2,VLOOKUP(A157,'Gas Curves'!$A$11:$G$371,IF(AND(MONTH(A157)&gt;=4,MONTH(A157)&lt;=10),6,7)),0)</f>
        <v>4.0095</v>
      </c>
      <c r="T157" s="263" t="n">
        <f aca="false">IF(VLOOKUP(A157,'Gas Curves'!$A$11:$I$371,9)=0,T156,VLOOKUP(A157,'Gas Curves'!$A$11:$I$371,9))</f>
        <v>14.427</v>
      </c>
    </row>
    <row r="158" customFormat="false" ht="12.75" hidden="false" customHeight="false" outlineLevel="0" collapsed="false">
      <c r="A158" s="195" t="n">
        <f aca="false">EOMONTH(A157,0)+1</f>
        <v>41760</v>
      </c>
      <c r="B158" s="163" t="n">
        <f aca="false">S158*(1+I$3)</f>
        <v>4.0095</v>
      </c>
      <c r="C158" s="163" t="n">
        <f aca="false">T158*(1+J$3)</f>
        <v>14.427</v>
      </c>
      <c r="D158" s="286" t="n">
        <f aca="false">C158/2</f>
        <v>7.2135</v>
      </c>
      <c r="E158" s="286"/>
      <c r="F158" s="286"/>
      <c r="G158" s="263" t="n">
        <f aca="false">VLOOKUP(A158,'Gas Curves'!$A$11:$G$371,2)</f>
        <v>0.5</v>
      </c>
      <c r="H158" s="263" t="n">
        <f aca="false">IF(VLOOKUP(A158,'Gas Curves'!$A$11:$I$371,8)=0,H157,VLOOKUP(A158,'Gas Curves'!$A$11:$I$371,8))</f>
        <v>0.185</v>
      </c>
      <c r="I158" s="263" t="n">
        <f aca="false">H158/2</f>
        <v>0.0925</v>
      </c>
      <c r="J158" s="263"/>
      <c r="K158" s="263"/>
      <c r="L158" s="135" t="n">
        <f aca="false">VLOOKUP(A158,'Power Curves'!$BF$9:$BG$232,2)</f>
        <v>0.89</v>
      </c>
      <c r="M158" s="130" t="n">
        <f aca="false">L158</f>
        <v>0.89</v>
      </c>
      <c r="N158" s="130" t="n">
        <f aca="false">M158</f>
        <v>0.89</v>
      </c>
      <c r="S158" s="200" t="n">
        <f aca="false">VLOOKUP(A158,'Gas Curves'!$A$11:$G$371,3)+IF(Fuel!$P$1,VLOOKUP(A158,'Gas Curves'!$A$11:$G$371,IF(AND(MONTH(A158)&gt;=4,MONTH(A158)&lt;=10),4,5)),0)+IF(Fuel!$P$2,VLOOKUP(A158,'Gas Curves'!$A$11:$G$371,IF(AND(MONTH(A158)&gt;=4,MONTH(A158)&lt;=10),6,7)),0)</f>
        <v>4.0095</v>
      </c>
      <c r="T158" s="263" t="n">
        <f aca="false">IF(VLOOKUP(A158,'Gas Curves'!$A$11:$I$371,9)=0,T157,VLOOKUP(A158,'Gas Curves'!$A$11:$I$371,9))</f>
        <v>14.427</v>
      </c>
    </row>
    <row r="159" customFormat="false" ht="12.75" hidden="false" customHeight="false" outlineLevel="0" collapsed="false">
      <c r="A159" s="195" t="n">
        <f aca="false">EOMONTH(A158,0)+1</f>
        <v>41791</v>
      </c>
      <c r="B159" s="163" t="n">
        <f aca="false">S159*(1+I$3)</f>
        <v>4.0465</v>
      </c>
      <c r="C159" s="163" t="n">
        <f aca="false">T159*(1+J$3)</f>
        <v>14.427</v>
      </c>
      <c r="D159" s="286" t="n">
        <f aca="false">C159/2</f>
        <v>7.2135</v>
      </c>
      <c r="E159" s="286"/>
      <c r="F159" s="286"/>
      <c r="G159" s="263" t="n">
        <f aca="false">VLOOKUP(A159,'Gas Curves'!$A$11:$G$371,2)</f>
        <v>0.5</v>
      </c>
      <c r="H159" s="263" t="n">
        <f aca="false">IF(VLOOKUP(A159,'Gas Curves'!$A$11:$I$371,8)=0,H158,VLOOKUP(A159,'Gas Curves'!$A$11:$I$371,8))</f>
        <v>0.185</v>
      </c>
      <c r="I159" s="263" t="n">
        <f aca="false">H159/2</f>
        <v>0.0925</v>
      </c>
      <c r="J159" s="263"/>
      <c r="K159" s="263"/>
      <c r="L159" s="135" t="n">
        <f aca="false">VLOOKUP(A159,'Power Curves'!$BF$9:$BG$232,2)</f>
        <v>0.89</v>
      </c>
      <c r="M159" s="130" t="n">
        <f aca="false">L159</f>
        <v>0.89</v>
      </c>
      <c r="N159" s="130" t="n">
        <f aca="false">M159</f>
        <v>0.89</v>
      </c>
      <c r="S159" s="200" t="n">
        <f aca="false">VLOOKUP(A159,'Gas Curves'!$A$11:$G$371,3)+IF(Fuel!$P$1,VLOOKUP(A159,'Gas Curves'!$A$11:$G$371,IF(AND(MONTH(A159)&gt;=4,MONTH(A159)&lt;=10),4,5)),0)+IF(Fuel!$P$2,VLOOKUP(A159,'Gas Curves'!$A$11:$G$371,IF(AND(MONTH(A159)&gt;=4,MONTH(A159)&lt;=10),6,7)),0)</f>
        <v>4.0465</v>
      </c>
      <c r="T159" s="263" t="n">
        <f aca="false">IF(VLOOKUP(A159,'Gas Curves'!$A$11:$I$371,9)=0,T158,VLOOKUP(A159,'Gas Curves'!$A$11:$I$371,9))</f>
        <v>14.427</v>
      </c>
    </row>
    <row r="160" customFormat="false" ht="12.75" hidden="false" customHeight="false" outlineLevel="0" collapsed="false">
      <c r="A160" s="195" t="n">
        <f aca="false">EOMONTH(A159,0)+1</f>
        <v>41821</v>
      </c>
      <c r="B160" s="163" t="n">
        <f aca="false">S160*(1+I$3)</f>
        <v>4.099</v>
      </c>
      <c r="C160" s="163" t="n">
        <f aca="false">T160*(1+J$3)</f>
        <v>14.427</v>
      </c>
      <c r="D160" s="286" t="n">
        <f aca="false">C160/2</f>
        <v>7.2135</v>
      </c>
      <c r="E160" s="286"/>
      <c r="F160" s="286"/>
      <c r="G160" s="263" t="n">
        <f aca="false">VLOOKUP(A160,'Gas Curves'!$A$11:$G$371,2)</f>
        <v>0.5</v>
      </c>
      <c r="H160" s="263" t="n">
        <f aca="false">IF(VLOOKUP(A160,'Gas Curves'!$A$11:$I$371,8)=0,H159,VLOOKUP(A160,'Gas Curves'!$A$11:$I$371,8))</f>
        <v>0.185</v>
      </c>
      <c r="I160" s="263" t="n">
        <f aca="false">H160/2</f>
        <v>0.0925</v>
      </c>
      <c r="J160" s="263"/>
      <c r="K160" s="263"/>
      <c r="L160" s="135" t="n">
        <f aca="false">VLOOKUP(A160,'Power Curves'!$BF$9:$BG$232,2)</f>
        <v>0.89</v>
      </c>
      <c r="M160" s="130" t="n">
        <f aca="false">L160</f>
        <v>0.89</v>
      </c>
      <c r="N160" s="130" t="n">
        <f aca="false">M160</f>
        <v>0.89</v>
      </c>
      <c r="S160" s="200" t="n">
        <f aca="false">VLOOKUP(A160,'Gas Curves'!$A$11:$G$371,3)+IF(Fuel!$P$1,VLOOKUP(A160,'Gas Curves'!$A$11:$G$371,IF(AND(MONTH(A160)&gt;=4,MONTH(A160)&lt;=10),4,5)),0)+IF(Fuel!$P$2,VLOOKUP(A160,'Gas Curves'!$A$11:$G$371,IF(AND(MONTH(A160)&gt;=4,MONTH(A160)&lt;=10),6,7)),0)</f>
        <v>4.099</v>
      </c>
      <c r="T160" s="263" t="n">
        <f aca="false">IF(VLOOKUP(A160,'Gas Curves'!$A$11:$I$371,9)=0,T159,VLOOKUP(A160,'Gas Curves'!$A$11:$I$371,9))</f>
        <v>14.427</v>
      </c>
    </row>
    <row r="161" customFormat="false" ht="12.75" hidden="false" customHeight="false" outlineLevel="0" collapsed="false">
      <c r="A161" s="195" t="n">
        <f aca="false">EOMONTH(A160,0)+1</f>
        <v>41852</v>
      </c>
      <c r="B161" s="163" t="n">
        <f aca="false">S161*(1+I$3)</f>
        <v>4.1355</v>
      </c>
      <c r="C161" s="163" t="n">
        <f aca="false">T161*(1+J$3)</f>
        <v>14.427</v>
      </c>
      <c r="D161" s="286" t="n">
        <f aca="false">C161/2</f>
        <v>7.2135</v>
      </c>
      <c r="E161" s="286"/>
      <c r="F161" s="286"/>
      <c r="G161" s="263" t="n">
        <f aca="false">VLOOKUP(A161,'Gas Curves'!$A$11:$G$371,2)</f>
        <v>0.55</v>
      </c>
      <c r="H161" s="263" t="n">
        <f aca="false">IF(VLOOKUP(A161,'Gas Curves'!$A$11:$I$371,8)=0,H160,VLOOKUP(A161,'Gas Curves'!$A$11:$I$371,8))</f>
        <v>0.185</v>
      </c>
      <c r="I161" s="263" t="n">
        <f aca="false">H161/2</f>
        <v>0.0925</v>
      </c>
      <c r="J161" s="263"/>
      <c r="K161" s="263"/>
      <c r="L161" s="135" t="n">
        <f aca="false">VLOOKUP(A161,'Power Curves'!$BF$9:$BG$232,2)</f>
        <v>0.89</v>
      </c>
      <c r="M161" s="130" t="n">
        <f aca="false">L161</f>
        <v>0.89</v>
      </c>
      <c r="N161" s="130" t="n">
        <f aca="false">M161</f>
        <v>0.89</v>
      </c>
      <c r="S161" s="200" t="n">
        <f aca="false">VLOOKUP(A161,'Gas Curves'!$A$11:$G$371,3)+IF(Fuel!$P$1,VLOOKUP(A161,'Gas Curves'!$A$11:$G$371,IF(AND(MONTH(A161)&gt;=4,MONTH(A161)&lt;=10),4,5)),0)+IF(Fuel!$P$2,VLOOKUP(A161,'Gas Curves'!$A$11:$G$371,IF(AND(MONTH(A161)&gt;=4,MONTH(A161)&lt;=10),6,7)),0)</f>
        <v>4.1355</v>
      </c>
      <c r="T161" s="263" t="n">
        <f aca="false">IF(VLOOKUP(A161,'Gas Curves'!$A$11:$I$371,9)=0,T160,VLOOKUP(A161,'Gas Curves'!$A$11:$I$371,9))</f>
        <v>14.427</v>
      </c>
    </row>
    <row r="162" customFormat="false" ht="12.75" hidden="false" customHeight="false" outlineLevel="0" collapsed="false">
      <c r="A162" s="195" t="n">
        <f aca="false">EOMONTH(A161,0)+1</f>
        <v>41883</v>
      </c>
      <c r="B162" s="163" t="n">
        <f aca="false">S162*(1+I$3)</f>
        <v>4.141</v>
      </c>
      <c r="C162" s="163" t="n">
        <f aca="false">T162*(1+J$3)</f>
        <v>14.427</v>
      </c>
      <c r="D162" s="286" t="n">
        <f aca="false">C162/2</f>
        <v>7.2135</v>
      </c>
      <c r="E162" s="286"/>
      <c r="F162" s="286"/>
      <c r="G162" s="263" t="n">
        <f aca="false">VLOOKUP(A162,'Gas Curves'!$A$11:$G$371,2)</f>
        <v>0.55</v>
      </c>
      <c r="H162" s="263" t="n">
        <f aca="false">IF(VLOOKUP(A162,'Gas Curves'!$A$11:$I$371,8)=0,H161,VLOOKUP(A162,'Gas Curves'!$A$11:$I$371,8))</f>
        <v>0.185</v>
      </c>
      <c r="I162" s="263" t="n">
        <f aca="false">H162/2</f>
        <v>0.0925</v>
      </c>
      <c r="J162" s="263"/>
      <c r="K162" s="263"/>
      <c r="L162" s="135" t="n">
        <f aca="false">VLOOKUP(A162,'Power Curves'!$BF$9:$BG$232,2)</f>
        <v>0.89</v>
      </c>
      <c r="M162" s="130" t="n">
        <f aca="false">L162</f>
        <v>0.89</v>
      </c>
      <c r="N162" s="130" t="n">
        <f aca="false">M162</f>
        <v>0.89</v>
      </c>
      <c r="S162" s="200" t="n">
        <f aca="false">VLOOKUP(A162,'Gas Curves'!$A$11:$G$371,3)+IF(Fuel!$P$1,VLOOKUP(A162,'Gas Curves'!$A$11:$G$371,IF(AND(MONTH(A162)&gt;=4,MONTH(A162)&lt;=10),4,5)),0)+IF(Fuel!$P$2,VLOOKUP(A162,'Gas Curves'!$A$11:$G$371,IF(AND(MONTH(A162)&gt;=4,MONTH(A162)&lt;=10),6,7)),0)</f>
        <v>4.141</v>
      </c>
      <c r="T162" s="263" t="n">
        <f aca="false">IF(VLOOKUP(A162,'Gas Curves'!$A$11:$I$371,9)=0,T161,VLOOKUP(A162,'Gas Curves'!$A$11:$I$371,9))</f>
        <v>14.427</v>
      </c>
    </row>
    <row r="163" customFormat="false" ht="12.75" hidden="false" customHeight="false" outlineLevel="0" collapsed="false">
      <c r="A163" s="195" t="n">
        <f aca="false">EOMONTH(A162,0)+1</f>
        <v>41913</v>
      </c>
      <c r="B163" s="163" t="n">
        <f aca="false">S163*(1+I$3)</f>
        <v>4.123</v>
      </c>
      <c r="C163" s="163" t="n">
        <f aca="false">T163*(1+J$3)</f>
        <v>14.427</v>
      </c>
      <c r="D163" s="286" t="n">
        <f aca="false">C163/2</f>
        <v>7.2135</v>
      </c>
      <c r="E163" s="286"/>
      <c r="F163" s="286"/>
      <c r="G163" s="263" t="n">
        <f aca="false">VLOOKUP(A163,'Gas Curves'!$A$11:$G$371,2)</f>
        <v>0.6</v>
      </c>
      <c r="H163" s="263" t="n">
        <f aca="false">IF(VLOOKUP(A163,'Gas Curves'!$A$11:$I$371,8)=0,H162,VLOOKUP(A163,'Gas Curves'!$A$11:$I$371,8))</f>
        <v>0.185</v>
      </c>
      <c r="I163" s="263" t="n">
        <f aca="false">H163/2</f>
        <v>0.0925</v>
      </c>
      <c r="J163" s="263"/>
      <c r="K163" s="263"/>
      <c r="L163" s="135" t="n">
        <f aca="false">VLOOKUP(A163,'Power Curves'!$BF$9:$BG$232,2)</f>
        <v>0.89</v>
      </c>
      <c r="M163" s="130" t="n">
        <f aca="false">L163</f>
        <v>0.89</v>
      </c>
      <c r="N163" s="130" t="n">
        <f aca="false">M163</f>
        <v>0.89</v>
      </c>
      <c r="S163" s="200" t="n">
        <f aca="false">VLOOKUP(A163,'Gas Curves'!$A$11:$G$371,3)+IF(Fuel!$P$1,VLOOKUP(A163,'Gas Curves'!$A$11:$G$371,IF(AND(MONTH(A163)&gt;=4,MONTH(A163)&lt;=10),4,5)),0)+IF(Fuel!$P$2,VLOOKUP(A163,'Gas Curves'!$A$11:$G$371,IF(AND(MONTH(A163)&gt;=4,MONTH(A163)&lt;=10),6,7)),0)</f>
        <v>4.123</v>
      </c>
      <c r="T163" s="263" t="n">
        <f aca="false">IF(VLOOKUP(A163,'Gas Curves'!$A$11:$I$371,9)=0,T162,VLOOKUP(A163,'Gas Curves'!$A$11:$I$371,9))</f>
        <v>14.427</v>
      </c>
    </row>
    <row r="164" customFormat="false" ht="12.75" hidden="false" customHeight="false" outlineLevel="0" collapsed="false">
      <c r="A164" s="195" t="n">
        <f aca="false">EOMONTH(A163,0)+1</f>
        <v>41944</v>
      </c>
      <c r="B164" s="163" t="n">
        <f aca="false">S164*(1+I$3)</f>
        <v>4.258</v>
      </c>
      <c r="C164" s="163" t="n">
        <f aca="false">T164*(1+J$3)</f>
        <v>14.427</v>
      </c>
      <c r="D164" s="286" t="n">
        <f aca="false">C164/2</f>
        <v>7.2135</v>
      </c>
      <c r="E164" s="286"/>
      <c r="F164" s="286"/>
      <c r="G164" s="263" t="n">
        <f aca="false">VLOOKUP(A164,'Gas Curves'!$A$11:$G$371,2)</f>
        <v>0.85</v>
      </c>
      <c r="H164" s="263" t="n">
        <f aca="false">IF(VLOOKUP(A164,'Gas Curves'!$A$11:$I$371,8)=0,H163,VLOOKUP(A164,'Gas Curves'!$A$11:$I$371,8))</f>
        <v>0.185</v>
      </c>
      <c r="I164" s="263" t="n">
        <f aca="false">H164/2</f>
        <v>0.0925</v>
      </c>
      <c r="J164" s="263"/>
      <c r="K164" s="263"/>
      <c r="L164" s="135" t="n">
        <f aca="false">VLOOKUP(A164,'Power Curves'!$BF$9:$BG$232,2)</f>
        <v>0.89</v>
      </c>
      <c r="M164" s="130" t="n">
        <f aca="false">L164</f>
        <v>0.89</v>
      </c>
      <c r="N164" s="130" t="n">
        <f aca="false">M164</f>
        <v>0.89</v>
      </c>
      <c r="S164" s="200" t="n">
        <f aca="false">VLOOKUP(A164,'Gas Curves'!$A$11:$G$371,3)+IF(Fuel!$P$1,VLOOKUP(A164,'Gas Curves'!$A$11:$G$371,IF(AND(MONTH(A164)&gt;=4,MONTH(A164)&lt;=10),4,5)),0)+IF(Fuel!$P$2,VLOOKUP(A164,'Gas Curves'!$A$11:$G$371,IF(AND(MONTH(A164)&gt;=4,MONTH(A164)&lt;=10),6,7)),0)</f>
        <v>4.258</v>
      </c>
      <c r="T164" s="263" t="n">
        <f aca="false">IF(VLOOKUP(A164,'Gas Curves'!$A$11:$I$371,9)=0,T163,VLOOKUP(A164,'Gas Curves'!$A$11:$I$371,9))</f>
        <v>14.427</v>
      </c>
    </row>
    <row r="165" customFormat="false" ht="12.75" hidden="false" customHeight="false" outlineLevel="0" collapsed="false">
      <c r="A165" s="195" t="n">
        <f aca="false">EOMONTH(A164,0)+1</f>
        <v>41974</v>
      </c>
      <c r="B165" s="163" t="n">
        <f aca="false">S165*(1+I$3)</f>
        <v>4.4105</v>
      </c>
      <c r="C165" s="163" t="n">
        <f aca="false">T165*(1+J$3)</f>
        <v>14.427</v>
      </c>
      <c r="D165" s="286" t="n">
        <f aca="false">C165/2</f>
        <v>7.2135</v>
      </c>
      <c r="E165" s="286"/>
      <c r="F165" s="286"/>
      <c r="G165" s="263" t="n">
        <f aca="false">VLOOKUP(A165,'Gas Curves'!$A$11:$G$371,2)</f>
        <v>1.05</v>
      </c>
      <c r="H165" s="263" t="n">
        <f aca="false">IF(VLOOKUP(A165,'Gas Curves'!$A$11:$I$371,8)=0,H164,VLOOKUP(A165,'Gas Curves'!$A$11:$I$371,8))</f>
        <v>0.185</v>
      </c>
      <c r="I165" s="263" t="n">
        <f aca="false">H165/2</f>
        <v>0.0925</v>
      </c>
      <c r="J165" s="263"/>
      <c r="K165" s="263"/>
      <c r="L165" s="135" t="n">
        <f aca="false">VLOOKUP(A165,'Power Curves'!$BF$9:$BG$232,2)</f>
        <v>0.89</v>
      </c>
      <c r="M165" s="130" t="n">
        <f aca="false">L165</f>
        <v>0.89</v>
      </c>
      <c r="N165" s="130" t="n">
        <f aca="false">M165</f>
        <v>0.89</v>
      </c>
      <c r="S165" s="200" t="n">
        <f aca="false">VLOOKUP(A165,'Gas Curves'!$A$11:$G$371,3)+IF(Fuel!$P$1,VLOOKUP(A165,'Gas Curves'!$A$11:$G$371,IF(AND(MONTH(A165)&gt;=4,MONTH(A165)&lt;=10),4,5)),0)+IF(Fuel!$P$2,VLOOKUP(A165,'Gas Curves'!$A$11:$G$371,IF(AND(MONTH(A165)&gt;=4,MONTH(A165)&lt;=10),6,7)),0)</f>
        <v>4.4105</v>
      </c>
      <c r="T165" s="263" t="n">
        <f aca="false">IF(VLOOKUP(A165,'Gas Curves'!$A$11:$I$371,9)=0,T164,VLOOKUP(A165,'Gas Curves'!$A$11:$I$371,9))</f>
        <v>14.427</v>
      </c>
    </row>
    <row r="166" customFormat="false" ht="12.75" hidden="false" customHeight="false" outlineLevel="0" collapsed="false">
      <c r="A166" s="195" t="n">
        <f aca="false">EOMONTH(A165,0)+1</f>
        <v>42005</v>
      </c>
      <c r="B166" s="163" t="n">
        <f aca="false">S166*(1+I$3)</f>
        <v>4.4655</v>
      </c>
      <c r="C166" s="163" t="n">
        <f aca="false">T166*(1+J$3)</f>
        <v>14.427</v>
      </c>
      <c r="D166" s="286" t="n">
        <f aca="false">C166/2</f>
        <v>7.2135</v>
      </c>
      <c r="E166" s="286"/>
      <c r="F166" s="286"/>
      <c r="G166" s="263" t="n">
        <f aca="false">VLOOKUP(A166,'Gas Curves'!$A$11:$G$371,2)</f>
        <v>1.05</v>
      </c>
      <c r="H166" s="263" t="n">
        <f aca="false">IF(VLOOKUP(A166,'Gas Curves'!$A$11:$I$371,8)=0,H165,VLOOKUP(A166,'Gas Curves'!$A$11:$I$371,8))</f>
        <v>0.185</v>
      </c>
      <c r="I166" s="263" t="n">
        <f aca="false">H166/2</f>
        <v>0.0925</v>
      </c>
      <c r="J166" s="263"/>
      <c r="K166" s="263"/>
      <c r="L166" s="135" t="n">
        <f aca="false">VLOOKUP(A166,'Power Curves'!$BF$9:$BG$232,2)</f>
        <v>0.89</v>
      </c>
      <c r="M166" s="130" t="n">
        <f aca="false">L166</f>
        <v>0.89</v>
      </c>
      <c r="N166" s="130" t="n">
        <f aca="false">M166</f>
        <v>0.89</v>
      </c>
      <c r="S166" s="200" t="n">
        <f aca="false">VLOOKUP(A166,'Gas Curves'!$A$11:$G$371,3)+IF(Fuel!$P$1,VLOOKUP(A166,'Gas Curves'!$A$11:$G$371,IF(AND(MONTH(A166)&gt;=4,MONTH(A166)&lt;=10),4,5)),0)+IF(Fuel!$P$2,VLOOKUP(A166,'Gas Curves'!$A$11:$G$371,IF(AND(MONTH(A166)&gt;=4,MONTH(A166)&lt;=10),6,7)),0)</f>
        <v>4.4655</v>
      </c>
      <c r="T166" s="263" t="n">
        <f aca="false">IF(VLOOKUP(A166,'Gas Curves'!$A$11:$I$371,9)=0,T165,VLOOKUP(A166,'Gas Curves'!$A$11:$I$371,9))</f>
        <v>14.427</v>
      </c>
    </row>
    <row r="167" customFormat="false" ht="12.75" hidden="false" customHeight="false" outlineLevel="0" collapsed="false">
      <c r="A167" s="195" t="n">
        <f aca="false">EOMONTH(A166,0)+1</f>
        <v>42036</v>
      </c>
      <c r="B167" s="163" t="n">
        <f aca="false">S167*(1+I$3)</f>
        <v>4.369</v>
      </c>
      <c r="C167" s="163" t="n">
        <f aca="false">T167*(1+J$3)</f>
        <v>14.427</v>
      </c>
      <c r="D167" s="286" t="n">
        <f aca="false">C167/2</f>
        <v>7.2135</v>
      </c>
      <c r="E167" s="286"/>
      <c r="F167" s="286"/>
      <c r="G167" s="263" t="n">
        <f aca="false">VLOOKUP(A167,'Gas Curves'!$A$11:$G$371,2)</f>
        <v>1.05</v>
      </c>
      <c r="H167" s="263" t="n">
        <f aca="false">IF(VLOOKUP(A167,'Gas Curves'!$A$11:$I$371,8)=0,H166,VLOOKUP(A167,'Gas Curves'!$A$11:$I$371,8))</f>
        <v>0.185</v>
      </c>
      <c r="I167" s="263" t="n">
        <f aca="false">H167/2</f>
        <v>0.0925</v>
      </c>
      <c r="J167" s="263"/>
      <c r="K167" s="263"/>
      <c r="L167" s="135" t="n">
        <f aca="false">VLOOKUP(A167,'Power Curves'!$BF$9:$BG$232,2)</f>
        <v>0.89</v>
      </c>
      <c r="M167" s="130" t="n">
        <f aca="false">L167</f>
        <v>0.89</v>
      </c>
      <c r="N167" s="130" t="n">
        <f aca="false">M167</f>
        <v>0.89</v>
      </c>
      <c r="S167" s="200" t="n">
        <f aca="false">VLOOKUP(A167,'Gas Curves'!$A$11:$G$371,3)+IF(Fuel!$P$1,VLOOKUP(A167,'Gas Curves'!$A$11:$G$371,IF(AND(MONTH(A167)&gt;=4,MONTH(A167)&lt;=10),4,5)),0)+IF(Fuel!$P$2,VLOOKUP(A167,'Gas Curves'!$A$11:$G$371,IF(AND(MONTH(A167)&gt;=4,MONTH(A167)&lt;=10),6,7)),0)</f>
        <v>4.369</v>
      </c>
      <c r="T167" s="263" t="n">
        <f aca="false">IF(VLOOKUP(A167,'Gas Curves'!$A$11:$I$371,9)=0,T166,VLOOKUP(A167,'Gas Curves'!$A$11:$I$371,9))</f>
        <v>14.427</v>
      </c>
    </row>
    <row r="168" customFormat="false" ht="12.75" hidden="false" customHeight="false" outlineLevel="0" collapsed="false">
      <c r="A168" s="195" t="n">
        <f aca="false">EOMONTH(A167,0)+1</f>
        <v>42064</v>
      </c>
      <c r="B168" s="163" t="n">
        <f aca="false">S168*(1+I$3)</f>
        <v>4.2495</v>
      </c>
      <c r="C168" s="163" t="n">
        <f aca="false">T168*(1+J$3)</f>
        <v>14.427</v>
      </c>
      <c r="D168" s="286" t="n">
        <f aca="false">C168/2</f>
        <v>7.2135</v>
      </c>
      <c r="E168" s="286"/>
      <c r="F168" s="286"/>
      <c r="G168" s="263" t="n">
        <f aca="false">VLOOKUP(A168,'Gas Curves'!$A$11:$G$371,2)</f>
        <v>0.8</v>
      </c>
      <c r="H168" s="263" t="n">
        <f aca="false">IF(VLOOKUP(A168,'Gas Curves'!$A$11:$I$371,8)=0,H167,VLOOKUP(A168,'Gas Curves'!$A$11:$I$371,8))</f>
        <v>0.185</v>
      </c>
      <c r="I168" s="263" t="n">
        <f aca="false">H168/2</f>
        <v>0.0925</v>
      </c>
      <c r="J168" s="263"/>
      <c r="K168" s="263"/>
      <c r="L168" s="135" t="n">
        <f aca="false">VLOOKUP(A168,'Power Curves'!$BF$9:$BG$232,2)</f>
        <v>0.89</v>
      </c>
      <c r="M168" s="130" t="n">
        <f aca="false">L168</f>
        <v>0.89</v>
      </c>
      <c r="N168" s="130" t="n">
        <f aca="false">M168</f>
        <v>0.89</v>
      </c>
      <c r="S168" s="200" t="n">
        <f aca="false">VLOOKUP(A168,'Gas Curves'!$A$11:$G$371,3)+IF(Fuel!$P$1,VLOOKUP(A168,'Gas Curves'!$A$11:$G$371,IF(AND(MONTH(A168)&gt;=4,MONTH(A168)&lt;=10),4,5)),0)+IF(Fuel!$P$2,VLOOKUP(A168,'Gas Curves'!$A$11:$G$371,IF(AND(MONTH(A168)&gt;=4,MONTH(A168)&lt;=10),6,7)),0)</f>
        <v>4.2495</v>
      </c>
      <c r="T168" s="263" t="n">
        <f aca="false">IF(VLOOKUP(A168,'Gas Curves'!$A$11:$I$371,9)=0,T167,VLOOKUP(A168,'Gas Curves'!$A$11:$I$371,9))</f>
        <v>14.427</v>
      </c>
    </row>
    <row r="169" customFormat="false" ht="12.75" hidden="false" customHeight="false" outlineLevel="0" collapsed="false">
      <c r="A169" s="195" t="n">
        <f aca="false">EOMONTH(A168,0)+1</f>
        <v>42095</v>
      </c>
      <c r="B169" s="163" t="n">
        <f aca="false">S169*(1+I$3)</f>
        <v>4.117</v>
      </c>
      <c r="C169" s="163" t="n">
        <f aca="false">T169*(1+J$3)</f>
        <v>14.427</v>
      </c>
      <c r="D169" s="286" t="n">
        <f aca="false">C169/2</f>
        <v>7.2135</v>
      </c>
      <c r="E169" s="286"/>
      <c r="F169" s="286"/>
      <c r="G169" s="263" t="n">
        <f aca="false">VLOOKUP(A169,'Gas Curves'!$A$11:$G$371,2)</f>
        <v>0.45</v>
      </c>
      <c r="H169" s="263" t="n">
        <f aca="false">IF(VLOOKUP(A169,'Gas Curves'!$A$11:$I$371,8)=0,H168,VLOOKUP(A169,'Gas Curves'!$A$11:$I$371,8))</f>
        <v>0.185</v>
      </c>
      <c r="I169" s="263" t="n">
        <f aca="false">H169/2</f>
        <v>0.0925</v>
      </c>
      <c r="J169" s="263"/>
      <c r="K169" s="263"/>
      <c r="L169" s="135" t="n">
        <f aca="false">VLOOKUP(A169,'Power Curves'!$BF$9:$BG$232,2)</f>
        <v>0.89</v>
      </c>
      <c r="M169" s="130" t="n">
        <f aca="false">L169</f>
        <v>0.89</v>
      </c>
      <c r="N169" s="130" t="n">
        <f aca="false">M169</f>
        <v>0.89</v>
      </c>
      <c r="S169" s="200" t="n">
        <f aca="false">VLOOKUP(A169,'Gas Curves'!$A$11:$G$371,3)+IF(Fuel!$P$1,VLOOKUP(A169,'Gas Curves'!$A$11:$G$371,IF(AND(MONTH(A169)&gt;=4,MONTH(A169)&lt;=10),4,5)),0)+IF(Fuel!$P$2,VLOOKUP(A169,'Gas Curves'!$A$11:$G$371,IF(AND(MONTH(A169)&gt;=4,MONTH(A169)&lt;=10),6,7)),0)</f>
        <v>4.117</v>
      </c>
      <c r="T169" s="263" t="n">
        <f aca="false">IF(VLOOKUP(A169,'Gas Curves'!$A$11:$I$371,9)=0,T168,VLOOKUP(A169,'Gas Curves'!$A$11:$I$371,9))</f>
        <v>14.427</v>
      </c>
    </row>
    <row r="170" customFormat="false" ht="12.75" hidden="false" customHeight="false" outlineLevel="0" collapsed="false">
      <c r="A170" s="195" t="n">
        <f aca="false">EOMONTH(A169,0)+1</f>
        <v>42125</v>
      </c>
      <c r="B170" s="163" t="n">
        <f aca="false">S170*(1+I$3)</f>
        <v>4.117</v>
      </c>
      <c r="C170" s="163" t="n">
        <f aca="false">T170*(1+J$3)</f>
        <v>14.427</v>
      </c>
      <c r="D170" s="286" t="n">
        <f aca="false">C170/2</f>
        <v>7.2135</v>
      </c>
      <c r="E170" s="286"/>
      <c r="F170" s="286"/>
      <c r="G170" s="263" t="n">
        <f aca="false">VLOOKUP(A170,'Gas Curves'!$A$11:$G$371,2)</f>
        <v>0.5</v>
      </c>
      <c r="H170" s="263" t="n">
        <f aca="false">IF(VLOOKUP(A170,'Gas Curves'!$A$11:$I$371,8)=0,H169,VLOOKUP(A170,'Gas Curves'!$A$11:$I$371,8))</f>
        <v>0.185</v>
      </c>
      <c r="I170" s="263" t="n">
        <f aca="false">H170/2</f>
        <v>0.0925</v>
      </c>
      <c r="J170" s="263"/>
      <c r="K170" s="263"/>
      <c r="L170" s="135" t="n">
        <f aca="false">VLOOKUP(A170,'Power Curves'!$BF$9:$BG$232,2)</f>
        <v>0.89</v>
      </c>
      <c r="M170" s="130" t="n">
        <f aca="false">L170</f>
        <v>0.89</v>
      </c>
      <c r="N170" s="130" t="n">
        <f aca="false">M170</f>
        <v>0.89</v>
      </c>
      <c r="S170" s="200" t="n">
        <f aca="false">VLOOKUP(A170,'Gas Curves'!$A$11:$G$371,3)+IF(Fuel!$P$1,VLOOKUP(A170,'Gas Curves'!$A$11:$G$371,IF(AND(MONTH(A170)&gt;=4,MONTH(A170)&lt;=10),4,5)),0)+IF(Fuel!$P$2,VLOOKUP(A170,'Gas Curves'!$A$11:$G$371,IF(AND(MONTH(A170)&gt;=4,MONTH(A170)&lt;=10),6,7)),0)</f>
        <v>4.117</v>
      </c>
      <c r="T170" s="263" t="n">
        <f aca="false">IF(VLOOKUP(A170,'Gas Curves'!$A$11:$I$371,9)=0,T169,VLOOKUP(A170,'Gas Curves'!$A$11:$I$371,9))</f>
        <v>14.427</v>
      </c>
    </row>
    <row r="171" customFormat="false" ht="12.75" hidden="false" customHeight="false" outlineLevel="0" collapsed="false">
      <c r="A171" s="195" t="n">
        <f aca="false">EOMONTH(A170,0)+1</f>
        <v>42156</v>
      </c>
      <c r="B171" s="163" t="n">
        <f aca="false">S171*(1+I$3)</f>
        <v>4.154</v>
      </c>
      <c r="C171" s="163" t="n">
        <f aca="false">T171*(1+J$3)</f>
        <v>14.427</v>
      </c>
      <c r="D171" s="286" t="n">
        <f aca="false">C171/2</f>
        <v>7.2135</v>
      </c>
      <c r="E171" s="286"/>
      <c r="F171" s="286"/>
      <c r="G171" s="263" t="n">
        <f aca="false">VLOOKUP(A171,'Gas Curves'!$A$11:$G$371,2)</f>
        <v>0.5</v>
      </c>
      <c r="H171" s="263" t="n">
        <f aca="false">IF(VLOOKUP(A171,'Gas Curves'!$A$11:$I$371,8)=0,H170,VLOOKUP(A171,'Gas Curves'!$A$11:$I$371,8))</f>
        <v>0.185</v>
      </c>
      <c r="I171" s="263" t="n">
        <f aca="false">H171/2</f>
        <v>0.0925</v>
      </c>
      <c r="J171" s="263"/>
      <c r="K171" s="263"/>
      <c r="L171" s="135" t="n">
        <f aca="false">VLOOKUP(A171,'Power Curves'!$BF$9:$BG$232,2)</f>
        <v>0.89</v>
      </c>
      <c r="M171" s="130" t="n">
        <f aca="false">L171</f>
        <v>0.89</v>
      </c>
      <c r="N171" s="130" t="n">
        <f aca="false">M171</f>
        <v>0.89</v>
      </c>
      <c r="S171" s="200" t="n">
        <f aca="false">VLOOKUP(A171,'Gas Curves'!$A$11:$G$371,3)+IF(Fuel!$P$1,VLOOKUP(A171,'Gas Curves'!$A$11:$G$371,IF(AND(MONTH(A171)&gt;=4,MONTH(A171)&lt;=10),4,5)),0)+IF(Fuel!$P$2,VLOOKUP(A171,'Gas Curves'!$A$11:$G$371,IF(AND(MONTH(A171)&gt;=4,MONTH(A171)&lt;=10),6,7)),0)</f>
        <v>4.154</v>
      </c>
      <c r="T171" s="263" t="n">
        <f aca="false">IF(VLOOKUP(A171,'Gas Curves'!$A$11:$I$371,9)=0,T170,VLOOKUP(A171,'Gas Curves'!$A$11:$I$371,9))</f>
        <v>14.427</v>
      </c>
    </row>
    <row r="172" customFormat="false" ht="12.75" hidden="false" customHeight="false" outlineLevel="0" collapsed="false">
      <c r="A172" s="195" t="n">
        <f aca="false">EOMONTH(A171,0)+1</f>
        <v>42186</v>
      </c>
      <c r="B172" s="163" t="n">
        <f aca="false">S172*(1+I$3)</f>
        <v>4.2065</v>
      </c>
      <c r="C172" s="163" t="n">
        <f aca="false">T172*(1+J$3)</f>
        <v>14.427</v>
      </c>
      <c r="D172" s="286" t="n">
        <f aca="false">C172/2</f>
        <v>7.2135</v>
      </c>
      <c r="E172" s="286"/>
      <c r="F172" s="286"/>
      <c r="G172" s="263" t="n">
        <f aca="false">VLOOKUP(A172,'Gas Curves'!$A$11:$G$371,2)</f>
        <v>0.5</v>
      </c>
      <c r="H172" s="263" t="n">
        <f aca="false">IF(VLOOKUP(A172,'Gas Curves'!$A$11:$I$371,8)=0,H171,VLOOKUP(A172,'Gas Curves'!$A$11:$I$371,8))</f>
        <v>0.185</v>
      </c>
      <c r="I172" s="263" t="n">
        <f aca="false">H172/2</f>
        <v>0.0925</v>
      </c>
      <c r="J172" s="263"/>
      <c r="K172" s="263"/>
      <c r="L172" s="135" t="n">
        <f aca="false">VLOOKUP(A172,'Power Curves'!$BF$9:$BG$232,2)</f>
        <v>0.89</v>
      </c>
      <c r="M172" s="130" t="n">
        <f aca="false">L172</f>
        <v>0.89</v>
      </c>
      <c r="N172" s="130" t="n">
        <f aca="false">M172</f>
        <v>0.89</v>
      </c>
      <c r="S172" s="200" t="n">
        <f aca="false">VLOOKUP(A172,'Gas Curves'!$A$11:$G$371,3)+IF(Fuel!$P$1,VLOOKUP(A172,'Gas Curves'!$A$11:$G$371,IF(AND(MONTH(A172)&gt;=4,MONTH(A172)&lt;=10),4,5)),0)+IF(Fuel!$P$2,VLOOKUP(A172,'Gas Curves'!$A$11:$G$371,IF(AND(MONTH(A172)&gt;=4,MONTH(A172)&lt;=10),6,7)),0)</f>
        <v>4.2065</v>
      </c>
      <c r="T172" s="263" t="n">
        <f aca="false">IF(VLOOKUP(A172,'Gas Curves'!$A$11:$I$371,9)=0,T171,VLOOKUP(A172,'Gas Curves'!$A$11:$I$371,9))</f>
        <v>14.427</v>
      </c>
    </row>
    <row r="173" customFormat="false" ht="12.75" hidden="false" customHeight="false" outlineLevel="0" collapsed="false">
      <c r="A173" s="195" t="n">
        <f aca="false">EOMONTH(A172,0)+1</f>
        <v>42217</v>
      </c>
      <c r="B173" s="163" t="n">
        <f aca="false">S173*(1+I$3)</f>
        <v>4.243</v>
      </c>
      <c r="C173" s="163" t="n">
        <f aca="false">T173*(1+J$3)</f>
        <v>14.427</v>
      </c>
      <c r="D173" s="286" t="n">
        <f aca="false">C173/2</f>
        <v>7.2135</v>
      </c>
      <c r="E173" s="286"/>
      <c r="F173" s="286"/>
      <c r="G173" s="263" t="n">
        <f aca="false">VLOOKUP(A173,'Gas Curves'!$A$11:$G$371,2)</f>
        <v>0.55</v>
      </c>
      <c r="H173" s="263" t="n">
        <f aca="false">IF(VLOOKUP(A173,'Gas Curves'!$A$11:$I$371,8)=0,H172,VLOOKUP(A173,'Gas Curves'!$A$11:$I$371,8))</f>
        <v>0.185</v>
      </c>
      <c r="I173" s="263" t="n">
        <f aca="false">H173/2</f>
        <v>0.0925</v>
      </c>
      <c r="J173" s="263"/>
      <c r="K173" s="263"/>
      <c r="L173" s="135" t="n">
        <f aca="false">VLOOKUP(A173,'Power Curves'!$BF$9:$BG$232,2)</f>
        <v>0.89</v>
      </c>
      <c r="M173" s="130" t="n">
        <f aca="false">L173</f>
        <v>0.89</v>
      </c>
      <c r="N173" s="130" t="n">
        <f aca="false">M173</f>
        <v>0.89</v>
      </c>
      <c r="S173" s="200" t="n">
        <f aca="false">VLOOKUP(A173,'Gas Curves'!$A$11:$G$371,3)+IF(Fuel!$P$1,VLOOKUP(A173,'Gas Curves'!$A$11:$G$371,IF(AND(MONTH(A173)&gt;=4,MONTH(A173)&lt;=10),4,5)),0)+IF(Fuel!$P$2,VLOOKUP(A173,'Gas Curves'!$A$11:$G$371,IF(AND(MONTH(A173)&gt;=4,MONTH(A173)&lt;=10),6,7)),0)</f>
        <v>4.243</v>
      </c>
      <c r="T173" s="263" t="n">
        <f aca="false">IF(VLOOKUP(A173,'Gas Curves'!$A$11:$I$371,9)=0,T172,VLOOKUP(A173,'Gas Curves'!$A$11:$I$371,9))</f>
        <v>14.427</v>
      </c>
    </row>
    <row r="174" customFormat="false" ht="12.75" hidden="false" customHeight="false" outlineLevel="0" collapsed="false">
      <c r="A174" s="195" t="n">
        <f aca="false">EOMONTH(A173,0)+1</f>
        <v>42248</v>
      </c>
      <c r="B174" s="163" t="n">
        <f aca="false">S174*(1+I$3)</f>
        <v>4.2485</v>
      </c>
      <c r="C174" s="163" t="n">
        <f aca="false">T174*(1+J$3)</f>
        <v>14.427</v>
      </c>
      <c r="D174" s="286" t="n">
        <f aca="false">C174/2</f>
        <v>7.2135</v>
      </c>
      <c r="E174" s="286"/>
      <c r="F174" s="286"/>
      <c r="G174" s="263" t="n">
        <f aca="false">VLOOKUP(A174,'Gas Curves'!$A$11:$G$371,2)</f>
        <v>0.55</v>
      </c>
      <c r="H174" s="263" t="n">
        <f aca="false">IF(VLOOKUP(A174,'Gas Curves'!$A$11:$I$371,8)=0,H173,VLOOKUP(A174,'Gas Curves'!$A$11:$I$371,8))</f>
        <v>0.185</v>
      </c>
      <c r="I174" s="263" t="n">
        <f aca="false">H174/2</f>
        <v>0.0925</v>
      </c>
      <c r="J174" s="263"/>
      <c r="K174" s="263"/>
      <c r="L174" s="135" t="n">
        <f aca="false">VLOOKUP(A174,'Power Curves'!$BF$9:$BG$232,2)</f>
        <v>0.89</v>
      </c>
      <c r="M174" s="130" t="n">
        <f aca="false">L174</f>
        <v>0.89</v>
      </c>
      <c r="N174" s="130" t="n">
        <f aca="false">M174</f>
        <v>0.89</v>
      </c>
      <c r="S174" s="200" t="n">
        <f aca="false">VLOOKUP(A174,'Gas Curves'!$A$11:$G$371,3)+IF(Fuel!$P$1,VLOOKUP(A174,'Gas Curves'!$A$11:$G$371,IF(AND(MONTH(A174)&gt;=4,MONTH(A174)&lt;=10),4,5)),0)+IF(Fuel!$P$2,VLOOKUP(A174,'Gas Curves'!$A$11:$G$371,IF(AND(MONTH(A174)&gt;=4,MONTH(A174)&lt;=10),6,7)),0)</f>
        <v>4.2485</v>
      </c>
      <c r="T174" s="263" t="n">
        <f aca="false">IF(VLOOKUP(A174,'Gas Curves'!$A$11:$I$371,9)=0,T173,VLOOKUP(A174,'Gas Curves'!$A$11:$I$371,9))</f>
        <v>14.427</v>
      </c>
    </row>
    <row r="175" customFormat="false" ht="12.75" hidden="false" customHeight="false" outlineLevel="0" collapsed="false">
      <c r="A175" s="195" t="n">
        <f aca="false">EOMONTH(A174,0)+1</f>
        <v>42278</v>
      </c>
      <c r="B175" s="163" t="n">
        <f aca="false">S175*(1+I$3)</f>
        <v>4.2305</v>
      </c>
      <c r="C175" s="163" t="n">
        <f aca="false">T175*(1+J$3)</f>
        <v>14.427</v>
      </c>
      <c r="D175" s="286" t="n">
        <f aca="false">C175/2</f>
        <v>7.2135</v>
      </c>
      <c r="E175" s="286"/>
      <c r="F175" s="286"/>
      <c r="G175" s="263" t="n">
        <f aca="false">VLOOKUP(A175,'Gas Curves'!$A$11:$G$371,2)</f>
        <v>0.6</v>
      </c>
      <c r="H175" s="263" t="n">
        <f aca="false">IF(VLOOKUP(A175,'Gas Curves'!$A$11:$I$371,8)=0,H174,VLOOKUP(A175,'Gas Curves'!$A$11:$I$371,8))</f>
        <v>0.185</v>
      </c>
      <c r="I175" s="263" t="n">
        <f aca="false">H175/2</f>
        <v>0.0925</v>
      </c>
      <c r="J175" s="263"/>
      <c r="K175" s="263"/>
      <c r="L175" s="135" t="n">
        <f aca="false">VLOOKUP(A175,'Power Curves'!$BF$9:$BG$232,2)</f>
        <v>0.89</v>
      </c>
      <c r="M175" s="130" t="n">
        <f aca="false">L175</f>
        <v>0.89</v>
      </c>
      <c r="N175" s="130" t="n">
        <f aca="false">M175</f>
        <v>0.89</v>
      </c>
      <c r="S175" s="200" t="n">
        <f aca="false">VLOOKUP(A175,'Gas Curves'!$A$11:$G$371,3)+IF(Fuel!$P$1,VLOOKUP(A175,'Gas Curves'!$A$11:$G$371,IF(AND(MONTH(A175)&gt;=4,MONTH(A175)&lt;=10),4,5)),0)+IF(Fuel!$P$2,VLOOKUP(A175,'Gas Curves'!$A$11:$G$371,IF(AND(MONTH(A175)&gt;=4,MONTH(A175)&lt;=10),6,7)),0)</f>
        <v>4.2305</v>
      </c>
      <c r="T175" s="263" t="n">
        <f aca="false">IF(VLOOKUP(A175,'Gas Curves'!$A$11:$I$371,9)=0,T174,VLOOKUP(A175,'Gas Curves'!$A$11:$I$371,9))</f>
        <v>14.427</v>
      </c>
    </row>
    <row r="176" customFormat="false" ht="12.75" hidden="false" customHeight="false" outlineLevel="0" collapsed="false">
      <c r="A176" s="195" t="n">
        <f aca="false">EOMONTH(A175,0)+1</f>
        <v>42309</v>
      </c>
      <c r="B176" s="163" t="n">
        <f aca="false">S176*(1+I$3)</f>
        <v>4.3655</v>
      </c>
      <c r="C176" s="163" t="n">
        <f aca="false">T176*(1+J$3)</f>
        <v>14.427</v>
      </c>
      <c r="D176" s="286" t="n">
        <f aca="false">C176/2</f>
        <v>7.2135</v>
      </c>
      <c r="E176" s="286"/>
      <c r="F176" s="286"/>
      <c r="G176" s="263" t="n">
        <f aca="false">VLOOKUP(A176,'Gas Curves'!$A$11:$G$371,2)</f>
        <v>0.85</v>
      </c>
      <c r="H176" s="263" t="n">
        <f aca="false">IF(VLOOKUP(A176,'Gas Curves'!$A$11:$I$371,8)=0,H175,VLOOKUP(A176,'Gas Curves'!$A$11:$I$371,8))</f>
        <v>0.185</v>
      </c>
      <c r="I176" s="263" t="n">
        <f aca="false">H176/2</f>
        <v>0.0925</v>
      </c>
      <c r="J176" s="263"/>
      <c r="K176" s="263"/>
      <c r="L176" s="135" t="n">
        <f aca="false">VLOOKUP(A176,'Power Curves'!$BF$9:$BG$232,2)</f>
        <v>0.89</v>
      </c>
      <c r="M176" s="130" t="n">
        <f aca="false">L176</f>
        <v>0.89</v>
      </c>
      <c r="N176" s="130" t="n">
        <f aca="false">M176</f>
        <v>0.89</v>
      </c>
      <c r="S176" s="200" t="n">
        <f aca="false">VLOOKUP(A176,'Gas Curves'!$A$11:$G$371,3)+IF(Fuel!$P$1,VLOOKUP(A176,'Gas Curves'!$A$11:$G$371,IF(AND(MONTH(A176)&gt;=4,MONTH(A176)&lt;=10),4,5)),0)+IF(Fuel!$P$2,VLOOKUP(A176,'Gas Curves'!$A$11:$G$371,IF(AND(MONTH(A176)&gt;=4,MONTH(A176)&lt;=10),6,7)),0)</f>
        <v>4.3655</v>
      </c>
      <c r="T176" s="263" t="n">
        <f aca="false">IF(VLOOKUP(A176,'Gas Curves'!$A$11:$I$371,9)=0,T175,VLOOKUP(A176,'Gas Curves'!$A$11:$I$371,9))</f>
        <v>14.427</v>
      </c>
    </row>
    <row r="177" customFormat="false" ht="12.75" hidden="false" customHeight="false" outlineLevel="0" collapsed="false">
      <c r="A177" s="195" t="n">
        <f aca="false">EOMONTH(A176,0)+1</f>
        <v>42339</v>
      </c>
      <c r="B177" s="163" t="n">
        <f aca="false">S177*(1+I$3)</f>
        <v>4.518</v>
      </c>
      <c r="C177" s="163" t="n">
        <f aca="false">T177*(1+J$3)</f>
        <v>14.427</v>
      </c>
      <c r="D177" s="286" t="n">
        <f aca="false">C177/2</f>
        <v>7.2135</v>
      </c>
      <c r="E177" s="286"/>
      <c r="F177" s="286"/>
      <c r="G177" s="263" t="n">
        <f aca="false">VLOOKUP(A177,'Gas Curves'!$A$11:$G$371,2)</f>
        <v>1.05</v>
      </c>
      <c r="H177" s="263" t="n">
        <f aca="false">IF(VLOOKUP(A177,'Gas Curves'!$A$11:$I$371,8)=0,H176,VLOOKUP(A177,'Gas Curves'!$A$11:$I$371,8))</f>
        <v>0.185</v>
      </c>
      <c r="I177" s="263" t="n">
        <f aca="false">H177/2</f>
        <v>0.0925</v>
      </c>
      <c r="J177" s="263"/>
      <c r="K177" s="263"/>
      <c r="L177" s="135" t="n">
        <f aca="false">VLOOKUP(A177,'Power Curves'!$BF$9:$BG$232,2)</f>
        <v>0.89</v>
      </c>
      <c r="M177" s="130" t="n">
        <f aca="false">L177</f>
        <v>0.89</v>
      </c>
      <c r="N177" s="130" t="n">
        <f aca="false">M177</f>
        <v>0.89</v>
      </c>
      <c r="S177" s="200" t="n">
        <f aca="false">VLOOKUP(A177,'Gas Curves'!$A$11:$G$371,3)+IF(Fuel!$P$1,VLOOKUP(A177,'Gas Curves'!$A$11:$G$371,IF(AND(MONTH(A177)&gt;=4,MONTH(A177)&lt;=10),4,5)),0)+IF(Fuel!$P$2,VLOOKUP(A177,'Gas Curves'!$A$11:$G$371,IF(AND(MONTH(A177)&gt;=4,MONTH(A177)&lt;=10),6,7)),0)</f>
        <v>4.518</v>
      </c>
      <c r="T177" s="263" t="n">
        <f aca="false">IF(VLOOKUP(A177,'Gas Curves'!$A$11:$I$371,9)=0,T176,VLOOKUP(A177,'Gas Curves'!$A$11:$I$371,9))</f>
        <v>14.427</v>
      </c>
    </row>
    <row r="178" customFormat="false" ht="12.75" hidden="false" customHeight="false" outlineLevel="0" collapsed="false">
      <c r="A178" s="195" t="n">
        <f aca="false">EOMONTH(A177,0)+1</f>
        <v>42370</v>
      </c>
      <c r="B178" s="163" t="n">
        <f aca="false">S178*(1+I$3)</f>
        <v>4.573</v>
      </c>
      <c r="C178" s="163" t="n">
        <f aca="false">T178*(1+J$3)</f>
        <v>14.427</v>
      </c>
      <c r="D178" s="286" t="n">
        <f aca="false">C178/2</f>
        <v>7.2135</v>
      </c>
      <c r="E178" s="286"/>
      <c r="F178" s="286"/>
      <c r="G178" s="263" t="n">
        <f aca="false">VLOOKUP(A178,'Gas Curves'!$A$11:$G$371,2)</f>
        <v>1.05</v>
      </c>
      <c r="H178" s="263" t="n">
        <f aca="false">IF(VLOOKUP(A178,'Gas Curves'!$A$11:$I$371,8)=0,H177,VLOOKUP(A178,'Gas Curves'!$A$11:$I$371,8))</f>
        <v>0.185</v>
      </c>
      <c r="I178" s="263" t="n">
        <f aca="false">H178/2</f>
        <v>0.0925</v>
      </c>
      <c r="J178" s="263"/>
      <c r="K178" s="263"/>
      <c r="L178" s="135" t="n">
        <f aca="false">VLOOKUP(A178,'Power Curves'!$BF$9:$BG$232,2)</f>
        <v>0.89</v>
      </c>
      <c r="M178" s="130" t="n">
        <f aca="false">L178</f>
        <v>0.89</v>
      </c>
      <c r="N178" s="130" t="n">
        <f aca="false">M178</f>
        <v>0.89</v>
      </c>
      <c r="S178" s="200" t="n">
        <f aca="false">VLOOKUP(A178,'Gas Curves'!$A$11:$G$371,3)+IF(Fuel!$P$1,VLOOKUP(A178,'Gas Curves'!$A$11:$G$371,IF(AND(MONTH(A178)&gt;=4,MONTH(A178)&lt;=10),4,5)),0)+IF(Fuel!$P$2,VLOOKUP(A178,'Gas Curves'!$A$11:$G$371,IF(AND(MONTH(A178)&gt;=4,MONTH(A178)&lt;=10),6,7)),0)</f>
        <v>4.573</v>
      </c>
      <c r="T178" s="263" t="n">
        <f aca="false">IF(VLOOKUP(A178,'Gas Curves'!$A$11:$I$371,9)=0,T177,VLOOKUP(A178,'Gas Curves'!$A$11:$I$371,9))</f>
        <v>14.427</v>
      </c>
    </row>
    <row r="179" customFormat="false" ht="12.75" hidden="false" customHeight="false" outlineLevel="0" collapsed="false">
      <c r="A179" s="195" t="n">
        <f aca="false">EOMONTH(A178,0)+1</f>
        <v>42401</v>
      </c>
      <c r="B179" s="163" t="n">
        <f aca="false">S179*(1+I$3)</f>
        <v>4.4765</v>
      </c>
      <c r="C179" s="163" t="n">
        <f aca="false">T179*(1+J$3)</f>
        <v>14.427</v>
      </c>
      <c r="D179" s="286" t="n">
        <f aca="false">C179/2</f>
        <v>7.2135</v>
      </c>
      <c r="E179" s="286"/>
      <c r="F179" s="286"/>
      <c r="G179" s="263" t="n">
        <f aca="false">VLOOKUP(A179,'Gas Curves'!$A$11:$G$371,2)</f>
        <v>1.05</v>
      </c>
      <c r="H179" s="263" t="n">
        <f aca="false">IF(VLOOKUP(A179,'Gas Curves'!$A$11:$I$371,8)=0,H178,VLOOKUP(A179,'Gas Curves'!$A$11:$I$371,8))</f>
        <v>0.185</v>
      </c>
      <c r="I179" s="263" t="n">
        <f aca="false">H179/2</f>
        <v>0.0925</v>
      </c>
      <c r="J179" s="263"/>
      <c r="K179" s="263"/>
      <c r="L179" s="135" t="n">
        <f aca="false">VLOOKUP(A179,'Power Curves'!$BF$9:$BG$232,2)</f>
        <v>0.89</v>
      </c>
      <c r="M179" s="130" t="n">
        <f aca="false">L179</f>
        <v>0.89</v>
      </c>
      <c r="N179" s="130" t="n">
        <f aca="false">M179</f>
        <v>0.89</v>
      </c>
      <c r="S179" s="200" t="n">
        <f aca="false">VLOOKUP(A179,'Gas Curves'!$A$11:$G$371,3)+IF(Fuel!$P$1,VLOOKUP(A179,'Gas Curves'!$A$11:$G$371,IF(AND(MONTH(A179)&gt;=4,MONTH(A179)&lt;=10),4,5)),0)+IF(Fuel!$P$2,VLOOKUP(A179,'Gas Curves'!$A$11:$G$371,IF(AND(MONTH(A179)&gt;=4,MONTH(A179)&lt;=10),6,7)),0)</f>
        <v>4.4765</v>
      </c>
      <c r="T179" s="263" t="n">
        <f aca="false">IF(VLOOKUP(A179,'Gas Curves'!$A$11:$I$371,9)=0,T178,VLOOKUP(A179,'Gas Curves'!$A$11:$I$371,9))</f>
        <v>14.427</v>
      </c>
    </row>
    <row r="180" customFormat="false" ht="12.75" hidden="false" customHeight="false" outlineLevel="0" collapsed="false">
      <c r="A180" s="195" t="n">
        <f aca="false">EOMONTH(A179,0)+1</f>
        <v>42430</v>
      </c>
      <c r="B180" s="163" t="n">
        <f aca="false">S180*(1+I$3)</f>
        <v>4.357</v>
      </c>
      <c r="C180" s="163" t="n">
        <f aca="false">T180*(1+J$3)</f>
        <v>14.427</v>
      </c>
      <c r="D180" s="286" t="n">
        <f aca="false">C180/2</f>
        <v>7.2135</v>
      </c>
      <c r="E180" s="286"/>
      <c r="F180" s="286"/>
      <c r="G180" s="263" t="n">
        <f aca="false">VLOOKUP(A180,'Gas Curves'!$A$11:$G$371,2)</f>
        <v>0.8</v>
      </c>
      <c r="H180" s="263" t="n">
        <f aca="false">IF(VLOOKUP(A180,'Gas Curves'!$A$11:$I$371,8)=0,H179,VLOOKUP(A180,'Gas Curves'!$A$11:$I$371,8))</f>
        <v>0.185</v>
      </c>
      <c r="I180" s="263" t="n">
        <f aca="false">H180/2</f>
        <v>0.0925</v>
      </c>
      <c r="J180" s="263"/>
      <c r="K180" s="263"/>
      <c r="L180" s="135" t="n">
        <f aca="false">VLOOKUP(A180,'Power Curves'!$BF$9:$BG$232,2)</f>
        <v>0.89</v>
      </c>
      <c r="M180" s="130" t="n">
        <f aca="false">L180</f>
        <v>0.89</v>
      </c>
      <c r="N180" s="130" t="n">
        <f aca="false">M180</f>
        <v>0.89</v>
      </c>
      <c r="S180" s="200" t="n">
        <f aca="false">VLOOKUP(A180,'Gas Curves'!$A$11:$G$371,3)+IF(Fuel!$P$1,VLOOKUP(A180,'Gas Curves'!$A$11:$G$371,IF(AND(MONTH(A180)&gt;=4,MONTH(A180)&lt;=10),4,5)),0)+IF(Fuel!$P$2,VLOOKUP(A180,'Gas Curves'!$A$11:$G$371,IF(AND(MONTH(A180)&gt;=4,MONTH(A180)&lt;=10),6,7)),0)</f>
        <v>4.357</v>
      </c>
      <c r="T180" s="263" t="n">
        <f aca="false">IF(VLOOKUP(A180,'Gas Curves'!$A$11:$I$371,9)=0,T179,VLOOKUP(A180,'Gas Curves'!$A$11:$I$371,9))</f>
        <v>14.427</v>
      </c>
    </row>
    <row r="181" customFormat="false" ht="12.75" hidden="false" customHeight="false" outlineLevel="0" collapsed="false">
      <c r="A181" s="195" t="n">
        <f aca="false">EOMONTH(A180,0)+1</f>
        <v>42461</v>
      </c>
      <c r="B181" s="163" t="n">
        <f aca="false">S181*(1+I$3)</f>
        <v>4.2245</v>
      </c>
      <c r="C181" s="163" t="n">
        <f aca="false">T181*(1+J$3)</f>
        <v>14.427</v>
      </c>
      <c r="D181" s="286" t="n">
        <f aca="false">C181/2</f>
        <v>7.2135</v>
      </c>
      <c r="E181" s="286"/>
      <c r="F181" s="286"/>
      <c r="G181" s="263" t="n">
        <f aca="false">VLOOKUP(A181,'Gas Curves'!$A$11:$G$371,2)</f>
        <v>0.45</v>
      </c>
      <c r="H181" s="263" t="n">
        <f aca="false">IF(VLOOKUP(A181,'Gas Curves'!$A$11:$I$371,8)=0,H180,VLOOKUP(A181,'Gas Curves'!$A$11:$I$371,8))</f>
        <v>0.185</v>
      </c>
      <c r="I181" s="263" t="n">
        <f aca="false">H181/2</f>
        <v>0.0925</v>
      </c>
      <c r="J181" s="263"/>
      <c r="K181" s="263"/>
      <c r="L181" s="135" t="n">
        <f aca="false">VLOOKUP(A181,'Power Curves'!$BF$9:$BG$232,2)</f>
        <v>0.89</v>
      </c>
      <c r="M181" s="130" t="n">
        <f aca="false">L181</f>
        <v>0.89</v>
      </c>
      <c r="N181" s="130" t="n">
        <f aca="false">M181</f>
        <v>0.89</v>
      </c>
      <c r="S181" s="200" t="n">
        <f aca="false">VLOOKUP(A181,'Gas Curves'!$A$11:$G$371,3)+IF(Fuel!$P$1,VLOOKUP(A181,'Gas Curves'!$A$11:$G$371,IF(AND(MONTH(A181)&gt;=4,MONTH(A181)&lt;=10),4,5)),0)+IF(Fuel!$P$2,VLOOKUP(A181,'Gas Curves'!$A$11:$G$371,IF(AND(MONTH(A181)&gt;=4,MONTH(A181)&lt;=10),6,7)),0)</f>
        <v>4.2245</v>
      </c>
      <c r="T181" s="263" t="n">
        <f aca="false">IF(VLOOKUP(A181,'Gas Curves'!$A$11:$I$371,9)=0,T180,VLOOKUP(A181,'Gas Curves'!$A$11:$I$371,9))</f>
        <v>14.427</v>
      </c>
    </row>
    <row r="182" customFormat="false" ht="12.75" hidden="false" customHeight="false" outlineLevel="0" collapsed="false">
      <c r="A182" s="195" t="n">
        <f aca="false">EOMONTH(A181,0)+1</f>
        <v>42491</v>
      </c>
      <c r="B182" s="163" t="n">
        <f aca="false">S182*(1+I$3)</f>
        <v>4.2245</v>
      </c>
      <c r="C182" s="163" t="n">
        <f aca="false">T182*(1+J$3)</f>
        <v>14.427</v>
      </c>
      <c r="D182" s="286" t="n">
        <f aca="false">C182/2</f>
        <v>7.2135</v>
      </c>
      <c r="E182" s="286"/>
      <c r="F182" s="286"/>
      <c r="G182" s="263" t="n">
        <f aca="false">VLOOKUP(A182,'Gas Curves'!$A$11:$G$371,2)</f>
        <v>0.5</v>
      </c>
      <c r="H182" s="263" t="n">
        <f aca="false">IF(VLOOKUP(A182,'Gas Curves'!$A$11:$I$371,8)=0,H181,VLOOKUP(A182,'Gas Curves'!$A$11:$I$371,8))</f>
        <v>0.185</v>
      </c>
      <c r="I182" s="263" t="n">
        <f aca="false">H182/2</f>
        <v>0.0925</v>
      </c>
      <c r="J182" s="263"/>
      <c r="K182" s="263"/>
      <c r="L182" s="135" t="n">
        <f aca="false">VLOOKUP(A182,'Power Curves'!$BF$9:$BG$232,2)</f>
        <v>0.89</v>
      </c>
      <c r="M182" s="130" t="n">
        <f aca="false">L182</f>
        <v>0.89</v>
      </c>
      <c r="N182" s="130" t="n">
        <f aca="false">M182</f>
        <v>0.89</v>
      </c>
      <c r="S182" s="200" t="n">
        <f aca="false">VLOOKUP(A182,'Gas Curves'!$A$11:$G$371,3)+IF(Fuel!$P$1,VLOOKUP(A182,'Gas Curves'!$A$11:$G$371,IF(AND(MONTH(A182)&gt;=4,MONTH(A182)&lt;=10),4,5)),0)+IF(Fuel!$P$2,VLOOKUP(A182,'Gas Curves'!$A$11:$G$371,IF(AND(MONTH(A182)&gt;=4,MONTH(A182)&lt;=10),6,7)),0)</f>
        <v>4.2245</v>
      </c>
      <c r="T182" s="263" t="n">
        <f aca="false">IF(VLOOKUP(A182,'Gas Curves'!$A$11:$I$371,9)=0,T181,VLOOKUP(A182,'Gas Curves'!$A$11:$I$371,9))</f>
        <v>14.427</v>
      </c>
    </row>
    <row r="183" customFormat="false" ht="12.75" hidden="false" customHeight="false" outlineLevel="0" collapsed="false">
      <c r="A183" s="195" t="n">
        <f aca="false">EOMONTH(A182,0)+1</f>
        <v>42522</v>
      </c>
      <c r="B183" s="163" t="n">
        <f aca="false">S183*(1+I$3)</f>
        <v>4.2615</v>
      </c>
      <c r="C183" s="163" t="n">
        <f aca="false">T183*(1+J$3)</f>
        <v>14.427</v>
      </c>
      <c r="D183" s="286" t="n">
        <f aca="false">C183/2</f>
        <v>7.2135</v>
      </c>
      <c r="E183" s="286"/>
      <c r="F183" s="286"/>
      <c r="G183" s="263" t="n">
        <f aca="false">VLOOKUP(A183,'Gas Curves'!$A$11:$G$371,2)</f>
        <v>0.5</v>
      </c>
      <c r="H183" s="263" t="n">
        <f aca="false">IF(VLOOKUP(A183,'Gas Curves'!$A$11:$I$371,8)=0,H182,VLOOKUP(A183,'Gas Curves'!$A$11:$I$371,8))</f>
        <v>0.185</v>
      </c>
      <c r="I183" s="263" t="n">
        <f aca="false">H183/2</f>
        <v>0.0925</v>
      </c>
      <c r="J183" s="263"/>
      <c r="K183" s="263"/>
      <c r="L183" s="135" t="n">
        <f aca="false">VLOOKUP(A183,'Power Curves'!$BF$9:$BG$232,2)</f>
        <v>0.89</v>
      </c>
      <c r="M183" s="130" t="n">
        <f aca="false">L183</f>
        <v>0.89</v>
      </c>
      <c r="N183" s="130" t="n">
        <f aca="false">M183</f>
        <v>0.89</v>
      </c>
      <c r="S183" s="200" t="n">
        <f aca="false">VLOOKUP(A183,'Gas Curves'!$A$11:$G$371,3)+IF(Fuel!$P$1,VLOOKUP(A183,'Gas Curves'!$A$11:$G$371,IF(AND(MONTH(A183)&gt;=4,MONTH(A183)&lt;=10),4,5)),0)+IF(Fuel!$P$2,VLOOKUP(A183,'Gas Curves'!$A$11:$G$371,IF(AND(MONTH(A183)&gt;=4,MONTH(A183)&lt;=10),6,7)),0)</f>
        <v>4.2615</v>
      </c>
      <c r="T183" s="263" t="n">
        <f aca="false">IF(VLOOKUP(A183,'Gas Curves'!$A$11:$I$371,9)=0,T182,VLOOKUP(A183,'Gas Curves'!$A$11:$I$371,9))</f>
        <v>14.427</v>
      </c>
    </row>
    <row r="184" customFormat="false" ht="12.75" hidden="false" customHeight="false" outlineLevel="0" collapsed="false">
      <c r="A184" s="195" t="n">
        <f aca="false">EOMONTH(A183,0)+1</f>
        <v>42552</v>
      </c>
      <c r="B184" s="163" t="n">
        <f aca="false">S184*(1+I$3)</f>
        <v>4.314</v>
      </c>
      <c r="C184" s="163" t="n">
        <f aca="false">T184*(1+J$3)</f>
        <v>14.427</v>
      </c>
      <c r="D184" s="286" t="n">
        <f aca="false">C184/2</f>
        <v>7.2135</v>
      </c>
      <c r="E184" s="286"/>
      <c r="F184" s="286"/>
      <c r="G184" s="263" t="n">
        <f aca="false">VLOOKUP(A184,'Gas Curves'!$A$11:$G$371,2)</f>
        <v>0.5</v>
      </c>
      <c r="H184" s="263" t="n">
        <f aca="false">IF(VLOOKUP(A184,'Gas Curves'!$A$11:$I$371,8)=0,H183,VLOOKUP(A184,'Gas Curves'!$A$11:$I$371,8))</f>
        <v>0.185</v>
      </c>
      <c r="I184" s="263" t="n">
        <f aca="false">H184/2</f>
        <v>0.0925</v>
      </c>
      <c r="J184" s="263"/>
      <c r="K184" s="263"/>
      <c r="L184" s="135" t="n">
        <f aca="false">VLOOKUP(A184,'Power Curves'!$BF$9:$BG$232,2)</f>
        <v>0.89</v>
      </c>
      <c r="M184" s="130" t="n">
        <f aca="false">L184</f>
        <v>0.89</v>
      </c>
      <c r="N184" s="130" t="n">
        <f aca="false">M184</f>
        <v>0.89</v>
      </c>
      <c r="S184" s="200" t="n">
        <f aca="false">VLOOKUP(A184,'Gas Curves'!$A$11:$G$371,3)+IF(Fuel!$P$1,VLOOKUP(A184,'Gas Curves'!$A$11:$G$371,IF(AND(MONTH(A184)&gt;=4,MONTH(A184)&lt;=10),4,5)),0)+IF(Fuel!$P$2,VLOOKUP(A184,'Gas Curves'!$A$11:$G$371,IF(AND(MONTH(A184)&gt;=4,MONTH(A184)&lt;=10),6,7)),0)</f>
        <v>4.314</v>
      </c>
      <c r="T184" s="263" t="n">
        <f aca="false">IF(VLOOKUP(A184,'Gas Curves'!$A$11:$I$371,9)=0,T183,VLOOKUP(A184,'Gas Curves'!$A$11:$I$371,9))</f>
        <v>14.427</v>
      </c>
    </row>
    <row r="185" customFormat="false" ht="12.75" hidden="false" customHeight="false" outlineLevel="0" collapsed="false">
      <c r="A185" s="195" t="n">
        <f aca="false">EOMONTH(A184,0)+1</f>
        <v>42583</v>
      </c>
      <c r="B185" s="163" t="n">
        <f aca="false">S185*(1+I$3)</f>
        <v>4.3505</v>
      </c>
      <c r="C185" s="163" t="n">
        <f aca="false">T185*(1+J$3)</f>
        <v>14.427</v>
      </c>
      <c r="D185" s="286" t="n">
        <f aca="false">C185/2</f>
        <v>7.2135</v>
      </c>
      <c r="E185" s="286"/>
      <c r="F185" s="286"/>
      <c r="G185" s="263" t="n">
        <f aca="false">VLOOKUP(A185,'Gas Curves'!$A$11:$G$371,2)</f>
        <v>0.55</v>
      </c>
      <c r="H185" s="263" t="n">
        <f aca="false">IF(VLOOKUP(A185,'Gas Curves'!$A$11:$I$371,8)=0,H184,VLOOKUP(A185,'Gas Curves'!$A$11:$I$371,8))</f>
        <v>0.185</v>
      </c>
      <c r="I185" s="263" t="n">
        <f aca="false">H185/2</f>
        <v>0.0925</v>
      </c>
      <c r="J185" s="263"/>
      <c r="K185" s="263"/>
      <c r="L185" s="135" t="n">
        <f aca="false">VLOOKUP(A185,'Power Curves'!$BF$9:$BG$232,2)</f>
        <v>0.89</v>
      </c>
      <c r="M185" s="130" t="n">
        <f aca="false">L185</f>
        <v>0.89</v>
      </c>
      <c r="N185" s="130" t="n">
        <f aca="false">M185</f>
        <v>0.89</v>
      </c>
      <c r="S185" s="200" t="n">
        <f aca="false">VLOOKUP(A185,'Gas Curves'!$A$11:$G$371,3)+IF(Fuel!$P$1,VLOOKUP(A185,'Gas Curves'!$A$11:$G$371,IF(AND(MONTH(A185)&gt;=4,MONTH(A185)&lt;=10),4,5)),0)+IF(Fuel!$P$2,VLOOKUP(A185,'Gas Curves'!$A$11:$G$371,IF(AND(MONTH(A185)&gt;=4,MONTH(A185)&lt;=10),6,7)),0)</f>
        <v>4.3505</v>
      </c>
      <c r="T185" s="263" t="n">
        <f aca="false">IF(VLOOKUP(A185,'Gas Curves'!$A$11:$I$371,9)=0,T184,VLOOKUP(A185,'Gas Curves'!$A$11:$I$371,9))</f>
        <v>14.427</v>
      </c>
    </row>
    <row r="186" customFormat="false" ht="12.75" hidden="false" customHeight="false" outlineLevel="0" collapsed="false">
      <c r="A186" s="195" t="n">
        <f aca="false">EOMONTH(A185,0)+1</f>
        <v>42614</v>
      </c>
      <c r="B186" s="163" t="n">
        <f aca="false">S186*(1+I$3)</f>
        <v>4.356</v>
      </c>
      <c r="C186" s="163" t="n">
        <f aca="false">T186*(1+J$3)</f>
        <v>14.427</v>
      </c>
      <c r="D186" s="286" t="n">
        <f aca="false">C186/2</f>
        <v>7.2135</v>
      </c>
      <c r="E186" s="286"/>
      <c r="F186" s="286"/>
      <c r="G186" s="263" t="n">
        <f aca="false">VLOOKUP(A186,'Gas Curves'!$A$11:$G$371,2)</f>
        <v>0.55</v>
      </c>
      <c r="H186" s="263" t="n">
        <f aca="false">IF(VLOOKUP(A186,'Gas Curves'!$A$11:$I$371,8)=0,H185,VLOOKUP(A186,'Gas Curves'!$A$11:$I$371,8))</f>
        <v>0.185</v>
      </c>
      <c r="I186" s="263" t="n">
        <f aca="false">H186/2</f>
        <v>0.0925</v>
      </c>
      <c r="J186" s="263"/>
      <c r="K186" s="263"/>
      <c r="L186" s="135" t="n">
        <f aca="false">VLOOKUP(A186,'Power Curves'!$BF$9:$BG$232,2)</f>
        <v>0.89</v>
      </c>
      <c r="M186" s="130" t="n">
        <f aca="false">L186</f>
        <v>0.89</v>
      </c>
      <c r="N186" s="130" t="n">
        <f aca="false">M186</f>
        <v>0.89</v>
      </c>
      <c r="S186" s="200" t="n">
        <f aca="false">VLOOKUP(A186,'Gas Curves'!$A$11:$G$371,3)+IF(Fuel!$P$1,VLOOKUP(A186,'Gas Curves'!$A$11:$G$371,IF(AND(MONTH(A186)&gt;=4,MONTH(A186)&lt;=10),4,5)),0)+IF(Fuel!$P$2,VLOOKUP(A186,'Gas Curves'!$A$11:$G$371,IF(AND(MONTH(A186)&gt;=4,MONTH(A186)&lt;=10),6,7)),0)</f>
        <v>4.356</v>
      </c>
      <c r="T186" s="263" t="n">
        <f aca="false">IF(VLOOKUP(A186,'Gas Curves'!$A$11:$I$371,9)=0,T185,VLOOKUP(A186,'Gas Curves'!$A$11:$I$371,9))</f>
        <v>14.427</v>
      </c>
    </row>
    <row r="187" customFormat="false" ht="12.75" hidden="false" customHeight="false" outlineLevel="0" collapsed="false">
      <c r="A187" s="195" t="n">
        <f aca="false">EOMONTH(A186,0)+1</f>
        <v>42644</v>
      </c>
      <c r="B187" s="163" t="n">
        <f aca="false">S187*(1+I$3)</f>
        <v>4.338</v>
      </c>
      <c r="C187" s="163" t="n">
        <f aca="false">T187*(1+J$3)</f>
        <v>14.427</v>
      </c>
      <c r="D187" s="286" t="n">
        <f aca="false">C187/2</f>
        <v>7.2135</v>
      </c>
      <c r="E187" s="286"/>
      <c r="F187" s="286"/>
      <c r="G187" s="263" t="n">
        <f aca="false">VLOOKUP(A187,'Gas Curves'!$A$11:$G$371,2)</f>
        <v>0.6</v>
      </c>
      <c r="H187" s="263" t="n">
        <f aca="false">IF(VLOOKUP(A187,'Gas Curves'!$A$11:$I$371,8)=0,H186,VLOOKUP(A187,'Gas Curves'!$A$11:$I$371,8))</f>
        <v>0.185</v>
      </c>
      <c r="I187" s="263" t="n">
        <f aca="false">H187/2</f>
        <v>0.0925</v>
      </c>
      <c r="J187" s="263"/>
      <c r="K187" s="263"/>
      <c r="L187" s="135" t="n">
        <f aca="false">VLOOKUP(A187,'Power Curves'!$BF$9:$BG$232,2)</f>
        <v>0.89</v>
      </c>
      <c r="M187" s="130" t="n">
        <f aca="false">L187</f>
        <v>0.89</v>
      </c>
      <c r="N187" s="130" t="n">
        <f aca="false">M187</f>
        <v>0.89</v>
      </c>
      <c r="S187" s="200" t="n">
        <f aca="false">VLOOKUP(A187,'Gas Curves'!$A$11:$G$371,3)+IF(Fuel!$P$1,VLOOKUP(A187,'Gas Curves'!$A$11:$G$371,IF(AND(MONTH(A187)&gt;=4,MONTH(A187)&lt;=10),4,5)),0)+IF(Fuel!$P$2,VLOOKUP(A187,'Gas Curves'!$A$11:$G$371,IF(AND(MONTH(A187)&gt;=4,MONTH(A187)&lt;=10),6,7)),0)</f>
        <v>4.338</v>
      </c>
      <c r="T187" s="263" t="n">
        <f aca="false">IF(VLOOKUP(A187,'Gas Curves'!$A$11:$I$371,9)=0,T186,VLOOKUP(A187,'Gas Curves'!$A$11:$I$371,9))</f>
        <v>14.427</v>
      </c>
    </row>
    <row r="188" customFormat="false" ht="12.75" hidden="false" customHeight="false" outlineLevel="0" collapsed="false">
      <c r="A188" s="195" t="n">
        <f aca="false">EOMONTH(A187,0)+1</f>
        <v>42675</v>
      </c>
      <c r="B188" s="163" t="n">
        <f aca="false">S188*(1+I$3)</f>
        <v>4.473</v>
      </c>
      <c r="C188" s="163" t="n">
        <f aca="false">T188*(1+J$3)</f>
        <v>14.427</v>
      </c>
      <c r="D188" s="286" t="n">
        <f aca="false">C188/2</f>
        <v>7.2135</v>
      </c>
      <c r="E188" s="286"/>
      <c r="F188" s="286"/>
      <c r="G188" s="263" t="n">
        <f aca="false">VLOOKUP(A188,'Gas Curves'!$A$11:$G$371,2)</f>
        <v>0.85</v>
      </c>
      <c r="H188" s="263" t="n">
        <f aca="false">IF(VLOOKUP(A188,'Gas Curves'!$A$11:$I$371,8)=0,H187,VLOOKUP(A188,'Gas Curves'!$A$11:$I$371,8))</f>
        <v>0.185</v>
      </c>
      <c r="I188" s="263" t="n">
        <f aca="false">H188/2</f>
        <v>0.0925</v>
      </c>
      <c r="J188" s="263"/>
      <c r="K188" s="263"/>
      <c r="L188" s="135" t="n">
        <f aca="false">VLOOKUP(A188,'Power Curves'!$BF$9:$BG$232,2)</f>
        <v>0.89</v>
      </c>
      <c r="M188" s="130" t="n">
        <f aca="false">L188</f>
        <v>0.89</v>
      </c>
      <c r="N188" s="130" t="n">
        <f aca="false">M188</f>
        <v>0.89</v>
      </c>
      <c r="S188" s="200" t="n">
        <f aca="false">VLOOKUP(A188,'Gas Curves'!$A$11:$G$371,3)+IF(Fuel!$P$1,VLOOKUP(A188,'Gas Curves'!$A$11:$G$371,IF(AND(MONTH(A188)&gt;=4,MONTH(A188)&lt;=10),4,5)),0)+IF(Fuel!$P$2,VLOOKUP(A188,'Gas Curves'!$A$11:$G$371,IF(AND(MONTH(A188)&gt;=4,MONTH(A188)&lt;=10),6,7)),0)</f>
        <v>4.473</v>
      </c>
      <c r="T188" s="263" t="n">
        <f aca="false">IF(VLOOKUP(A188,'Gas Curves'!$A$11:$I$371,9)=0,T187,VLOOKUP(A188,'Gas Curves'!$A$11:$I$371,9))</f>
        <v>14.427</v>
      </c>
    </row>
    <row r="189" customFormat="false" ht="12.75" hidden="false" customHeight="false" outlineLevel="0" collapsed="false">
      <c r="A189" s="195" t="n">
        <f aca="false">EOMONTH(A188,0)+1</f>
        <v>42705</v>
      </c>
      <c r="B189" s="163" t="n">
        <f aca="false">S189*(1+I$3)</f>
        <v>4.6255</v>
      </c>
      <c r="C189" s="163" t="n">
        <f aca="false">T189*(1+J$3)</f>
        <v>14.427</v>
      </c>
      <c r="D189" s="286" t="n">
        <f aca="false">C189/2</f>
        <v>7.2135</v>
      </c>
      <c r="E189" s="286"/>
      <c r="F189" s="286"/>
      <c r="G189" s="263" t="n">
        <f aca="false">VLOOKUP(A189,'Gas Curves'!$A$11:$G$371,2)</f>
        <v>1.05</v>
      </c>
      <c r="H189" s="263" t="n">
        <f aca="false">IF(VLOOKUP(A189,'Gas Curves'!$A$11:$I$371,8)=0,H188,VLOOKUP(A189,'Gas Curves'!$A$11:$I$371,8))</f>
        <v>0.185</v>
      </c>
      <c r="I189" s="263" t="n">
        <f aca="false">H189/2</f>
        <v>0.0925</v>
      </c>
      <c r="J189" s="263"/>
      <c r="K189" s="263"/>
      <c r="L189" s="135" t="n">
        <f aca="false">VLOOKUP(A189,'Power Curves'!$BF$9:$BG$232,2)</f>
        <v>0.89</v>
      </c>
      <c r="M189" s="130" t="n">
        <f aca="false">L189</f>
        <v>0.89</v>
      </c>
      <c r="N189" s="130" t="n">
        <f aca="false">M189</f>
        <v>0.89</v>
      </c>
      <c r="S189" s="200" t="n">
        <f aca="false">VLOOKUP(A189,'Gas Curves'!$A$11:$G$371,3)+IF(Fuel!$P$1,VLOOKUP(A189,'Gas Curves'!$A$11:$G$371,IF(AND(MONTH(A189)&gt;=4,MONTH(A189)&lt;=10),4,5)),0)+IF(Fuel!$P$2,VLOOKUP(A189,'Gas Curves'!$A$11:$G$371,IF(AND(MONTH(A189)&gt;=4,MONTH(A189)&lt;=10),6,7)),0)</f>
        <v>4.6255</v>
      </c>
      <c r="T189" s="263" t="n">
        <f aca="false">IF(VLOOKUP(A189,'Gas Curves'!$A$11:$I$371,9)=0,T188,VLOOKUP(A189,'Gas Curves'!$A$11:$I$371,9))</f>
        <v>14.427</v>
      </c>
    </row>
    <row r="190" customFormat="false" ht="12.75" hidden="false" customHeight="false" outlineLevel="0" collapsed="false">
      <c r="A190" s="195" t="n">
        <f aca="false">EOMONTH(A189,0)+1</f>
        <v>42736</v>
      </c>
      <c r="B190" s="163" t="n">
        <f aca="false">S190*(1+I$3)</f>
        <v>4.6805</v>
      </c>
      <c r="C190" s="163" t="n">
        <f aca="false">T190*(1+J$3)</f>
        <v>14.427</v>
      </c>
      <c r="D190" s="286" t="n">
        <f aca="false">C190/2</f>
        <v>7.2135</v>
      </c>
      <c r="E190" s="286"/>
      <c r="F190" s="286"/>
      <c r="G190" s="263" t="n">
        <f aca="false">VLOOKUP(A190,'Gas Curves'!$A$11:$G$371,2)</f>
        <v>1.05</v>
      </c>
      <c r="H190" s="263" t="n">
        <f aca="false">IF(VLOOKUP(A190,'Gas Curves'!$A$11:$I$371,8)=0,H189,VLOOKUP(A190,'Gas Curves'!$A$11:$I$371,8))</f>
        <v>0.185</v>
      </c>
      <c r="I190" s="263" t="n">
        <f aca="false">H190/2</f>
        <v>0.0925</v>
      </c>
      <c r="J190" s="263"/>
      <c r="K190" s="263"/>
      <c r="L190" s="135" t="n">
        <f aca="false">VLOOKUP(A190,'Power Curves'!$BF$9:$BG$232,2)</f>
        <v>0.89</v>
      </c>
      <c r="M190" s="130" t="n">
        <f aca="false">L190</f>
        <v>0.89</v>
      </c>
      <c r="N190" s="130" t="n">
        <f aca="false">M190</f>
        <v>0.89</v>
      </c>
      <c r="S190" s="200" t="n">
        <f aca="false">VLOOKUP(A190,'Gas Curves'!$A$11:$G$371,3)+IF(Fuel!$P$1,VLOOKUP(A190,'Gas Curves'!$A$11:$G$371,IF(AND(MONTH(A190)&gt;=4,MONTH(A190)&lt;=10),4,5)),0)+IF(Fuel!$P$2,VLOOKUP(A190,'Gas Curves'!$A$11:$G$371,IF(AND(MONTH(A190)&gt;=4,MONTH(A190)&lt;=10),6,7)),0)</f>
        <v>4.6805</v>
      </c>
      <c r="T190" s="263" t="n">
        <f aca="false">IF(VLOOKUP(A190,'Gas Curves'!$A$11:$I$371,9)=0,T189,VLOOKUP(A190,'Gas Curves'!$A$11:$I$371,9))</f>
        <v>14.427</v>
      </c>
    </row>
    <row r="191" customFormat="false" ht="12.75" hidden="false" customHeight="false" outlineLevel="0" collapsed="false">
      <c r="A191" s="195" t="n">
        <f aca="false">EOMONTH(A190,0)+1</f>
        <v>42767</v>
      </c>
      <c r="B191" s="163" t="n">
        <f aca="false">S191*(1+I$3)</f>
        <v>4.584</v>
      </c>
      <c r="C191" s="163" t="n">
        <f aca="false">T191*(1+J$3)</f>
        <v>14.427</v>
      </c>
      <c r="D191" s="286" t="n">
        <f aca="false">C191/2</f>
        <v>7.2135</v>
      </c>
      <c r="E191" s="286"/>
      <c r="F191" s="286"/>
      <c r="G191" s="263" t="n">
        <f aca="false">VLOOKUP(A191,'Gas Curves'!$A$11:$G$371,2)</f>
        <v>1.05</v>
      </c>
      <c r="H191" s="263" t="n">
        <f aca="false">IF(VLOOKUP(A191,'Gas Curves'!$A$11:$I$371,8)=0,H190,VLOOKUP(A191,'Gas Curves'!$A$11:$I$371,8))</f>
        <v>0.185</v>
      </c>
      <c r="I191" s="263" t="n">
        <f aca="false">H191/2</f>
        <v>0.0925</v>
      </c>
      <c r="J191" s="263"/>
      <c r="K191" s="263"/>
      <c r="L191" s="135" t="n">
        <f aca="false">VLOOKUP(A191,'Power Curves'!$BF$9:$BG$232,2)</f>
        <v>0.89</v>
      </c>
      <c r="M191" s="130" t="n">
        <f aca="false">L191</f>
        <v>0.89</v>
      </c>
      <c r="N191" s="130" t="n">
        <f aca="false">M191</f>
        <v>0.89</v>
      </c>
      <c r="S191" s="200" t="n">
        <f aca="false">VLOOKUP(A191,'Gas Curves'!$A$11:$G$371,3)+IF(Fuel!$P$1,VLOOKUP(A191,'Gas Curves'!$A$11:$G$371,IF(AND(MONTH(A191)&gt;=4,MONTH(A191)&lt;=10),4,5)),0)+IF(Fuel!$P$2,VLOOKUP(A191,'Gas Curves'!$A$11:$G$371,IF(AND(MONTH(A191)&gt;=4,MONTH(A191)&lt;=10),6,7)),0)</f>
        <v>4.584</v>
      </c>
      <c r="T191" s="263" t="n">
        <f aca="false">IF(VLOOKUP(A191,'Gas Curves'!$A$11:$I$371,9)=0,T190,VLOOKUP(A191,'Gas Curves'!$A$11:$I$371,9))</f>
        <v>14.427</v>
      </c>
    </row>
    <row r="192" customFormat="false" ht="12.75" hidden="false" customHeight="false" outlineLevel="0" collapsed="false">
      <c r="A192" s="195" t="n">
        <f aca="false">EOMONTH(A191,0)+1</f>
        <v>42795</v>
      </c>
      <c r="B192" s="163" t="n">
        <f aca="false">S192*(1+I$3)</f>
        <v>4.4645</v>
      </c>
      <c r="C192" s="163" t="n">
        <f aca="false">T192*(1+J$3)</f>
        <v>14.427</v>
      </c>
      <c r="D192" s="286" t="n">
        <f aca="false">C192/2</f>
        <v>7.2135</v>
      </c>
      <c r="E192" s="286"/>
      <c r="F192" s="286"/>
      <c r="G192" s="263" t="n">
        <f aca="false">VLOOKUP(A192,'Gas Curves'!$A$11:$G$371,2)</f>
        <v>0.8</v>
      </c>
      <c r="H192" s="263" t="n">
        <f aca="false">IF(VLOOKUP(A192,'Gas Curves'!$A$11:$I$371,8)=0,H191,VLOOKUP(A192,'Gas Curves'!$A$11:$I$371,8))</f>
        <v>0.185</v>
      </c>
      <c r="I192" s="263" t="n">
        <f aca="false">H192/2</f>
        <v>0.0925</v>
      </c>
      <c r="J192" s="263"/>
      <c r="K192" s="263"/>
      <c r="L192" s="135" t="n">
        <f aca="false">VLOOKUP(A192,'Power Curves'!$BF$9:$BG$232,2)</f>
        <v>0.89</v>
      </c>
      <c r="M192" s="130" t="n">
        <f aca="false">L192</f>
        <v>0.89</v>
      </c>
      <c r="N192" s="130" t="n">
        <f aca="false">M192</f>
        <v>0.89</v>
      </c>
      <c r="S192" s="200" t="n">
        <f aca="false">VLOOKUP(A192,'Gas Curves'!$A$11:$G$371,3)+IF(Fuel!$P$1,VLOOKUP(A192,'Gas Curves'!$A$11:$G$371,IF(AND(MONTH(A192)&gt;=4,MONTH(A192)&lt;=10),4,5)),0)+IF(Fuel!$P$2,VLOOKUP(A192,'Gas Curves'!$A$11:$G$371,IF(AND(MONTH(A192)&gt;=4,MONTH(A192)&lt;=10),6,7)),0)</f>
        <v>4.4645</v>
      </c>
      <c r="T192" s="263" t="n">
        <f aca="false">IF(VLOOKUP(A192,'Gas Curves'!$A$11:$I$371,9)=0,T191,VLOOKUP(A192,'Gas Curves'!$A$11:$I$371,9))</f>
        <v>14.427</v>
      </c>
    </row>
    <row r="193" customFormat="false" ht="12.75" hidden="false" customHeight="false" outlineLevel="0" collapsed="false">
      <c r="A193" s="195" t="n">
        <f aca="false">EOMONTH(A192,0)+1</f>
        <v>42826</v>
      </c>
      <c r="B193" s="163" t="n">
        <f aca="false">S193*(1+I$3)</f>
        <v>4.332</v>
      </c>
      <c r="C193" s="163" t="n">
        <f aca="false">T193*(1+J$3)</f>
        <v>14.427</v>
      </c>
      <c r="D193" s="286" t="n">
        <f aca="false">C193/2</f>
        <v>7.2135</v>
      </c>
      <c r="E193" s="286"/>
      <c r="F193" s="286"/>
      <c r="G193" s="263" t="n">
        <f aca="false">VLOOKUP(A193,'Gas Curves'!$A$11:$G$371,2)</f>
        <v>0.45</v>
      </c>
      <c r="H193" s="263" t="n">
        <f aca="false">IF(VLOOKUP(A193,'Gas Curves'!$A$11:$I$371,8)=0,H192,VLOOKUP(A193,'Gas Curves'!$A$11:$I$371,8))</f>
        <v>0.185</v>
      </c>
      <c r="I193" s="263" t="n">
        <f aca="false">H193/2</f>
        <v>0.0925</v>
      </c>
      <c r="J193" s="263"/>
      <c r="K193" s="263"/>
      <c r="L193" s="135" t="n">
        <f aca="false">VLOOKUP(A193,'Power Curves'!$BF$9:$BG$232,2)</f>
        <v>0.89</v>
      </c>
      <c r="M193" s="130" t="n">
        <f aca="false">L193</f>
        <v>0.89</v>
      </c>
      <c r="N193" s="130" t="n">
        <f aca="false">M193</f>
        <v>0.89</v>
      </c>
      <c r="S193" s="200" t="n">
        <f aca="false">VLOOKUP(A193,'Gas Curves'!$A$11:$G$371,3)+IF(Fuel!$P$1,VLOOKUP(A193,'Gas Curves'!$A$11:$G$371,IF(AND(MONTH(A193)&gt;=4,MONTH(A193)&lt;=10),4,5)),0)+IF(Fuel!$P$2,VLOOKUP(A193,'Gas Curves'!$A$11:$G$371,IF(AND(MONTH(A193)&gt;=4,MONTH(A193)&lt;=10),6,7)),0)</f>
        <v>4.332</v>
      </c>
      <c r="T193" s="263" t="n">
        <f aca="false">IF(VLOOKUP(A193,'Gas Curves'!$A$11:$I$371,9)=0,T192,VLOOKUP(A193,'Gas Curves'!$A$11:$I$371,9))</f>
        <v>14.427</v>
      </c>
    </row>
    <row r="194" customFormat="false" ht="12.75" hidden="false" customHeight="false" outlineLevel="0" collapsed="false">
      <c r="A194" s="195" t="n">
        <f aca="false">EOMONTH(A193,0)+1</f>
        <v>42856</v>
      </c>
      <c r="B194" s="163" t="n">
        <f aca="false">S194*(1+I$3)</f>
        <v>4.332</v>
      </c>
      <c r="C194" s="163" t="n">
        <f aca="false">T194*(1+J$3)</f>
        <v>14.427</v>
      </c>
      <c r="D194" s="286" t="n">
        <f aca="false">C194/2</f>
        <v>7.2135</v>
      </c>
      <c r="E194" s="286"/>
      <c r="F194" s="286"/>
      <c r="G194" s="263" t="n">
        <f aca="false">VLOOKUP(A194,'Gas Curves'!$A$11:$G$371,2)</f>
        <v>0.5</v>
      </c>
      <c r="H194" s="263" t="n">
        <f aca="false">IF(VLOOKUP(A194,'Gas Curves'!$A$11:$I$371,8)=0,H193,VLOOKUP(A194,'Gas Curves'!$A$11:$I$371,8))</f>
        <v>0.185</v>
      </c>
      <c r="I194" s="263" t="n">
        <f aca="false">H194/2</f>
        <v>0.0925</v>
      </c>
      <c r="J194" s="263"/>
      <c r="K194" s="263"/>
      <c r="L194" s="135" t="n">
        <f aca="false">VLOOKUP(A194,'Power Curves'!$BF$9:$BG$232,2)</f>
        <v>0.89</v>
      </c>
      <c r="M194" s="130" t="n">
        <f aca="false">L194</f>
        <v>0.89</v>
      </c>
      <c r="N194" s="130" t="n">
        <f aca="false">M194</f>
        <v>0.89</v>
      </c>
      <c r="S194" s="200" t="n">
        <f aca="false">VLOOKUP(A194,'Gas Curves'!$A$11:$G$371,3)+IF(Fuel!$P$1,VLOOKUP(A194,'Gas Curves'!$A$11:$G$371,IF(AND(MONTH(A194)&gt;=4,MONTH(A194)&lt;=10),4,5)),0)+IF(Fuel!$P$2,VLOOKUP(A194,'Gas Curves'!$A$11:$G$371,IF(AND(MONTH(A194)&gt;=4,MONTH(A194)&lt;=10),6,7)),0)</f>
        <v>4.332</v>
      </c>
      <c r="T194" s="263" t="n">
        <f aca="false">IF(VLOOKUP(A194,'Gas Curves'!$A$11:$I$371,9)=0,T193,VLOOKUP(A194,'Gas Curves'!$A$11:$I$371,9))</f>
        <v>14.427</v>
      </c>
    </row>
    <row r="195" customFormat="false" ht="12.75" hidden="false" customHeight="false" outlineLevel="0" collapsed="false">
      <c r="A195" s="195" t="n">
        <f aca="false">EOMONTH(A194,0)+1</f>
        <v>42887</v>
      </c>
      <c r="B195" s="163" t="n">
        <f aca="false">S195*(1+I$3)</f>
        <v>4.369</v>
      </c>
      <c r="C195" s="163" t="n">
        <f aca="false">T195*(1+J$3)</f>
        <v>14.427</v>
      </c>
      <c r="D195" s="286" t="n">
        <f aca="false">C195/2</f>
        <v>7.2135</v>
      </c>
      <c r="E195" s="286"/>
      <c r="F195" s="286"/>
      <c r="G195" s="263" t="n">
        <f aca="false">VLOOKUP(A195,'Gas Curves'!$A$11:$G$371,2)</f>
        <v>0.5</v>
      </c>
      <c r="H195" s="263" t="n">
        <f aca="false">IF(VLOOKUP(A195,'Gas Curves'!$A$11:$I$371,8)=0,H194,VLOOKUP(A195,'Gas Curves'!$A$11:$I$371,8))</f>
        <v>0.185</v>
      </c>
      <c r="I195" s="263" t="n">
        <f aca="false">H195/2</f>
        <v>0.0925</v>
      </c>
      <c r="J195" s="263"/>
      <c r="K195" s="263"/>
      <c r="L195" s="135" t="n">
        <f aca="false">VLOOKUP(A195,'Power Curves'!$BF$9:$BG$232,2)</f>
        <v>0.89</v>
      </c>
      <c r="M195" s="130" t="n">
        <f aca="false">L195</f>
        <v>0.89</v>
      </c>
      <c r="N195" s="130" t="n">
        <f aca="false">M195</f>
        <v>0.89</v>
      </c>
      <c r="S195" s="200" t="n">
        <f aca="false">VLOOKUP(A195,'Gas Curves'!$A$11:$G$371,3)+IF(Fuel!$P$1,VLOOKUP(A195,'Gas Curves'!$A$11:$G$371,IF(AND(MONTH(A195)&gt;=4,MONTH(A195)&lt;=10),4,5)),0)+IF(Fuel!$P$2,VLOOKUP(A195,'Gas Curves'!$A$11:$G$371,IF(AND(MONTH(A195)&gt;=4,MONTH(A195)&lt;=10),6,7)),0)</f>
        <v>4.369</v>
      </c>
      <c r="T195" s="263" t="n">
        <f aca="false">IF(VLOOKUP(A195,'Gas Curves'!$A$11:$I$371,9)=0,T194,VLOOKUP(A195,'Gas Curves'!$A$11:$I$371,9))</f>
        <v>14.427</v>
      </c>
    </row>
    <row r="196" customFormat="false" ht="12.75" hidden="false" customHeight="false" outlineLevel="0" collapsed="false">
      <c r="A196" s="195" t="n">
        <f aca="false">EOMONTH(A195,0)+1</f>
        <v>42917</v>
      </c>
      <c r="B196" s="163" t="n">
        <f aca="false">S196*(1+I$3)</f>
        <v>4.4215</v>
      </c>
      <c r="C196" s="163" t="n">
        <f aca="false">T196*(1+J$3)</f>
        <v>14.427</v>
      </c>
      <c r="D196" s="286" t="n">
        <f aca="false">C196/2</f>
        <v>7.2135</v>
      </c>
      <c r="E196" s="286"/>
      <c r="F196" s="286"/>
      <c r="G196" s="263" t="n">
        <f aca="false">VLOOKUP(A196,'Gas Curves'!$A$11:$G$371,2)</f>
        <v>0.5</v>
      </c>
      <c r="H196" s="263" t="n">
        <f aca="false">IF(VLOOKUP(A196,'Gas Curves'!$A$11:$I$371,8)=0,H195,VLOOKUP(A196,'Gas Curves'!$A$11:$I$371,8))</f>
        <v>0.185</v>
      </c>
      <c r="I196" s="263" t="n">
        <f aca="false">H196/2</f>
        <v>0.0925</v>
      </c>
      <c r="J196" s="263"/>
      <c r="K196" s="263"/>
      <c r="L196" s="135" t="n">
        <f aca="false">VLOOKUP(A196,'Power Curves'!$BF$9:$BG$232,2)</f>
        <v>0.89</v>
      </c>
      <c r="M196" s="130" t="n">
        <f aca="false">L196</f>
        <v>0.89</v>
      </c>
      <c r="N196" s="130" t="n">
        <f aca="false">M196</f>
        <v>0.89</v>
      </c>
      <c r="S196" s="200" t="n">
        <f aca="false">VLOOKUP(A196,'Gas Curves'!$A$11:$G$371,3)+IF(Fuel!$P$1,VLOOKUP(A196,'Gas Curves'!$A$11:$G$371,IF(AND(MONTH(A196)&gt;=4,MONTH(A196)&lt;=10),4,5)),0)+IF(Fuel!$P$2,VLOOKUP(A196,'Gas Curves'!$A$11:$G$371,IF(AND(MONTH(A196)&gt;=4,MONTH(A196)&lt;=10),6,7)),0)</f>
        <v>4.4215</v>
      </c>
      <c r="T196" s="263" t="n">
        <f aca="false">IF(VLOOKUP(A196,'Gas Curves'!$A$11:$I$371,9)=0,T195,VLOOKUP(A196,'Gas Curves'!$A$11:$I$371,9))</f>
        <v>14.427</v>
      </c>
    </row>
    <row r="197" customFormat="false" ht="12.75" hidden="false" customHeight="false" outlineLevel="0" collapsed="false">
      <c r="A197" s="195" t="n">
        <f aca="false">EOMONTH(A196,0)+1</f>
        <v>42948</v>
      </c>
      <c r="B197" s="163" t="n">
        <f aca="false">S197*(1+I$3)</f>
        <v>4.458</v>
      </c>
      <c r="C197" s="163" t="n">
        <f aca="false">T197*(1+J$3)</f>
        <v>14.427</v>
      </c>
      <c r="D197" s="286" t="n">
        <f aca="false">C197/2</f>
        <v>7.2135</v>
      </c>
      <c r="E197" s="286"/>
      <c r="F197" s="286"/>
      <c r="G197" s="263" t="n">
        <f aca="false">VLOOKUP(A197,'Gas Curves'!$A$11:$G$371,2)</f>
        <v>0.55</v>
      </c>
      <c r="H197" s="263" t="n">
        <f aca="false">IF(VLOOKUP(A197,'Gas Curves'!$A$11:$I$371,8)=0,H196,VLOOKUP(A197,'Gas Curves'!$A$11:$I$371,8))</f>
        <v>0.185</v>
      </c>
      <c r="I197" s="263" t="n">
        <f aca="false">H197/2</f>
        <v>0.0925</v>
      </c>
      <c r="J197" s="263"/>
      <c r="K197" s="263"/>
      <c r="L197" s="135" t="n">
        <f aca="false">VLOOKUP(A197,'Power Curves'!$BF$9:$BG$232,2)</f>
        <v>0.89</v>
      </c>
      <c r="M197" s="130" t="n">
        <f aca="false">L197</f>
        <v>0.89</v>
      </c>
      <c r="N197" s="130" t="n">
        <f aca="false">M197</f>
        <v>0.89</v>
      </c>
      <c r="S197" s="200" t="n">
        <f aca="false">VLOOKUP(A197,'Gas Curves'!$A$11:$G$371,3)+IF(Fuel!$P$1,VLOOKUP(A197,'Gas Curves'!$A$11:$G$371,IF(AND(MONTH(A197)&gt;=4,MONTH(A197)&lt;=10),4,5)),0)+IF(Fuel!$P$2,VLOOKUP(A197,'Gas Curves'!$A$11:$G$371,IF(AND(MONTH(A197)&gt;=4,MONTH(A197)&lt;=10),6,7)),0)</f>
        <v>4.458</v>
      </c>
      <c r="T197" s="263" t="n">
        <f aca="false">IF(VLOOKUP(A197,'Gas Curves'!$A$11:$I$371,9)=0,T196,VLOOKUP(A197,'Gas Curves'!$A$11:$I$371,9))</f>
        <v>14.427</v>
      </c>
    </row>
    <row r="198" customFormat="false" ht="12.75" hidden="false" customHeight="false" outlineLevel="0" collapsed="false">
      <c r="A198" s="195" t="n">
        <f aca="false">EOMONTH(A197,0)+1</f>
        <v>42979</v>
      </c>
      <c r="B198" s="163" t="n">
        <f aca="false">S198*(1+I$3)</f>
        <v>4.4635</v>
      </c>
      <c r="C198" s="163" t="n">
        <f aca="false">T198*(1+J$3)</f>
        <v>14.427</v>
      </c>
      <c r="D198" s="286" t="n">
        <f aca="false">C198/2</f>
        <v>7.2135</v>
      </c>
      <c r="E198" s="286"/>
      <c r="F198" s="286"/>
      <c r="G198" s="263" t="n">
        <f aca="false">VLOOKUP(A198,'Gas Curves'!$A$11:$G$371,2)</f>
        <v>0.55</v>
      </c>
      <c r="H198" s="263" t="n">
        <f aca="false">IF(VLOOKUP(A198,'Gas Curves'!$A$11:$I$371,8)=0,H197,VLOOKUP(A198,'Gas Curves'!$A$11:$I$371,8))</f>
        <v>0.185</v>
      </c>
      <c r="I198" s="263" t="n">
        <f aca="false">H198/2</f>
        <v>0.0925</v>
      </c>
      <c r="J198" s="263"/>
      <c r="K198" s="263"/>
      <c r="L198" s="135" t="n">
        <f aca="false">VLOOKUP(A198,'Power Curves'!$BF$9:$BG$232,2)</f>
        <v>0.89</v>
      </c>
      <c r="M198" s="130" t="n">
        <f aca="false">L198</f>
        <v>0.89</v>
      </c>
      <c r="N198" s="130" t="n">
        <f aca="false">M198</f>
        <v>0.89</v>
      </c>
      <c r="S198" s="200" t="n">
        <f aca="false">VLOOKUP(A198,'Gas Curves'!$A$11:$G$371,3)+IF(Fuel!$P$1,VLOOKUP(A198,'Gas Curves'!$A$11:$G$371,IF(AND(MONTH(A198)&gt;=4,MONTH(A198)&lt;=10),4,5)),0)+IF(Fuel!$P$2,VLOOKUP(A198,'Gas Curves'!$A$11:$G$371,IF(AND(MONTH(A198)&gt;=4,MONTH(A198)&lt;=10),6,7)),0)</f>
        <v>4.4635</v>
      </c>
      <c r="T198" s="263" t="n">
        <f aca="false">IF(VLOOKUP(A198,'Gas Curves'!$A$11:$I$371,9)=0,T197,VLOOKUP(A198,'Gas Curves'!$A$11:$I$371,9))</f>
        <v>14.427</v>
      </c>
    </row>
    <row r="199" customFormat="false" ht="12.75" hidden="false" customHeight="false" outlineLevel="0" collapsed="false">
      <c r="A199" s="195" t="n">
        <f aca="false">EOMONTH(A198,0)+1</f>
        <v>43009</v>
      </c>
      <c r="B199" s="163" t="n">
        <f aca="false">S199*(1+I$3)</f>
        <v>4.4455</v>
      </c>
      <c r="C199" s="163" t="n">
        <f aca="false">T199*(1+J$3)</f>
        <v>14.427</v>
      </c>
      <c r="D199" s="286" t="n">
        <f aca="false">C199/2</f>
        <v>7.2135</v>
      </c>
      <c r="E199" s="286"/>
      <c r="F199" s="286"/>
      <c r="G199" s="263" t="n">
        <f aca="false">VLOOKUP(A199,'Gas Curves'!$A$11:$G$371,2)</f>
        <v>0.6</v>
      </c>
      <c r="H199" s="263" t="n">
        <f aca="false">IF(VLOOKUP(A199,'Gas Curves'!$A$11:$I$371,8)=0,H198,VLOOKUP(A199,'Gas Curves'!$A$11:$I$371,8))</f>
        <v>0.185</v>
      </c>
      <c r="I199" s="263" t="n">
        <f aca="false">H199/2</f>
        <v>0.0925</v>
      </c>
      <c r="J199" s="263"/>
      <c r="K199" s="263"/>
      <c r="L199" s="135" t="n">
        <f aca="false">VLOOKUP(A199,'Power Curves'!$BF$9:$BG$232,2)</f>
        <v>0.89</v>
      </c>
      <c r="M199" s="130" t="n">
        <f aca="false">L199</f>
        <v>0.89</v>
      </c>
      <c r="N199" s="130" t="n">
        <f aca="false">M199</f>
        <v>0.89</v>
      </c>
      <c r="S199" s="200" t="n">
        <f aca="false">VLOOKUP(A199,'Gas Curves'!$A$11:$G$371,3)+IF(Fuel!$P$1,VLOOKUP(A199,'Gas Curves'!$A$11:$G$371,IF(AND(MONTH(A199)&gt;=4,MONTH(A199)&lt;=10),4,5)),0)+IF(Fuel!$P$2,VLOOKUP(A199,'Gas Curves'!$A$11:$G$371,IF(AND(MONTH(A199)&gt;=4,MONTH(A199)&lt;=10),6,7)),0)</f>
        <v>4.4455</v>
      </c>
      <c r="T199" s="263" t="n">
        <f aca="false">IF(VLOOKUP(A199,'Gas Curves'!$A$11:$I$371,9)=0,T198,VLOOKUP(A199,'Gas Curves'!$A$11:$I$371,9))</f>
        <v>14.427</v>
      </c>
    </row>
    <row r="200" customFormat="false" ht="12.75" hidden="false" customHeight="false" outlineLevel="0" collapsed="false">
      <c r="A200" s="195" t="n">
        <f aca="false">EOMONTH(A199,0)+1</f>
        <v>43040</v>
      </c>
      <c r="B200" s="163" t="n">
        <f aca="false">S200*(1+I$3)</f>
        <v>4.5805</v>
      </c>
      <c r="C200" s="163" t="n">
        <f aca="false">T200*(1+J$3)</f>
        <v>14.427</v>
      </c>
      <c r="D200" s="286" t="n">
        <f aca="false">C200/2</f>
        <v>7.2135</v>
      </c>
      <c r="E200" s="286"/>
      <c r="F200" s="286"/>
      <c r="G200" s="263" t="n">
        <f aca="false">VLOOKUP(A200,'Gas Curves'!$A$11:$G$371,2)</f>
        <v>0.85</v>
      </c>
      <c r="H200" s="263" t="n">
        <f aca="false">IF(VLOOKUP(A200,'Gas Curves'!$A$11:$I$371,8)=0,H199,VLOOKUP(A200,'Gas Curves'!$A$11:$I$371,8))</f>
        <v>0.185</v>
      </c>
      <c r="I200" s="263" t="n">
        <f aca="false">H200/2</f>
        <v>0.0925</v>
      </c>
      <c r="J200" s="263"/>
      <c r="K200" s="263"/>
      <c r="L200" s="135" t="n">
        <f aca="false">VLOOKUP(A200,'Power Curves'!$BF$9:$BG$232,2)</f>
        <v>0.89</v>
      </c>
      <c r="M200" s="130" t="n">
        <f aca="false">L200</f>
        <v>0.89</v>
      </c>
      <c r="N200" s="130" t="n">
        <f aca="false">M200</f>
        <v>0.89</v>
      </c>
      <c r="S200" s="200" t="n">
        <f aca="false">VLOOKUP(A200,'Gas Curves'!$A$11:$G$371,3)+IF(Fuel!$P$1,VLOOKUP(A200,'Gas Curves'!$A$11:$G$371,IF(AND(MONTH(A200)&gt;=4,MONTH(A200)&lt;=10),4,5)),0)+IF(Fuel!$P$2,VLOOKUP(A200,'Gas Curves'!$A$11:$G$371,IF(AND(MONTH(A200)&gt;=4,MONTH(A200)&lt;=10),6,7)),0)</f>
        <v>4.5805</v>
      </c>
      <c r="T200" s="263" t="n">
        <f aca="false">IF(VLOOKUP(A200,'Gas Curves'!$A$11:$I$371,9)=0,T199,VLOOKUP(A200,'Gas Curves'!$A$11:$I$371,9))</f>
        <v>14.427</v>
      </c>
    </row>
    <row r="201" customFormat="false" ht="12.75" hidden="false" customHeight="false" outlineLevel="0" collapsed="false">
      <c r="A201" s="195" t="n">
        <f aca="false">EOMONTH(A200,0)+1</f>
        <v>43070</v>
      </c>
      <c r="B201" s="163" t="n">
        <f aca="false">S201*(1+I$3)</f>
        <v>4.733</v>
      </c>
      <c r="C201" s="163" t="n">
        <f aca="false">T201*(1+J$3)</f>
        <v>14.427</v>
      </c>
      <c r="D201" s="286" t="n">
        <f aca="false">C201/2</f>
        <v>7.2135</v>
      </c>
      <c r="E201" s="286"/>
      <c r="F201" s="286"/>
      <c r="G201" s="263" t="n">
        <f aca="false">VLOOKUP(A201,'Gas Curves'!$A$11:$G$371,2)</f>
        <v>1.05</v>
      </c>
      <c r="H201" s="263" t="n">
        <f aca="false">IF(VLOOKUP(A201,'Gas Curves'!$A$11:$I$371,8)=0,H200,VLOOKUP(A201,'Gas Curves'!$A$11:$I$371,8))</f>
        <v>0.185</v>
      </c>
      <c r="I201" s="263" t="n">
        <f aca="false">H201/2</f>
        <v>0.0925</v>
      </c>
      <c r="J201" s="263"/>
      <c r="K201" s="263"/>
      <c r="L201" s="135" t="n">
        <f aca="false">VLOOKUP(A201,'Power Curves'!$BF$9:$BG$232,2)</f>
        <v>0.89</v>
      </c>
      <c r="M201" s="130" t="n">
        <f aca="false">L201</f>
        <v>0.89</v>
      </c>
      <c r="N201" s="130" t="n">
        <f aca="false">M201</f>
        <v>0.89</v>
      </c>
      <c r="S201" s="200" t="n">
        <f aca="false">VLOOKUP(A201,'Gas Curves'!$A$11:$G$371,3)+IF(Fuel!$P$1,VLOOKUP(A201,'Gas Curves'!$A$11:$G$371,IF(AND(MONTH(A201)&gt;=4,MONTH(A201)&lt;=10),4,5)),0)+IF(Fuel!$P$2,VLOOKUP(A201,'Gas Curves'!$A$11:$G$371,IF(AND(MONTH(A201)&gt;=4,MONTH(A201)&lt;=10),6,7)),0)</f>
        <v>4.733</v>
      </c>
      <c r="T201" s="263" t="n">
        <f aca="false">IF(VLOOKUP(A201,'Gas Curves'!$A$11:$I$371,9)=0,T200,VLOOKUP(A201,'Gas Curves'!$A$11:$I$371,9))</f>
        <v>14.427</v>
      </c>
    </row>
    <row r="202" customFormat="false" ht="12.75" hidden="false" customHeight="false" outlineLevel="0" collapsed="false">
      <c r="A202" s="195" t="n">
        <f aca="false">EOMONTH(A201,0)+1</f>
        <v>43101</v>
      </c>
      <c r="B202" s="163" t="n">
        <f aca="false">S202*(1+I$3)</f>
        <v>4.788</v>
      </c>
      <c r="C202" s="163" t="n">
        <f aca="false">T202*(1+J$3)</f>
        <v>14.427</v>
      </c>
      <c r="D202" s="286" t="n">
        <f aca="false">C202/2</f>
        <v>7.2135</v>
      </c>
      <c r="E202" s="286"/>
      <c r="F202" s="286"/>
      <c r="G202" s="263" t="n">
        <f aca="false">VLOOKUP(A202,'Gas Curves'!$A$11:$G$371,2)</f>
        <v>1.05</v>
      </c>
      <c r="H202" s="263" t="n">
        <f aca="false">IF(VLOOKUP(A202,'Gas Curves'!$A$11:$I$371,8)=0,H201,VLOOKUP(A202,'Gas Curves'!$A$11:$I$371,8))</f>
        <v>0.185</v>
      </c>
      <c r="I202" s="263" t="n">
        <f aca="false">H202/2</f>
        <v>0.0925</v>
      </c>
      <c r="J202" s="263"/>
      <c r="K202" s="263"/>
      <c r="L202" s="135" t="n">
        <f aca="false">VLOOKUP(A202,'Power Curves'!$BF$9:$BG$232,2)</f>
        <v>0.89</v>
      </c>
      <c r="M202" s="130" t="n">
        <f aca="false">L202</f>
        <v>0.89</v>
      </c>
      <c r="N202" s="130" t="n">
        <f aca="false">M202</f>
        <v>0.89</v>
      </c>
      <c r="S202" s="200" t="n">
        <f aca="false">VLOOKUP(A202,'Gas Curves'!$A$11:$G$371,3)+IF(Fuel!$P$1,VLOOKUP(A202,'Gas Curves'!$A$11:$G$371,IF(AND(MONTH(A202)&gt;=4,MONTH(A202)&lt;=10),4,5)),0)+IF(Fuel!$P$2,VLOOKUP(A202,'Gas Curves'!$A$11:$G$371,IF(AND(MONTH(A202)&gt;=4,MONTH(A202)&lt;=10),6,7)),0)</f>
        <v>4.788</v>
      </c>
      <c r="T202" s="263" t="n">
        <f aca="false">IF(VLOOKUP(A202,'Gas Curves'!$A$11:$I$371,9)=0,T201,VLOOKUP(A202,'Gas Curves'!$A$11:$I$371,9))</f>
        <v>14.427</v>
      </c>
    </row>
    <row r="203" customFormat="false" ht="12.75" hidden="false" customHeight="false" outlineLevel="0" collapsed="false">
      <c r="A203" s="195" t="n">
        <f aca="false">EOMONTH(A202,0)+1</f>
        <v>43132</v>
      </c>
      <c r="B203" s="163" t="n">
        <f aca="false">S203*(1+I$3)</f>
        <v>4.6915</v>
      </c>
      <c r="C203" s="163" t="n">
        <f aca="false">T203*(1+J$3)</f>
        <v>14.427</v>
      </c>
      <c r="D203" s="286" t="n">
        <f aca="false">C203/2</f>
        <v>7.2135</v>
      </c>
      <c r="E203" s="286"/>
      <c r="F203" s="286"/>
      <c r="G203" s="263" t="n">
        <f aca="false">VLOOKUP(A203,'Gas Curves'!$A$11:$G$371,2)</f>
        <v>1.05</v>
      </c>
      <c r="H203" s="263" t="n">
        <f aca="false">IF(VLOOKUP(A203,'Gas Curves'!$A$11:$I$371,8)=0,H202,VLOOKUP(A203,'Gas Curves'!$A$11:$I$371,8))</f>
        <v>0.185</v>
      </c>
      <c r="I203" s="263" t="n">
        <f aca="false">H203/2</f>
        <v>0.0925</v>
      </c>
      <c r="J203" s="263"/>
      <c r="K203" s="263"/>
      <c r="L203" s="135" t="n">
        <f aca="false">VLOOKUP(A203,'Power Curves'!$BF$9:$BG$232,2)</f>
        <v>0.89</v>
      </c>
      <c r="M203" s="130" t="n">
        <f aca="false">L203</f>
        <v>0.89</v>
      </c>
      <c r="N203" s="130" t="n">
        <f aca="false">M203</f>
        <v>0.89</v>
      </c>
      <c r="S203" s="200" t="n">
        <f aca="false">VLOOKUP(A203,'Gas Curves'!$A$11:$G$371,3)+IF(Fuel!$P$1,VLOOKUP(A203,'Gas Curves'!$A$11:$G$371,IF(AND(MONTH(A203)&gt;=4,MONTH(A203)&lt;=10),4,5)),0)+IF(Fuel!$P$2,VLOOKUP(A203,'Gas Curves'!$A$11:$G$371,IF(AND(MONTH(A203)&gt;=4,MONTH(A203)&lt;=10),6,7)),0)</f>
        <v>4.6915</v>
      </c>
      <c r="T203" s="263" t="n">
        <f aca="false">IF(VLOOKUP(A203,'Gas Curves'!$A$11:$I$371,9)=0,T202,VLOOKUP(A203,'Gas Curves'!$A$11:$I$371,9))</f>
        <v>14.427</v>
      </c>
    </row>
    <row r="204" customFormat="false" ht="12.75" hidden="false" customHeight="false" outlineLevel="0" collapsed="false">
      <c r="A204" s="195" t="n">
        <f aca="false">EOMONTH(A203,0)+1</f>
        <v>43160</v>
      </c>
      <c r="B204" s="163" t="n">
        <f aca="false">S204*(1+I$3)</f>
        <v>4.572</v>
      </c>
      <c r="C204" s="163" t="n">
        <f aca="false">T204*(1+J$3)</f>
        <v>14.427</v>
      </c>
      <c r="D204" s="286" t="n">
        <f aca="false">C204/2</f>
        <v>7.2135</v>
      </c>
      <c r="E204" s="286"/>
      <c r="F204" s="286"/>
      <c r="G204" s="263" t="n">
        <f aca="false">VLOOKUP(A204,'Gas Curves'!$A$11:$G$371,2)</f>
        <v>0.8</v>
      </c>
      <c r="H204" s="263" t="n">
        <f aca="false">IF(VLOOKUP(A204,'Gas Curves'!$A$11:$I$371,8)=0,H203,VLOOKUP(A204,'Gas Curves'!$A$11:$I$371,8))</f>
        <v>0.185</v>
      </c>
      <c r="I204" s="263" t="n">
        <f aca="false">H204/2</f>
        <v>0.0925</v>
      </c>
      <c r="J204" s="263"/>
      <c r="K204" s="263"/>
      <c r="L204" s="135" t="n">
        <f aca="false">VLOOKUP(A204,'Power Curves'!$BF$9:$BG$232,2)</f>
        <v>0.89</v>
      </c>
      <c r="M204" s="130" t="n">
        <f aca="false">L204</f>
        <v>0.89</v>
      </c>
      <c r="N204" s="130" t="n">
        <f aca="false">M204</f>
        <v>0.89</v>
      </c>
      <c r="S204" s="200" t="n">
        <f aca="false">VLOOKUP(A204,'Gas Curves'!$A$11:$G$371,3)+IF(Fuel!$P$1,VLOOKUP(A204,'Gas Curves'!$A$11:$G$371,IF(AND(MONTH(A204)&gt;=4,MONTH(A204)&lt;=10),4,5)),0)+IF(Fuel!$P$2,VLOOKUP(A204,'Gas Curves'!$A$11:$G$371,IF(AND(MONTH(A204)&gt;=4,MONTH(A204)&lt;=10),6,7)),0)</f>
        <v>4.572</v>
      </c>
      <c r="T204" s="263" t="n">
        <f aca="false">IF(VLOOKUP(A204,'Gas Curves'!$A$11:$I$371,9)=0,T203,VLOOKUP(A204,'Gas Curves'!$A$11:$I$371,9))</f>
        <v>14.427</v>
      </c>
    </row>
    <row r="205" customFormat="false" ht="12.75" hidden="false" customHeight="false" outlineLevel="0" collapsed="false">
      <c r="A205" s="195" t="n">
        <f aca="false">EOMONTH(A204,0)+1</f>
        <v>43191</v>
      </c>
      <c r="B205" s="163" t="n">
        <f aca="false">S205*(1+I$3)</f>
        <v>4.4395</v>
      </c>
      <c r="C205" s="163" t="n">
        <f aca="false">T205*(1+J$3)</f>
        <v>14.427</v>
      </c>
      <c r="D205" s="286" t="n">
        <f aca="false">C205/2</f>
        <v>7.2135</v>
      </c>
      <c r="E205" s="286"/>
      <c r="F205" s="286"/>
      <c r="G205" s="263" t="n">
        <f aca="false">VLOOKUP(A205,'Gas Curves'!$A$11:$G$371,2)</f>
        <v>0.45</v>
      </c>
      <c r="H205" s="263" t="n">
        <f aca="false">IF(VLOOKUP(A205,'Gas Curves'!$A$11:$I$371,8)=0,H204,VLOOKUP(A205,'Gas Curves'!$A$11:$I$371,8))</f>
        <v>0.185</v>
      </c>
      <c r="I205" s="263" t="n">
        <f aca="false">H205/2</f>
        <v>0.0925</v>
      </c>
      <c r="J205" s="263"/>
      <c r="K205" s="263"/>
      <c r="L205" s="135" t="n">
        <f aca="false">VLOOKUP(A205,'Power Curves'!$BF$9:$BG$232,2)</f>
        <v>0.89</v>
      </c>
      <c r="M205" s="130" t="n">
        <f aca="false">L205</f>
        <v>0.89</v>
      </c>
      <c r="N205" s="130" t="n">
        <f aca="false">M205</f>
        <v>0.89</v>
      </c>
      <c r="S205" s="200" t="n">
        <f aca="false">VLOOKUP(A205,'Gas Curves'!$A$11:$G$371,3)+IF(Fuel!$P$1,VLOOKUP(A205,'Gas Curves'!$A$11:$G$371,IF(AND(MONTH(A205)&gt;=4,MONTH(A205)&lt;=10),4,5)),0)+IF(Fuel!$P$2,VLOOKUP(A205,'Gas Curves'!$A$11:$G$371,IF(AND(MONTH(A205)&gt;=4,MONTH(A205)&lt;=10),6,7)),0)</f>
        <v>4.4395</v>
      </c>
      <c r="T205" s="263" t="n">
        <f aca="false">IF(VLOOKUP(A205,'Gas Curves'!$A$11:$I$371,9)=0,T204,VLOOKUP(A205,'Gas Curves'!$A$11:$I$371,9))</f>
        <v>14.427</v>
      </c>
    </row>
    <row r="206" customFormat="false" ht="12.75" hidden="false" customHeight="false" outlineLevel="0" collapsed="false">
      <c r="A206" s="195" t="n">
        <f aca="false">EOMONTH(A205,0)+1</f>
        <v>43221</v>
      </c>
      <c r="B206" s="163" t="n">
        <f aca="false">S206*(1+I$3)</f>
        <v>4.4395</v>
      </c>
      <c r="C206" s="163" t="n">
        <f aca="false">T206*(1+J$3)</f>
        <v>14.427</v>
      </c>
      <c r="D206" s="286" t="n">
        <f aca="false">C206/2</f>
        <v>7.2135</v>
      </c>
      <c r="E206" s="286"/>
      <c r="F206" s="286"/>
      <c r="G206" s="263" t="n">
        <f aca="false">VLOOKUP(A206,'Gas Curves'!$A$11:$G$371,2)</f>
        <v>0.5</v>
      </c>
      <c r="H206" s="263" t="n">
        <f aca="false">IF(VLOOKUP(A206,'Gas Curves'!$A$11:$I$371,8)=0,H205,VLOOKUP(A206,'Gas Curves'!$A$11:$I$371,8))</f>
        <v>0.185</v>
      </c>
      <c r="I206" s="263" t="n">
        <f aca="false">H206/2</f>
        <v>0.0925</v>
      </c>
      <c r="J206" s="263"/>
      <c r="K206" s="263"/>
      <c r="L206" s="135" t="n">
        <f aca="false">VLOOKUP(A206,'Power Curves'!$BF$9:$BG$232,2)</f>
        <v>0.89</v>
      </c>
      <c r="M206" s="130" t="n">
        <f aca="false">L206</f>
        <v>0.89</v>
      </c>
      <c r="N206" s="130" t="n">
        <f aca="false">M206</f>
        <v>0.89</v>
      </c>
      <c r="S206" s="200" t="n">
        <f aca="false">VLOOKUP(A206,'Gas Curves'!$A$11:$G$371,3)+IF(Fuel!$P$1,VLOOKUP(A206,'Gas Curves'!$A$11:$G$371,IF(AND(MONTH(A206)&gt;=4,MONTH(A206)&lt;=10),4,5)),0)+IF(Fuel!$P$2,VLOOKUP(A206,'Gas Curves'!$A$11:$G$371,IF(AND(MONTH(A206)&gt;=4,MONTH(A206)&lt;=10),6,7)),0)</f>
        <v>4.4395</v>
      </c>
      <c r="T206" s="263" t="n">
        <f aca="false">IF(VLOOKUP(A206,'Gas Curves'!$A$11:$I$371,9)=0,T205,VLOOKUP(A206,'Gas Curves'!$A$11:$I$371,9))</f>
        <v>14.427</v>
      </c>
    </row>
    <row r="207" customFormat="false" ht="12.75" hidden="false" customHeight="false" outlineLevel="0" collapsed="false">
      <c r="A207" s="195" t="n">
        <f aca="false">EOMONTH(A206,0)+1</f>
        <v>43252</v>
      </c>
      <c r="B207" s="163" t="n">
        <f aca="false">S207*(1+I$3)</f>
        <v>4.4765</v>
      </c>
      <c r="C207" s="163" t="n">
        <f aca="false">T207*(1+J$3)</f>
        <v>14.427</v>
      </c>
      <c r="D207" s="286" t="n">
        <f aca="false">C207/2</f>
        <v>7.2135</v>
      </c>
      <c r="E207" s="286"/>
      <c r="F207" s="286"/>
      <c r="G207" s="263" t="n">
        <f aca="false">VLOOKUP(A207,'Gas Curves'!$A$11:$G$371,2)</f>
        <v>0.5</v>
      </c>
      <c r="H207" s="263" t="n">
        <f aca="false">IF(VLOOKUP(A207,'Gas Curves'!$A$11:$I$371,8)=0,H206,VLOOKUP(A207,'Gas Curves'!$A$11:$I$371,8))</f>
        <v>0.185</v>
      </c>
      <c r="I207" s="263" t="n">
        <f aca="false">H207/2</f>
        <v>0.0925</v>
      </c>
      <c r="J207" s="263"/>
      <c r="K207" s="263"/>
      <c r="L207" s="135" t="n">
        <f aca="false">VLOOKUP(A207,'Power Curves'!$BF$9:$BG$232,2)</f>
        <v>0.89</v>
      </c>
      <c r="M207" s="130" t="n">
        <f aca="false">L207</f>
        <v>0.89</v>
      </c>
      <c r="N207" s="130" t="n">
        <f aca="false">M207</f>
        <v>0.89</v>
      </c>
      <c r="S207" s="200" t="n">
        <f aca="false">VLOOKUP(A207,'Gas Curves'!$A$11:$G$371,3)+IF(Fuel!$P$1,VLOOKUP(A207,'Gas Curves'!$A$11:$G$371,IF(AND(MONTH(A207)&gt;=4,MONTH(A207)&lt;=10),4,5)),0)+IF(Fuel!$P$2,VLOOKUP(A207,'Gas Curves'!$A$11:$G$371,IF(AND(MONTH(A207)&gt;=4,MONTH(A207)&lt;=10),6,7)),0)</f>
        <v>4.4765</v>
      </c>
      <c r="T207" s="263" t="n">
        <f aca="false">IF(VLOOKUP(A207,'Gas Curves'!$A$11:$I$371,9)=0,T206,VLOOKUP(A207,'Gas Curves'!$A$11:$I$371,9))</f>
        <v>14.427</v>
      </c>
    </row>
    <row r="208" customFormat="false" ht="12.75" hidden="false" customHeight="false" outlineLevel="0" collapsed="false">
      <c r="A208" s="195" t="n">
        <f aca="false">EOMONTH(A207,0)+1</f>
        <v>43282</v>
      </c>
      <c r="B208" s="163" t="n">
        <f aca="false">S208*(1+I$3)</f>
        <v>4.529</v>
      </c>
      <c r="C208" s="163" t="n">
        <f aca="false">T208*(1+J$3)</f>
        <v>14.427</v>
      </c>
      <c r="D208" s="286" t="n">
        <f aca="false">C208/2</f>
        <v>7.2135</v>
      </c>
      <c r="E208" s="286"/>
      <c r="F208" s="286"/>
      <c r="G208" s="263" t="n">
        <f aca="false">VLOOKUP(A208,'Gas Curves'!$A$11:$G$371,2)</f>
        <v>0.5</v>
      </c>
      <c r="H208" s="263" t="n">
        <f aca="false">IF(VLOOKUP(A208,'Gas Curves'!$A$11:$I$371,8)=0,H207,VLOOKUP(A208,'Gas Curves'!$A$11:$I$371,8))</f>
        <v>0.185</v>
      </c>
      <c r="I208" s="263" t="n">
        <f aca="false">H208/2</f>
        <v>0.0925</v>
      </c>
      <c r="J208" s="263"/>
      <c r="K208" s="263"/>
      <c r="L208" s="135" t="n">
        <f aca="false">VLOOKUP(A208,'Power Curves'!$BF$9:$BG$232,2)</f>
        <v>0.89</v>
      </c>
      <c r="M208" s="130" t="n">
        <f aca="false">L208</f>
        <v>0.89</v>
      </c>
      <c r="N208" s="130" t="n">
        <f aca="false">M208</f>
        <v>0.89</v>
      </c>
      <c r="S208" s="200" t="n">
        <f aca="false">VLOOKUP(A208,'Gas Curves'!$A$11:$G$371,3)+IF(Fuel!$P$1,VLOOKUP(A208,'Gas Curves'!$A$11:$G$371,IF(AND(MONTH(A208)&gt;=4,MONTH(A208)&lt;=10),4,5)),0)+IF(Fuel!$P$2,VLOOKUP(A208,'Gas Curves'!$A$11:$G$371,IF(AND(MONTH(A208)&gt;=4,MONTH(A208)&lt;=10),6,7)),0)</f>
        <v>4.529</v>
      </c>
      <c r="T208" s="263" t="n">
        <f aca="false">IF(VLOOKUP(A208,'Gas Curves'!$A$11:$I$371,9)=0,T207,VLOOKUP(A208,'Gas Curves'!$A$11:$I$371,9))</f>
        <v>14.427</v>
      </c>
    </row>
    <row r="209" customFormat="false" ht="12.75" hidden="false" customHeight="false" outlineLevel="0" collapsed="false">
      <c r="A209" s="195" t="n">
        <f aca="false">EOMONTH(A208,0)+1</f>
        <v>43313</v>
      </c>
      <c r="B209" s="163" t="n">
        <f aca="false">S209*(1+I$3)</f>
        <v>4.5655</v>
      </c>
      <c r="C209" s="163" t="n">
        <f aca="false">T209*(1+J$3)</f>
        <v>14.427</v>
      </c>
      <c r="D209" s="286" t="n">
        <f aca="false">C209/2</f>
        <v>7.2135</v>
      </c>
      <c r="E209" s="286"/>
      <c r="F209" s="286"/>
      <c r="G209" s="263" t="n">
        <f aca="false">VLOOKUP(A209,'Gas Curves'!$A$11:$G$371,2)</f>
        <v>0.55</v>
      </c>
      <c r="H209" s="263" t="n">
        <f aca="false">IF(VLOOKUP(A209,'Gas Curves'!$A$11:$I$371,8)=0,H208,VLOOKUP(A209,'Gas Curves'!$A$11:$I$371,8))</f>
        <v>0.185</v>
      </c>
      <c r="I209" s="263" t="n">
        <f aca="false">H209/2</f>
        <v>0.0925</v>
      </c>
      <c r="J209" s="263"/>
      <c r="K209" s="263"/>
      <c r="L209" s="135" t="n">
        <f aca="false">VLOOKUP(A209,'Power Curves'!$BF$9:$BG$232,2)</f>
        <v>0.89</v>
      </c>
      <c r="M209" s="130" t="n">
        <f aca="false">L209</f>
        <v>0.89</v>
      </c>
      <c r="N209" s="130" t="n">
        <f aca="false">M209</f>
        <v>0.89</v>
      </c>
      <c r="S209" s="200" t="n">
        <f aca="false">VLOOKUP(A209,'Gas Curves'!$A$11:$G$371,3)+IF(Fuel!$P$1,VLOOKUP(A209,'Gas Curves'!$A$11:$G$371,IF(AND(MONTH(A209)&gt;=4,MONTH(A209)&lt;=10),4,5)),0)+IF(Fuel!$P$2,VLOOKUP(A209,'Gas Curves'!$A$11:$G$371,IF(AND(MONTH(A209)&gt;=4,MONTH(A209)&lt;=10),6,7)),0)</f>
        <v>4.5655</v>
      </c>
      <c r="T209" s="263" t="n">
        <f aca="false">IF(VLOOKUP(A209,'Gas Curves'!$A$11:$I$371,9)=0,T208,VLOOKUP(A209,'Gas Curves'!$A$11:$I$371,9))</f>
        <v>14.427</v>
      </c>
    </row>
    <row r="210" customFormat="false" ht="12.75" hidden="false" customHeight="false" outlineLevel="0" collapsed="false">
      <c r="A210" s="195" t="n">
        <f aca="false">EOMONTH(A209,0)+1</f>
        <v>43344</v>
      </c>
      <c r="B210" s="163" t="n">
        <f aca="false">S210*(1+I$3)</f>
        <v>4.571</v>
      </c>
      <c r="C210" s="163" t="n">
        <f aca="false">T210*(1+J$3)</f>
        <v>14.427</v>
      </c>
      <c r="D210" s="286" t="n">
        <f aca="false">C210/2</f>
        <v>7.2135</v>
      </c>
      <c r="E210" s="286"/>
      <c r="F210" s="286"/>
      <c r="G210" s="263" t="n">
        <f aca="false">VLOOKUP(A210,'Gas Curves'!$A$11:$G$371,2)</f>
        <v>0.55</v>
      </c>
      <c r="H210" s="263" t="n">
        <f aca="false">IF(VLOOKUP(A210,'Gas Curves'!$A$11:$I$371,8)=0,H209,VLOOKUP(A210,'Gas Curves'!$A$11:$I$371,8))</f>
        <v>0.185</v>
      </c>
      <c r="I210" s="263" t="n">
        <f aca="false">H210/2</f>
        <v>0.0925</v>
      </c>
      <c r="J210" s="263"/>
      <c r="K210" s="263"/>
      <c r="L210" s="135" t="n">
        <f aca="false">VLOOKUP(A210,'Power Curves'!$BF$9:$BG$232,2)</f>
        <v>0.89</v>
      </c>
      <c r="M210" s="130" t="n">
        <f aca="false">L210</f>
        <v>0.89</v>
      </c>
      <c r="N210" s="130" t="n">
        <f aca="false">M210</f>
        <v>0.89</v>
      </c>
      <c r="S210" s="200" t="n">
        <f aca="false">VLOOKUP(A210,'Gas Curves'!$A$11:$G$371,3)+IF(Fuel!$P$1,VLOOKUP(A210,'Gas Curves'!$A$11:$G$371,IF(AND(MONTH(A210)&gt;=4,MONTH(A210)&lt;=10),4,5)),0)+IF(Fuel!$P$2,VLOOKUP(A210,'Gas Curves'!$A$11:$G$371,IF(AND(MONTH(A210)&gt;=4,MONTH(A210)&lt;=10),6,7)),0)</f>
        <v>4.571</v>
      </c>
      <c r="T210" s="263" t="n">
        <f aca="false">IF(VLOOKUP(A210,'Gas Curves'!$A$11:$I$371,9)=0,T209,VLOOKUP(A210,'Gas Curves'!$A$11:$I$371,9))</f>
        <v>14.427</v>
      </c>
    </row>
    <row r="211" customFormat="false" ht="12.75" hidden="false" customHeight="false" outlineLevel="0" collapsed="false">
      <c r="A211" s="195" t="n">
        <f aca="false">EOMONTH(A210,0)+1</f>
        <v>43374</v>
      </c>
      <c r="B211" s="163" t="n">
        <f aca="false">S211*(1+I$3)</f>
        <v>4.553</v>
      </c>
      <c r="C211" s="163" t="n">
        <f aca="false">T211*(1+J$3)</f>
        <v>14.427</v>
      </c>
      <c r="D211" s="286" t="n">
        <f aca="false">C211/2</f>
        <v>7.2135</v>
      </c>
      <c r="E211" s="286"/>
      <c r="F211" s="286"/>
      <c r="G211" s="263" t="n">
        <f aca="false">VLOOKUP(A211,'Gas Curves'!$A$11:$G$371,2)</f>
        <v>0.6</v>
      </c>
      <c r="H211" s="263" t="n">
        <f aca="false">IF(VLOOKUP(A211,'Gas Curves'!$A$11:$I$371,8)=0,H210,VLOOKUP(A211,'Gas Curves'!$A$11:$I$371,8))</f>
        <v>0.185</v>
      </c>
      <c r="I211" s="263" t="n">
        <f aca="false">H211/2</f>
        <v>0.0925</v>
      </c>
      <c r="J211" s="263"/>
      <c r="K211" s="263"/>
      <c r="L211" s="135" t="n">
        <f aca="false">VLOOKUP(A211,'Power Curves'!$BF$9:$BG$232,2)</f>
        <v>0.89</v>
      </c>
      <c r="M211" s="130" t="n">
        <f aca="false">L211</f>
        <v>0.89</v>
      </c>
      <c r="N211" s="130" t="n">
        <f aca="false">M211</f>
        <v>0.89</v>
      </c>
      <c r="S211" s="200" t="n">
        <f aca="false">VLOOKUP(A211,'Gas Curves'!$A$11:$G$371,3)+IF(Fuel!$P$1,VLOOKUP(A211,'Gas Curves'!$A$11:$G$371,IF(AND(MONTH(A211)&gt;=4,MONTH(A211)&lt;=10),4,5)),0)+IF(Fuel!$P$2,VLOOKUP(A211,'Gas Curves'!$A$11:$G$371,IF(AND(MONTH(A211)&gt;=4,MONTH(A211)&lt;=10),6,7)),0)</f>
        <v>4.553</v>
      </c>
      <c r="T211" s="263" t="n">
        <f aca="false">IF(VLOOKUP(A211,'Gas Curves'!$A$11:$I$371,9)=0,T210,VLOOKUP(A211,'Gas Curves'!$A$11:$I$371,9))</f>
        <v>14.427</v>
      </c>
    </row>
    <row r="212" customFormat="false" ht="12.75" hidden="false" customHeight="false" outlineLevel="0" collapsed="false">
      <c r="A212" s="195" t="n">
        <f aca="false">EOMONTH(A211,0)+1</f>
        <v>43405</v>
      </c>
      <c r="B212" s="163" t="n">
        <f aca="false">S212*(1+I$3)</f>
        <v>4.688</v>
      </c>
      <c r="C212" s="163" t="n">
        <f aca="false">T212*(1+J$3)</f>
        <v>14.427</v>
      </c>
      <c r="D212" s="286" t="n">
        <f aca="false">C212/2</f>
        <v>7.2135</v>
      </c>
      <c r="E212" s="286"/>
      <c r="F212" s="286"/>
      <c r="G212" s="263" t="n">
        <f aca="false">VLOOKUP(A212,'Gas Curves'!$A$11:$G$371,2)</f>
        <v>0.85</v>
      </c>
      <c r="H212" s="263" t="n">
        <f aca="false">IF(VLOOKUP(A212,'Gas Curves'!$A$11:$I$371,8)=0,H211,VLOOKUP(A212,'Gas Curves'!$A$11:$I$371,8))</f>
        <v>0.185</v>
      </c>
      <c r="I212" s="263" t="n">
        <f aca="false">H212/2</f>
        <v>0.0925</v>
      </c>
      <c r="J212" s="263"/>
      <c r="K212" s="263"/>
      <c r="L212" s="135" t="n">
        <f aca="false">VLOOKUP(A212,'Power Curves'!$BF$9:$BG$232,2)</f>
        <v>0.89</v>
      </c>
      <c r="M212" s="130" t="n">
        <f aca="false">L212</f>
        <v>0.89</v>
      </c>
      <c r="N212" s="130" t="n">
        <f aca="false">M212</f>
        <v>0.89</v>
      </c>
      <c r="S212" s="200" t="n">
        <f aca="false">VLOOKUP(A212,'Gas Curves'!$A$11:$G$371,3)+IF(Fuel!$P$1,VLOOKUP(A212,'Gas Curves'!$A$11:$G$371,IF(AND(MONTH(A212)&gt;=4,MONTH(A212)&lt;=10),4,5)),0)+IF(Fuel!$P$2,VLOOKUP(A212,'Gas Curves'!$A$11:$G$371,IF(AND(MONTH(A212)&gt;=4,MONTH(A212)&lt;=10),6,7)),0)</f>
        <v>4.688</v>
      </c>
      <c r="T212" s="263" t="n">
        <f aca="false">IF(VLOOKUP(A212,'Gas Curves'!$A$11:$I$371,9)=0,T211,VLOOKUP(A212,'Gas Curves'!$A$11:$I$371,9))</f>
        <v>14.427</v>
      </c>
    </row>
    <row r="213" customFormat="false" ht="12.75" hidden="false" customHeight="false" outlineLevel="0" collapsed="false">
      <c r="A213" s="195" t="n">
        <f aca="false">EOMONTH(A212,0)+1</f>
        <v>43435</v>
      </c>
      <c r="B213" s="163" t="n">
        <f aca="false">S213*(1+I$3)</f>
        <v>4.8405</v>
      </c>
      <c r="C213" s="163" t="n">
        <f aca="false">T213*(1+J$3)</f>
        <v>14.427</v>
      </c>
      <c r="D213" s="286" t="n">
        <f aca="false">C213/2</f>
        <v>7.2135</v>
      </c>
      <c r="E213" s="286"/>
      <c r="F213" s="286"/>
      <c r="G213" s="263" t="n">
        <f aca="false">VLOOKUP(A213,'Gas Curves'!$A$11:$G$371,2)</f>
        <v>1.05</v>
      </c>
      <c r="H213" s="263" t="n">
        <f aca="false">IF(VLOOKUP(A213,'Gas Curves'!$A$11:$I$371,8)=0,H212,VLOOKUP(A213,'Gas Curves'!$A$11:$I$371,8))</f>
        <v>0.185</v>
      </c>
      <c r="I213" s="263" t="n">
        <f aca="false">H213/2</f>
        <v>0.0925</v>
      </c>
      <c r="J213" s="263"/>
      <c r="K213" s="263"/>
      <c r="L213" s="135" t="n">
        <f aca="false">VLOOKUP(A213,'Power Curves'!$BF$9:$BG$232,2)</f>
        <v>0.89</v>
      </c>
      <c r="M213" s="130" t="n">
        <f aca="false">L213</f>
        <v>0.89</v>
      </c>
      <c r="N213" s="130" t="n">
        <f aca="false">M213</f>
        <v>0.89</v>
      </c>
      <c r="S213" s="200" t="n">
        <f aca="false">VLOOKUP(A213,'Gas Curves'!$A$11:$G$371,3)+IF(Fuel!$P$1,VLOOKUP(A213,'Gas Curves'!$A$11:$G$371,IF(AND(MONTH(A213)&gt;=4,MONTH(A213)&lt;=10),4,5)),0)+IF(Fuel!$P$2,VLOOKUP(A213,'Gas Curves'!$A$11:$G$371,IF(AND(MONTH(A213)&gt;=4,MONTH(A213)&lt;=10),6,7)),0)</f>
        <v>4.8405</v>
      </c>
      <c r="T213" s="263" t="n">
        <f aca="false">IF(VLOOKUP(A213,'Gas Curves'!$A$11:$I$371,9)=0,T212,VLOOKUP(A213,'Gas Curves'!$A$11:$I$371,9))</f>
        <v>14.427</v>
      </c>
    </row>
    <row r="214" customFormat="false" ht="12.75" hidden="false" customHeight="false" outlineLevel="0" collapsed="false">
      <c r="A214" s="195" t="n">
        <f aca="false">EOMONTH(A213,0)+1</f>
        <v>43466</v>
      </c>
      <c r="B214" s="163" t="n">
        <f aca="false">S214*(1+I$3)</f>
        <v>4.8955</v>
      </c>
      <c r="C214" s="163" t="n">
        <f aca="false">T214*(1+J$3)</f>
        <v>14.427</v>
      </c>
      <c r="D214" s="286" t="n">
        <f aca="false">C214/2</f>
        <v>7.2135</v>
      </c>
      <c r="E214" s="286"/>
      <c r="F214" s="286"/>
      <c r="G214" s="263" t="n">
        <f aca="false">VLOOKUP(A214,'Gas Curves'!$A$11:$G$371,2)</f>
        <v>1.05</v>
      </c>
      <c r="H214" s="263" t="n">
        <f aca="false">IF(VLOOKUP(A214,'Gas Curves'!$A$11:$I$371,8)=0,H213,VLOOKUP(A214,'Gas Curves'!$A$11:$I$371,8))</f>
        <v>0.185</v>
      </c>
      <c r="I214" s="263" t="n">
        <f aca="false">H214/2</f>
        <v>0.0925</v>
      </c>
      <c r="J214" s="263"/>
      <c r="K214" s="263"/>
      <c r="L214" s="135" t="n">
        <f aca="false">VLOOKUP(A214,'Power Curves'!$BF$9:$BG$232,2)</f>
        <v>0.89</v>
      </c>
      <c r="M214" s="130" t="n">
        <f aca="false">L214</f>
        <v>0.89</v>
      </c>
      <c r="N214" s="130" t="n">
        <f aca="false">M214</f>
        <v>0.89</v>
      </c>
      <c r="S214" s="200" t="n">
        <f aca="false">VLOOKUP(A214,'Gas Curves'!$A$11:$G$371,3)+IF(Fuel!$P$1,VLOOKUP(A214,'Gas Curves'!$A$11:$G$371,IF(AND(MONTH(A214)&gt;=4,MONTH(A214)&lt;=10),4,5)),0)+IF(Fuel!$P$2,VLOOKUP(A214,'Gas Curves'!$A$11:$G$371,IF(AND(MONTH(A214)&gt;=4,MONTH(A214)&lt;=10),6,7)),0)</f>
        <v>4.8955</v>
      </c>
      <c r="T214" s="263" t="n">
        <f aca="false">IF(VLOOKUP(A214,'Gas Curves'!$A$11:$I$371,9)=0,T213,VLOOKUP(A214,'Gas Curves'!$A$11:$I$371,9))</f>
        <v>14.427</v>
      </c>
    </row>
    <row r="215" customFormat="false" ht="12.75" hidden="false" customHeight="false" outlineLevel="0" collapsed="false">
      <c r="A215" s="195" t="n">
        <f aca="false">EOMONTH(A214,0)+1</f>
        <v>43497</v>
      </c>
      <c r="B215" s="163" t="n">
        <f aca="false">S215*(1+I$3)</f>
        <v>4.799</v>
      </c>
      <c r="C215" s="163" t="n">
        <f aca="false">T215*(1+J$3)</f>
        <v>14.427</v>
      </c>
      <c r="D215" s="286" t="n">
        <f aca="false">C215/2</f>
        <v>7.2135</v>
      </c>
      <c r="E215" s="286"/>
      <c r="F215" s="286"/>
      <c r="G215" s="263" t="n">
        <f aca="false">VLOOKUP(A215,'Gas Curves'!$A$11:$G$371,2)</f>
        <v>1.05</v>
      </c>
      <c r="H215" s="263" t="n">
        <f aca="false">IF(VLOOKUP(A215,'Gas Curves'!$A$11:$I$371,8)=0,H214,VLOOKUP(A215,'Gas Curves'!$A$11:$I$371,8))</f>
        <v>0.185</v>
      </c>
      <c r="I215" s="263" t="n">
        <f aca="false">H215/2</f>
        <v>0.0925</v>
      </c>
      <c r="J215" s="263"/>
      <c r="K215" s="263"/>
      <c r="L215" s="135" t="n">
        <f aca="false">VLOOKUP(A215,'Power Curves'!$BF$9:$BG$232,2)</f>
        <v>0.89</v>
      </c>
      <c r="M215" s="130" t="n">
        <f aca="false">L215</f>
        <v>0.89</v>
      </c>
      <c r="N215" s="130" t="n">
        <f aca="false">M215</f>
        <v>0.89</v>
      </c>
      <c r="S215" s="200" t="n">
        <f aca="false">VLOOKUP(A215,'Gas Curves'!$A$11:$G$371,3)+IF(Fuel!$P$1,VLOOKUP(A215,'Gas Curves'!$A$11:$G$371,IF(AND(MONTH(A215)&gt;=4,MONTH(A215)&lt;=10),4,5)),0)+IF(Fuel!$P$2,VLOOKUP(A215,'Gas Curves'!$A$11:$G$371,IF(AND(MONTH(A215)&gt;=4,MONTH(A215)&lt;=10),6,7)),0)</f>
        <v>4.799</v>
      </c>
      <c r="T215" s="263" t="n">
        <f aca="false">IF(VLOOKUP(A215,'Gas Curves'!$A$11:$I$371,9)=0,T214,VLOOKUP(A215,'Gas Curves'!$A$11:$I$371,9))</f>
        <v>14.427</v>
      </c>
    </row>
    <row r="216" customFormat="false" ht="12.75" hidden="false" customHeight="false" outlineLevel="0" collapsed="false">
      <c r="A216" s="195" t="n">
        <f aca="false">EOMONTH(A215,0)+1</f>
        <v>43525</v>
      </c>
      <c r="B216" s="163" t="n">
        <f aca="false">S216*(1+I$3)</f>
        <v>4.6795</v>
      </c>
      <c r="C216" s="163" t="n">
        <f aca="false">T216*(1+J$3)</f>
        <v>14.427</v>
      </c>
      <c r="D216" s="286" t="n">
        <f aca="false">C216/2</f>
        <v>7.2135</v>
      </c>
      <c r="E216" s="286"/>
      <c r="F216" s="286"/>
      <c r="G216" s="263" t="n">
        <f aca="false">VLOOKUP(A216,'Gas Curves'!$A$11:$G$371,2)</f>
        <v>0.8</v>
      </c>
      <c r="H216" s="263" t="n">
        <f aca="false">IF(VLOOKUP(A216,'Gas Curves'!$A$11:$I$371,8)=0,H215,VLOOKUP(A216,'Gas Curves'!$A$11:$I$371,8))</f>
        <v>0.185</v>
      </c>
      <c r="I216" s="263" t="n">
        <f aca="false">H216/2</f>
        <v>0.0925</v>
      </c>
      <c r="J216" s="263"/>
      <c r="K216" s="263"/>
      <c r="L216" s="135" t="n">
        <f aca="false">VLOOKUP(A216,'Power Curves'!$BF$9:$BG$232,2)</f>
        <v>0.89</v>
      </c>
      <c r="M216" s="130" t="n">
        <f aca="false">L216</f>
        <v>0.89</v>
      </c>
      <c r="N216" s="130" t="n">
        <f aca="false">M216</f>
        <v>0.89</v>
      </c>
      <c r="S216" s="200" t="n">
        <f aca="false">VLOOKUP(A216,'Gas Curves'!$A$11:$G$371,3)+IF(Fuel!$P$1,VLOOKUP(A216,'Gas Curves'!$A$11:$G$371,IF(AND(MONTH(A216)&gt;=4,MONTH(A216)&lt;=10),4,5)),0)+IF(Fuel!$P$2,VLOOKUP(A216,'Gas Curves'!$A$11:$G$371,IF(AND(MONTH(A216)&gt;=4,MONTH(A216)&lt;=10),6,7)),0)</f>
        <v>4.6795</v>
      </c>
      <c r="T216" s="263" t="n">
        <f aca="false">IF(VLOOKUP(A216,'Gas Curves'!$A$11:$I$371,9)=0,T215,VLOOKUP(A216,'Gas Curves'!$A$11:$I$371,9))</f>
        <v>14.427</v>
      </c>
    </row>
    <row r="217" customFormat="false" ht="12.75" hidden="false" customHeight="false" outlineLevel="0" collapsed="false">
      <c r="A217" s="195" t="n">
        <f aca="false">EOMONTH(A216,0)+1</f>
        <v>43556</v>
      </c>
      <c r="B217" s="163" t="n">
        <f aca="false">S217*(1+I$3)</f>
        <v>4.547</v>
      </c>
      <c r="C217" s="163" t="n">
        <f aca="false">T217*(1+J$3)</f>
        <v>14.427</v>
      </c>
      <c r="D217" s="286" t="n">
        <f aca="false">C217/2</f>
        <v>7.2135</v>
      </c>
      <c r="E217" s="286"/>
      <c r="F217" s="286"/>
      <c r="G217" s="263" t="n">
        <f aca="false">VLOOKUP(A217,'Gas Curves'!$A$11:$G$371,2)</f>
        <v>0.45</v>
      </c>
      <c r="H217" s="263" t="n">
        <f aca="false">IF(VLOOKUP(A217,'Gas Curves'!$A$11:$I$371,8)=0,H216,VLOOKUP(A217,'Gas Curves'!$A$11:$I$371,8))</f>
        <v>0.185</v>
      </c>
      <c r="I217" s="263" t="n">
        <f aca="false">H217/2</f>
        <v>0.0925</v>
      </c>
      <c r="J217" s="263"/>
      <c r="K217" s="263"/>
      <c r="L217" s="135" t="n">
        <f aca="false">VLOOKUP(A217,'Power Curves'!$BF$9:$BG$232,2)</f>
        <v>0.89</v>
      </c>
      <c r="M217" s="130" t="n">
        <f aca="false">L217</f>
        <v>0.89</v>
      </c>
      <c r="N217" s="130" t="n">
        <f aca="false">M217</f>
        <v>0.89</v>
      </c>
      <c r="S217" s="200" t="n">
        <f aca="false">VLOOKUP(A217,'Gas Curves'!$A$11:$G$371,3)+IF(Fuel!$P$1,VLOOKUP(A217,'Gas Curves'!$A$11:$G$371,IF(AND(MONTH(A217)&gt;=4,MONTH(A217)&lt;=10),4,5)),0)+IF(Fuel!$P$2,VLOOKUP(A217,'Gas Curves'!$A$11:$G$371,IF(AND(MONTH(A217)&gt;=4,MONTH(A217)&lt;=10),6,7)),0)</f>
        <v>4.547</v>
      </c>
      <c r="T217" s="263" t="n">
        <f aca="false">IF(VLOOKUP(A217,'Gas Curves'!$A$11:$I$371,9)=0,T216,VLOOKUP(A217,'Gas Curves'!$A$11:$I$371,9))</f>
        <v>14.427</v>
      </c>
    </row>
    <row r="218" customFormat="false" ht="12.75" hidden="false" customHeight="false" outlineLevel="0" collapsed="false">
      <c r="A218" s="195" t="n">
        <f aca="false">EOMONTH(A217,0)+1</f>
        <v>43586</v>
      </c>
      <c r="B218" s="163" t="n">
        <f aca="false">S218*(1+I$3)</f>
        <v>4.547</v>
      </c>
      <c r="C218" s="163" t="n">
        <f aca="false">T218*(1+J$3)</f>
        <v>14.427</v>
      </c>
      <c r="D218" s="286" t="n">
        <f aca="false">C218/2</f>
        <v>7.2135</v>
      </c>
      <c r="E218" s="286"/>
      <c r="F218" s="286"/>
      <c r="G218" s="263" t="n">
        <f aca="false">VLOOKUP(A218,'Gas Curves'!$A$11:$G$371,2)</f>
        <v>0.5</v>
      </c>
      <c r="H218" s="263" t="n">
        <f aca="false">IF(VLOOKUP(A218,'Gas Curves'!$A$11:$I$371,8)=0,H217,VLOOKUP(A218,'Gas Curves'!$A$11:$I$371,8))</f>
        <v>0.185</v>
      </c>
      <c r="I218" s="263" t="n">
        <f aca="false">H218/2</f>
        <v>0.0925</v>
      </c>
      <c r="J218" s="263"/>
      <c r="K218" s="263"/>
      <c r="L218" s="135" t="n">
        <f aca="false">VLOOKUP(A218,'Power Curves'!$BF$9:$BG$232,2)</f>
        <v>0.89</v>
      </c>
      <c r="M218" s="130" t="n">
        <f aca="false">L218</f>
        <v>0.89</v>
      </c>
      <c r="N218" s="130" t="n">
        <f aca="false">M218</f>
        <v>0.89</v>
      </c>
      <c r="S218" s="200" t="n">
        <f aca="false">VLOOKUP(A218,'Gas Curves'!$A$11:$G$371,3)+IF(Fuel!$P$1,VLOOKUP(A218,'Gas Curves'!$A$11:$G$371,IF(AND(MONTH(A218)&gt;=4,MONTH(A218)&lt;=10),4,5)),0)+IF(Fuel!$P$2,VLOOKUP(A218,'Gas Curves'!$A$11:$G$371,IF(AND(MONTH(A218)&gt;=4,MONTH(A218)&lt;=10),6,7)),0)</f>
        <v>4.547</v>
      </c>
      <c r="T218" s="263" t="n">
        <f aca="false">IF(VLOOKUP(A218,'Gas Curves'!$A$11:$I$371,9)=0,T217,VLOOKUP(A218,'Gas Curves'!$A$11:$I$371,9))</f>
        <v>14.427</v>
      </c>
    </row>
    <row r="219" customFormat="false" ht="12.75" hidden="false" customHeight="false" outlineLevel="0" collapsed="false">
      <c r="A219" s="195" t="n">
        <f aca="false">EOMONTH(A218,0)+1</f>
        <v>43617</v>
      </c>
      <c r="B219" s="163" t="n">
        <f aca="false">S219*(1+I$3)</f>
        <v>4.584</v>
      </c>
      <c r="C219" s="163" t="n">
        <f aca="false">T219*(1+J$3)</f>
        <v>14.427</v>
      </c>
      <c r="D219" s="286" t="n">
        <f aca="false">C219/2</f>
        <v>7.2135</v>
      </c>
      <c r="E219" s="286"/>
      <c r="F219" s="286"/>
      <c r="G219" s="263" t="n">
        <f aca="false">VLOOKUP(A219,'Gas Curves'!$A$11:$G$371,2)</f>
        <v>0.5</v>
      </c>
      <c r="H219" s="263" t="n">
        <f aca="false">IF(VLOOKUP(A219,'Gas Curves'!$A$11:$I$371,8)=0,H218,VLOOKUP(A219,'Gas Curves'!$A$11:$I$371,8))</f>
        <v>0.185</v>
      </c>
      <c r="I219" s="263" t="n">
        <f aca="false">H219/2</f>
        <v>0.0925</v>
      </c>
      <c r="J219" s="263"/>
      <c r="K219" s="263"/>
      <c r="L219" s="135" t="n">
        <f aca="false">VLOOKUP(A219,'Power Curves'!$BF$9:$BG$232,2)</f>
        <v>0.89</v>
      </c>
      <c r="M219" s="130" t="n">
        <f aca="false">L219</f>
        <v>0.89</v>
      </c>
      <c r="N219" s="130" t="n">
        <f aca="false">M219</f>
        <v>0.89</v>
      </c>
      <c r="S219" s="200" t="n">
        <f aca="false">VLOOKUP(A219,'Gas Curves'!$A$11:$G$371,3)+IF(Fuel!$P$1,VLOOKUP(A219,'Gas Curves'!$A$11:$G$371,IF(AND(MONTH(A219)&gt;=4,MONTH(A219)&lt;=10),4,5)),0)+IF(Fuel!$P$2,VLOOKUP(A219,'Gas Curves'!$A$11:$G$371,IF(AND(MONTH(A219)&gt;=4,MONTH(A219)&lt;=10),6,7)),0)</f>
        <v>4.584</v>
      </c>
      <c r="T219" s="263" t="n">
        <f aca="false">IF(VLOOKUP(A219,'Gas Curves'!$A$11:$I$371,9)=0,T218,VLOOKUP(A219,'Gas Curves'!$A$11:$I$371,9))</f>
        <v>14.427</v>
      </c>
    </row>
    <row r="220" customFormat="false" ht="12.75" hidden="false" customHeight="false" outlineLevel="0" collapsed="false">
      <c r="A220" s="195" t="n">
        <f aca="false">EOMONTH(A219,0)+1</f>
        <v>43647</v>
      </c>
      <c r="B220" s="163" t="n">
        <f aca="false">S220*(1+I$3)</f>
        <v>4.6365</v>
      </c>
      <c r="C220" s="163" t="n">
        <f aca="false">T220*(1+J$3)</f>
        <v>14.427</v>
      </c>
      <c r="D220" s="286" t="n">
        <f aca="false">C220/2</f>
        <v>7.2135</v>
      </c>
      <c r="E220" s="286"/>
      <c r="F220" s="286"/>
      <c r="G220" s="263" t="n">
        <f aca="false">VLOOKUP(A220,'Gas Curves'!$A$11:$G$371,2)</f>
        <v>0.5</v>
      </c>
      <c r="H220" s="263" t="n">
        <f aca="false">IF(VLOOKUP(A220,'Gas Curves'!$A$11:$I$371,8)=0,H219,VLOOKUP(A220,'Gas Curves'!$A$11:$I$371,8))</f>
        <v>0.185</v>
      </c>
      <c r="I220" s="263" t="n">
        <f aca="false">H220/2</f>
        <v>0.0925</v>
      </c>
      <c r="J220" s="263"/>
      <c r="K220" s="263"/>
      <c r="L220" s="135" t="n">
        <f aca="false">VLOOKUP(A220,'Power Curves'!$BF$9:$BG$232,2)</f>
        <v>0.89</v>
      </c>
      <c r="M220" s="130" t="n">
        <f aca="false">L220</f>
        <v>0.89</v>
      </c>
      <c r="N220" s="130" t="n">
        <f aca="false">M220</f>
        <v>0.89</v>
      </c>
      <c r="S220" s="200" t="n">
        <f aca="false">VLOOKUP(A220,'Gas Curves'!$A$11:$G$371,3)+IF(Fuel!$P$1,VLOOKUP(A220,'Gas Curves'!$A$11:$G$371,IF(AND(MONTH(A220)&gt;=4,MONTH(A220)&lt;=10),4,5)),0)+IF(Fuel!$P$2,VLOOKUP(A220,'Gas Curves'!$A$11:$G$371,IF(AND(MONTH(A220)&gt;=4,MONTH(A220)&lt;=10),6,7)),0)</f>
        <v>4.6365</v>
      </c>
      <c r="T220" s="263" t="n">
        <f aca="false">IF(VLOOKUP(A220,'Gas Curves'!$A$11:$I$371,9)=0,T219,VLOOKUP(A220,'Gas Curves'!$A$11:$I$371,9))</f>
        <v>14.427</v>
      </c>
    </row>
    <row r="221" customFormat="false" ht="12.75" hidden="false" customHeight="false" outlineLevel="0" collapsed="false">
      <c r="A221" s="195" t="n">
        <f aca="false">EOMONTH(A220,0)+1</f>
        <v>43678</v>
      </c>
      <c r="B221" s="163" t="n">
        <f aca="false">S221*(1+I$3)</f>
        <v>4.673</v>
      </c>
      <c r="C221" s="163" t="n">
        <f aca="false">T221*(1+J$3)</f>
        <v>14.427</v>
      </c>
      <c r="D221" s="286" t="n">
        <f aca="false">C221/2</f>
        <v>7.2135</v>
      </c>
      <c r="E221" s="286"/>
      <c r="F221" s="286"/>
      <c r="G221" s="263" t="n">
        <f aca="false">VLOOKUP(A221,'Gas Curves'!$A$11:$G$371,2)</f>
        <v>0.55</v>
      </c>
      <c r="H221" s="263" t="n">
        <f aca="false">IF(VLOOKUP(A221,'Gas Curves'!$A$11:$I$371,8)=0,H220,VLOOKUP(A221,'Gas Curves'!$A$11:$I$371,8))</f>
        <v>0.185</v>
      </c>
      <c r="I221" s="263" t="n">
        <f aca="false">H221/2</f>
        <v>0.0925</v>
      </c>
      <c r="J221" s="263"/>
      <c r="K221" s="263"/>
      <c r="L221" s="135" t="n">
        <f aca="false">VLOOKUP(A221,'Power Curves'!$BF$9:$BG$232,2)</f>
        <v>0.89</v>
      </c>
      <c r="M221" s="130" t="n">
        <f aca="false">L221</f>
        <v>0.89</v>
      </c>
      <c r="N221" s="130" t="n">
        <f aca="false">M221</f>
        <v>0.89</v>
      </c>
      <c r="S221" s="200" t="n">
        <f aca="false">VLOOKUP(A221,'Gas Curves'!$A$11:$G$371,3)+IF(Fuel!$P$1,VLOOKUP(A221,'Gas Curves'!$A$11:$G$371,IF(AND(MONTH(A221)&gt;=4,MONTH(A221)&lt;=10),4,5)),0)+IF(Fuel!$P$2,VLOOKUP(A221,'Gas Curves'!$A$11:$G$371,IF(AND(MONTH(A221)&gt;=4,MONTH(A221)&lt;=10),6,7)),0)</f>
        <v>4.673</v>
      </c>
      <c r="T221" s="263" t="n">
        <f aca="false">IF(VLOOKUP(A221,'Gas Curves'!$A$11:$I$371,9)=0,T220,VLOOKUP(A221,'Gas Curves'!$A$11:$I$371,9))</f>
        <v>14.427</v>
      </c>
    </row>
    <row r="222" customFormat="false" ht="12.75" hidden="false" customHeight="false" outlineLevel="0" collapsed="false">
      <c r="A222" s="195" t="n">
        <f aca="false">EOMONTH(A221,0)+1</f>
        <v>43709</v>
      </c>
      <c r="B222" s="163" t="n">
        <f aca="false">S222*(1+I$3)</f>
        <v>4.6785</v>
      </c>
      <c r="C222" s="163" t="n">
        <f aca="false">T222*(1+J$3)</f>
        <v>14.427</v>
      </c>
      <c r="D222" s="286" t="n">
        <f aca="false">C222/2</f>
        <v>7.2135</v>
      </c>
      <c r="E222" s="286"/>
      <c r="F222" s="286"/>
      <c r="G222" s="263" t="n">
        <f aca="false">VLOOKUP(A222,'Gas Curves'!$A$11:$G$371,2)</f>
        <v>0.55</v>
      </c>
      <c r="H222" s="263" t="n">
        <f aca="false">IF(VLOOKUP(A222,'Gas Curves'!$A$11:$I$371,8)=0,H221,VLOOKUP(A222,'Gas Curves'!$A$11:$I$371,8))</f>
        <v>0.185</v>
      </c>
      <c r="I222" s="263" t="n">
        <f aca="false">H222/2</f>
        <v>0.0925</v>
      </c>
      <c r="J222" s="263"/>
      <c r="K222" s="263"/>
      <c r="L222" s="135" t="n">
        <f aca="false">VLOOKUP(A222,'Power Curves'!$BF$9:$BG$232,2)</f>
        <v>0.89</v>
      </c>
      <c r="M222" s="130" t="n">
        <f aca="false">L222</f>
        <v>0.89</v>
      </c>
      <c r="N222" s="130" t="n">
        <f aca="false">M222</f>
        <v>0.89</v>
      </c>
      <c r="S222" s="200" t="n">
        <f aca="false">VLOOKUP(A222,'Gas Curves'!$A$11:$G$371,3)+IF(Fuel!$P$1,VLOOKUP(A222,'Gas Curves'!$A$11:$G$371,IF(AND(MONTH(A222)&gt;=4,MONTH(A222)&lt;=10),4,5)),0)+IF(Fuel!$P$2,VLOOKUP(A222,'Gas Curves'!$A$11:$G$371,IF(AND(MONTH(A222)&gt;=4,MONTH(A222)&lt;=10),6,7)),0)</f>
        <v>4.6785</v>
      </c>
      <c r="T222" s="263" t="n">
        <f aca="false">IF(VLOOKUP(A222,'Gas Curves'!$A$11:$I$371,9)=0,T221,VLOOKUP(A222,'Gas Curves'!$A$11:$I$371,9))</f>
        <v>14.427</v>
      </c>
    </row>
    <row r="223" customFormat="false" ht="12.75" hidden="false" customHeight="false" outlineLevel="0" collapsed="false">
      <c r="A223" s="195" t="n">
        <f aca="false">EOMONTH(A222,0)+1</f>
        <v>43739</v>
      </c>
      <c r="B223" s="163" t="n">
        <f aca="false">S223*(1+I$3)</f>
        <v>4.6605</v>
      </c>
      <c r="C223" s="163" t="n">
        <f aca="false">T223*(1+J$3)</f>
        <v>14.427</v>
      </c>
      <c r="D223" s="286" t="n">
        <f aca="false">C223/2</f>
        <v>7.2135</v>
      </c>
      <c r="E223" s="286"/>
      <c r="F223" s="286"/>
      <c r="G223" s="263" t="n">
        <f aca="false">VLOOKUP(A223,'Gas Curves'!$A$11:$G$371,2)</f>
        <v>0.6</v>
      </c>
      <c r="H223" s="263" t="n">
        <f aca="false">IF(VLOOKUP(A223,'Gas Curves'!$A$11:$I$371,8)=0,H222,VLOOKUP(A223,'Gas Curves'!$A$11:$I$371,8))</f>
        <v>0.185</v>
      </c>
      <c r="I223" s="263" t="n">
        <f aca="false">H223/2</f>
        <v>0.0925</v>
      </c>
      <c r="J223" s="263"/>
      <c r="K223" s="263"/>
      <c r="L223" s="135" t="n">
        <f aca="false">VLOOKUP(A223,'Power Curves'!$BF$9:$BG$232,2)</f>
        <v>0.89</v>
      </c>
      <c r="M223" s="130" t="n">
        <f aca="false">L223</f>
        <v>0.89</v>
      </c>
      <c r="N223" s="130" t="n">
        <f aca="false">M223</f>
        <v>0.89</v>
      </c>
      <c r="S223" s="200" t="n">
        <f aca="false">VLOOKUP(A223,'Gas Curves'!$A$11:$G$371,3)+IF(Fuel!$P$1,VLOOKUP(A223,'Gas Curves'!$A$11:$G$371,IF(AND(MONTH(A223)&gt;=4,MONTH(A223)&lt;=10),4,5)),0)+IF(Fuel!$P$2,VLOOKUP(A223,'Gas Curves'!$A$11:$G$371,IF(AND(MONTH(A223)&gt;=4,MONTH(A223)&lt;=10),6,7)),0)</f>
        <v>4.6605</v>
      </c>
      <c r="T223" s="263" t="n">
        <f aca="false">IF(VLOOKUP(A223,'Gas Curves'!$A$11:$I$371,9)=0,T222,VLOOKUP(A223,'Gas Curves'!$A$11:$I$371,9))</f>
        <v>14.427</v>
      </c>
    </row>
    <row r="224" customFormat="false" ht="12.75" hidden="false" customHeight="false" outlineLevel="0" collapsed="false">
      <c r="A224" s="195" t="n">
        <f aca="false">EOMONTH(A223,0)+1</f>
        <v>43770</v>
      </c>
      <c r="B224" s="163" t="n">
        <f aca="false">S224*(1+I$3)</f>
        <v>4.7955</v>
      </c>
      <c r="C224" s="163" t="n">
        <f aca="false">T224*(1+J$3)</f>
        <v>14.427</v>
      </c>
      <c r="D224" s="286" t="n">
        <f aca="false">C224/2</f>
        <v>7.2135</v>
      </c>
      <c r="E224" s="286"/>
      <c r="F224" s="286"/>
      <c r="G224" s="263" t="n">
        <f aca="false">VLOOKUP(A224,'Gas Curves'!$A$11:$G$371,2)</f>
        <v>0.85</v>
      </c>
      <c r="H224" s="263" t="n">
        <f aca="false">IF(VLOOKUP(A224,'Gas Curves'!$A$11:$I$371,8)=0,H223,VLOOKUP(A224,'Gas Curves'!$A$11:$I$371,8))</f>
        <v>0.185</v>
      </c>
      <c r="I224" s="263" t="n">
        <f aca="false">H224/2</f>
        <v>0.0925</v>
      </c>
      <c r="J224" s="263"/>
      <c r="K224" s="263"/>
      <c r="L224" s="135" t="n">
        <f aca="false">VLOOKUP(A224,'Power Curves'!$BF$9:$BG$232,2)</f>
        <v>0.89</v>
      </c>
      <c r="M224" s="130" t="n">
        <f aca="false">L224</f>
        <v>0.89</v>
      </c>
      <c r="N224" s="130" t="n">
        <f aca="false">M224</f>
        <v>0.89</v>
      </c>
      <c r="S224" s="200" t="n">
        <f aca="false">VLOOKUP(A224,'Gas Curves'!$A$11:$G$371,3)+IF(Fuel!$P$1,VLOOKUP(A224,'Gas Curves'!$A$11:$G$371,IF(AND(MONTH(A224)&gt;=4,MONTH(A224)&lt;=10),4,5)),0)+IF(Fuel!$P$2,VLOOKUP(A224,'Gas Curves'!$A$11:$G$371,IF(AND(MONTH(A224)&gt;=4,MONTH(A224)&lt;=10),6,7)),0)</f>
        <v>4.7955</v>
      </c>
      <c r="T224" s="263" t="n">
        <f aca="false">IF(VLOOKUP(A224,'Gas Curves'!$A$11:$I$371,9)=0,T223,VLOOKUP(A224,'Gas Curves'!$A$11:$I$371,9))</f>
        <v>14.427</v>
      </c>
    </row>
    <row r="225" customFormat="false" ht="12.75" hidden="false" customHeight="false" outlineLevel="0" collapsed="false">
      <c r="A225" s="195" t="n">
        <f aca="false">EOMONTH(A224,0)+1</f>
        <v>43800</v>
      </c>
      <c r="B225" s="163" t="n">
        <f aca="false">S225*(1+I$3)</f>
        <v>4.948</v>
      </c>
      <c r="C225" s="163" t="n">
        <f aca="false">T225*(1+J$3)</f>
        <v>14.427</v>
      </c>
      <c r="D225" s="286" t="n">
        <f aca="false">C225/2</f>
        <v>7.2135</v>
      </c>
      <c r="E225" s="286"/>
      <c r="F225" s="286"/>
      <c r="G225" s="263" t="n">
        <f aca="false">VLOOKUP(A225,'Gas Curves'!$A$11:$G$371,2)</f>
        <v>1.05</v>
      </c>
      <c r="H225" s="263" t="n">
        <f aca="false">IF(VLOOKUP(A225,'Gas Curves'!$A$11:$I$371,8)=0,H224,VLOOKUP(A225,'Gas Curves'!$A$11:$I$371,8))</f>
        <v>0.185</v>
      </c>
      <c r="I225" s="263" t="n">
        <f aca="false">H225/2</f>
        <v>0.0925</v>
      </c>
      <c r="J225" s="263"/>
      <c r="K225" s="263"/>
      <c r="L225" s="135" t="n">
        <f aca="false">VLOOKUP(A225,'Power Curves'!$BF$9:$BG$232,2)</f>
        <v>0.89</v>
      </c>
      <c r="M225" s="130" t="n">
        <f aca="false">L225</f>
        <v>0.89</v>
      </c>
      <c r="N225" s="130" t="n">
        <f aca="false">M225</f>
        <v>0.89</v>
      </c>
      <c r="S225" s="200" t="n">
        <f aca="false">VLOOKUP(A225,'Gas Curves'!$A$11:$G$371,3)+IF(Fuel!$P$1,VLOOKUP(A225,'Gas Curves'!$A$11:$G$371,IF(AND(MONTH(A225)&gt;=4,MONTH(A225)&lt;=10),4,5)),0)+IF(Fuel!$P$2,VLOOKUP(A225,'Gas Curves'!$A$11:$G$371,IF(AND(MONTH(A225)&gt;=4,MONTH(A225)&lt;=10),6,7)),0)</f>
        <v>4.948</v>
      </c>
      <c r="T225" s="263" t="n">
        <f aca="false">IF(VLOOKUP(A225,'Gas Curves'!$A$11:$I$371,9)=0,T224,VLOOKUP(A225,'Gas Curves'!$A$11:$I$371,9))</f>
        <v>14.427</v>
      </c>
    </row>
    <row r="226" customFormat="false" ht="12.75" hidden="false" customHeight="false" outlineLevel="0" collapsed="false">
      <c r="A226" s="195" t="n">
        <f aca="false">EOMONTH(A225,0)+1</f>
        <v>43831</v>
      </c>
      <c r="B226" s="163" t="n">
        <f aca="false">S226*(1+I$3)</f>
        <v>5.003</v>
      </c>
      <c r="C226" s="163" t="n">
        <f aca="false">T226*(1+J$3)</f>
        <v>14.427</v>
      </c>
      <c r="D226" s="286" t="n">
        <f aca="false">C226/2</f>
        <v>7.2135</v>
      </c>
      <c r="E226" s="286"/>
      <c r="F226" s="286"/>
      <c r="G226" s="263" t="n">
        <f aca="false">VLOOKUP(A226,'Gas Curves'!$A$11:$G$371,2)</f>
        <v>1.05</v>
      </c>
      <c r="H226" s="263" t="n">
        <f aca="false">IF(VLOOKUP(A226,'Gas Curves'!$A$11:$I$371,8)=0,H225,VLOOKUP(A226,'Gas Curves'!$A$11:$I$371,8))</f>
        <v>0.185</v>
      </c>
      <c r="I226" s="263" t="n">
        <f aca="false">H226/2</f>
        <v>0.0925</v>
      </c>
      <c r="J226" s="263"/>
      <c r="K226" s="263"/>
      <c r="L226" s="135" t="n">
        <f aca="false">VLOOKUP(A226,'Power Curves'!$BF$9:$BG$232,2)</f>
        <v>0.89</v>
      </c>
      <c r="M226" s="130" t="n">
        <f aca="false">L226</f>
        <v>0.89</v>
      </c>
      <c r="N226" s="130" t="n">
        <f aca="false">M226</f>
        <v>0.89</v>
      </c>
      <c r="S226" s="200" t="n">
        <f aca="false">VLOOKUP(A226,'Gas Curves'!$A$11:$G$371,3)+IF(Fuel!$P$1,VLOOKUP(A226,'Gas Curves'!$A$11:$G$371,IF(AND(MONTH(A226)&gt;=4,MONTH(A226)&lt;=10),4,5)),0)+IF(Fuel!$P$2,VLOOKUP(A226,'Gas Curves'!$A$11:$G$371,IF(AND(MONTH(A226)&gt;=4,MONTH(A226)&lt;=10),6,7)),0)</f>
        <v>5.003</v>
      </c>
      <c r="T226" s="263" t="n">
        <f aca="false">IF(VLOOKUP(A226,'Gas Curves'!$A$11:$I$371,9)=0,T225,VLOOKUP(A226,'Gas Curves'!$A$11:$I$371,9))</f>
        <v>14.427</v>
      </c>
    </row>
    <row r="227" customFormat="false" ht="12.75" hidden="false" customHeight="false" outlineLevel="0" collapsed="false">
      <c r="A227" s="195" t="n">
        <f aca="false">EOMONTH(A226,0)+1</f>
        <v>43862</v>
      </c>
      <c r="B227" s="163" t="n">
        <f aca="false">S227*(1+I$3)</f>
        <v>4.9065</v>
      </c>
      <c r="C227" s="163" t="n">
        <f aca="false">T227*(1+J$3)</f>
        <v>14.427</v>
      </c>
      <c r="D227" s="286" t="n">
        <f aca="false">C227/2</f>
        <v>7.2135</v>
      </c>
      <c r="E227" s="286"/>
      <c r="F227" s="286"/>
      <c r="G227" s="263" t="n">
        <f aca="false">VLOOKUP(A227,'Gas Curves'!$A$11:$G$371,2)</f>
        <v>1.05</v>
      </c>
      <c r="H227" s="263" t="n">
        <f aca="false">IF(VLOOKUP(A227,'Gas Curves'!$A$11:$I$371,8)=0,H226,VLOOKUP(A227,'Gas Curves'!$A$11:$I$371,8))</f>
        <v>0.185</v>
      </c>
      <c r="I227" s="263" t="n">
        <f aca="false">H227/2</f>
        <v>0.0925</v>
      </c>
      <c r="J227" s="263"/>
      <c r="K227" s="263"/>
      <c r="L227" s="135" t="n">
        <f aca="false">VLOOKUP(A227,'Power Curves'!$BF$9:$BG$232,2)</f>
        <v>0.89</v>
      </c>
      <c r="M227" s="130" t="n">
        <f aca="false">L227</f>
        <v>0.89</v>
      </c>
      <c r="N227" s="130" t="n">
        <f aca="false">M227</f>
        <v>0.89</v>
      </c>
      <c r="S227" s="200" t="n">
        <f aca="false">VLOOKUP(A227,'Gas Curves'!$A$11:$G$371,3)+IF(Fuel!$P$1,VLOOKUP(A227,'Gas Curves'!$A$11:$G$371,IF(AND(MONTH(A227)&gt;=4,MONTH(A227)&lt;=10),4,5)),0)+IF(Fuel!$P$2,VLOOKUP(A227,'Gas Curves'!$A$11:$G$371,IF(AND(MONTH(A227)&gt;=4,MONTH(A227)&lt;=10),6,7)),0)</f>
        <v>4.9065</v>
      </c>
      <c r="T227" s="263" t="n">
        <f aca="false">IF(VLOOKUP(A227,'Gas Curves'!$A$11:$I$371,9)=0,T226,VLOOKUP(A227,'Gas Curves'!$A$11:$I$371,9))</f>
        <v>14.427</v>
      </c>
    </row>
    <row r="228" customFormat="false" ht="12.75" hidden="false" customHeight="false" outlineLevel="0" collapsed="false">
      <c r="A228" s="195" t="n">
        <f aca="false">EOMONTH(A227,0)+1</f>
        <v>43891</v>
      </c>
      <c r="B228" s="163" t="n">
        <f aca="false">S228*(1+I$3)</f>
        <v>4.787</v>
      </c>
      <c r="C228" s="163" t="n">
        <f aca="false">T228*(1+J$3)</f>
        <v>14.427</v>
      </c>
      <c r="D228" s="286" t="n">
        <f aca="false">C228/2</f>
        <v>7.2135</v>
      </c>
      <c r="E228" s="286"/>
      <c r="F228" s="286"/>
      <c r="G228" s="263" t="n">
        <f aca="false">VLOOKUP(A228,'Gas Curves'!$A$11:$G$371,2)</f>
        <v>0.8</v>
      </c>
      <c r="H228" s="263" t="n">
        <f aca="false">IF(VLOOKUP(A228,'Gas Curves'!$A$11:$I$371,8)=0,H227,VLOOKUP(A228,'Gas Curves'!$A$11:$I$371,8))</f>
        <v>0.185</v>
      </c>
      <c r="I228" s="263" t="n">
        <f aca="false">H228/2</f>
        <v>0.0925</v>
      </c>
      <c r="J228" s="263"/>
      <c r="K228" s="263"/>
      <c r="L228" s="135" t="n">
        <f aca="false">VLOOKUP(A228,'Power Curves'!$BF$9:$BG$232,2)</f>
        <v>0.89</v>
      </c>
      <c r="M228" s="130" t="n">
        <f aca="false">L228</f>
        <v>0.89</v>
      </c>
      <c r="N228" s="130" t="n">
        <f aca="false">M228</f>
        <v>0.89</v>
      </c>
      <c r="S228" s="200" t="n">
        <f aca="false">VLOOKUP(A228,'Gas Curves'!$A$11:$G$371,3)+IF(Fuel!$P$1,VLOOKUP(A228,'Gas Curves'!$A$11:$G$371,IF(AND(MONTH(A228)&gt;=4,MONTH(A228)&lt;=10),4,5)),0)+IF(Fuel!$P$2,VLOOKUP(A228,'Gas Curves'!$A$11:$G$371,IF(AND(MONTH(A228)&gt;=4,MONTH(A228)&lt;=10),6,7)),0)</f>
        <v>4.787</v>
      </c>
      <c r="T228" s="263" t="n">
        <f aca="false">IF(VLOOKUP(A228,'Gas Curves'!$A$11:$I$371,9)=0,T227,VLOOKUP(A228,'Gas Curves'!$A$11:$I$371,9))</f>
        <v>14.427</v>
      </c>
    </row>
    <row r="229" customFormat="false" ht="12.75" hidden="false" customHeight="false" outlineLevel="0" collapsed="false">
      <c r="A229" s="195" t="n">
        <f aca="false">EOMONTH(A228,0)+1</f>
        <v>43922</v>
      </c>
      <c r="B229" s="163" t="n">
        <f aca="false">S229*(1+I$3)</f>
        <v>4.6545</v>
      </c>
      <c r="C229" s="163" t="n">
        <f aca="false">T229*(1+J$3)</f>
        <v>14.427</v>
      </c>
      <c r="D229" s="286" t="n">
        <f aca="false">C229/2</f>
        <v>7.2135</v>
      </c>
      <c r="E229" s="286"/>
      <c r="F229" s="286"/>
      <c r="G229" s="263" t="n">
        <f aca="false">VLOOKUP(A229,'Gas Curves'!$A$11:$G$371,2)</f>
        <v>0.45</v>
      </c>
      <c r="H229" s="263" t="n">
        <f aca="false">IF(VLOOKUP(A229,'Gas Curves'!$A$11:$I$371,8)=0,H228,VLOOKUP(A229,'Gas Curves'!$A$11:$I$371,8))</f>
        <v>0.185</v>
      </c>
      <c r="I229" s="263" t="n">
        <f aca="false">H229/2</f>
        <v>0.0925</v>
      </c>
      <c r="J229" s="263"/>
      <c r="K229" s="263"/>
      <c r="L229" s="135" t="n">
        <f aca="false">VLOOKUP(A229,'Power Curves'!$BF$9:$BG$232,2)</f>
        <v>0.89</v>
      </c>
      <c r="M229" s="130" t="n">
        <f aca="false">L229</f>
        <v>0.89</v>
      </c>
      <c r="N229" s="130" t="n">
        <f aca="false">M229</f>
        <v>0.89</v>
      </c>
      <c r="S229" s="200" t="n">
        <f aca="false">VLOOKUP(A229,'Gas Curves'!$A$11:$G$371,3)+IF(Fuel!$P$1,VLOOKUP(A229,'Gas Curves'!$A$11:$G$371,IF(AND(MONTH(A229)&gt;=4,MONTH(A229)&lt;=10),4,5)),0)+IF(Fuel!$P$2,VLOOKUP(A229,'Gas Curves'!$A$11:$G$371,IF(AND(MONTH(A229)&gt;=4,MONTH(A229)&lt;=10),6,7)),0)</f>
        <v>4.6545</v>
      </c>
      <c r="T229" s="263" t="n">
        <f aca="false">IF(VLOOKUP(A229,'Gas Curves'!$A$11:$I$371,9)=0,T228,VLOOKUP(A229,'Gas Curves'!$A$11:$I$371,9))</f>
        <v>14.427</v>
      </c>
    </row>
    <row r="230" customFormat="false" ht="12.75" hidden="false" customHeight="false" outlineLevel="0" collapsed="false">
      <c r="A230" s="195" t="n">
        <f aca="false">EOMONTH(A229,0)+1</f>
        <v>43952</v>
      </c>
      <c r="B230" s="163" t="n">
        <f aca="false">S230*(1+I$3)</f>
        <v>4.6545</v>
      </c>
      <c r="C230" s="163" t="n">
        <f aca="false">T230*(1+J$3)</f>
        <v>14.427</v>
      </c>
      <c r="D230" s="286" t="n">
        <f aca="false">C230/2</f>
        <v>7.2135</v>
      </c>
      <c r="E230" s="286"/>
      <c r="F230" s="286"/>
      <c r="G230" s="263" t="n">
        <f aca="false">VLOOKUP(A230,'Gas Curves'!$A$11:$G$371,2)</f>
        <v>0.5</v>
      </c>
      <c r="H230" s="263" t="n">
        <f aca="false">IF(VLOOKUP(A230,'Gas Curves'!$A$11:$I$371,8)=0,H229,VLOOKUP(A230,'Gas Curves'!$A$11:$I$371,8))</f>
        <v>0.185</v>
      </c>
      <c r="I230" s="263" t="n">
        <f aca="false">H230/2</f>
        <v>0.0925</v>
      </c>
      <c r="J230" s="263"/>
      <c r="K230" s="263"/>
      <c r="L230" s="135" t="n">
        <f aca="false">VLOOKUP(A230,'Power Curves'!$BF$9:$BG$232,2)</f>
        <v>0.89</v>
      </c>
      <c r="M230" s="130" t="n">
        <f aca="false">L230</f>
        <v>0.89</v>
      </c>
      <c r="N230" s="130" t="n">
        <f aca="false">M230</f>
        <v>0.89</v>
      </c>
      <c r="S230" s="200" t="n">
        <f aca="false">VLOOKUP(A230,'Gas Curves'!$A$11:$G$371,3)+IF(Fuel!$P$1,VLOOKUP(A230,'Gas Curves'!$A$11:$G$371,IF(AND(MONTH(A230)&gt;=4,MONTH(A230)&lt;=10),4,5)),0)+IF(Fuel!$P$2,VLOOKUP(A230,'Gas Curves'!$A$11:$G$371,IF(AND(MONTH(A230)&gt;=4,MONTH(A230)&lt;=10),6,7)),0)</f>
        <v>4.6545</v>
      </c>
      <c r="T230" s="263" t="n">
        <f aca="false">IF(VLOOKUP(A230,'Gas Curves'!$A$11:$I$371,9)=0,T229,VLOOKUP(A230,'Gas Curves'!$A$11:$I$371,9))</f>
        <v>14.427</v>
      </c>
    </row>
    <row r="231" customFormat="false" ht="12.75" hidden="false" customHeight="false" outlineLevel="0" collapsed="false">
      <c r="A231" s="195" t="n">
        <f aca="false">EOMONTH(A230,0)+1</f>
        <v>43983</v>
      </c>
      <c r="B231" s="163" t="n">
        <f aca="false">S231*(1+I$3)</f>
        <v>4.6915</v>
      </c>
      <c r="C231" s="163" t="n">
        <f aca="false">T231*(1+J$3)</f>
        <v>14.427</v>
      </c>
      <c r="D231" s="286" t="n">
        <f aca="false">C231/2</f>
        <v>7.2135</v>
      </c>
      <c r="E231" s="286"/>
      <c r="F231" s="286"/>
      <c r="G231" s="263" t="n">
        <f aca="false">VLOOKUP(A231,'Gas Curves'!$A$11:$G$371,2)</f>
        <v>0.5</v>
      </c>
      <c r="H231" s="263" t="n">
        <f aca="false">IF(VLOOKUP(A231,'Gas Curves'!$A$11:$I$371,8)=0,H230,VLOOKUP(A231,'Gas Curves'!$A$11:$I$371,8))</f>
        <v>0.185</v>
      </c>
      <c r="I231" s="263" t="n">
        <f aca="false">H231/2</f>
        <v>0.0925</v>
      </c>
      <c r="J231" s="263"/>
      <c r="K231" s="263"/>
      <c r="L231" s="135" t="n">
        <f aca="false">VLOOKUP(A231,'Power Curves'!$BF$9:$BG$232,2)</f>
        <v>0.89</v>
      </c>
      <c r="M231" s="130" t="n">
        <f aca="false">L231</f>
        <v>0.89</v>
      </c>
      <c r="N231" s="130" t="n">
        <f aca="false">M231</f>
        <v>0.89</v>
      </c>
      <c r="S231" s="200" t="n">
        <f aca="false">VLOOKUP(A231,'Gas Curves'!$A$11:$G$371,3)+IF(Fuel!$P$1,VLOOKUP(A231,'Gas Curves'!$A$11:$G$371,IF(AND(MONTH(A231)&gt;=4,MONTH(A231)&lt;=10),4,5)),0)+IF(Fuel!$P$2,VLOOKUP(A231,'Gas Curves'!$A$11:$G$371,IF(AND(MONTH(A231)&gt;=4,MONTH(A231)&lt;=10),6,7)),0)</f>
        <v>4.6915</v>
      </c>
      <c r="T231" s="263" t="n">
        <f aca="false">IF(VLOOKUP(A231,'Gas Curves'!$A$11:$I$371,9)=0,T230,VLOOKUP(A231,'Gas Curves'!$A$11:$I$371,9))</f>
        <v>14.427</v>
      </c>
    </row>
    <row r="232" customFormat="false" ht="12.75" hidden="false" customHeight="false" outlineLevel="0" collapsed="false">
      <c r="A232" s="195" t="n">
        <f aca="false">EOMONTH(A231,0)+1</f>
        <v>44013</v>
      </c>
      <c r="B232" s="163" t="n">
        <f aca="false">S232*(1+I$3)</f>
        <v>4.744</v>
      </c>
      <c r="C232" s="163" t="n">
        <f aca="false">T232*(1+J$3)</f>
        <v>14.427</v>
      </c>
      <c r="D232" s="286" t="n">
        <f aca="false">C232/2</f>
        <v>7.2135</v>
      </c>
      <c r="E232" s="286"/>
      <c r="F232" s="286"/>
      <c r="G232" s="263" t="n">
        <f aca="false">VLOOKUP(A232,'Gas Curves'!$A$11:$G$371,2)</f>
        <v>0.5</v>
      </c>
      <c r="H232" s="263" t="n">
        <f aca="false">IF(VLOOKUP(A232,'Gas Curves'!$A$11:$I$371,8)=0,H231,VLOOKUP(A232,'Gas Curves'!$A$11:$I$371,8))</f>
        <v>0.185</v>
      </c>
      <c r="I232" s="263" t="n">
        <f aca="false">H232/2</f>
        <v>0.0925</v>
      </c>
      <c r="J232" s="263"/>
      <c r="K232" s="263"/>
      <c r="L232" s="135" t="n">
        <f aca="false">VLOOKUP(A232,'Power Curves'!$BF$9:$BG$232,2)</f>
        <v>0.89</v>
      </c>
      <c r="M232" s="130" t="n">
        <f aca="false">L232</f>
        <v>0.89</v>
      </c>
      <c r="N232" s="130" t="n">
        <f aca="false">M232</f>
        <v>0.89</v>
      </c>
      <c r="S232" s="200" t="n">
        <f aca="false">VLOOKUP(A232,'Gas Curves'!$A$11:$G$371,3)+IF(Fuel!$P$1,VLOOKUP(A232,'Gas Curves'!$A$11:$G$371,IF(AND(MONTH(A232)&gt;=4,MONTH(A232)&lt;=10),4,5)),0)+IF(Fuel!$P$2,VLOOKUP(A232,'Gas Curves'!$A$11:$G$371,IF(AND(MONTH(A232)&gt;=4,MONTH(A232)&lt;=10),6,7)),0)</f>
        <v>4.744</v>
      </c>
      <c r="T232" s="263" t="n">
        <f aca="false">IF(VLOOKUP(A232,'Gas Curves'!$A$11:$I$371,9)=0,T231,VLOOKUP(A232,'Gas Curves'!$A$11:$I$371,9))</f>
        <v>14.427</v>
      </c>
    </row>
    <row r="233" customFormat="false" ht="12.75" hidden="false" customHeight="false" outlineLevel="0" collapsed="false">
      <c r="A233" s="195" t="n">
        <f aca="false">EOMONTH(A232,0)+1</f>
        <v>44044</v>
      </c>
      <c r="B233" s="163" t="n">
        <f aca="false">S233*(1+I$3)</f>
        <v>4.7805</v>
      </c>
      <c r="C233" s="163" t="n">
        <f aca="false">T233*(1+J$3)</f>
        <v>14.427</v>
      </c>
      <c r="D233" s="286" t="n">
        <f aca="false">C233/2</f>
        <v>7.2135</v>
      </c>
      <c r="E233" s="286"/>
      <c r="F233" s="286"/>
      <c r="G233" s="263" t="n">
        <f aca="false">VLOOKUP(A233,'Gas Curves'!$A$11:$G$371,2)</f>
        <v>0.55</v>
      </c>
      <c r="H233" s="263" t="n">
        <f aca="false">IF(VLOOKUP(A233,'Gas Curves'!$A$11:$I$371,8)=0,H232,VLOOKUP(A233,'Gas Curves'!$A$11:$I$371,8))</f>
        <v>0.185</v>
      </c>
      <c r="I233" s="263" t="n">
        <f aca="false">H233/2</f>
        <v>0.0925</v>
      </c>
      <c r="J233" s="263"/>
      <c r="K233" s="263"/>
      <c r="L233" s="135" t="n">
        <f aca="false">VLOOKUP(A233,'Power Curves'!$BF$9:$BG$232,2)</f>
        <v>0.89</v>
      </c>
      <c r="M233" s="130" t="n">
        <f aca="false">L233</f>
        <v>0.89</v>
      </c>
      <c r="N233" s="130" t="n">
        <f aca="false">M233</f>
        <v>0.89</v>
      </c>
      <c r="S233" s="200" t="n">
        <f aca="false">VLOOKUP(A233,'Gas Curves'!$A$11:$G$371,3)+IF(Fuel!$P$1,VLOOKUP(A233,'Gas Curves'!$A$11:$G$371,IF(AND(MONTH(A233)&gt;=4,MONTH(A233)&lt;=10),4,5)),0)+IF(Fuel!$P$2,VLOOKUP(A233,'Gas Curves'!$A$11:$G$371,IF(AND(MONTH(A233)&gt;=4,MONTH(A233)&lt;=10),6,7)),0)</f>
        <v>4.7805</v>
      </c>
      <c r="T233" s="263" t="n">
        <f aca="false">IF(VLOOKUP(A233,'Gas Curves'!$A$11:$I$371,9)=0,T232,VLOOKUP(A233,'Gas Curves'!$A$11:$I$371,9))</f>
        <v>14.427</v>
      </c>
    </row>
    <row r="234" customFormat="false" ht="12.75" hidden="false" customHeight="false" outlineLevel="0" collapsed="false">
      <c r="A234" s="195" t="n">
        <f aca="false">EOMONTH(A233,0)+1</f>
        <v>44075</v>
      </c>
      <c r="B234" s="163" t="n">
        <f aca="false">S234*(1+I$3)</f>
        <v>4.786</v>
      </c>
      <c r="C234" s="163" t="n">
        <f aca="false">T234*(1+J$3)</f>
        <v>14.427</v>
      </c>
      <c r="D234" s="286" t="n">
        <f aca="false">C234/2</f>
        <v>7.2135</v>
      </c>
      <c r="E234" s="286"/>
      <c r="F234" s="286"/>
      <c r="G234" s="263" t="n">
        <f aca="false">VLOOKUP(A234,'Gas Curves'!$A$11:$G$371,2)</f>
        <v>0.55</v>
      </c>
      <c r="H234" s="263" t="n">
        <f aca="false">IF(VLOOKUP(A234,'Gas Curves'!$A$11:$I$371,8)=0,H233,VLOOKUP(A234,'Gas Curves'!$A$11:$I$371,8))</f>
        <v>0.185</v>
      </c>
      <c r="I234" s="263" t="n">
        <f aca="false">H234/2</f>
        <v>0.0925</v>
      </c>
      <c r="J234" s="263"/>
      <c r="K234" s="263"/>
      <c r="L234" s="135" t="n">
        <f aca="false">VLOOKUP(A234,'Power Curves'!$BF$9:$BG$232,2)</f>
        <v>0.89</v>
      </c>
      <c r="M234" s="130" t="n">
        <f aca="false">L234</f>
        <v>0.89</v>
      </c>
      <c r="N234" s="130" t="n">
        <f aca="false">M234</f>
        <v>0.89</v>
      </c>
      <c r="S234" s="200" t="n">
        <f aca="false">VLOOKUP(A234,'Gas Curves'!$A$11:$G$371,3)+IF(Fuel!$P$1,VLOOKUP(A234,'Gas Curves'!$A$11:$G$371,IF(AND(MONTH(A234)&gt;=4,MONTH(A234)&lt;=10),4,5)),0)+IF(Fuel!$P$2,VLOOKUP(A234,'Gas Curves'!$A$11:$G$371,IF(AND(MONTH(A234)&gt;=4,MONTH(A234)&lt;=10),6,7)),0)</f>
        <v>4.786</v>
      </c>
      <c r="T234" s="263" t="n">
        <f aca="false">IF(VLOOKUP(A234,'Gas Curves'!$A$11:$I$371,9)=0,T233,VLOOKUP(A234,'Gas Curves'!$A$11:$I$371,9))</f>
        <v>14.427</v>
      </c>
    </row>
    <row r="235" customFormat="false" ht="12.75" hidden="false" customHeight="false" outlineLevel="0" collapsed="false">
      <c r="A235" s="195" t="n">
        <f aca="false">EOMONTH(A234,0)+1</f>
        <v>44105</v>
      </c>
      <c r="B235" s="163" t="n">
        <f aca="false">S235*(1+I$3)</f>
        <v>4.768</v>
      </c>
      <c r="C235" s="163" t="n">
        <f aca="false">T235*(1+J$3)</f>
        <v>14.427</v>
      </c>
      <c r="D235" s="286" t="n">
        <f aca="false">C235/2</f>
        <v>7.2135</v>
      </c>
      <c r="E235" s="286"/>
      <c r="F235" s="286"/>
      <c r="G235" s="263" t="n">
        <f aca="false">VLOOKUP(A235,'Gas Curves'!$A$11:$G$371,2)</f>
        <v>0.6</v>
      </c>
      <c r="H235" s="263" t="n">
        <f aca="false">IF(VLOOKUP(A235,'Gas Curves'!$A$11:$I$371,8)=0,H234,VLOOKUP(A235,'Gas Curves'!$A$11:$I$371,8))</f>
        <v>0.185</v>
      </c>
      <c r="I235" s="263" t="n">
        <f aca="false">H235/2</f>
        <v>0.0925</v>
      </c>
      <c r="J235" s="263"/>
      <c r="K235" s="263"/>
      <c r="L235" s="135" t="n">
        <f aca="false">VLOOKUP(A235,'Power Curves'!$BF$9:$BG$232,2)</f>
        <v>0.89</v>
      </c>
      <c r="M235" s="130" t="n">
        <f aca="false">L235</f>
        <v>0.89</v>
      </c>
      <c r="N235" s="130" t="n">
        <f aca="false">M235</f>
        <v>0.89</v>
      </c>
      <c r="S235" s="200" t="n">
        <f aca="false">VLOOKUP(A235,'Gas Curves'!$A$11:$G$371,3)+IF(Fuel!$P$1,VLOOKUP(A235,'Gas Curves'!$A$11:$G$371,IF(AND(MONTH(A235)&gt;=4,MONTH(A235)&lt;=10),4,5)),0)+IF(Fuel!$P$2,VLOOKUP(A235,'Gas Curves'!$A$11:$G$371,IF(AND(MONTH(A235)&gt;=4,MONTH(A235)&lt;=10),6,7)),0)</f>
        <v>4.768</v>
      </c>
      <c r="T235" s="263" t="n">
        <f aca="false">IF(VLOOKUP(A235,'Gas Curves'!$A$11:$I$371,9)=0,T234,VLOOKUP(A235,'Gas Curves'!$A$11:$I$371,9))</f>
        <v>14.427</v>
      </c>
    </row>
    <row r="236" customFormat="false" ht="12.75" hidden="false" customHeight="false" outlineLevel="0" collapsed="false">
      <c r="A236" s="195" t="n">
        <f aca="false">EOMONTH(A235,0)+1</f>
        <v>44136</v>
      </c>
      <c r="B236" s="163" t="n">
        <f aca="false">S236*(1+I$3)</f>
        <v>4.903</v>
      </c>
      <c r="C236" s="163" t="n">
        <f aca="false">T236*(1+J$3)</f>
        <v>14.427</v>
      </c>
      <c r="D236" s="286" t="n">
        <f aca="false">C236/2</f>
        <v>7.2135</v>
      </c>
      <c r="E236" s="286"/>
      <c r="F236" s="286"/>
      <c r="G236" s="263" t="n">
        <f aca="false">VLOOKUP(A236,'Gas Curves'!$A$11:$G$371,2)</f>
        <v>0.85</v>
      </c>
      <c r="H236" s="263" t="n">
        <f aca="false">IF(VLOOKUP(A236,'Gas Curves'!$A$11:$I$371,8)=0,H235,VLOOKUP(A236,'Gas Curves'!$A$11:$I$371,8))</f>
        <v>0.185</v>
      </c>
      <c r="I236" s="263" t="n">
        <f aca="false">H236/2</f>
        <v>0.0925</v>
      </c>
      <c r="J236" s="263"/>
      <c r="K236" s="263"/>
      <c r="L236" s="135" t="n">
        <f aca="false">VLOOKUP(A236,'Power Curves'!$BF$9:$BG$232,2)</f>
        <v>0.89</v>
      </c>
      <c r="M236" s="130" t="n">
        <f aca="false">L236</f>
        <v>0.89</v>
      </c>
      <c r="N236" s="130" t="n">
        <f aca="false">M236</f>
        <v>0.89</v>
      </c>
      <c r="S236" s="200" t="n">
        <f aca="false">VLOOKUP(A236,'Gas Curves'!$A$11:$G$371,3)+IF(Fuel!$P$1,VLOOKUP(A236,'Gas Curves'!$A$11:$G$371,IF(AND(MONTH(A236)&gt;=4,MONTH(A236)&lt;=10),4,5)),0)+IF(Fuel!$P$2,VLOOKUP(A236,'Gas Curves'!$A$11:$G$371,IF(AND(MONTH(A236)&gt;=4,MONTH(A236)&lt;=10),6,7)),0)</f>
        <v>4.903</v>
      </c>
      <c r="T236" s="263" t="n">
        <f aca="false">IF(VLOOKUP(A236,'Gas Curves'!$A$11:$I$371,9)=0,T235,VLOOKUP(A236,'Gas Curves'!$A$11:$I$371,9))</f>
        <v>14.427</v>
      </c>
    </row>
    <row r="237" customFormat="false" ht="12.75" hidden="false" customHeight="false" outlineLevel="0" collapsed="false">
      <c r="A237" s="195" t="n">
        <f aca="false">EOMONTH(A236,0)+1</f>
        <v>44166</v>
      </c>
      <c r="B237" s="163" t="n">
        <f aca="false">S237*(1+I$3)</f>
        <v>5.0555</v>
      </c>
      <c r="C237" s="163" t="n">
        <f aca="false">T237*(1+J$3)</f>
        <v>14.427</v>
      </c>
      <c r="D237" s="286" t="n">
        <f aca="false">C237/2</f>
        <v>7.2135</v>
      </c>
      <c r="E237" s="286"/>
      <c r="F237" s="286"/>
      <c r="G237" s="263" t="n">
        <f aca="false">VLOOKUP(A237,'Gas Curves'!$A$11:$G$371,2)</f>
        <v>1.05</v>
      </c>
      <c r="H237" s="263" t="n">
        <f aca="false">IF(VLOOKUP(A237,'Gas Curves'!$A$11:$I$371,8)=0,H236,VLOOKUP(A237,'Gas Curves'!$A$11:$I$371,8))</f>
        <v>0.185</v>
      </c>
      <c r="I237" s="263" t="n">
        <f aca="false">H237/2</f>
        <v>0.0925</v>
      </c>
      <c r="J237" s="263"/>
      <c r="K237" s="263"/>
      <c r="L237" s="135" t="n">
        <f aca="false">VLOOKUP(A237,'Power Curves'!$BF$9:$BG$232,2)</f>
        <v>0.89</v>
      </c>
      <c r="M237" s="130" t="n">
        <f aca="false">L237</f>
        <v>0.89</v>
      </c>
      <c r="N237" s="130" t="n">
        <f aca="false">M237</f>
        <v>0.89</v>
      </c>
      <c r="S237" s="200" t="n">
        <f aca="false">VLOOKUP(A237,'Gas Curves'!$A$11:$G$371,3)+IF(Fuel!$P$1,VLOOKUP(A237,'Gas Curves'!$A$11:$G$371,IF(AND(MONTH(A237)&gt;=4,MONTH(A237)&lt;=10),4,5)),0)+IF(Fuel!$P$2,VLOOKUP(A237,'Gas Curves'!$A$11:$G$371,IF(AND(MONTH(A237)&gt;=4,MONTH(A237)&lt;=10),6,7)),0)</f>
        <v>5.0555</v>
      </c>
      <c r="T237" s="263" t="n">
        <f aca="false">IF(VLOOKUP(A237,'Gas Curves'!$A$11:$I$371,9)=0,T236,VLOOKUP(A237,'Gas Curves'!$A$11:$I$371,9))</f>
        <v>14.427</v>
      </c>
    </row>
    <row r="238" customFormat="false" ht="12.75" hidden="false" customHeight="false" outlineLevel="0" collapsed="false">
      <c r="A238" s="195" t="n">
        <f aca="false">EOMONTH(A237,0)+1</f>
        <v>44197</v>
      </c>
      <c r="B238" s="163" t="n">
        <f aca="false">S238*(1+I$3)</f>
        <v>5.1105</v>
      </c>
      <c r="C238" s="163" t="n">
        <f aca="false">T238*(1+J$3)</f>
        <v>14.427</v>
      </c>
      <c r="D238" s="286" t="n">
        <f aca="false">C238/2</f>
        <v>7.2135</v>
      </c>
      <c r="E238" s="286"/>
      <c r="F238" s="286"/>
      <c r="G238" s="263" t="n">
        <f aca="false">VLOOKUP(A238,'Gas Curves'!$A$11:$G$371,2)</f>
        <v>1.05</v>
      </c>
      <c r="H238" s="263" t="n">
        <f aca="false">IF(VLOOKUP(A238,'Gas Curves'!$A$11:$I$371,8)=0,H237,VLOOKUP(A238,'Gas Curves'!$A$11:$I$371,8))</f>
        <v>0.185</v>
      </c>
      <c r="I238" s="263" t="n">
        <f aca="false">H238/2</f>
        <v>0.0925</v>
      </c>
      <c r="J238" s="263"/>
      <c r="K238" s="263"/>
      <c r="L238" s="135" t="n">
        <f aca="false">VLOOKUP(A238,'Power Curves'!$BF$9:$BG$232,2)</f>
        <v>0.89</v>
      </c>
      <c r="M238" s="130" t="n">
        <f aca="false">L238</f>
        <v>0.89</v>
      </c>
      <c r="N238" s="130" t="n">
        <f aca="false">M238</f>
        <v>0.89</v>
      </c>
      <c r="S238" s="200" t="n">
        <f aca="false">VLOOKUP(A238,'Gas Curves'!$A$11:$G$371,3)+IF(Fuel!$P$1,VLOOKUP(A238,'Gas Curves'!$A$11:$G$371,IF(AND(MONTH(A238)&gt;=4,MONTH(A238)&lt;=10),4,5)),0)+IF(Fuel!$P$2,VLOOKUP(A238,'Gas Curves'!$A$11:$G$371,IF(AND(MONTH(A238)&gt;=4,MONTH(A238)&lt;=10),6,7)),0)</f>
        <v>5.1105</v>
      </c>
      <c r="T238" s="263" t="n">
        <f aca="false">IF(VLOOKUP(A238,'Gas Curves'!$A$11:$I$371,9)=0,T237,VLOOKUP(A238,'Gas Curves'!$A$11:$I$371,9))</f>
        <v>14.427</v>
      </c>
    </row>
    <row r="239" customFormat="false" ht="12.75" hidden="false" customHeight="false" outlineLevel="0" collapsed="false">
      <c r="A239" s="195" t="n">
        <f aca="false">EOMONTH(A238,0)+1</f>
        <v>44228</v>
      </c>
      <c r="B239" s="163" t="n">
        <f aca="false">S239*(1+I$3)</f>
        <v>5.014</v>
      </c>
      <c r="C239" s="163" t="n">
        <f aca="false">T239*(1+J$3)</f>
        <v>14.427</v>
      </c>
      <c r="D239" s="286" t="n">
        <f aca="false">C239/2</f>
        <v>7.2135</v>
      </c>
      <c r="E239" s="286"/>
      <c r="F239" s="286"/>
      <c r="G239" s="263" t="n">
        <f aca="false">VLOOKUP(A239,'Gas Curves'!$A$11:$G$371,2)</f>
        <v>1.05</v>
      </c>
      <c r="H239" s="263" t="n">
        <f aca="false">IF(VLOOKUP(A239,'Gas Curves'!$A$11:$I$371,8)=0,H238,VLOOKUP(A239,'Gas Curves'!$A$11:$I$371,8))</f>
        <v>0.185</v>
      </c>
      <c r="I239" s="263" t="n">
        <f aca="false">H239/2</f>
        <v>0.0925</v>
      </c>
      <c r="J239" s="263"/>
      <c r="K239" s="263"/>
      <c r="L239" s="135" t="n">
        <f aca="false">VLOOKUP(A239,'Power Curves'!$BF$9:$BG$232,2)</f>
        <v>0.89</v>
      </c>
      <c r="M239" s="130" t="n">
        <f aca="false">L239</f>
        <v>0.89</v>
      </c>
      <c r="N239" s="130" t="n">
        <f aca="false">M239</f>
        <v>0.89</v>
      </c>
      <c r="S239" s="200" t="n">
        <f aca="false">VLOOKUP(A239,'Gas Curves'!$A$11:$G$371,3)+IF(Fuel!$P$1,VLOOKUP(A239,'Gas Curves'!$A$11:$G$371,IF(AND(MONTH(A239)&gt;=4,MONTH(A239)&lt;=10),4,5)),0)+IF(Fuel!$P$2,VLOOKUP(A239,'Gas Curves'!$A$11:$G$371,IF(AND(MONTH(A239)&gt;=4,MONTH(A239)&lt;=10),6,7)),0)</f>
        <v>5.014</v>
      </c>
      <c r="T239" s="263" t="n">
        <f aca="false">IF(VLOOKUP(A239,'Gas Curves'!$A$11:$I$371,9)=0,T238,VLOOKUP(A239,'Gas Curves'!$A$11:$I$371,9))</f>
        <v>14.427</v>
      </c>
    </row>
    <row r="240" customFormat="false" ht="12.75" hidden="false" customHeight="false" outlineLevel="0" collapsed="false">
      <c r="A240" s="195" t="n">
        <f aca="false">EOMONTH(A239,0)+1</f>
        <v>44256</v>
      </c>
      <c r="B240" s="163" t="n">
        <f aca="false">S240*(1+I$3)</f>
        <v>4.8945</v>
      </c>
      <c r="C240" s="163" t="n">
        <f aca="false">T240*(1+J$3)</f>
        <v>14.427</v>
      </c>
      <c r="D240" s="286" t="n">
        <f aca="false">C240/2</f>
        <v>7.2135</v>
      </c>
      <c r="E240" s="286"/>
      <c r="F240" s="286"/>
      <c r="G240" s="263" t="n">
        <f aca="false">VLOOKUP(A240,'Gas Curves'!$A$11:$G$371,2)</f>
        <v>0.8</v>
      </c>
      <c r="H240" s="263" t="n">
        <f aca="false">IF(VLOOKUP(A240,'Gas Curves'!$A$11:$I$371,8)=0,H239,VLOOKUP(A240,'Gas Curves'!$A$11:$I$371,8))</f>
        <v>0.185</v>
      </c>
      <c r="I240" s="263" t="n">
        <f aca="false">H240/2</f>
        <v>0.0925</v>
      </c>
      <c r="J240" s="263"/>
      <c r="K240" s="263"/>
      <c r="L240" s="135" t="n">
        <f aca="false">VLOOKUP(A240,'Power Curves'!$BF$9:$BG$232,2)</f>
        <v>0.89</v>
      </c>
      <c r="M240" s="130" t="n">
        <f aca="false">L240</f>
        <v>0.89</v>
      </c>
      <c r="N240" s="130" t="n">
        <f aca="false">M240</f>
        <v>0.89</v>
      </c>
      <c r="S240" s="200" t="n">
        <f aca="false">VLOOKUP(A240,'Gas Curves'!$A$11:$G$371,3)+IF(Fuel!$P$1,VLOOKUP(A240,'Gas Curves'!$A$11:$G$371,IF(AND(MONTH(A240)&gt;=4,MONTH(A240)&lt;=10),4,5)),0)+IF(Fuel!$P$2,VLOOKUP(A240,'Gas Curves'!$A$11:$G$371,IF(AND(MONTH(A240)&gt;=4,MONTH(A240)&lt;=10),6,7)),0)</f>
        <v>4.8945</v>
      </c>
      <c r="T240" s="263" t="n">
        <f aca="false">IF(VLOOKUP(A240,'Gas Curves'!$A$11:$I$371,9)=0,T239,VLOOKUP(A240,'Gas Curves'!$A$11:$I$371,9))</f>
        <v>14.427</v>
      </c>
    </row>
    <row r="241" customFormat="false" ht="12.75" hidden="false" customHeight="false" outlineLevel="0" collapsed="false">
      <c r="A241" s="195" t="n">
        <f aca="false">EOMONTH(A240,0)+1</f>
        <v>44287</v>
      </c>
      <c r="B241" s="163" t="n">
        <f aca="false">S241*(1+I$3)</f>
        <v>4.762</v>
      </c>
      <c r="C241" s="163" t="n">
        <f aca="false">T241*(1+J$3)</f>
        <v>14.427</v>
      </c>
      <c r="D241" s="286" t="n">
        <f aca="false">C241/2</f>
        <v>7.2135</v>
      </c>
      <c r="E241" s="286"/>
      <c r="F241" s="286"/>
      <c r="G241" s="263" t="n">
        <f aca="false">VLOOKUP(A241,'Gas Curves'!$A$11:$G$371,2)</f>
        <v>0.45</v>
      </c>
      <c r="H241" s="263" t="n">
        <f aca="false">IF(VLOOKUP(A241,'Gas Curves'!$A$11:$I$371,8)=0,H240,VLOOKUP(A241,'Gas Curves'!$A$11:$I$371,8))</f>
        <v>0.185</v>
      </c>
      <c r="I241" s="263" t="n">
        <f aca="false">H241/2</f>
        <v>0.0925</v>
      </c>
      <c r="J241" s="263"/>
      <c r="K241" s="263"/>
      <c r="L241" s="135" t="n">
        <f aca="false">VLOOKUP(A241,'Power Curves'!$BF$9:$BG$232,2)</f>
        <v>0.89</v>
      </c>
      <c r="M241" s="130" t="n">
        <f aca="false">L241</f>
        <v>0.89</v>
      </c>
      <c r="N241" s="130" t="n">
        <f aca="false">M241</f>
        <v>0.89</v>
      </c>
      <c r="S241" s="200" t="n">
        <f aca="false">VLOOKUP(A241,'Gas Curves'!$A$11:$G$371,3)+IF(Fuel!$P$1,VLOOKUP(A241,'Gas Curves'!$A$11:$G$371,IF(AND(MONTH(A241)&gt;=4,MONTH(A241)&lt;=10),4,5)),0)+IF(Fuel!$P$2,VLOOKUP(A241,'Gas Curves'!$A$11:$G$371,IF(AND(MONTH(A241)&gt;=4,MONTH(A241)&lt;=10),6,7)),0)</f>
        <v>4.762</v>
      </c>
      <c r="T241" s="263" t="n">
        <f aca="false">IF(VLOOKUP(A241,'Gas Curves'!$A$11:$I$371,9)=0,T240,VLOOKUP(A241,'Gas Curves'!$A$11:$I$371,9))</f>
        <v>14.427</v>
      </c>
    </row>
    <row r="242" customFormat="false" ht="12.75" hidden="false" customHeight="false" outlineLevel="0" collapsed="false">
      <c r="A242" s="195" t="n">
        <f aca="false">EOMONTH(A241,0)+1</f>
        <v>44317</v>
      </c>
      <c r="B242" s="163" t="n">
        <f aca="false">S242*(1+I$3)</f>
        <v>4.762</v>
      </c>
      <c r="C242" s="163" t="n">
        <f aca="false">T242*(1+J$3)</f>
        <v>14.427</v>
      </c>
      <c r="D242" s="286" t="n">
        <f aca="false">C242/2</f>
        <v>7.2135</v>
      </c>
      <c r="E242" s="286"/>
      <c r="F242" s="286"/>
      <c r="G242" s="263" t="n">
        <f aca="false">VLOOKUP(A242,'Gas Curves'!$A$11:$G$371,2)</f>
        <v>0.5</v>
      </c>
      <c r="H242" s="263" t="n">
        <f aca="false">IF(VLOOKUP(A242,'Gas Curves'!$A$11:$I$371,8)=0,H241,VLOOKUP(A242,'Gas Curves'!$A$11:$I$371,8))</f>
        <v>0.185</v>
      </c>
      <c r="I242" s="263" t="n">
        <f aca="false">H242/2</f>
        <v>0.0925</v>
      </c>
      <c r="J242" s="263"/>
      <c r="K242" s="263"/>
      <c r="L242" s="135" t="n">
        <f aca="false">VLOOKUP(A242,'Power Curves'!$BF$9:$BG$232,2)</f>
        <v>0.89</v>
      </c>
      <c r="M242" s="130" t="n">
        <f aca="false">L242</f>
        <v>0.89</v>
      </c>
      <c r="N242" s="130" t="n">
        <f aca="false">M242</f>
        <v>0.89</v>
      </c>
      <c r="S242" s="200" t="n">
        <f aca="false">VLOOKUP(A242,'Gas Curves'!$A$11:$G$371,3)+IF(Fuel!$P$1,VLOOKUP(A242,'Gas Curves'!$A$11:$G$371,IF(AND(MONTH(A242)&gt;=4,MONTH(A242)&lt;=10),4,5)),0)+IF(Fuel!$P$2,VLOOKUP(A242,'Gas Curves'!$A$11:$G$371,IF(AND(MONTH(A242)&gt;=4,MONTH(A242)&lt;=10),6,7)),0)</f>
        <v>4.762</v>
      </c>
      <c r="T242" s="263" t="n">
        <f aca="false">IF(VLOOKUP(A242,'Gas Curves'!$A$11:$I$371,9)=0,T241,VLOOKUP(A242,'Gas Curves'!$A$11:$I$371,9))</f>
        <v>14.427</v>
      </c>
    </row>
    <row r="243" customFormat="false" ht="12.75" hidden="false" customHeight="false" outlineLevel="0" collapsed="false">
      <c r="A243" s="195" t="n">
        <f aca="false">EOMONTH(A242,0)+1</f>
        <v>44348</v>
      </c>
      <c r="B243" s="163" t="n">
        <f aca="false">S243*(1+I$3)</f>
        <v>4.799</v>
      </c>
      <c r="C243" s="163" t="n">
        <f aca="false">T243*(1+J$3)</f>
        <v>14.427</v>
      </c>
      <c r="D243" s="286" t="n">
        <f aca="false">C243/2</f>
        <v>7.2135</v>
      </c>
      <c r="E243" s="286"/>
      <c r="F243" s="286"/>
      <c r="G243" s="263" t="n">
        <f aca="false">VLOOKUP(A243,'Gas Curves'!$A$11:$G$371,2)</f>
        <v>0.5</v>
      </c>
      <c r="H243" s="263" t="n">
        <f aca="false">IF(VLOOKUP(A243,'Gas Curves'!$A$11:$I$371,8)=0,H242,VLOOKUP(A243,'Gas Curves'!$A$11:$I$371,8))</f>
        <v>0.185</v>
      </c>
      <c r="I243" s="263" t="n">
        <f aca="false">H243/2</f>
        <v>0.0925</v>
      </c>
      <c r="J243" s="263"/>
      <c r="K243" s="263"/>
      <c r="L243" s="135" t="n">
        <f aca="false">VLOOKUP(A243,'Power Curves'!$BF$9:$BG$232,2)</f>
        <v>0.89</v>
      </c>
      <c r="M243" s="130" t="n">
        <f aca="false">L243</f>
        <v>0.89</v>
      </c>
      <c r="N243" s="130" t="n">
        <f aca="false">M243</f>
        <v>0.89</v>
      </c>
      <c r="S243" s="200" t="n">
        <f aca="false">VLOOKUP(A243,'Gas Curves'!$A$11:$G$371,3)+IF(Fuel!$P$1,VLOOKUP(A243,'Gas Curves'!$A$11:$G$371,IF(AND(MONTH(A243)&gt;=4,MONTH(A243)&lt;=10),4,5)),0)+IF(Fuel!$P$2,VLOOKUP(A243,'Gas Curves'!$A$11:$G$371,IF(AND(MONTH(A243)&gt;=4,MONTH(A243)&lt;=10),6,7)),0)</f>
        <v>4.799</v>
      </c>
      <c r="T243" s="263" t="n">
        <f aca="false">IF(VLOOKUP(A243,'Gas Curves'!$A$11:$I$371,9)=0,T242,VLOOKUP(A243,'Gas Curves'!$A$11:$I$371,9))</f>
        <v>14.427</v>
      </c>
    </row>
    <row r="244" customFormat="false" ht="12.75" hidden="false" customHeight="false" outlineLevel="0" collapsed="false">
      <c r="A244" s="195" t="n">
        <f aca="false">EOMONTH(A243,0)+1</f>
        <v>44378</v>
      </c>
      <c r="B244" s="163" t="n">
        <f aca="false">S244*(1+I$3)</f>
        <v>4.8515</v>
      </c>
      <c r="C244" s="163" t="n">
        <f aca="false">T244*(1+J$3)</f>
        <v>14.427</v>
      </c>
      <c r="D244" s="286" t="n">
        <f aca="false">C244/2</f>
        <v>7.2135</v>
      </c>
      <c r="E244" s="286"/>
      <c r="F244" s="286"/>
      <c r="G244" s="263" t="n">
        <f aca="false">VLOOKUP(A244,'Gas Curves'!$A$11:$G$371,2)</f>
        <v>0.5</v>
      </c>
      <c r="H244" s="263" t="n">
        <f aca="false">IF(VLOOKUP(A244,'Gas Curves'!$A$11:$I$371,8)=0,H243,VLOOKUP(A244,'Gas Curves'!$A$11:$I$371,8))</f>
        <v>0.185</v>
      </c>
      <c r="I244" s="263" t="n">
        <f aca="false">H244/2</f>
        <v>0.0925</v>
      </c>
      <c r="J244" s="263"/>
      <c r="K244" s="263"/>
      <c r="L244" s="135" t="n">
        <f aca="false">VLOOKUP(A244,'Power Curves'!$BF$9:$BG$232,2)</f>
        <v>0.89</v>
      </c>
      <c r="M244" s="130" t="n">
        <f aca="false">L244</f>
        <v>0.89</v>
      </c>
      <c r="N244" s="130" t="n">
        <f aca="false">M244</f>
        <v>0.89</v>
      </c>
      <c r="S244" s="200" t="n">
        <f aca="false">VLOOKUP(A244,'Gas Curves'!$A$11:$G$371,3)+IF(Fuel!$P$1,VLOOKUP(A244,'Gas Curves'!$A$11:$G$371,IF(AND(MONTH(A244)&gt;=4,MONTH(A244)&lt;=10),4,5)),0)+IF(Fuel!$P$2,VLOOKUP(A244,'Gas Curves'!$A$11:$G$371,IF(AND(MONTH(A244)&gt;=4,MONTH(A244)&lt;=10),6,7)),0)</f>
        <v>4.8515</v>
      </c>
      <c r="T244" s="263" t="n">
        <f aca="false">IF(VLOOKUP(A244,'Gas Curves'!$A$11:$I$371,9)=0,T243,VLOOKUP(A244,'Gas Curves'!$A$11:$I$371,9))</f>
        <v>14.427</v>
      </c>
    </row>
    <row r="245" customFormat="false" ht="12.75" hidden="false" customHeight="false" outlineLevel="0" collapsed="false">
      <c r="A245" s="195" t="n">
        <f aca="false">EOMONTH(A244,0)+1</f>
        <v>44409</v>
      </c>
      <c r="B245" s="163" t="n">
        <f aca="false">S245*(1+I$3)</f>
        <v>4.888</v>
      </c>
      <c r="C245" s="163" t="n">
        <f aca="false">T245*(1+J$3)</f>
        <v>14.427</v>
      </c>
      <c r="D245" s="286" t="n">
        <f aca="false">C245/2</f>
        <v>7.2135</v>
      </c>
      <c r="E245" s="286"/>
      <c r="F245" s="286"/>
      <c r="G245" s="263" t="n">
        <f aca="false">VLOOKUP(A245,'Gas Curves'!$A$11:$G$371,2)</f>
        <v>0.55</v>
      </c>
      <c r="H245" s="263" t="n">
        <f aca="false">IF(VLOOKUP(A245,'Gas Curves'!$A$11:$I$371,8)=0,H244,VLOOKUP(A245,'Gas Curves'!$A$11:$I$371,8))</f>
        <v>0.185</v>
      </c>
      <c r="I245" s="263" t="n">
        <f aca="false">H245/2</f>
        <v>0.0925</v>
      </c>
      <c r="J245" s="263"/>
      <c r="K245" s="263"/>
      <c r="L245" s="135" t="n">
        <f aca="false">VLOOKUP(A245,'Power Curves'!$BF$9:$BG$232,2)</f>
        <v>0.89</v>
      </c>
      <c r="M245" s="130" t="n">
        <f aca="false">L245</f>
        <v>0.89</v>
      </c>
      <c r="N245" s="130" t="n">
        <f aca="false">M245</f>
        <v>0.89</v>
      </c>
      <c r="S245" s="200" t="n">
        <f aca="false">VLOOKUP(A245,'Gas Curves'!$A$11:$G$371,3)+IF(Fuel!$P$1,VLOOKUP(A245,'Gas Curves'!$A$11:$G$371,IF(AND(MONTH(A245)&gt;=4,MONTH(A245)&lt;=10),4,5)),0)+IF(Fuel!$P$2,VLOOKUP(A245,'Gas Curves'!$A$11:$G$371,IF(AND(MONTH(A245)&gt;=4,MONTH(A245)&lt;=10),6,7)),0)</f>
        <v>4.888</v>
      </c>
      <c r="T245" s="263" t="n">
        <f aca="false">IF(VLOOKUP(A245,'Gas Curves'!$A$11:$I$371,9)=0,T244,VLOOKUP(A245,'Gas Curves'!$A$11:$I$371,9))</f>
        <v>14.427</v>
      </c>
    </row>
    <row r="246" customFormat="false" ht="12.75" hidden="false" customHeight="false" outlineLevel="0" collapsed="false">
      <c r="A246" s="195" t="n">
        <f aca="false">EOMONTH(A245,0)+1</f>
        <v>44440</v>
      </c>
      <c r="B246" s="163" t="n">
        <f aca="false">S246*(1+I$3)</f>
        <v>4.8935</v>
      </c>
      <c r="C246" s="163" t="n">
        <f aca="false">T246*(1+J$3)</f>
        <v>14.427</v>
      </c>
      <c r="D246" s="286" t="n">
        <f aca="false">C246/2</f>
        <v>7.2135</v>
      </c>
      <c r="E246" s="286"/>
      <c r="F246" s="286"/>
      <c r="G246" s="263" t="n">
        <f aca="false">VLOOKUP(A246,'Gas Curves'!$A$11:$G$371,2)</f>
        <v>0.55</v>
      </c>
      <c r="H246" s="263" t="n">
        <f aca="false">IF(VLOOKUP(A246,'Gas Curves'!$A$11:$I$371,8)=0,H245,VLOOKUP(A246,'Gas Curves'!$A$11:$I$371,8))</f>
        <v>0.185</v>
      </c>
      <c r="I246" s="263" t="n">
        <f aca="false">H246/2</f>
        <v>0.0925</v>
      </c>
      <c r="J246" s="263"/>
      <c r="K246" s="263"/>
      <c r="L246" s="135" t="n">
        <f aca="false">VLOOKUP(A246,'Power Curves'!$BF$9:$BG$232,2)</f>
        <v>0.89</v>
      </c>
      <c r="M246" s="130" t="n">
        <f aca="false">L246</f>
        <v>0.89</v>
      </c>
      <c r="N246" s="130" t="n">
        <f aca="false">M246</f>
        <v>0.89</v>
      </c>
      <c r="S246" s="200" t="n">
        <f aca="false">VLOOKUP(A246,'Gas Curves'!$A$11:$G$371,3)+IF(Fuel!$P$1,VLOOKUP(A246,'Gas Curves'!$A$11:$G$371,IF(AND(MONTH(A246)&gt;=4,MONTH(A246)&lt;=10),4,5)),0)+IF(Fuel!$P$2,VLOOKUP(A246,'Gas Curves'!$A$11:$G$371,IF(AND(MONTH(A246)&gt;=4,MONTH(A246)&lt;=10),6,7)),0)</f>
        <v>4.8935</v>
      </c>
      <c r="T246" s="263" t="n">
        <f aca="false">IF(VLOOKUP(A246,'Gas Curves'!$A$11:$I$371,9)=0,T245,VLOOKUP(A246,'Gas Curves'!$A$11:$I$371,9))</f>
        <v>14.427</v>
      </c>
    </row>
    <row r="247" customFormat="false" ht="12.75" hidden="false" customHeight="false" outlineLevel="0" collapsed="false">
      <c r="A247" s="195" t="n">
        <f aca="false">EOMONTH(A246,0)+1</f>
        <v>44470</v>
      </c>
      <c r="B247" s="163" t="n">
        <f aca="false">S247*(1+I$3)</f>
        <v>4.8755</v>
      </c>
      <c r="C247" s="163" t="n">
        <f aca="false">T247*(1+J$3)</f>
        <v>14.427</v>
      </c>
      <c r="D247" s="286" t="n">
        <f aca="false">C247/2</f>
        <v>7.2135</v>
      </c>
      <c r="E247" s="286"/>
      <c r="F247" s="286"/>
      <c r="G247" s="263" t="n">
        <f aca="false">VLOOKUP(A247,'Gas Curves'!$A$11:$G$371,2)</f>
        <v>0.6</v>
      </c>
      <c r="H247" s="263" t="n">
        <f aca="false">IF(VLOOKUP(A247,'Gas Curves'!$A$11:$I$371,8)=0,H246,VLOOKUP(A247,'Gas Curves'!$A$11:$I$371,8))</f>
        <v>0.185</v>
      </c>
      <c r="I247" s="263" t="n">
        <f aca="false">H247/2</f>
        <v>0.0925</v>
      </c>
      <c r="J247" s="263"/>
      <c r="K247" s="263"/>
      <c r="L247" s="135" t="n">
        <f aca="false">VLOOKUP(A247,'Power Curves'!$BF$9:$BG$232,2)</f>
        <v>0.89</v>
      </c>
      <c r="M247" s="130" t="n">
        <f aca="false">L247</f>
        <v>0.89</v>
      </c>
      <c r="N247" s="130" t="n">
        <f aca="false">M247</f>
        <v>0.89</v>
      </c>
      <c r="S247" s="200" t="n">
        <f aca="false">VLOOKUP(A247,'Gas Curves'!$A$11:$G$371,3)+IF(Fuel!$P$1,VLOOKUP(A247,'Gas Curves'!$A$11:$G$371,IF(AND(MONTH(A247)&gt;=4,MONTH(A247)&lt;=10),4,5)),0)+IF(Fuel!$P$2,VLOOKUP(A247,'Gas Curves'!$A$11:$G$371,IF(AND(MONTH(A247)&gt;=4,MONTH(A247)&lt;=10),6,7)),0)</f>
        <v>4.8755</v>
      </c>
      <c r="T247" s="263" t="n">
        <f aca="false">IF(VLOOKUP(A247,'Gas Curves'!$A$11:$I$371,9)=0,T246,VLOOKUP(A247,'Gas Curves'!$A$11:$I$371,9))</f>
        <v>14.427</v>
      </c>
    </row>
    <row r="248" customFormat="false" ht="12.75" hidden="false" customHeight="false" outlineLevel="0" collapsed="false">
      <c r="A248" s="195" t="n">
        <f aca="false">EOMONTH(A247,0)+1</f>
        <v>44501</v>
      </c>
      <c r="B248" s="163" t="n">
        <f aca="false">S248*(1+I$3)</f>
        <v>5.0105</v>
      </c>
      <c r="C248" s="163" t="n">
        <f aca="false">T248*(1+J$3)</f>
        <v>14.427</v>
      </c>
      <c r="D248" s="286" t="n">
        <f aca="false">C248/2</f>
        <v>7.2135</v>
      </c>
      <c r="E248" s="286"/>
      <c r="F248" s="286"/>
      <c r="G248" s="263" t="n">
        <f aca="false">VLOOKUP(A248,'Gas Curves'!$A$11:$G$371,2)</f>
        <v>0.85</v>
      </c>
      <c r="H248" s="263" t="n">
        <f aca="false">IF(VLOOKUP(A248,'Gas Curves'!$A$11:$I$371,8)=0,H247,VLOOKUP(A248,'Gas Curves'!$A$11:$I$371,8))</f>
        <v>0.185</v>
      </c>
      <c r="I248" s="263" t="n">
        <f aca="false">H248/2</f>
        <v>0.0925</v>
      </c>
      <c r="J248" s="263"/>
      <c r="K248" s="263"/>
      <c r="L248" s="135" t="n">
        <f aca="false">VLOOKUP(A248,'Power Curves'!$BF$9:$BG$232,2)</f>
        <v>0.89</v>
      </c>
      <c r="M248" s="130" t="n">
        <f aca="false">L248</f>
        <v>0.89</v>
      </c>
      <c r="N248" s="130" t="n">
        <f aca="false">M248</f>
        <v>0.89</v>
      </c>
      <c r="S248" s="200" t="n">
        <f aca="false">VLOOKUP(A248,'Gas Curves'!$A$11:$G$371,3)+IF(Fuel!$P$1,VLOOKUP(A248,'Gas Curves'!$A$11:$G$371,IF(AND(MONTH(A248)&gt;=4,MONTH(A248)&lt;=10),4,5)),0)+IF(Fuel!$P$2,VLOOKUP(A248,'Gas Curves'!$A$11:$G$371,IF(AND(MONTH(A248)&gt;=4,MONTH(A248)&lt;=10),6,7)),0)</f>
        <v>5.0105</v>
      </c>
      <c r="T248" s="263" t="n">
        <f aca="false">IF(VLOOKUP(A248,'Gas Curves'!$A$11:$I$371,9)=0,T247,VLOOKUP(A248,'Gas Curves'!$A$11:$I$371,9))</f>
        <v>14.427</v>
      </c>
    </row>
    <row r="249" customFormat="false" ht="12.75" hidden="false" customHeight="false" outlineLevel="0" collapsed="false">
      <c r="A249" s="195" t="n">
        <f aca="false">EOMONTH(A248,0)+1</f>
        <v>44531</v>
      </c>
      <c r="B249" s="163" t="n">
        <f aca="false">S249*(1+I$3)</f>
        <v>5.163</v>
      </c>
      <c r="C249" s="163" t="n">
        <f aca="false">T249*(1+J$3)</f>
        <v>14.427</v>
      </c>
      <c r="D249" s="286" t="n">
        <f aca="false">C249/2</f>
        <v>7.2135</v>
      </c>
      <c r="E249" s="286"/>
      <c r="F249" s="286"/>
      <c r="G249" s="263" t="n">
        <f aca="false">VLOOKUP(A249,'Gas Curves'!$A$11:$G$371,2)</f>
        <v>1.05</v>
      </c>
      <c r="H249" s="263" t="n">
        <f aca="false">IF(VLOOKUP(A249,'Gas Curves'!$A$11:$I$371,8)=0,H248,VLOOKUP(A249,'Gas Curves'!$A$11:$I$371,8))</f>
        <v>0.185</v>
      </c>
      <c r="I249" s="263" t="n">
        <f aca="false">H249/2</f>
        <v>0.0925</v>
      </c>
      <c r="J249" s="263"/>
      <c r="K249" s="263"/>
      <c r="L249" s="135" t="n">
        <f aca="false">VLOOKUP(A249,'Power Curves'!$BF$9:$BG$232,2)</f>
        <v>0.89</v>
      </c>
      <c r="M249" s="130" t="n">
        <f aca="false">L249</f>
        <v>0.89</v>
      </c>
      <c r="N249" s="130" t="n">
        <f aca="false">M249</f>
        <v>0.89</v>
      </c>
      <c r="S249" s="200" t="n">
        <f aca="false">VLOOKUP(A249,'Gas Curves'!$A$11:$G$371,3)+IF(Fuel!$P$1,VLOOKUP(A249,'Gas Curves'!$A$11:$G$371,IF(AND(MONTH(A249)&gt;=4,MONTH(A249)&lt;=10),4,5)),0)+IF(Fuel!$P$2,VLOOKUP(A249,'Gas Curves'!$A$11:$G$371,IF(AND(MONTH(A249)&gt;=4,MONTH(A249)&lt;=10),6,7)),0)</f>
        <v>5.163</v>
      </c>
      <c r="T249" s="263" t="n">
        <f aca="false">IF(VLOOKUP(A249,'Gas Curves'!$A$11:$I$371,9)=0,T248,VLOOKUP(A249,'Gas Curves'!$A$11:$I$371,9))</f>
        <v>14.427</v>
      </c>
    </row>
    <row r="250" customFormat="false" ht="12.75" hidden="false" customHeight="false" outlineLevel="0" collapsed="false">
      <c r="A250" s="195" t="n">
        <f aca="false">EOMONTH(A249,0)+1</f>
        <v>44562</v>
      </c>
      <c r="B250" s="163" t="n">
        <f aca="false">S250*(1+I$3)</f>
        <v>5.218</v>
      </c>
      <c r="C250" s="163" t="n">
        <f aca="false">T250*(1+J$3)</f>
        <v>14.427</v>
      </c>
      <c r="D250" s="286" t="n">
        <f aca="false">C250/2</f>
        <v>7.2135</v>
      </c>
      <c r="E250" s="286"/>
      <c r="F250" s="286"/>
      <c r="G250" s="263" t="n">
        <f aca="false">VLOOKUP(A250,'Gas Curves'!$A$11:$G$371,2)</f>
        <v>1.05</v>
      </c>
      <c r="H250" s="263" t="n">
        <f aca="false">IF(VLOOKUP(A250,'Gas Curves'!$A$11:$I$371,8)=0,H249,VLOOKUP(A250,'Gas Curves'!$A$11:$I$371,8))</f>
        <v>0.185</v>
      </c>
      <c r="I250" s="263" t="n">
        <f aca="false">H250/2</f>
        <v>0.0925</v>
      </c>
      <c r="J250" s="263"/>
      <c r="K250" s="263"/>
      <c r="L250" s="135" t="n">
        <f aca="false">VLOOKUP(A250,'Power Curves'!$BF$9:$BG$232,2)</f>
        <v>0.89</v>
      </c>
      <c r="M250" s="130" t="n">
        <f aca="false">L250</f>
        <v>0.89</v>
      </c>
      <c r="N250" s="130" t="n">
        <f aca="false">M250</f>
        <v>0.89</v>
      </c>
      <c r="S250" s="200" t="n">
        <f aca="false">VLOOKUP(A250,'Gas Curves'!$A$11:$G$371,3)+IF(Fuel!$P$1,VLOOKUP(A250,'Gas Curves'!$A$11:$G$371,IF(AND(MONTH(A250)&gt;=4,MONTH(A250)&lt;=10),4,5)),0)+IF(Fuel!$P$2,VLOOKUP(A250,'Gas Curves'!$A$11:$G$371,IF(AND(MONTH(A250)&gt;=4,MONTH(A250)&lt;=10),6,7)),0)</f>
        <v>5.218</v>
      </c>
      <c r="T250" s="263" t="n">
        <f aca="false">IF(VLOOKUP(A250,'Gas Curves'!$A$11:$I$371,9)=0,T249,VLOOKUP(A250,'Gas Curves'!$A$11:$I$371,9))</f>
        <v>14.427</v>
      </c>
    </row>
    <row r="251" customFormat="false" ht="12.75" hidden="false" customHeight="false" outlineLevel="0" collapsed="false">
      <c r="A251" s="195" t="n">
        <f aca="false">EOMONTH(A250,0)+1</f>
        <v>44593</v>
      </c>
      <c r="B251" s="163" t="n">
        <f aca="false">S251*(1+I$3)</f>
        <v>5.1215</v>
      </c>
      <c r="C251" s="163" t="n">
        <f aca="false">T251*(1+J$3)</f>
        <v>14.427</v>
      </c>
      <c r="D251" s="286" t="n">
        <f aca="false">C251/2</f>
        <v>7.2135</v>
      </c>
      <c r="E251" s="286"/>
      <c r="F251" s="286"/>
      <c r="G251" s="263" t="n">
        <f aca="false">VLOOKUP(A251,'Gas Curves'!$A$11:$G$371,2)</f>
        <v>1.05</v>
      </c>
      <c r="H251" s="263" t="n">
        <f aca="false">IF(VLOOKUP(A251,'Gas Curves'!$A$11:$I$371,8)=0,H250,VLOOKUP(A251,'Gas Curves'!$A$11:$I$371,8))</f>
        <v>0.185</v>
      </c>
      <c r="I251" s="263" t="n">
        <f aca="false">H251/2</f>
        <v>0.0925</v>
      </c>
      <c r="J251" s="263"/>
      <c r="K251" s="263"/>
      <c r="L251" s="135" t="n">
        <f aca="false">VLOOKUP(A251,'Power Curves'!$BF$9:$BG$232,2)</f>
        <v>0.89</v>
      </c>
      <c r="M251" s="130" t="n">
        <f aca="false">L251</f>
        <v>0.89</v>
      </c>
      <c r="N251" s="130" t="n">
        <f aca="false">M251</f>
        <v>0.89</v>
      </c>
      <c r="S251" s="200" t="n">
        <f aca="false">VLOOKUP(A251,'Gas Curves'!$A$11:$G$371,3)+IF(Fuel!$P$1,VLOOKUP(A251,'Gas Curves'!$A$11:$G$371,IF(AND(MONTH(A251)&gt;=4,MONTH(A251)&lt;=10),4,5)),0)+IF(Fuel!$P$2,VLOOKUP(A251,'Gas Curves'!$A$11:$G$371,IF(AND(MONTH(A251)&gt;=4,MONTH(A251)&lt;=10),6,7)),0)</f>
        <v>5.1215</v>
      </c>
      <c r="T251" s="263" t="n">
        <f aca="false">IF(VLOOKUP(A251,'Gas Curves'!$A$11:$I$371,9)=0,T250,VLOOKUP(A251,'Gas Curves'!$A$11:$I$371,9))</f>
        <v>14.427</v>
      </c>
    </row>
    <row r="252" customFormat="false" ht="12.75" hidden="false" customHeight="false" outlineLevel="0" collapsed="false">
      <c r="A252" s="195" t="n">
        <f aca="false">EOMONTH(A251,0)+1</f>
        <v>44621</v>
      </c>
      <c r="B252" s="163" t="n">
        <f aca="false">S252*(1+I$3)</f>
        <v>5.002</v>
      </c>
      <c r="C252" s="163" t="n">
        <f aca="false">T252*(1+J$3)</f>
        <v>14.427</v>
      </c>
      <c r="D252" s="286" t="n">
        <f aca="false">C252/2</f>
        <v>7.2135</v>
      </c>
      <c r="E252" s="286"/>
      <c r="F252" s="286"/>
      <c r="G252" s="263" t="n">
        <f aca="false">VLOOKUP(A252,'Gas Curves'!$A$11:$G$371,2)</f>
        <v>0.8</v>
      </c>
      <c r="H252" s="263" t="n">
        <f aca="false">IF(VLOOKUP(A252,'Gas Curves'!$A$11:$I$371,8)=0,H251,VLOOKUP(A252,'Gas Curves'!$A$11:$I$371,8))</f>
        <v>0.185</v>
      </c>
      <c r="I252" s="263" t="n">
        <f aca="false">H252/2</f>
        <v>0.0925</v>
      </c>
      <c r="J252" s="263"/>
      <c r="K252" s="263"/>
      <c r="L252" s="135" t="n">
        <f aca="false">VLOOKUP(A252,'Power Curves'!$BF$9:$BG$232,2)</f>
        <v>0.89</v>
      </c>
      <c r="M252" s="130" t="n">
        <f aca="false">L252</f>
        <v>0.89</v>
      </c>
      <c r="N252" s="130" t="n">
        <f aca="false">M252</f>
        <v>0.89</v>
      </c>
      <c r="S252" s="200" t="n">
        <f aca="false">VLOOKUP(A252,'Gas Curves'!$A$11:$G$371,3)+IF(Fuel!$P$1,VLOOKUP(A252,'Gas Curves'!$A$11:$G$371,IF(AND(MONTH(A252)&gt;=4,MONTH(A252)&lt;=10),4,5)),0)+IF(Fuel!$P$2,VLOOKUP(A252,'Gas Curves'!$A$11:$G$371,IF(AND(MONTH(A252)&gt;=4,MONTH(A252)&lt;=10),6,7)),0)</f>
        <v>5.002</v>
      </c>
      <c r="T252" s="263" t="n">
        <f aca="false">IF(VLOOKUP(A252,'Gas Curves'!$A$11:$I$371,9)=0,T251,VLOOKUP(A252,'Gas Curves'!$A$11:$I$371,9))</f>
        <v>14.427</v>
      </c>
    </row>
    <row r="253" customFormat="false" ht="12.75" hidden="false" customHeight="false" outlineLevel="0" collapsed="false">
      <c r="A253" s="195" t="n">
        <f aca="false">EOMONTH(A252,0)+1</f>
        <v>44652</v>
      </c>
      <c r="B253" s="163" t="n">
        <f aca="false">S253*(1+I$3)</f>
        <v>4.8695</v>
      </c>
      <c r="C253" s="163" t="n">
        <f aca="false">T253*(1+J$3)</f>
        <v>14.427</v>
      </c>
      <c r="D253" s="286" t="n">
        <f aca="false">C253/2</f>
        <v>7.2135</v>
      </c>
      <c r="E253" s="286"/>
      <c r="F253" s="286"/>
      <c r="G253" s="263" t="n">
        <f aca="false">VLOOKUP(A253,'Gas Curves'!$A$11:$G$371,2)</f>
        <v>0.45</v>
      </c>
      <c r="H253" s="263" t="n">
        <f aca="false">IF(VLOOKUP(A253,'Gas Curves'!$A$11:$I$371,8)=0,H252,VLOOKUP(A253,'Gas Curves'!$A$11:$I$371,8))</f>
        <v>0.185</v>
      </c>
      <c r="I253" s="263" t="n">
        <f aca="false">H253/2</f>
        <v>0.0925</v>
      </c>
      <c r="J253" s="263"/>
      <c r="K253" s="263"/>
      <c r="L253" s="135" t="n">
        <f aca="false">VLOOKUP(A253,'Power Curves'!$BF$9:$BG$232,2)</f>
        <v>0.89</v>
      </c>
      <c r="M253" s="130" t="n">
        <f aca="false">L253</f>
        <v>0.89</v>
      </c>
      <c r="N253" s="130" t="n">
        <f aca="false">M253</f>
        <v>0.89</v>
      </c>
      <c r="S253" s="200" t="n">
        <f aca="false">VLOOKUP(A253,'Gas Curves'!$A$11:$G$371,3)+IF(Fuel!$P$1,VLOOKUP(A253,'Gas Curves'!$A$11:$G$371,IF(AND(MONTH(A253)&gt;=4,MONTH(A253)&lt;=10),4,5)),0)+IF(Fuel!$P$2,VLOOKUP(A253,'Gas Curves'!$A$11:$G$371,IF(AND(MONTH(A253)&gt;=4,MONTH(A253)&lt;=10),6,7)),0)</f>
        <v>4.8695</v>
      </c>
      <c r="T253" s="263" t="n">
        <f aca="false">IF(VLOOKUP(A253,'Gas Curves'!$A$11:$I$371,9)=0,T252,VLOOKUP(A253,'Gas Curves'!$A$11:$I$371,9))</f>
        <v>14.427</v>
      </c>
    </row>
    <row r="254" customFormat="false" ht="12.75" hidden="false" customHeight="false" outlineLevel="0" collapsed="false">
      <c r="A254" s="195" t="n">
        <f aca="false">EOMONTH(A253,0)+1</f>
        <v>44682</v>
      </c>
      <c r="B254" s="163" t="n">
        <f aca="false">S254*(1+I$3)</f>
        <v>4.8695</v>
      </c>
      <c r="C254" s="163" t="n">
        <f aca="false">T254*(1+J$3)</f>
        <v>14.427</v>
      </c>
      <c r="D254" s="286" t="n">
        <f aca="false">C254/2</f>
        <v>7.2135</v>
      </c>
      <c r="E254" s="286"/>
      <c r="F254" s="286"/>
      <c r="G254" s="263" t="n">
        <f aca="false">VLOOKUP(A254,'Gas Curves'!$A$11:$G$371,2)</f>
        <v>0.5</v>
      </c>
      <c r="H254" s="263" t="n">
        <f aca="false">IF(VLOOKUP(A254,'Gas Curves'!$A$11:$I$371,8)=0,H253,VLOOKUP(A254,'Gas Curves'!$A$11:$I$371,8))</f>
        <v>0.185</v>
      </c>
      <c r="I254" s="263" t="n">
        <f aca="false">H254/2</f>
        <v>0.0925</v>
      </c>
      <c r="J254" s="263"/>
      <c r="K254" s="263"/>
      <c r="L254" s="135" t="n">
        <f aca="false">VLOOKUP(A254,'Power Curves'!$BF$9:$BG$232,2)</f>
        <v>0.89</v>
      </c>
      <c r="M254" s="130" t="n">
        <f aca="false">L254</f>
        <v>0.89</v>
      </c>
      <c r="N254" s="130" t="n">
        <f aca="false">M254</f>
        <v>0.89</v>
      </c>
      <c r="S254" s="200" t="n">
        <f aca="false">VLOOKUP(A254,'Gas Curves'!$A$11:$G$371,3)+IF(Fuel!$P$1,VLOOKUP(A254,'Gas Curves'!$A$11:$G$371,IF(AND(MONTH(A254)&gt;=4,MONTH(A254)&lt;=10),4,5)),0)+IF(Fuel!$P$2,VLOOKUP(A254,'Gas Curves'!$A$11:$G$371,IF(AND(MONTH(A254)&gt;=4,MONTH(A254)&lt;=10),6,7)),0)</f>
        <v>4.8695</v>
      </c>
      <c r="T254" s="263" t="n">
        <f aca="false">IF(VLOOKUP(A254,'Gas Curves'!$A$11:$I$371,9)=0,T253,VLOOKUP(A254,'Gas Curves'!$A$11:$I$371,9))</f>
        <v>14.427</v>
      </c>
    </row>
    <row r="255" customFormat="false" ht="12.75" hidden="false" customHeight="false" outlineLevel="0" collapsed="false">
      <c r="A255" s="195" t="n">
        <f aca="false">EOMONTH(A254,0)+1</f>
        <v>44713</v>
      </c>
      <c r="B255" s="163" t="n">
        <f aca="false">S255*(1+I$3)</f>
        <v>4.9065</v>
      </c>
      <c r="C255" s="163" t="n">
        <f aca="false">T255*(1+J$3)</f>
        <v>14.427</v>
      </c>
      <c r="D255" s="286" t="n">
        <f aca="false">C255/2</f>
        <v>7.2135</v>
      </c>
      <c r="E255" s="286"/>
      <c r="F255" s="286"/>
      <c r="G255" s="263" t="n">
        <f aca="false">VLOOKUP(A255,'Gas Curves'!$A$11:$G$371,2)</f>
        <v>0.5</v>
      </c>
      <c r="H255" s="263" t="n">
        <f aca="false">IF(VLOOKUP(A255,'Gas Curves'!$A$11:$I$371,8)=0,H254,VLOOKUP(A255,'Gas Curves'!$A$11:$I$371,8))</f>
        <v>0.185</v>
      </c>
      <c r="I255" s="263" t="n">
        <f aca="false">H255/2</f>
        <v>0.0925</v>
      </c>
      <c r="J255" s="263"/>
      <c r="K255" s="263"/>
      <c r="L255" s="135" t="n">
        <f aca="false">VLOOKUP(A255,'Power Curves'!$BF$9:$BG$232,2)</f>
        <v>0.89</v>
      </c>
      <c r="M255" s="130" t="n">
        <f aca="false">L255</f>
        <v>0.89</v>
      </c>
      <c r="N255" s="130" t="n">
        <f aca="false">M255</f>
        <v>0.89</v>
      </c>
      <c r="S255" s="200" t="n">
        <f aca="false">VLOOKUP(A255,'Gas Curves'!$A$11:$G$371,3)+IF(Fuel!$P$1,VLOOKUP(A255,'Gas Curves'!$A$11:$G$371,IF(AND(MONTH(A255)&gt;=4,MONTH(A255)&lt;=10),4,5)),0)+IF(Fuel!$P$2,VLOOKUP(A255,'Gas Curves'!$A$11:$G$371,IF(AND(MONTH(A255)&gt;=4,MONTH(A255)&lt;=10),6,7)),0)</f>
        <v>4.9065</v>
      </c>
      <c r="T255" s="263" t="n">
        <f aca="false">IF(VLOOKUP(A255,'Gas Curves'!$A$11:$I$371,9)=0,T254,VLOOKUP(A255,'Gas Curves'!$A$11:$I$371,9))</f>
        <v>14.427</v>
      </c>
    </row>
    <row r="256" customFormat="false" ht="12.75" hidden="false" customHeight="false" outlineLevel="0" collapsed="false">
      <c r="A256" s="195" t="n">
        <f aca="false">EOMONTH(A255,0)+1</f>
        <v>44743</v>
      </c>
      <c r="B256" s="163" t="n">
        <f aca="false">S256*(1+I$3)</f>
        <v>4.959</v>
      </c>
      <c r="C256" s="163" t="n">
        <f aca="false">T256*(1+J$3)</f>
        <v>14.427</v>
      </c>
      <c r="D256" s="286" t="n">
        <f aca="false">C256/2</f>
        <v>7.2135</v>
      </c>
      <c r="E256" s="286"/>
      <c r="F256" s="286"/>
      <c r="G256" s="263" t="n">
        <f aca="false">VLOOKUP(A256,'Gas Curves'!$A$11:$G$371,2)</f>
        <v>0.5</v>
      </c>
      <c r="H256" s="263" t="n">
        <f aca="false">IF(VLOOKUP(A256,'Gas Curves'!$A$11:$I$371,8)=0,H255,VLOOKUP(A256,'Gas Curves'!$A$11:$I$371,8))</f>
        <v>0.185</v>
      </c>
      <c r="I256" s="263" t="n">
        <f aca="false">H256/2</f>
        <v>0.0925</v>
      </c>
      <c r="J256" s="263"/>
      <c r="K256" s="263"/>
      <c r="L256" s="135" t="n">
        <f aca="false">VLOOKUP(A256,'Power Curves'!$BF$9:$BG$232,2)</f>
        <v>0.89</v>
      </c>
      <c r="M256" s="130" t="n">
        <f aca="false">L256</f>
        <v>0.89</v>
      </c>
      <c r="N256" s="130" t="n">
        <f aca="false">M256</f>
        <v>0.89</v>
      </c>
      <c r="S256" s="200" t="n">
        <f aca="false">VLOOKUP(A256,'Gas Curves'!$A$11:$G$371,3)+IF(Fuel!$P$1,VLOOKUP(A256,'Gas Curves'!$A$11:$G$371,IF(AND(MONTH(A256)&gt;=4,MONTH(A256)&lt;=10),4,5)),0)+IF(Fuel!$P$2,VLOOKUP(A256,'Gas Curves'!$A$11:$G$371,IF(AND(MONTH(A256)&gt;=4,MONTH(A256)&lt;=10),6,7)),0)</f>
        <v>4.959</v>
      </c>
      <c r="T256" s="263" t="n">
        <f aca="false">IF(VLOOKUP(A256,'Gas Curves'!$A$11:$I$371,9)=0,T255,VLOOKUP(A256,'Gas Curves'!$A$11:$I$371,9))</f>
        <v>14.427</v>
      </c>
    </row>
    <row r="257" customFormat="false" ht="12.75" hidden="false" customHeight="false" outlineLevel="0" collapsed="false">
      <c r="A257" s="195" t="n">
        <f aca="false">EOMONTH(A256,0)+1</f>
        <v>44774</v>
      </c>
      <c r="B257" s="163" t="n">
        <f aca="false">S257*(1+I$3)</f>
        <v>4.9955</v>
      </c>
      <c r="C257" s="163" t="n">
        <f aca="false">T257*(1+J$3)</f>
        <v>14.427</v>
      </c>
      <c r="D257" s="286" t="n">
        <f aca="false">C257/2</f>
        <v>7.2135</v>
      </c>
      <c r="E257" s="286"/>
      <c r="F257" s="286"/>
      <c r="G257" s="263" t="n">
        <f aca="false">VLOOKUP(A257,'Gas Curves'!$A$11:$G$371,2)</f>
        <v>0.55</v>
      </c>
      <c r="H257" s="263" t="n">
        <f aca="false">IF(VLOOKUP(A257,'Gas Curves'!$A$11:$I$371,8)=0,H256,VLOOKUP(A257,'Gas Curves'!$A$11:$I$371,8))</f>
        <v>0.185</v>
      </c>
      <c r="I257" s="263" t="n">
        <f aca="false">H257/2</f>
        <v>0.0925</v>
      </c>
      <c r="J257" s="263"/>
      <c r="K257" s="263"/>
      <c r="L257" s="135" t="n">
        <f aca="false">VLOOKUP(A257,'Power Curves'!$BF$9:$BG$232,2)</f>
        <v>0.89</v>
      </c>
      <c r="M257" s="130" t="n">
        <f aca="false">L257</f>
        <v>0.89</v>
      </c>
      <c r="N257" s="130" t="n">
        <f aca="false">M257</f>
        <v>0.89</v>
      </c>
      <c r="S257" s="200" t="n">
        <f aca="false">VLOOKUP(A257,'Gas Curves'!$A$11:$G$371,3)+IF(Fuel!$P$1,VLOOKUP(A257,'Gas Curves'!$A$11:$G$371,IF(AND(MONTH(A257)&gt;=4,MONTH(A257)&lt;=10),4,5)),0)+IF(Fuel!$P$2,VLOOKUP(A257,'Gas Curves'!$A$11:$G$371,IF(AND(MONTH(A257)&gt;=4,MONTH(A257)&lt;=10),6,7)),0)</f>
        <v>4.9955</v>
      </c>
      <c r="T257" s="263" t="n">
        <f aca="false">IF(VLOOKUP(A257,'Gas Curves'!$A$11:$I$371,9)=0,T256,VLOOKUP(A257,'Gas Curves'!$A$11:$I$371,9))</f>
        <v>14.427</v>
      </c>
    </row>
    <row r="258" customFormat="false" ht="12.75" hidden="false" customHeight="false" outlineLevel="0" collapsed="false">
      <c r="A258" s="195" t="n">
        <f aca="false">EOMONTH(A257,0)+1</f>
        <v>44805</v>
      </c>
      <c r="B258" s="163" t="n">
        <f aca="false">S258*(1+I$3)</f>
        <v>5.001</v>
      </c>
      <c r="C258" s="163" t="n">
        <f aca="false">T258*(1+J$3)</f>
        <v>14.427</v>
      </c>
      <c r="D258" s="286" t="n">
        <f aca="false">C258/2</f>
        <v>7.2135</v>
      </c>
      <c r="E258" s="286"/>
      <c r="F258" s="286"/>
      <c r="G258" s="263" t="n">
        <f aca="false">VLOOKUP(A258,'Gas Curves'!$A$11:$G$371,2)</f>
        <v>0.55</v>
      </c>
      <c r="H258" s="263" t="n">
        <f aca="false">IF(VLOOKUP(A258,'Gas Curves'!$A$11:$I$371,8)=0,H257,VLOOKUP(A258,'Gas Curves'!$A$11:$I$371,8))</f>
        <v>0.185</v>
      </c>
      <c r="I258" s="263" t="n">
        <f aca="false">H258/2</f>
        <v>0.0925</v>
      </c>
      <c r="J258" s="263"/>
      <c r="K258" s="263"/>
      <c r="L258" s="135" t="n">
        <f aca="false">VLOOKUP(A258,'Power Curves'!$BF$9:$BG$232,2)</f>
        <v>0.89</v>
      </c>
      <c r="M258" s="130" t="n">
        <f aca="false">L258</f>
        <v>0.89</v>
      </c>
      <c r="N258" s="130" t="n">
        <f aca="false">M258</f>
        <v>0.89</v>
      </c>
      <c r="S258" s="200" t="n">
        <f aca="false">VLOOKUP(A258,'Gas Curves'!$A$11:$G$371,3)+IF(Fuel!$P$1,VLOOKUP(A258,'Gas Curves'!$A$11:$G$371,IF(AND(MONTH(A258)&gt;=4,MONTH(A258)&lt;=10),4,5)),0)+IF(Fuel!$P$2,VLOOKUP(A258,'Gas Curves'!$A$11:$G$371,IF(AND(MONTH(A258)&gt;=4,MONTH(A258)&lt;=10),6,7)),0)</f>
        <v>5.001</v>
      </c>
      <c r="T258" s="263" t="n">
        <f aca="false">IF(VLOOKUP(A258,'Gas Curves'!$A$11:$I$371,9)=0,T257,VLOOKUP(A258,'Gas Curves'!$A$11:$I$371,9))</f>
        <v>14.427</v>
      </c>
    </row>
    <row r="259" customFormat="false" ht="12.75" hidden="false" customHeight="false" outlineLevel="0" collapsed="false">
      <c r="A259" s="195" t="n">
        <f aca="false">EOMONTH(A258,0)+1</f>
        <v>44835</v>
      </c>
      <c r="B259" s="163" t="n">
        <f aca="false">S259*(1+I$3)</f>
        <v>4.983</v>
      </c>
      <c r="C259" s="163" t="n">
        <f aca="false">T259*(1+J$3)</f>
        <v>14.427</v>
      </c>
      <c r="D259" s="286" t="n">
        <f aca="false">C259/2</f>
        <v>7.2135</v>
      </c>
      <c r="E259" s="286"/>
      <c r="F259" s="286"/>
      <c r="G259" s="263" t="n">
        <f aca="false">VLOOKUP(A259,'Gas Curves'!$A$11:$G$371,2)</f>
        <v>0.6</v>
      </c>
      <c r="H259" s="263" t="n">
        <f aca="false">IF(VLOOKUP(A259,'Gas Curves'!$A$11:$I$371,8)=0,H258,VLOOKUP(A259,'Gas Curves'!$A$11:$I$371,8))</f>
        <v>0.185</v>
      </c>
      <c r="I259" s="263" t="n">
        <f aca="false">H259/2</f>
        <v>0.0925</v>
      </c>
      <c r="J259" s="263"/>
      <c r="K259" s="263"/>
      <c r="L259" s="135" t="n">
        <f aca="false">VLOOKUP(A259,'Power Curves'!$BF$9:$BG$232,2)</f>
        <v>0.89</v>
      </c>
      <c r="M259" s="130" t="n">
        <f aca="false">L259</f>
        <v>0.89</v>
      </c>
      <c r="N259" s="130" t="n">
        <f aca="false">M259</f>
        <v>0.89</v>
      </c>
      <c r="S259" s="200" t="n">
        <f aca="false">VLOOKUP(A259,'Gas Curves'!$A$11:$G$371,3)+IF(Fuel!$P$1,VLOOKUP(A259,'Gas Curves'!$A$11:$G$371,IF(AND(MONTH(A259)&gt;=4,MONTH(A259)&lt;=10),4,5)),0)+IF(Fuel!$P$2,VLOOKUP(A259,'Gas Curves'!$A$11:$G$371,IF(AND(MONTH(A259)&gt;=4,MONTH(A259)&lt;=10),6,7)),0)</f>
        <v>4.983</v>
      </c>
      <c r="T259" s="263" t="n">
        <f aca="false">IF(VLOOKUP(A259,'Gas Curves'!$A$11:$I$371,9)=0,T258,VLOOKUP(A259,'Gas Curves'!$A$11:$I$371,9))</f>
        <v>14.427</v>
      </c>
    </row>
    <row r="260" customFormat="false" ht="12.75" hidden="false" customHeight="false" outlineLevel="0" collapsed="false">
      <c r="A260" s="195" t="n">
        <f aca="false">EOMONTH(A259,0)+1</f>
        <v>44866</v>
      </c>
      <c r="B260" s="163" t="n">
        <f aca="false">S260*(1+I$3)</f>
        <v>5.118</v>
      </c>
      <c r="C260" s="163" t="n">
        <f aca="false">T260*(1+J$3)</f>
        <v>14.427</v>
      </c>
      <c r="D260" s="286" t="n">
        <f aca="false">C260/2</f>
        <v>7.2135</v>
      </c>
      <c r="E260" s="286"/>
      <c r="F260" s="286"/>
      <c r="G260" s="263" t="n">
        <f aca="false">VLOOKUP(A260,'Gas Curves'!$A$11:$G$371,2)</f>
        <v>0.85</v>
      </c>
      <c r="H260" s="263" t="n">
        <f aca="false">IF(VLOOKUP(A260,'Gas Curves'!$A$11:$I$371,8)=0,H259,VLOOKUP(A260,'Gas Curves'!$A$11:$I$371,8))</f>
        <v>0.185</v>
      </c>
      <c r="I260" s="263" t="n">
        <f aca="false">H260/2</f>
        <v>0.0925</v>
      </c>
      <c r="J260" s="263"/>
      <c r="K260" s="263"/>
      <c r="L260" s="135" t="n">
        <f aca="false">VLOOKUP(A260,'Power Curves'!$BF$9:$BG$232,2)</f>
        <v>0.89</v>
      </c>
      <c r="M260" s="130" t="n">
        <f aca="false">L260</f>
        <v>0.89</v>
      </c>
      <c r="N260" s="130" t="n">
        <f aca="false">M260</f>
        <v>0.89</v>
      </c>
      <c r="S260" s="200" t="n">
        <f aca="false">VLOOKUP(A260,'Gas Curves'!$A$11:$G$371,3)+IF(Fuel!$P$1,VLOOKUP(A260,'Gas Curves'!$A$11:$G$371,IF(AND(MONTH(A260)&gt;=4,MONTH(A260)&lt;=10),4,5)),0)+IF(Fuel!$P$2,VLOOKUP(A260,'Gas Curves'!$A$11:$G$371,IF(AND(MONTH(A260)&gt;=4,MONTH(A260)&lt;=10),6,7)),0)</f>
        <v>5.118</v>
      </c>
      <c r="T260" s="263" t="n">
        <f aca="false">IF(VLOOKUP(A260,'Gas Curves'!$A$11:$I$371,9)=0,T259,VLOOKUP(A260,'Gas Curves'!$A$11:$I$371,9))</f>
        <v>14.427</v>
      </c>
    </row>
    <row r="261" customFormat="false" ht="12.75" hidden="false" customHeight="false" outlineLevel="0" collapsed="false">
      <c r="A261" s="195" t="n">
        <f aca="false">EOMONTH(A260,0)+1</f>
        <v>44896</v>
      </c>
      <c r="B261" s="163" t="n">
        <f aca="false">S261*(1+I$3)</f>
        <v>5.2705</v>
      </c>
      <c r="C261" s="163" t="n">
        <f aca="false">T261*(1+J$3)</f>
        <v>14.427</v>
      </c>
      <c r="D261" s="286" t="n">
        <f aca="false">C261/2</f>
        <v>7.2135</v>
      </c>
      <c r="E261" s="286"/>
      <c r="F261" s="286"/>
      <c r="G261" s="263" t="n">
        <f aca="false">VLOOKUP(A261,'Gas Curves'!$A$11:$G$371,2)</f>
        <v>1.05</v>
      </c>
      <c r="H261" s="263" t="n">
        <f aca="false">IF(VLOOKUP(A261,'Gas Curves'!$A$11:$I$371,8)=0,H260,VLOOKUP(A261,'Gas Curves'!$A$11:$I$371,8))</f>
        <v>0.185</v>
      </c>
      <c r="I261" s="263" t="n">
        <f aca="false">H261/2</f>
        <v>0.0925</v>
      </c>
      <c r="J261" s="263"/>
      <c r="K261" s="263"/>
      <c r="L261" s="135" t="n">
        <f aca="false">VLOOKUP(A261,'Power Curves'!$BF$9:$BG$232,2)</f>
        <v>0.89</v>
      </c>
      <c r="M261" s="130" t="n">
        <f aca="false">L261</f>
        <v>0.89</v>
      </c>
      <c r="N261" s="130" t="n">
        <f aca="false">M261</f>
        <v>0.89</v>
      </c>
      <c r="S261" s="200" t="n">
        <f aca="false">VLOOKUP(A261,'Gas Curves'!$A$11:$G$371,3)+IF(Fuel!$P$1,VLOOKUP(A261,'Gas Curves'!$A$11:$G$371,IF(AND(MONTH(A261)&gt;=4,MONTH(A261)&lt;=10),4,5)),0)+IF(Fuel!$P$2,VLOOKUP(A261,'Gas Curves'!$A$11:$G$371,IF(AND(MONTH(A261)&gt;=4,MONTH(A261)&lt;=10),6,7)),0)</f>
        <v>5.2705</v>
      </c>
      <c r="T261" s="263" t="n">
        <f aca="false">IF(VLOOKUP(A261,'Gas Curves'!$A$11:$I$371,9)=0,T260,VLOOKUP(A261,'Gas Curves'!$A$11:$I$371,9))</f>
        <v>14.427</v>
      </c>
    </row>
    <row r="262" customFormat="false" ht="12.75" hidden="false" customHeight="false" outlineLevel="0" collapsed="false">
      <c r="A262" s="195" t="n">
        <f aca="false">EOMONTH(A261,0)+1</f>
        <v>44927</v>
      </c>
      <c r="B262" s="163" t="n">
        <f aca="false">S262*(1+I$3)</f>
        <v>5.3255</v>
      </c>
      <c r="C262" s="163" t="n">
        <f aca="false">T262*(1+J$3)</f>
        <v>14.427</v>
      </c>
      <c r="D262" s="286" t="n">
        <f aca="false">C262/2</f>
        <v>7.2135</v>
      </c>
      <c r="E262" s="286"/>
      <c r="F262" s="286"/>
      <c r="G262" s="263" t="n">
        <f aca="false">VLOOKUP(A262,'Gas Curves'!$A$11:$G$371,2)</f>
        <v>1.05</v>
      </c>
      <c r="H262" s="263" t="n">
        <f aca="false">IF(VLOOKUP(A262,'Gas Curves'!$A$11:$I$371,8)=0,H261,VLOOKUP(A262,'Gas Curves'!$A$11:$I$371,8))</f>
        <v>0.185</v>
      </c>
      <c r="I262" s="263" t="n">
        <f aca="false">H262/2</f>
        <v>0.0925</v>
      </c>
      <c r="J262" s="263"/>
      <c r="K262" s="263"/>
      <c r="L262" s="135" t="n">
        <f aca="false">VLOOKUP(A262,'Power Curves'!$BF$9:$BG$232,2)</f>
        <v>0.89</v>
      </c>
      <c r="M262" s="130" t="n">
        <f aca="false">L262</f>
        <v>0.89</v>
      </c>
      <c r="N262" s="130" t="n">
        <f aca="false">M262</f>
        <v>0.89</v>
      </c>
      <c r="S262" s="200" t="n">
        <f aca="false">VLOOKUP(A262,'Gas Curves'!$A$11:$G$371,3)+IF(Fuel!$P$1,VLOOKUP(A262,'Gas Curves'!$A$11:$G$371,IF(AND(MONTH(A262)&gt;=4,MONTH(A262)&lt;=10),4,5)),0)+IF(Fuel!$P$2,VLOOKUP(A262,'Gas Curves'!$A$11:$G$371,IF(AND(MONTH(A262)&gt;=4,MONTH(A262)&lt;=10),6,7)),0)</f>
        <v>5.3255</v>
      </c>
      <c r="T262" s="263" t="n">
        <f aca="false">IF(VLOOKUP(A262,'Gas Curves'!$A$11:$I$371,9)=0,T261,VLOOKUP(A262,'Gas Curves'!$A$11:$I$371,9))</f>
        <v>14.427</v>
      </c>
    </row>
    <row r="263" customFormat="false" ht="12.75" hidden="false" customHeight="false" outlineLevel="0" collapsed="false">
      <c r="A263" s="195" t="n">
        <f aca="false">EOMONTH(A262,0)+1</f>
        <v>44958</v>
      </c>
      <c r="B263" s="163" t="n">
        <f aca="false">S263*(1+I$3)</f>
        <v>5.229</v>
      </c>
      <c r="C263" s="163" t="n">
        <f aca="false">T263*(1+J$3)</f>
        <v>14.427</v>
      </c>
      <c r="D263" s="286" t="n">
        <f aca="false">C263/2</f>
        <v>7.2135</v>
      </c>
      <c r="E263" s="286"/>
      <c r="F263" s="286"/>
      <c r="G263" s="263" t="n">
        <f aca="false">VLOOKUP(A263,'Gas Curves'!$A$11:$G$371,2)</f>
        <v>1.05</v>
      </c>
      <c r="H263" s="263" t="n">
        <f aca="false">IF(VLOOKUP(A263,'Gas Curves'!$A$11:$I$371,8)=0,H262,VLOOKUP(A263,'Gas Curves'!$A$11:$I$371,8))</f>
        <v>0.185</v>
      </c>
      <c r="I263" s="263" t="n">
        <f aca="false">H263/2</f>
        <v>0.0925</v>
      </c>
      <c r="J263" s="263"/>
      <c r="K263" s="263"/>
      <c r="L263" s="135" t="n">
        <f aca="false">VLOOKUP(A263,'Power Curves'!$BF$9:$BG$232,2)</f>
        <v>0.89</v>
      </c>
      <c r="M263" s="130" t="n">
        <f aca="false">L263</f>
        <v>0.89</v>
      </c>
      <c r="N263" s="130" t="n">
        <f aca="false">M263</f>
        <v>0.89</v>
      </c>
      <c r="S263" s="200" t="n">
        <f aca="false">VLOOKUP(A263,'Gas Curves'!$A$11:$G$371,3)+IF(Fuel!$P$1,VLOOKUP(A263,'Gas Curves'!$A$11:$G$371,IF(AND(MONTH(A263)&gt;=4,MONTH(A263)&lt;=10),4,5)),0)+IF(Fuel!$P$2,VLOOKUP(A263,'Gas Curves'!$A$11:$G$371,IF(AND(MONTH(A263)&gt;=4,MONTH(A263)&lt;=10),6,7)),0)</f>
        <v>5.229</v>
      </c>
      <c r="T263" s="263" t="n">
        <f aca="false">IF(VLOOKUP(A263,'Gas Curves'!$A$11:$I$371,9)=0,T262,VLOOKUP(A263,'Gas Curves'!$A$11:$I$371,9))</f>
        <v>14.427</v>
      </c>
    </row>
    <row r="264" customFormat="false" ht="12.75" hidden="false" customHeight="false" outlineLevel="0" collapsed="false">
      <c r="A264" s="195" t="n">
        <f aca="false">EOMONTH(A263,0)+1</f>
        <v>44986</v>
      </c>
      <c r="B264" s="163" t="n">
        <f aca="false">S264*(1+I$3)</f>
        <v>5.1095</v>
      </c>
      <c r="C264" s="163" t="n">
        <f aca="false">T264*(1+J$3)</f>
        <v>14.427</v>
      </c>
      <c r="D264" s="286" t="n">
        <f aca="false">C264/2</f>
        <v>7.2135</v>
      </c>
      <c r="E264" s="286"/>
      <c r="F264" s="286"/>
      <c r="G264" s="263" t="n">
        <f aca="false">VLOOKUP(A264,'Gas Curves'!$A$11:$G$371,2)</f>
        <v>0.8</v>
      </c>
      <c r="H264" s="263" t="n">
        <f aca="false">IF(VLOOKUP(A264,'Gas Curves'!$A$11:$I$371,8)=0,H263,VLOOKUP(A264,'Gas Curves'!$A$11:$I$371,8))</f>
        <v>0.185</v>
      </c>
      <c r="I264" s="263" t="n">
        <f aca="false">H264/2</f>
        <v>0.0925</v>
      </c>
      <c r="J264" s="263"/>
      <c r="K264" s="263"/>
      <c r="L264" s="135" t="n">
        <f aca="false">VLOOKUP(A264,'Power Curves'!$BF$9:$BG$232,2)</f>
        <v>0.89</v>
      </c>
      <c r="M264" s="130" t="n">
        <f aca="false">L264</f>
        <v>0.89</v>
      </c>
      <c r="N264" s="130" t="n">
        <f aca="false">M264</f>
        <v>0.89</v>
      </c>
      <c r="S264" s="200" t="n">
        <f aca="false">VLOOKUP(A264,'Gas Curves'!$A$11:$G$371,3)+IF(Fuel!$P$1,VLOOKUP(A264,'Gas Curves'!$A$11:$G$371,IF(AND(MONTH(A264)&gt;=4,MONTH(A264)&lt;=10),4,5)),0)+IF(Fuel!$P$2,VLOOKUP(A264,'Gas Curves'!$A$11:$G$371,IF(AND(MONTH(A264)&gt;=4,MONTH(A264)&lt;=10),6,7)),0)</f>
        <v>5.1095</v>
      </c>
      <c r="T264" s="263" t="n">
        <f aca="false">IF(VLOOKUP(A264,'Gas Curves'!$A$11:$I$371,9)=0,T263,VLOOKUP(A264,'Gas Curves'!$A$11:$I$371,9))</f>
        <v>14.427</v>
      </c>
    </row>
    <row r="265" customFormat="false" ht="12.75" hidden="false" customHeight="false" outlineLevel="0" collapsed="false">
      <c r="A265" s="195" t="n">
        <f aca="false">EOMONTH(A264,0)+1</f>
        <v>45017</v>
      </c>
      <c r="B265" s="163" t="n">
        <f aca="false">S265*(1+I$3)</f>
        <v>4.977</v>
      </c>
      <c r="C265" s="163" t="n">
        <f aca="false">T265*(1+J$3)</f>
        <v>14.427</v>
      </c>
      <c r="D265" s="286" t="n">
        <f aca="false">C265/2</f>
        <v>7.2135</v>
      </c>
      <c r="E265" s="286"/>
      <c r="F265" s="286"/>
      <c r="G265" s="263" t="n">
        <f aca="false">VLOOKUP(A265,'Gas Curves'!$A$11:$G$371,2)</f>
        <v>0.45</v>
      </c>
      <c r="H265" s="263" t="n">
        <f aca="false">IF(VLOOKUP(A265,'Gas Curves'!$A$11:$I$371,8)=0,H264,VLOOKUP(A265,'Gas Curves'!$A$11:$I$371,8))</f>
        <v>0.185</v>
      </c>
      <c r="I265" s="263" t="n">
        <f aca="false">H265/2</f>
        <v>0.0925</v>
      </c>
      <c r="J265" s="263"/>
      <c r="K265" s="263"/>
      <c r="L265" s="135" t="n">
        <f aca="false">VLOOKUP(A265,'Power Curves'!$BF$9:$BG$232,2)</f>
        <v>0.89</v>
      </c>
      <c r="M265" s="130" t="n">
        <f aca="false">L265</f>
        <v>0.89</v>
      </c>
      <c r="N265" s="130" t="n">
        <f aca="false">M265</f>
        <v>0.89</v>
      </c>
      <c r="S265" s="200" t="n">
        <f aca="false">VLOOKUP(A265,'Gas Curves'!$A$11:$G$371,3)+IF(Fuel!$P$1,VLOOKUP(A265,'Gas Curves'!$A$11:$G$371,IF(AND(MONTH(A265)&gt;=4,MONTH(A265)&lt;=10),4,5)),0)+IF(Fuel!$P$2,VLOOKUP(A265,'Gas Curves'!$A$11:$G$371,IF(AND(MONTH(A265)&gt;=4,MONTH(A265)&lt;=10),6,7)),0)</f>
        <v>4.977</v>
      </c>
      <c r="T265" s="263" t="n">
        <f aca="false">IF(VLOOKUP(A265,'Gas Curves'!$A$11:$I$371,9)=0,T264,VLOOKUP(A265,'Gas Curves'!$A$11:$I$371,9))</f>
        <v>14.427</v>
      </c>
    </row>
    <row r="266" customFormat="false" ht="12.75" hidden="false" customHeight="false" outlineLevel="0" collapsed="false">
      <c r="A266" s="195" t="n">
        <f aca="false">EOMONTH(A265,0)+1</f>
        <v>45047</v>
      </c>
      <c r="B266" s="163" t="n">
        <f aca="false">S266*(1+I$3)</f>
        <v>4.977</v>
      </c>
      <c r="C266" s="163" t="n">
        <f aca="false">T266*(1+J$3)</f>
        <v>14.427</v>
      </c>
      <c r="D266" s="286" t="n">
        <f aca="false">C266/2</f>
        <v>7.2135</v>
      </c>
      <c r="E266" s="286"/>
      <c r="F266" s="286"/>
      <c r="G266" s="263" t="n">
        <f aca="false">VLOOKUP(A266,'Gas Curves'!$A$11:$G$371,2)</f>
        <v>0.5</v>
      </c>
      <c r="H266" s="263" t="n">
        <f aca="false">IF(VLOOKUP(A266,'Gas Curves'!$A$11:$I$371,8)=0,H265,VLOOKUP(A266,'Gas Curves'!$A$11:$I$371,8))</f>
        <v>0.185</v>
      </c>
      <c r="I266" s="263" t="n">
        <f aca="false">H266/2</f>
        <v>0.0925</v>
      </c>
      <c r="J266" s="263"/>
      <c r="K266" s="263"/>
      <c r="L266" s="135" t="n">
        <f aca="false">VLOOKUP(A266,'Power Curves'!$BF$9:$BG$232,2)</f>
        <v>0.89</v>
      </c>
      <c r="M266" s="130" t="n">
        <f aca="false">L266</f>
        <v>0.89</v>
      </c>
      <c r="N266" s="130" t="n">
        <f aca="false">M266</f>
        <v>0.89</v>
      </c>
      <c r="S266" s="200" t="n">
        <f aca="false">VLOOKUP(A266,'Gas Curves'!$A$11:$G$371,3)+IF(Fuel!$P$1,VLOOKUP(A266,'Gas Curves'!$A$11:$G$371,IF(AND(MONTH(A266)&gt;=4,MONTH(A266)&lt;=10),4,5)),0)+IF(Fuel!$P$2,VLOOKUP(A266,'Gas Curves'!$A$11:$G$371,IF(AND(MONTH(A266)&gt;=4,MONTH(A266)&lt;=10),6,7)),0)</f>
        <v>4.977</v>
      </c>
      <c r="T266" s="263" t="n">
        <f aca="false">IF(VLOOKUP(A266,'Gas Curves'!$A$11:$I$371,9)=0,T265,VLOOKUP(A266,'Gas Curves'!$A$11:$I$371,9))</f>
        <v>14.427</v>
      </c>
    </row>
    <row r="267" customFormat="false" ht="12.75" hidden="false" customHeight="false" outlineLevel="0" collapsed="false">
      <c r="A267" s="195" t="n">
        <f aca="false">EOMONTH(A266,0)+1</f>
        <v>45078</v>
      </c>
      <c r="B267" s="163" t="n">
        <f aca="false">S267*(1+I$3)</f>
        <v>5.014</v>
      </c>
      <c r="C267" s="163" t="n">
        <f aca="false">T267*(1+J$3)</f>
        <v>14.427</v>
      </c>
      <c r="D267" s="286" t="n">
        <f aca="false">C267/2</f>
        <v>7.2135</v>
      </c>
      <c r="E267" s="286"/>
      <c r="F267" s="286"/>
      <c r="G267" s="263" t="n">
        <f aca="false">VLOOKUP(A267,'Gas Curves'!$A$11:$G$371,2)</f>
        <v>0.5</v>
      </c>
      <c r="H267" s="263" t="n">
        <f aca="false">IF(VLOOKUP(A267,'Gas Curves'!$A$11:$I$371,8)=0,H266,VLOOKUP(A267,'Gas Curves'!$A$11:$I$371,8))</f>
        <v>0.185</v>
      </c>
      <c r="I267" s="263" t="n">
        <f aca="false">H267/2</f>
        <v>0.0925</v>
      </c>
      <c r="J267" s="263"/>
      <c r="K267" s="263"/>
      <c r="L267" s="135" t="n">
        <f aca="false">VLOOKUP(A267,'Power Curves'!$BF$9:$BG$232,2)</f>
        <v>0.89</v>
      </c>
      <c r="M267" s="130" t="n">
        <f aca="false">L267</f>
        <v>0.89</v>
      </c>
      <c r="N267" s="130" t="n">
        <f aca="false">M267</f>
        <v>0.89</v>
      </c>
      <c r="S267" s="200" t="n">
        <f aca="false">VLOOKUP(A267,'Gas Curves'!$A$11:$G$371,3)+IF(Fuel!$P$1,VLOOKUP(A267,'Gas Curves'!$A$11:$G$371,IF(AND(MONTH(A267)&gt;=4,MONTH(A267)&lt;=10),4,5)),0)+IF(Fuel!$P$2,VLOOKUP(A267,'Gas Curves'!$A$11:$G$371,IF(AND(MONTH(A267)&gt;=4,MONTH(A267)&lt;=10),6,7)),0)</f>
        <v>5.014</v>
      </c>
      <c r="T267" s="263" t="n">
        <f aca="false">IF(VLOOKUP(A267,'Gas Curves'!$A$11:$I$371,9)=0,T266,VLOOKUP(A267,'Gas Curves'!$A$11:$I$371,9))</f>
        <v>14.427</v>
      </c>
    </row>
    <row r="268" customFormat="false" ht="12.75" hidden="false" customHeight="false" outlineLevel="0" collapsed="false">
      <c r="A268" s="195" t="n">
        <f aca="false">EOMONTH(A267,0)+1</f>
        <v>45108</v>
      </c>
      <c r="B268" s="163" t="n">
        <f aca="false">S268*(1+I$3)</f>
        <v>5.0665</v>
      </c>
      <c r="C268" s="163" t="n">
        <f aca="false">T268*(1+J$3)</f>
        <v>14.427</v>
      </c>
      <c r="D268" s="286" t="n">
        <f aca="false">C268/2</f>
        <v>7.2135</v>
      </c>
      <c r="E268" s="286"/>
      <c r="F268" s="286"/>
      <c r="G268" s="263" t="n">
        <f aca="false">VLOOKUP(A268,'Gas Curves'!$A$11:$G$371,2)</f>
        <v>0.5</v>
      </c>
      <c r="H268" s="263" t="n">
        <f aca="false">IF(VLOOKUP(A268,'Gas Curves'!$A$11:$I$371,8)=0,H267,VLOOKUP(A268,'Gas Curves'!$A$11:$I$371,8))</f>
        <v>0.185</v>
      </c>
      <c r="I268" s="263" t="n">
        <f aca="false">H268/2</f>
        <v>0.0925</v>
      </c>
      <c r="J268" s="263"/>
      <c r="K268" s="263"/>
      <c r="L268" s="135" t="n">
        <f aca="false">VLOOKUP(A268,'Power Curves'!$BF$9:$BG$232,2)</f>
        <v>0.89</v>
      </c>
      <c r="M268" s="130" t="n">
        <f aca="false">L268</f>
        <v>0.89</v>
      </c>
      <c r="N268" s="130" t="n">
        <f aca="false">M268</f>
        <v>0.89</v>
      </c>
      <c r="S268" s="200" t="n">
        <f aca="false">VLOOKUP(A268,'Gas Curves'!$A$11:$G$371,3)+IF(Fuel!$P$1,VLOOKUP(A268,'Gas Curves'!$A$11:$G$371,IF(AND(MONTH(A268)&gt;=4,MONTH(A268)&lt;=10),4,5)),0)+IF(Fuel!$P$2,VLOOKUP(A268,'Gas Curves'!$A$11:$G$371,IF(AND(MONTH(A268)&gt;=4,MONTH(A268)&lt;=10),6,7)),0)</f>
        <v>5.0665</v>
      </c>
      <c r="T268" s="263" t="n">
        <f aca="false">IF(VLOOKUP(A268,'Gas Curves'!$A$11:$I$371,9)=0,T267,VLOOKUP(A268,'Gas Curves'!$A$11:$I$371,9))</f>
        <v>14.427</v>
      </c>
    </row>
    <row r="269" customFormat="false" ht="12.75" hidden="false" customHeight="false" outlineLevel="0" collapsed="false">
      <c r="A269" s="195" t="n">
        <f aca="false">EOMONTH(A268,0)+1</f>
        <v>45139</v>
      </c>
      <c r="B269" s="163" t="n">
        <f aca="false">S269*(1+I$3)</f>
        <v>5.103</v>
      </c>
      <c r="C269" s="163" t="n">
        <f aca="false">T269*(1+J$3)</f>
        <v>14.427</v>
      </c>
      <c r="D269" s="286" t="n">
        <f aca="false">C269/2</f>
        <v>7.2135</v>
      </c>
      <c r="E269" s="286"/>
      <c r="F269" s="286"/>
      <c r="G269" s="263" t="n">
        <f aca="false">VLOOKUP(A269,'Gas Curves'!$A$11:$G$371,2)</f>
        <v>0.55</v>
      </c>
      <c r="H269" s="263" t="n">
        <f aca="false">IF(VLOOKUP(A269,'Gas Curves'!$A$11:$I$371,8)=0,H268,VLOOKUP(A269,'Gas Curves'!$A$11:$I$371,8))</f>
        <v>0.185</v>
      </c>
      <c r="I269" s="263" t="n">
        <f aca="false">H269/2</f>
        <v>0.0925</v>
      </c>
      <c r="J269" s="263"/>
      <c r="K269" s="263"/>
      <c r="L269" s="135" t="n">
        <f aca="false">VLOOKUP(A269,'Power Curves'!$BF$9:$BG$232,2)</f>
        <v>0.89</v>
      </c>
      <c r="M269" s="130" t="n">
        <f aca="false">L269</f>
        <v>0.89</v>
      </c>
      <c r="N269" s="130" t="n">
        <f aca="false">M269</f>
        <v>0.89</v>
      </c>
      <c r="S269" s="200" t="n">
        <f aca="false">VLOOKUP(A269,'Gas Curves'!$A$11:$G$371,3)+IF(Fuel!$P$1,VLOOKUP(A269,'Gas Curves'!$A$11:$G$371,IF(AND(MONTH(A269)&gt;=4,MONTH(A269)&lt;=10),4,5)),0)+IF(Fuel!$P$2,VLOOKUP(A269,'Gas Curves'!$A$11:$G$371,IF(AND(MONTH(A269)&gt;=4,MONTH(A269)&lt;=10),6,7)),0)</f>
        <v>5.103</v>
      </c>
      <c r="T269" s="263" t="n">
        <f aca="false">IF(VLOOKUP(A269,'Gas Curves'!$A$11:$I$371,9)=0,T268,VLOOKUP(A269,'Gas Curves'!$A$11:$I$371,9))</f>
        <v>14.427</v>
      </c>
    </row>
    <row r="270" customFormat="false" ht="12.75" hidden="false" customHeight="false" outlineLevel="0" collapsed="false">
      <c r="A270" s="195" t="n">
        <f aca="false">EOMONTH(A269,0)+1</f>
        <v>45170</v>
      </c>
      <c r="B270" s="163" t="n">
        <f aca="false">S270*(1+I$3)</f>
        <v>5.1085</v>
      </c>
      <c r="C270" s="163" t="n">
        <f aca="false">T270*(1+J$3)</f>
        <v>14.427</v>
      </c>
      <c r="D270" s="286" t="n">
        <f aca="false">C270/2</f>
        <v>7.2135</v>
      </c>
      <c r="E270" s="286"/>
      <c r="F270" s="286"/>
      <c r="G270" s="263" t="n">
        <f aca="false">VLOOKUP(A270,'Gas Curves'!$A$11:$G$371,2)</f>
        <v>0.55</v>
      </c>
      <c r="H270" s="263" t="n">
        <f aca="false">IF(VLOOKUP(A270,'Gas Curves'!$A$11:$I$371,8)=0,H269,VLOOKUP(A270,'Gas Curves'!$A$11:$I$371,8))</f>
        <v>0.185</v>
      </c>
      <c r="I270" s="263" t="n">
        <f aca="false">H270/2</f>
        <v>0.0925</v>
      </c>
      <c r="J270" s="263"/>
      <c r="K270" s="263"/>
      <c r="L270" s="135" t="n">
        <f aca="false">VLOOKUP(A270,'Power Curves'!$BF$9:$BG$232,2)</f>
        <v>0.89</v>
      </c>
      <c r="M270" s="130" t="n">
        <f aca="false">L270</f>
        <v>0.89</v>
      </c>
      <c r="N270" s="130" t="n">
        <f aca="false">M270</f>
        <v>0.89</v>
      </c>
      <c r="S270" s="200" t="n">
        <f aca="false">VLOOKUP(A270,'Gas Curves'!$A$11:$G$371,3)+IF(Fuel!$P$1,VLOOKUP(A270,'Gas Curves'!$A$11:$G$371,IF(AND(MONTH(A270)&gt;=4,MONTH(A270)&lt;=10),4,5)),0)+IF(Fuel!$P$2,VLOOKUP(A270,'Gas Curves'!$A$11:$G$371,IF(AND(MONTH(A270)&gt;=4,MONTH(A270)&lt;=10),6,7)),0)</f>
        <v>5.1085</v>
      </c>
      <c r="T270" s="263" t="n">
        <f aca="false">IF(VLOOKUP(A270,'Gas Curves'!$A$11:$I$371,9)=0,T269,VLOOKUP(A270,'Gas Curves'!$A$11:$I$371,9))</f>
        <v>14.427</v>
      </c>
    </row>
    <row r="271" customFormat="false" ht="12.75" hidden="false" customHeight="false" outlineLevel="0" collapsed="false">
      <c r="A271" s="195" t="n">
        <f aca="false">EOMONTH(A270,0)+1</f>
        <v>45200</v>
      </c>
      <c r="B271" s="163" t="n">
        <f aca="false">S271*(1+I$3)</f>
        <v>5.0905</v>
      </c>
      <c r="C271" s="163" t="n">
        <f aca="false">T271*(1+J$3)</f>
        <v>14.427</v>
      </c>
      <c r="D271" s="286" t="n">
        <f aca="false">C271/2</f>
        <v>7.2135</v>
      </c>
      <c r="E271" s="286"/>
      <c r="F271" s="286"/>
      <c r="G271" s="263" t="n">
        <f aca="false">VLOOKUP(A271,'Gas Curves'!$A$11:$G$371,2)</f>
        <v>0.6</v>
      </c>
      <c r="H271" s="263" t="n">
        <f aca="false">IF(VLOOKUP(A271,'Gas Curves'!$A$11:$I$371,8)=0,H270,VLOOKUP(A271,'Gas Curves'!$A$11:$I$371,8))</f>
        <v>0.185</v>
      </c>
      <c r="I271" s="263" t="n">
        <f aca="false">H271/2</f>
        <v>0.0925</v>
      </c>
      <c r="J271" s="263"/>
      <c r="K271" s="263"/>
      <c r="L271" s="135" t="n">
        <f aca="false">VLOOKUP(A271,'Power Curves'!$BF$9:$BG$232,2)</f>
        <v>0.89</v>
      </c>
      <c r="M271" s="130" t="n">
        <f aca="false">L271</f>
        <v>0.89</v>
      </c>
      <c r="N271" s="130" t="n">
        <f aca="false">M271</f>
        <v>0.89</v>
      </c>
      <c r="S271" s="200" t="n">
        <f aca="false">VLOOKUP(A271,'Gas Curves'!$A$11:$G$371,3)+IF(Fuel!$P$1,VLOOKUP(A271,'Gas Curves'!$A$11:$G$371,IF(AND(MONTH(A271)&gt;=4,MONTH(A271)&lt;=10),4,5)),0)+IF(Fuel!$P$2,VLOOKUP(A271,'Gas Curves'!$A$11:$G$371,IF(AND(MONTH(A271)&gt;=4,MONTH(A271)&lt;=10),6,7)),0)</f>
        <v>5.0905</v>
      </c>
      <c r="T271" s="263" t="n">
        <f aca="false">IF(VLOOKUP(A271,'Gas Curves'!$A$11:$I$371,9)=0,T270,VLOOKUP(A271,'Gas Curves'!$A$11:$I$371,9))</f>
        <v>14.427</v>
      </c>
    </row>
    <row r="272" customFormat="false" ht="12.75" hidden="false" customHeight="false" outlineLevel="0" collapsed="false">
      <c r="A272" s="195" t="n">
        <f aca="false">EOMONTH(A271,0)+1</f>
        <v>45231</v>
      </c>
      <c r="B272" s="163" t="n">
        <f aca="false">S272*(1+I$3)</f>
        <v>5.2255</v>
      </c>
      <c r="C272" s="163" t="n">
        <f aca="false">T272*(1+J$3)</f>
        <v>14.427</v>
      </c>
      <c r="D272" s="286" t="n">
        <f aca="false">C272/2</f>
        <v>7.2135</v>
      </c>
      <c r="E272" s="286"/>
      <c r="F272" s="286"/>
      <c r="G272" s="263" t="n">
        <f aca="false">VLOOKUP(A272,'Gas Curves'!$A$11:$G$371,2)</f>
        <v>0.85</v>
      </c>
      <c r="H272" s="263" t="n">
        <f aca="false">IF(VLOOKUP(A272,'Gas Curves'!$A$11:$I$371,8)=0,H271,VLOOKUP(A272,'Gas Curves'!$A$11:$I$371,8))</f>
        <v>0.185</v>
      </c>
      <c r="I272" s="263" t="n">
        <f aca="false">H272/2</f>
        <v>0.0925</v>
      </c>
      <c r="J272" s="263"/>
      <c r="K272" s="263"/>
      <c r="L272" s="135" t="n">
        <f aca="false">VLOOKUP(A272,'Power Curves'!$BF$9:$BG$232,2)</f>
        <v>0.89</v>
      </c>
      <c r="M272" s="130" t="n">
        <f aca="false">L272</f>
        <v>0.89</v>
      </c>
      <c r="N272" s="130" t="n">
        <f aca="false">M272</f>
        <v>0.89</v>
      </c>
      <c r="S272" s="200" t="n">
        <f aca="false">VLOOKUP(A272,'Gas Curves'!$A$11:$G$371,3)+IF(Fuel!$P$1,VLOOKUP(A272,'Gas Curves'!$A$11:$G$371,IF(AND(MONTH(A272)&gt;=4,MONTH(A272)&lt;=10),4,5)),0)+IF(Fuel!$P$2,VLOOKUP(A272,'Gas Curves'!$A$11:$G$371,IF(AND(MONTH(A272)&gt;=4,MONTH(A272)&lt;=10),6,7)),0)</f>
        <v>5.2255</v>
      </c>
      <c r="T272" s="263" t="n">
        <f aca="false">IF(VLOOKUP(A272,'Gas Curves'!$A$11:$I$371,9)=0,T271,VLOOKUP(A272,'Gas Curves'!$A$11:$I$371,9))</f>
        <v>14.427</v>
      </c>
    </row>
    <row r="273" customFormat="false" ht="12.75" hidden="false" customHeight="false" outlineLevel="0" collapsed="false">
      <c r="A273" s="195" t="n">
        <f aca="false">EOMONTH(A272,0)+1</f>
        <v>45261</v>
      </c>
      <c r="B273" s="163" t="n">
        <f aca="false">S273*(1+I$3)</f>
        <v>5.378</v>
      </c>
      <c r="C273" s="163" t="n">
        <f aca="false">T273*(1+J$3)</f>
        <v>14.427</v>
      </c>
      <c r="D273" s="286" t="n">
        <f aca="false">C273/2</f>
        <v>7.2135</v>
      </c>
      <c r="E273" s="286"/>
      <c r="F273" s="286"/>
      <c r="G273" s="263" t="n">
        <f aca="false">VLOOKUP(A273,'Gas Curves'!$A$11:$G$371,2)</f>
        <v>1.05</v>
      </c>
      <c r="H273" s="263" t="n">
        <f aca="false">IF(VLOOKUP(A273,'Gas Curves'!$A$11:$I$371,8)=0,H272,VLOOKUP(A273,'Gas Curves'!$A$11:$I$371,8))</f>
        <v>0.185</v>
      </c>
      <c r="I273" s="263" t="n">
        <f aca="false">H273/2</f>
        <v>0.0925</v>
      </c>
      <c r="J273" s="263"/>
      <c r="K273" s="263"/>
      <c r="L273" s="135" t="n">
        <f aca="false">VLOOKUP(A273,'Power Curves'!$BF$9:$BG$232,2)</f>
        <v>0.89</v>
      </c>
      <c r="M273" s="130" t="n">
        <f aca="false">L273</f>
        <v>0.89</v>
      </c>
      <c r="N273" s="130" t="n">
        <f aca="false">M273</f>
        <v>0.89</v>
      </c>
      <c r="S273" s="200" t="n">
        <f aca="false">VLOOKUP(A273,'Gas Curves'!$A$11:$G$371,3)+IF(Fuel!$P$1,VLOOKUP(A273,'Gas Curves'!$A$11:$G$371,IF(AND(MONTH(A273)&gt;=4,MONTH(A273)&lt;=10),4,5)),0)+IF(Fuel!$P$2,VLOOKUP(A273,'Gas Curves'!$A$11:$G$371,IF(AND(MONTH(A273)&gt;=4,MONTH(A273)&lt;=10),6,7)),0)</f>
        <v>5.378</v>
      </c>
      <c r="T273" s="263" t="n">
        <f aca="false">IF(VLOOKUP(A273,'Gas Curves'!$A$11:$I$371,9)=0,T272,VLOOKUP(A273,'Gas Curves'!$A$11:$I$371,9))</f>
        <v>14.427</v>
      </c>
    </row>
    <row r="274" customFormat="false" ht="12.75" hidden="false" customHeight="false" outlineLevel="0" collapsed="false">
      <c r="A274" s="195" t="n">
        <f aca="false">EOMONTH(A273,0)+1</f>
        <v>45292</v>
      </c>
      <c r="B274" s="163" t="n">
        <f aca="false">S274*(1+I$3)</f>
        <v>5.433</v>
      </c>
      <c r="C274" s="163" t="n">
        <f aca="false">T274*(1+J$3)</f>
        <v>14.427</v>
      </c>
      <c r="D274" s="286" t="n">
        <f aca="false">C274/2</f>
        <v>7.2135</v>
      </c>
      <c r="E274" s="286"/>
      <c r="F274" s="286"/>
      <c r="G274" s="263" t="n">
        <f aca="false">VLOOKUP(A274,'Gas Curves'!$A$11:$G$371,2)</f>
        <v>1.05</v>
      </c>
      <c r="H274" s="263" t="n">
        <f aca="false">IF(VLOOKUP(A274,'Gas Curves'!$A$11:$I$371,8)=0,H273,VLOOKUP(A274,'Gas Curves'!$A$11:$I$371,8))</f>
        <v>0.185</v>
      </c>
      <c r="I274" s="263" t="n">
        <f aca="false">H274/2</f>
        <v>0.0925</v>
      </c>
      <c r="J274" s="263"/>
      <c r="K274" s="263"/>
      <c r="L274" s="135" t="n">
        <f aca="false">VLOOKUP(A274,'Power Curves'!$BF$9:$BG$232,2)</f>
        <v>0.89</v>
      </c>
      <c r="M274" s="130" t="n">
        <f aca="false">L274</f>
        <v>0.89</v>
      </c>
      <c r="N274" s="130" t="n">
        <f aca="false">M274</f>
        <v>0.89</v>
      </c>
      <c r="S274" s="200" t="n">
        <f aca="false">VLOOKUP(A274,'Gas Curves'!$A$11:$G$371,3)+IF(Fuel!$P$1,VLOOKUP(A274,'Gas Curves'!$A$11:$G$371,IF(AND(MONTH(A274)&gt;=4,MONTH(A274)&lt;=10),4,5)),0)+IF(Fuel!$P$2,VLOOKUP(A274,'Gas Curves'!$A$11:$G$371,IF(AND(MONTH(A274)&gt;=4,MONTH(A274)&lt;=10),6,7)),0)</f>
        <v>5.433</v>
      </c>
      <c r="T274" s="263" t="n">
        <f aca="false">IF(VLOOKUP(A274,'Gas Curves'!$A$11:$I$371,9)=0,T273,VLOOKUP(A274,'Gas Curves'!$A$11:$I$371,9))</f>
        <v>14.427</v>
      </c>
    </row>
    <row r="275" customFormat="false" ht="12.75" hidden="false" customHeight="false" outlineLevel="0" collapsed="false">
      <c r="A275" s="195" t="n">
        <f aca="false">EOMONTH(A274,0)+1</f>
        <v>45323</v>
      </c>
      <c r="B275" s="163" t="n">
        <f aca="false">S275*(1+I$3)</f>
        <v>5.3365</v>
      </c>
      <c r="C275" s="163" t="n">
        <f aca="false">T275*(1+J$3)</f>
        <v>14.427</v>
      </c>
      <c r="D275" s="286" t="n">
        <f aca="false">C275/2</f>
        <v>7.2135</v>
      </c>
      <c r="E275" s="286"/>
      <c r="F275" s="286"/>
      <c r="G275" s="263" t="n">
        <f aca="false">VLOOKUP(A275,'Gas Curves'!$A$11:$G$371,2)</f>
        <v>1.05</v>
      </c>
      <c r="H275" s="263" t="n">
        <f aca="false">IF(VLOOKUP(A275,'Gas Curves'!$A$11:$I$371,8)=0,H274,VLOOKUP(A275,'Gas Curves'!$A$11:$I$371,8))</f>
        <v>0.185</v>
      </c>
      <c r="I275" s="263" t="n">
        <f aca="false">H275/2</f>
        <v>0.0925</v>
      </c>
      <c r="J275" s="263"/>
      <c r="K275" s="263"/>
      <c r="L275" s="135" t="n">
        <f aca="false">VLOOKUP(A275,'Power Curves'!$BF$9:$BG$232,2)</f>
        <v>0.89</v>
      </c>
      <c r="M275" s="130" t="n">
        <f aca="false">L275</f>
        <v>0.89</v>
      </c>
      <c r="N275" s="130" t="n">
        <f aca="false">M275</f>
        <v>0.89</v>
      </c>
      <c r="S275" s="200" t="n">
        <f aca="false">VLOOKUP(A275,'Gas Curves'!$A$11:$G$371,3)+IF(Fuel!$P$1,VLOOKUP(A275,'Gas Curves'!$A$11:$G$371,IF(AND(MONTH(A275)&gt;=4,MONTH(A275)&lt;=10),4,5)),0)+IF(Fuel!$P$2,VLOOKUP(A275,'Gas Curves'!$A$11:$G$371,IF(AND(MONTH(A275)&gt;=4,MONTH(A275)&lt;=10),6,7)),0)</f>
        <v>5.3365</v>
      </c>
      <c r="T275" s="263" t="n">
        <f aca="false">IF(VLOOKUP(A275,'Gas Curves'!$A$11:$I$371,9)=0,T274,VLOOKUP(A275,'Gas Curves'!$A$11:$I$371,9))</f>
        <v>14.427</v>
      </c>
    </row>
    <row r="276" customFormat="false" ht="12.75" hidden="false" customHeight="false" outlineLevel="0" collapsed="false">
      <c r="A276" s="195" t="n">
        <f aca="false">EOMONTH(A275,0)+1</f>
        <v>45352</v>
      </c>
      <c r="B276" s="163" t="n">
        <f aca="false">S276*(1+I$3)</f>
        <v>5.217</v>
      </c>
      <c r="C276" s="163" t="n">
        <f aca="false">T276*(1+J$3)</f>
        <v>14.427</v>
      </c>
      <c r="D276" s="286" t="n">
        <f aca="false">C276/2</f>
        <v>7.2135</v>
      </c>
      <c r="E276" s="286"/>
      <c r="F276" s="286"/>
      <c r="G276" s="263" t="n">
        <f aca="false">VLOOKUP(A276,'Gas Curves'!$A$11:$G$371,2)</f>
        <v>0.8</v>
      </c>
      <c r="H276" s="263" t="n">
        <f aca="false">IF(VLOOKUP(A276,'Gas Curves'!$A$11:$I$371,8)=0,H275,VLOOKUP(A276,'Gas Curves'!$A$11:$I$371,8))</f>
        <v>0.185</v>
      </c>
      <c r="I276" s="263" t="n">
        <f aca="false">H276/2</f>
        <v>0.0925</v>
      </c>
      <c r="J276" s="263"/>
      <c r="K276" s="263"/>
      <c r="L276" s="135" t="n">
        <f aca="false">VLOOKUP(A276,'Power Curves'!$BF$9:$BG$232,2)</f>
        <v>0.89</v>
      </c>
      <c r="M276" s="130" t="n">
        <f aca="false">L276</f>
        <v>0.89</v>
      </c>
      <c r="N276" s="130" t="n">
        <f aca="false">M276</f>
        <v>0.89</v>
      </c>
      <c r="S276" s="200" t="n">
        <f aca="false">VLOOKUP(A276,'Gas Curves'!$A$11:$G$371,3)+IF(Fuel!$P$1,VLOOKUP(A276,'Gas Curves'!$A$11:$G$371,IF(AND(MONTH(A276)&gt;=4,MONTH(A276)&lt;=10),4,5)),0)+IF(Fuel!$P$2,VLOOKUP(A276,'Gas Curves'!$A$11:$G$371,IF(AND(MONTH(A276)&gt;=4,MONTH(A276)&lt;=10),6,7)),0)</f>
        <v>5.217</v>
      </c>
      <c r="T276" s="263" t="n">
        <f aca="false">IF(VLOOKUP(A276,'Gas Curves'!$A$11:$I$371,9)=0,T275,VLOOKUP(A276,'Gas Curves'!$A$11:$I$371,9))</f>
        <v>14.427</v>
      </c>
    </row>
    <row r="277" customFormat="false" ht="12.75" hidden="false" customHeight="false" outlineLevel="0" collapsed="false">
      <c r="A277" s="195" t="n">
        <f aca="false">EOMONTH(A276,0)+1</f>
        <v>45383</v>
      </c>
      <c r="B277" s="163" t="n">
        <f aca="false">S277*(1+I$3)</f>
        <v>5.0845</v>
      </c>
      <c r="C277" s="163" t="n">
        <f aca="false">T277*(1+J$3)</f>
        <v>14.427</v>
      </c>
      <c r="D277" s="286" t="n">
        <f aca="false">C277/2</f>
        <v>7.2135</v>
      </c>
      <c r="E277" s="286"/>
      <c r="F277" s="286"/>
      <c r="G277" s="263" t="n">
        <f aca="false">VLOOKUP(A277,'Gas Curves'!$A$11:$G$371,2)</f>
        <v>0.45</v>
      </c>
      <c r="H277" s="263" t="n">
        <f aca="false">IF(VLOOKUP(A277,'Gas Curves'!$A$11:$I$371,8)=0,H276,VLOOKUP(A277,'Gas Curves'!$A$11:$I$371,8))</f>
        <v>0.185</v>
      </c>
      <c r="I277" s="263" t="n">
        <f aca="false">H277/2</f>
        <v>0.0925</v>
      </c>
      <c r="J277" s="263"/>
      <c r="K277" s="263"/>
      <c r="L277" s="135" t="n">
        <f aca="false">VLOOKUP(A277,'Power Curves'!$BF$9:$BG$232,2)</f>
        <v>0.89</v>
      </c>
      <c r="M277" s="130" t="n">
        <f aca="false">L277</f>
        <v>0.89</v>
      </c>
      <c r="N277" s="130" t="n">
        <f aca="false">M277</f>
        <v>0.89</v>
      </c>
      <c r="S277" s="200" t="n">
        <f aca="false">VLOOKUP(A277,'Gas Curves'!$A$11:$G$371,3)+IF(Fuel!$P$1,VLOOKUP(A277,'Gas Curves'!$A$11:$G$371,IF(AND(MONTH(A277)&gt;=4,MONTH(A277)&lt;=10),4,5)),0)+IF(Fuel!$P$2,VLOOKUP(A277,'Gas Curves'!$A$11:$G$371,IF(AND(MONTH(A277)&gt;=4,MONTH(A277)&lt;=10),6,7)),0)</f>
        <v>5.0845</v>
      </c>
      <c r="T277" s="263" t="n">
        <f aca="false">IF(VLOOKUP(A277,'Gas Curves'!$A$11:$I$371,9)=0,T276,VLOOKUP(A277,'Gas Curves'!$A$11:$I$371,9))</f>
        <v>14.427</v>
      </c>
    </row>
    <row r="278" customFormat="false" ht="12.75" hidden="false" customHeight="false" outlineLevel="0" collapsed="false">
      <c r="A278" s="195" t="n">
        <f aca="false">EOMONTH(A277,0)+1</f>
        <v>45413</v>
      </c>
      <c r="B278" s="163" t="n">
        <f aca="false">S278*(1+I$3)</f>
        <v>5.0845</v>
      </c>
      <c r="C278" s="163" t="n">
        <f aca="false">T278*(1+J$3)</f>
        <v>14.427</v>
      </c>
      <c r="D278" s="286" t="n">
        <f aca="false">C278/2</f>
        <v>7.2135</v>
      </c>
      <c r="E278" s="286"/>
      <c r="F278" s="286"/>
      <c r="G278" s="263" t="n">
        <f aca="false">VLOOKUP(A278,'Gas Curves'!$A$11:$G$371,2)</f>
        <v>0.5</v>
      </c>
      <c r="H278" s="263" t="n">
        <f aca="false">IF(VLOOKUP(A278,'Gas Curves'!$A$11:$I$371,8)=0,H277,VLOOKUP(A278,'Gas Curves'!$A$11:$I$371,8))</f>
        <v>0.185</v>
      </c>
      <c r="I278" s="263" t="n">
        <f aca="false">H278/2</f>
        <v>0.0925</v>
      </c>
      <c r="J278" s="263"/>
      <c r="K278" s="263"/>
      <c r="L278" s="135" t="n">
        <f aca="false">VLOOKUP(A278,'Power Curves'!$BF$9:$BG$232,2)</f>
        <v>0.89</v>
      </c>
      <c r="M278" s="130" t="n">
        <f aca="false">L278</f>
        <v>0.89</v>
      </c>
      <c r="N278" s="130" t="n">
        <f aca="false">M278</f>
        <v>0.89</v>
      </c>
      <c r="S278" s="200" t="n">
        <f aca="false">VLOOKUP(A278,'Gas Curves'!$A$11:$G$371,3)+IF(Fuel!$P$1,VLOOKUP(A278,'Gas Curves'!$A$11:$G$371,IF(AND(MONTH(A278)&gt;=4,MONTH(A278)&lt;=10),4,5)),0)+IF(Fuel!$P$2,VLOOKUP(A278,'Gas Curves'!$A$11:$G$371,IF(AND(MONTH(A278)&gt;=4,MONTH(A278)&lt;=10),6,7)),0)</f>
        <v>5.0845</v>
      </c>
      <c r="T278" s="263" t="n">
        <f aca="false">IF(VLOOKUP(A278,'Gas Curves'!$A$11:$I$371,9)=0,T277,VLOOKUP(A278,'Gas Curves'!$A$11:$I$371,9))</f>
        <v>14.427</v>
      </c>
    </row>
    <row r="279" customFormat="false" ht="12.75" hidden="false" customHeight="false" outlineLevel="0" collapsed="false">
      <c r="A279" s="195" t="n">
        <f aca="false">EOMONTH(A278,0)+1</f>
        <v>45444</v>
      </c>
      <c r="B279" s="163" t="n">
        <f aca="false">S279*(1+I$3)</f>
        <v>5.1215</v>
      </c>
      <c r="C279" s="163" t="n">
        <f aca="false">T279*(1+J$3)</f>
        <v>14.427</v>
      </c>
      <c r="D279" s="286" t="n">
        <f aca="false">C279/2</f>
        <v>7.2135</v>
      </c>
      <c r="E279" s="286"/>
      <c r="F279" s="286"/>
      <c r="G279" s="263" t="n">
        <f aca="false">VLOOKUP(A279,'Gas Curves'!$A$11:$G$371,2)</f>
        <v>0.5</v>
      </c>
      <c r="H279" s="263" t="n">
        <f aca="false">IF(VLOOKUP(A279,'Gas Curves'!$A$11:$I$371,8)=0,H278,VLOOKUP(A279,'Gas Curves'!$A$11:$I$371,8))</f>
        <v>0.185</v>
      </c>
      <c r="I279" s="263" t="n">
        <f aca="false">H279/2</f>
        <v>0.0925</v>
      </c>
      <c r="J279" s="263"/>
      <c r="K279" s="263"/>
      <c r="L279" s="135" t="n">
        <f aca="false">VLOOKUP(A279,'Power Curves'!$BF$9:$BG$232,2)</f>
        <v>0.89</v>
      </c>
      <c r="M279" s="130" t="n">
        <f aca="false">L279</f>
        <v>0.89</v>
      </c>
      <c r="N279" s="130" t="n">
        <f aca="false">M279</f>
        <v>0.89</v>
      </c>
      <c r="S279" s="200" t="n">
        <f aca="false">VLOOKUP(A279,'Gas Curves'!$A$11:$G$371,3)+IF(Fuel!$P$1,VLOOKUP(A279,'Gas Curves'!$A$11:$G$371,IF(AND(MONTH(A279)&gt;=4,MONTH(A279)&lt;=10),4,5)),0)+IF(Fuel!$P$2,VLOOKUP(A279,'Gas Curves'!$A$11:$G$371,IF(AND(MONTH(A279)&gt;=4,MONTH(A279)&lt;=10),6,7)),0)</f>
        <v>5.1215</v>
      </c>
      <c r="T279" s="263" t="n">
        <f aca="false">IF(VLOOKUP(A279,'Gas Curves'!$A$11:$I$371,9)=0,T278,VLOOKUP(A279,'Gas Curves'!$A$11:$I$371,9))</f>
        <v>14.427</v>
      </c>
    </row>
    <row r="280" customFormat="false" ht="12.75" hidden="false" customHeight="false" outlineLevel="0" collapsed="false">
      <c r="A280" s="195" t="n">
        <f aca="false">EOMONTH(A279,0)+1</f>
        <v>45474</v>
      </c>
      <c r="B280" s="163" t="n">
        <f aca="false">S280*(1+I$3)</f>
        <v>5.174</v>
      </c>
      <c r="C280" s="163" t="n">
        <f aca="false">T280*(1+J$3)</f>
        <v>14.427</v>
      </c>
      <c r="D280" s="286" t="n">
        <f aca="false">C280/2</f>
        <v>7.2135</v>
      </c>
      <c r="E280" s="286"/>
      <c r="F280" s="286"/>
      <c r="G280" s="263" t="n">
        <f aca="false">VLOOKUP(A280,'Gas Curves'!$A$11:$G$371,2)</f>
        <v>0.5</v>
      </c>
      <c r="H280" s="263" t="n">
        <f aca="false">IF(VLOOKUP(A280,'Gas Curves'!$A$11:$I$371,8)=0,H279,VLOOKUP(A280,'Gas Curves'!$A$11:$I$371,8))</f>
        <v>0.185</v>
      </c>
      <c r="I280" s="263" t="n">
        <f aca="false">H280/2</f>
        <v>0.0925</v>
      </c>
      <c r="J280" s="263"/>
      <c r="K280" s="263"/>
      <c r="L280" s="135" t="n">
        <f aca="false">VLOOKUP(A280,'Power Curves'!$BF$9:$BG$232,2)</f>
        <v>0.89</v>
      </c>
      <c r="M280" s="130" t="n">
        <f aca="false">L280</f>
        <v>0.89</v>
      </c>
      <c r="N280" s="130" t="n">
        <f aca="false">M280</f>
        <v>0.89</v>
      </c>
      <c r="S280" s="200" t="n">
        <f aca="false">VLOOKUP(A280,'Gas Curves'!$A$11:$G$371,3)+IF(Fuel!$P$1,VLOOKUP(A280,'Gas Curves'!$A$11:$G$371,IF(AND(MONTH(A280)&gt;=4,MONTH(A280)&lt;=10),4,5)),0)+IF(Fuel!$P$2,VLOOKUP(A280,'Gas Curves'!$A$11:$G$371,IF(AND(MONTH(A280)&gt;=4,MONTH(A280)&lt;=10),6,7)),0)</f>
        <v>5.174</v>
      </c>
      <c r="T280" s="263" t="n">
        <f aca="false">IF(VLOOKUP(A280,'Gas Curves'!$A$11:$I$371,9)=0,T279,VLOOKUP(A280,'Gas Curves'!$A$11:$I$371,9))</f>
        <v>14.427</v>
      </c>
    </row>
    <row r="281" customFormat="false" ht="12.75" hidden="false" customHeight="false" outlineLevel="0" collapsed="false">
      <c r="A281" s="195" t="n">
        <f aca="false">EOMONTH(A280,0)+1</f>
        <v>45505</v>
      </c>
      <c r="B281" s="163" t="n">
        <f aca="false">S281*(1+I$3)</f>
        <v>5.2105</v>
      </c>
      <c r="C281" s="163" t="n">
        <f aca="false">T281*(1+J$3)</f>
        <v>14.427</v>
      </c>
      <c r="D281" s="286" t="n">
        <f aca="false">C281/2</f>
        <v>7.2135</v>
      </c>
      <c r="E281" s="286"/>
      <c r="F281" s="286"/>
      <c r="G281" s="263" t="n">
        <f aca="false">VLOOKUP(A281,'Gas Curves'!$A$11:$G$371,2)</f>
        <v>0.55</v>
      </c>
      <c r="H281" s="263" t="n">
        <f aca="false">IF(VLOOKUP(A281,'Gas Curves'!$A$11:$I$371,8)=0,H280,VLOOKUP(A281,'Gas Curves'!$A$11:$I$371,8))</f>
        <v>0.185</v>
      </c>
      <c r="I281" s="263" t="n">
        <f aca="false">H281/2</f>
        <v>0.0925</v>
      </c>
      <c r="J281" s="263"/>
      <c r="K281" s="263"/>
      <c r="L281" s="135" t="n">
        <f aca="false">VLOOKUP(A281,'Power Curves'!$BF$9:$BG$232,2)</f>
        <v>0.89</v>
      </c>
      <c r="M281" s="130" t="n">
        <f aca="false">L281</f>
        <v>0.89</v>
      </c>
      <c r="N281" s="130" t="n">
        <f aca="false">M281</f>
        <v>0.89</v>
      </c>
      <c r="S281" s="200" t="n">
        <f aca="false">VLOOKUP(A281,'Gas Curves'!$A$11:$G$371,3)+IF(Fuel!$P$1,VLOOKUP(A281,'Gas Curves'!$A$11:$G$371,IF(AND(MONTH(A281)&gt;=4,MONTH(A281)&lt;=10),4,5)),0)+IF(Fuel!$P$2,VLOOKUP(A281,'Gas Curves'!$A$11:$G$371,IF(AND(MONTH(A281)&gt;=4,MONTH(A281)&lt;=10),6,7)),0)</f>
        <v>5.2105</v>
      </c>
      <c r="T281" s="263" t="n">
        <f aca="false">IF(VLOOKUP(A281,'Gas Curves'!$A$11:$I$371,9)=0,T280,VLOOKUP(A281,'Gas Curves'!$A$11:$I$371,9))</f>
        <v>14.427</v>
      </c>
    </row>
    <row r="282" customFormat="false" ht="12.75" hidden="false" customHeight="false" outlineLevel="0" collapsed="false">
      <c r="A282" s="195" t="n">
        <f aca="false">EOMONTH(A281,0)+1</f>
        <v>45536</v>
      </c>
      <c r="B282" s="163" t="n">
        <f aca="false">S282*(1+I$3)</f>
        <v>5.216</v>
      </c>
      <c r="C282" s="163" t="n">
        <f aca="false">T282*(1+J$3)</f>
        <v>14.427</v>
      </c>
      <c r="D282" s="286" t="n">
        <f aca="false">C282/2</f>
        <v>7.2135</v>
      </c>
      <c r="E282" s="286"/>
      <c r="F282" s="286"/>
      <c r="G282" s="263" t="n">
        <f aca="false">VLOOKUP(A282,'Gas Curves'!$A$11:$G$371,2)</f>
        <v>0.55</v>
      </c>
      <c r="H282" s="263" t="n">
        <f aca="false">IF(VLOOKUP(A282,'Gas Curves'!$A$11:$I$371,8)=0,H281,VLOOKUP(A282,'Gas Curves'!$A$11:$I$371,8))</f>
        <v>0.185</v>
      </c>
      <c r="I282" s="263" t="n">
        <f aca="false">H282/2</f>
        <v>0.0925</v>
      </c>
      <c r="J282" s="263"/>
      <c r="K282" s="263"/>
      <c r="L282" s="135" t="n">
        <f aca="false">VLOOKUP(A282,'Power Curves'!$BF$9:$BG$232,2)</f>
        <v>0.89</v>
      </c>
      <c r="M282" s="130" t="n">
        <f aca="false">L282</f>
        <v>0.89</v>
      </c>
      <c r="N282" s="130" t="n">
        <f aca="false">M282</f>
        <v>0.89</v>
      </c>
      <c r="S282" s="200" t="n">
        <f aca="false">VLOOKUP(A282,'Gas Curves'!$A$11:$G$371,3)+IF(Fuel!$P$1,VLOOKUP(A282,'Gas Curves'!$A$11:$G$371,IF(AND(MONTH(A282)&gt;=4,MONTH(A282)&lt;=10),4,5)),0)+IF(Fuel!$P$2,VLOOKUP(A282,'Gas Curves'!$A$11:$G$371,IF(AND(MONTH(A282)&gt;=4,MONTH(A282)&lt;=10),6,7)),0)</f>
        <v>5.216</v>
      </c>
      <c r="T282" s="263" t="n">
        <f aca="false">IF(VLOOKUP(A282,'Gas Curves'!$A$11:$I$371,9)=0,T281,VLOOKUP(A282,'Gas Curves'!$A$11:$I$371,9))</f>
        <v>14.427</v>
      </c>
    </row>
    <row r="283" customFormat="false" ht="12.75" hidden="false" customHeight="false" outlineLevel="0" collapsed="false">
      <c r="A283" s="195" t="n">
        <f aca="false">EOMONTH(A282,0)+1</f>
        <v>45566</v>
      </c>
      <c r="B283" s="163" t="n">
        <f aca="false">S283*(1+I$3)</f>
        <v>5.198</v>
      </c>
      <c r="C283" s="163" t="n">
        <f aca="false">T283*(1+J$3)</f>
        <v>14.427</v>
      </c>
      <c r="D283" s="286" t="n">
        <f aca="false">C283/2</f>
        <v>7.2135</v>
      </c>
      <c r="E283" s="286"/>
      <c r="F283" s="286"/>
      <c r="G283" s="263" t="n">
        <f aca="false">VLOOKUP(A283,'Gas Curves'!$A$11:$G$371,2)</f>
        <v>0.6</v>
      </c>
      <c r="H283" s="263" t="n">
        <f aca="false">IF(VLOOKUP(A283,'Gas Curves'!$A$11:$I$371,8)=0,H282,VLOOKUP(A283,'Gas Curves'!$A$11:$I$371,8))</f>
        <v>0.185</v>
      </c>
      <c r="I283" s="263" t="n">
        <f aca="false">H283/2</f>
        <v>0.0925</v>
      </c>
      <c r="J283" s="263"/>
      <c r="K283" s="263"/>
      <c r="L283" s="135" t="n">
        <f aca="false">VLOOKUP(A283,'Power Curves'!$BF$9:$BG$232,2)</f>
        <v>0.89</v>
      </c>
      <c r="M283" s="130" t="n">
        <f aca="false">L283</f>
        <v>0.89</v>
      </c>
      <c r="N283" s="130" t="n">
        <f aca="false">M283</f>
        <v>0.89</v>
      </c>
      <c r="S283" s="200" t="n">
        <f aca="false">VLOOKUP(A283,'Gas Curves'!$A$11:$G$371,3)+IF(Fuel!$P$1,VLOOKUP(A283,'Gas Curves'!$A$11:$G$371,IF(AND(MONTH(A283)&gt;=4,MONTH(A283)&lt;=10),4,5)),0)+IF(Fuel!$P$2,VLOOKUP(A283,'Gas Curves'!$A$11:$G$371,IF(AND(MONTH(A283)&gt;=4,MONTH(A283)&lt;=10),6,7)),0)</f>
        <v>5.198</v>
      </c>
      <c r="T283" s="263" t="n">
        <f aca="false">IF(VLOOKUP(A283,'Gas Curves'!$A$11:$I$371,9)=0,T282,VLOOKUP(A283,'Gas Curves'!$A$11:$I$371,9))</f>
        <v>14.427</v>
      </c>
    </row>
    <row r="284" customFormat="false" ht="12.75" hidden="false" customHeight="false" outlineLevel="0" collapsed="false">
      <c r="A284" s="195" t="n">
        <f aca="false">EOMONTH(A283,0)+1</f>
        <v>45597</v>
      </c>
      <c r="B284" s="163" t="n">
        <f aca="false">S284*(1+I$3)</f>
        <v>5.333</v>
      </c>
      <c r="C284" s="163" t="n">
        <f aca="false">T284*(1+J$3)</f>
        <v>14.427</v>
      </c>
      <c r="D284" s="286" t="n">
        <f aca="false">C284/2</f>
        <v>7.2135</v>
      </c>
      <c r="E284" s="286"/>
      <c r="F284" s="286"/>
      <c r="G284" s="263" t="n">
        <f aca="false">VLOOKUP(A284,'Gas Curves'!$A$11:$G$371,2)</f>
        <v>0.85</v>
      </c>
      <c r="H284" s="263" t="n">
        <f aca="false">IF(VLOOKUP(A284,'Gas Curves'!$A$11:$I$371,8)=0,H283,VLOOKUP(A284,'Gas Curves'!$A$11:$I$371,8))</f>
        <v>0.185</v>
      </c>
      <c r="I284" s="263" t="n">
        <f aca="false">H284/2</f>
        <v>0.0925</v>
      </c>
      <c r="J284" s="263"/>
      <c r="K284" s="263"/>
      <c r="L284" s="135" t="n">
        <f aca="false">VLOOKUP(A284,'Power Curves'!$BF$9:$BG$232,2)</f>
        <v>0.89</v>
      </c>
      <c r="M284" s="130" t="n">
        <f aca="false">L284</f>
        <v>0.89</v>
      </c>
      <c r="N284" s="130" t="n">
        <f aca="false">M284</f>
        <v>0.89</v>
      </c>
      <c r="S284" s="200" t="n">
        <f aca="false">VLOOKUP(A284,'Gas Curves'!$A$11:$G$371,3)+IF(Fuel!$P$1,VLOOKUP(A284,'Gas Curves'!$A$11:$G$371,IF(AND(MONTH(A284)&gt;=4,MONTH(A284)&lt;=10),4,5)),0)+IF(Fuel!$P$2,VLOOKUP(A284,'Gas Curves'!$A$11:$G$371,IF(AND(MONTH(A284)&gt;=4,MONTH(A284)&lt;=10),6,7)),0)</f>
        <v>5.333</v>
      </c>
      <c r="T284" s="263" t="n">
        <f aca="false">IF(VLOOKUP(A284,'Gas Curves'!$A$11:$I$371,9)=0,T283,VLOOKUP(A284,'Gas Curves'!$A$11:$I$371,9))</f>
        <v>14.427</v>
      </c>
    </row>
    <row r="285" customFormat="false" ht="12.75" hidden="false" customHeight="false" outlineLevel="0" collapsed="false">
      <c r="A285" s="195" t="n">
        <f aca="false">EOMONTH(A284,0)+1</f>
        <v>45627</v>
      </c>
      <c r="B285" s="163" t="n">
        <f aca="false">S285*(1+I$3)</f>
        <v>5.4855</v>
      </c>
      <c r="C285" s="163" t="n">
        <f aca="false">T285*(1+J$3)</f>
        <v>14.427</v>
      </c>
      <c r="D285" s="286" t="n">
        <f aca="false">C285/2</f>
        <v>7.2135</v>
      </c>
      <c r="E285" s="286"/>
      <c r="F285" s="286"/>
      <c r="G285" s="263" t="n">
        <f aca="false">VLOOKUP(A285,'Gas Curves'!$A$11:$G$371,2)</f>
        <v>1.05</v>
      </c>
      <c r="H285" s="263" t="n">
        <f aca="false">IF(VLOOKUP(A285,'Gas Curves'!$A$11:$I$371,8)=0,H284,VLOOKUP(A285,'Gas Curves'!$A$11:$I$371,8))</f>
        <v>0.185</v>
      </c>
      <c r="I285" s="263" t="n">
        <f aca="false">H285/2</f>
        <v>0.0925</v>
      </c>
      <c r="J285" s="263"/>
      <c r="K285" s="263"/>
      <c r="L285" s="135" t="n">
        <f aca="false">VLOOKUP(A285,'Power Curves'!$BF$9:$BG$232,2)</f>
        <v>0.89</v>
      </c>
      <c r="M285" s="130" t="n">
        <f aca="false">L285</f>
        <v>0.89</v>
      </c>
      <c r="N285" s="130" t="n">
        <f aca="false">M285</f>
        <v>0.89</v>
      </c>
      <c r="S285" s="200" t="n">
        <f aca="false">VLOOKUP(A285,'Gas Curves'!$A$11:$G$371,3)+IF(Fuel!$P$1,VLOOKUP(A285,'Gas Curves'!$A$11:$G$371,IF(AND(MONTH(A285)&gt;=4,MONTH(A285)&lt;=10),4,5)),0)+IF(Fuel!$P$2,VLOOKUP(A285,'Gas Curves'!$A$11:$G$371,IF(AND(MONTH(A285)&gt;=4,MONTH(A285)&lt;=10),6,7)),0)</f>
        <v>5.4855</v>
      </c>
      <c r="T285" s="263" t="n">
        <f aca="false">IF(VLOOKUP(A285,'Gas Curves'!$A$11:$I$371,9)=0,T284,VLOOKUP(A285,'Gas Curves'!$A$11:$I$371,9))</f>
        <v>14.427</v>
      </c>
    </row>
    <row r="286" customFormat="false" ht="12.75" hidden="false" customHeight="false" outlineLevel="0" collapsed="false">
      <c r="A286" s="195" t="n">
        <f aca="false">EOMONTH(A285,0)+1</f>
        <v>45658</v>
      </c>
      <c r="B286" s="163" t="n">
        <f aca="false">S286*(1+I$3)</f>
        <v>-0.0825</v>
      </c>
      <c r="C286" s="163" t="n">
        <f aca="false">T286*(1+J$3)</f>
        <v>14.427</v>
      </c>
      <c r="D286" s="286" t="n">
        <f aca="false">C286/2</f>
        <v>7.2135</v>
      </c>
      <c r="E286" s="286"/>
      <c r="F286" s="286"/>
      <c r="G286" s="263" t="n">
        <f aca="false">VLOOKUP(A286,'Gas Curves'!$A$11:$G$371,2)</f>
        <v>1.05</v>
      </c>
      <c r="H286" s="263" t="n">
        <f aca="false">IF(VLOOKUP(A286,'Gas Curves'!$A$11:$I$371,8)=0,H285,VLOOKUP(A286,'Gas Curves'!$A$11:$I$371,8))</f>
        <v>0.185</v>
      </c>
      <c r="I286" s="263" t="n">
        <f aca="false">H286/2</f>
        <v>0.0925</v>
      </c>
      <c r="J286" s="263"/>
      <c r="K286" s="263"/>
      <c r="L286" s="135" t="n">
        <f aca="false">VLOOKUP(A286,'Power Curves'!$BF$9:$BG$232,2)</f>
        <v>0.89</v>
      </c>
      <c r="M286" s="130" t="n">
        <f aca="false">L286</f>
        <v>0.89</v>
      </c>
      <c r="N286" s="130" t="n">
        <f aca="false">M286</f>
        <v>0.89</v>
      </c>
      <c r="S286" s="200" t="n">
        <f aca="false">VLOOKUP(A286,'Gas Curves'!$A$11:$G$371,3)+IF(Fuel!$P$1,VLOOKUP(A286,'Gas Curves'!$A$11:$G$371,IF(AND(MONTH(A286)&gt;=4,MONTH(A286)&lt;=10),4,5)),0)+IF(Fuel!$P$2,VLOOKUP(A286,'Gas Curves'!$A$11:$G$371,IF(AND(MONTH(A286)&gt;=4,MONTH(A286)&lt;=10),6,7)),0)</f>
        <v>-0.0825</v>
      </c>
      <c r="T286" s="263" t="n">
        <f aca="false">IF(VLOOKUP(A286,'Gas Curves'!$A$11:$I$371,9)=0,T285,VLOOKUP(A286,'Gas Curves'!$A$11:$I$371,9))</f>
        <v>14.427</v>
      </c>
    </row>
    <row r="287" customFormat="false" ht="12.75" hidden="false" customHeight="false" outlineLevel="0" collapsed="false">
      <c r="A287" s="195" t="n">
        <f aca="false">EOMONTH(A286,0)+1</f>
        <v>45689</v>
      </c>
      <c r="B287" s="163" t="n">
        <f aca="false">S287*(1+I$3)</f>
        <v>-0.065</v>
      </c>
      <c r="C287" s="163" t="n">
        <f aca="false">T287*(1+J$3)</f>
        <v>14.427</v>
      </c>
      <c r="D287" s="286" t="n">
        <f aca="false">C287/2</f>
        <v>7.2135</v>
      </c>
      <c r="E287" s="286"/>
      <c r="F287" s="286"/>
      <c r="G287" s="263" t="n">
        <f aca="false">VLOOKUP(A287,'Gas Curves'!$A$11:$G$371,2)</f>
        <v>1.05</v>
      </c>
      <c r="H287" s="263" t="n">
        <f aca="false">IF(VLOOKUP(A287,'Gas Curves'!$A$11:$I$371,8)=0,H286,VLOOKUP(A287,'Gas Curves'!$A$11:$I$371,8))</f>
        <v>0.185</v>
      </c>
      <c r="I287" s="263" t="n">
        <f aca="false">H287/2</f>
        <v>0.0925</v>
      </c>
      <c r="J287" s="263"/>
      <c r="K287" s="263"/>
      <c r="L287" s="135" t="n">
        <f aca="false">VLOOKUP(A287,'Power Curves'!$BF$9:$BG$232,2)</f>
        <v>0.89</v>
      </c>
      <c r="M287" s="130" t="n">
        <f aca="false">L287</f>
        <v>0.89</v>
      </c>
      <c r="N287" s="130" t="n">
        <f aca="false">M287</f>
        <v>0.89</v>
      </c>
      <c r="S287" s="200" t="n">
        <f aca="false">VLOOKUP(A287,'Gas Curves'!$A$11:$G$371,3)+IF(Fuel!$P$1,VLOOKUP(A287,'Gas Curves'!$A$11:$G$371,IF(AND(MONTH(A287)&gt;=4,MONTH(A287)&lt;=10),4,5)),0)+IF(Fuel!$P$2,VLOOKUP(A287,'Gas Curves'!$A$11:$G$371,IF(AND(MONTH(A287)&gt;=4,MONTH(A287)&lt;=10),6,7)),0)</f>
        <v>-0.065</v>
      </c>
      <c r="T287" s="263" t="n">
        <f aca="false">IF(VLOOKUP(A287,'Gas Curves'!$A$11:$I$371,9)=0,T286,VLOOKUP(A287,'Gas Curves'!$A$11:$I$371,9))</f>
        <v>14.427</v>
      </c>
    </row>
    <row r="288" customFormat="false" ht="12.75" hidden="false" customHeight="false" outlineLevel="0" collapsed="false">
      <c r="A288" s="195" t="n">
        <f aca="false">EOMONTH(A287,0)+1</f>
        <v>45717</v>
      </c>
      <c r="B288" s="163" t="n">
        <f aca="false">S288*(1+I$3)</f>
        <v>-0.0525</v>
      </c>
      <c r="C288" s="163" t="n">
        <f aca="false">T288*(1+J$3)</f>
        <v>14.427</v>
      </c>
      <c r="D288" s="286" t="n">
        <f aca="false">C288/2</f>
        <v>7.2135</v>
      </c>
      <c r="E288" s="286"/>
      <c r="F288" s="286"/>
      <c r="G288" s="263" t="n">
        <f aca="false">VLOOKUP(A288,'Gas Curves'!$A$11:$G$371,2)</f>
        <v>0.8</v>
      </c>
      <c r="H288" s="263" t="n">
        <f aca="false">IF(VLOOKUP(A288,'Gas Curves'!$A$11:$I$371,8)=0,H287,VLOOKUP(A288,'Gas Curves'!$A$11:$I$371,8))</f>
        <v>0.185</v>
      </c>
      <c r="I288" s="263" t="n">
        <f aca="false">H288/2</f>
        <v>0.0925</v>
      </c>
      <c r="J288" s="263"/>
      <c r="K288" s="263"/>
      <c r="L288" s="135" t="n">
        <f aca="false">VLOOKUP(A288,'Power Curves'!$BF$9:$BG$232,2)</f>
        <v>0.89</v>
      </c>
      <c r="M288" s="130" t="n">
        <f aca="false">L288</f>
        <v>0.89</v>
      </c>
      <c r="N288" s="130" t="n">
        <f aca="false">M288</f>
        <v>0.89</v>
      </c>
      <c r="S288" s="200" t="n">
        <f aca="false">VLOOKUP(A288,'Gas Curves'!$A$11:$G$371,3)+IF(Fuel!$P$1,VLOOKUP(A288,'Gas Curves'!$A$11:$G$371,IF(AND(MONTH(A288)&gt;=4,MONTH(A288)&lt;=10),4,5)),0)+IF(Fuel!$P$2,VLOOKUP(A288,'Gas Curves'!$A$11:$G$371,IF(AND(MONTH(A288)&gt;=4,MONTH(A288)&lt;=10),6,7)),0)</f>
        <v>-0.0525</v>
      </c>
      <c r="T288" s="263" t="n">
        <f aca="false">IF(VLOOKUP(A288,'Gas Curves'!$A$11:$I$371,9)=0,T287,VLOOKUP(A288,'Gas Curves'!$A$11:$I$371,9))</f>
        <v>14.427</v>
      </c>
    </row>
    <row r="289" customFormat="false" ht="12.75" hidden="false" customHeight="false" outlineLevel="0" collapsed="false">
      <c r="A289" s="195" t="n">
        <f aca="false">EOMONTH(A288,0)+1</f>
        <v>45748</v>
      </c>
      <c r="B289" s="163" t="n">
        <f aca="false">S289*(1+I$3)</f>
        <v>-0.015</v>
      </c>
      <c r="C289" s="163" t="n">
        <f aca="false">T289*(1+J$3)</f>
        <v>14.427</v>
      </c>
      <c r="D289" s="286" t="n">
        <f aca="false">C289/2</f>
        <v>7.2135</v>
      </c>
      <c r="E289" s="286"/>
      <c r="F289" s="286"/>
      <c r="G289" s="263" t="n">
        <f aca="false">VLOOKUP(A289,'Gas Curves'!$A$11:$G$371,2)</f>
        <v>0.45</v>
      </c>
      <c r="H289" s="263" t="n">
        <f aca="false">IF(VLOOKUP(A289,'Gas Curves'!$A$11:$I$371,8)=0,H288,VLOOKUP(A289,'Gas Curves'!$A$11:$I$371,8))</f>
        <v>0.185</v>
      </c>
      <c r="I289" s="263" t="n">
        <f aca="false">H289/2</f>
        <v>0.0925</v>
      </c>
      <c r="J289" s="263"/>
      <c r="K289" s="263"/>
      <c r="L289" s="135" t="n">
        <f aca="false">VLOOKUP(A289,'Power Curves'!$BF$9:$BG$232,2)</f>
        <v>0.89</v>
      </c>
      <c r="M289" s="130" t="n">
        <f aca="false">L289</f>
        <v>0.89</v>
      </c>
      <c r="N289" s="130" t="n">
        <f aca="false">M289</f>
        <v>0.89</v>
      </c>
      <c r="S289" s="200" t="n">
        <f aca="false">VLOOKUP(A289,'Gas Curves'!$A$11:$G$371,3)+IF(Fuel!$P$1,VLOOKUP(A289,'Gas Curves'!$A$11:$G$371,IF(AND(MONTH(A289)&gt;=4,MONTH(A289)&lt;=10),4,5)),0)+IF(Fuel!$P$2,VLOOKUP(A289,'Gas Curves'!$A$11:$G$371,IF(AND(MONTH(A289)&gt;=4,MONTH(A289)&lt;=10),6,7)),0)</f>
        <v>-0.015</v>
      </c>
      <c r="T289" s="263" t="n">
        <f aca="false">IF(VLOOKUP(A289,'Gas Curves'!$A$11:$I$371,9)=0,T288,VLOOKUP(A289,'Gas Curves'!$A$11:$I$371,9))</f>
        <v>14.427</v>
      </c>
    </row>
    <row r="290" customFormat="false" ht="12.75" hidden="false" customHeight="false" outlineLevel="0" collapsed="false">
      <c r="A290" s="195" t="n">
        <f aca="false">EOMONTH(A289,0)+1</f>
        <v>45778</v>
      </c>
      <c r="B290" s="163" t="n">
        <f aca="false">S290*(1+I$3)</f>
        <v>-0.015</v>
      </c>
      <c r="C290" s="163" t="n">
        <f aca="false">T290*(1+J$3)</f>
        <v>14.427</v>
      </c>
      <c r="D290" s="286" t="n">
        <f aca="false">C290/2</f>
        <v>7.2135</v>
      </c>
      <c r="E290" s="286"/>
      <c r="F290" s="286"/>
      <c r="G290" s="263" t="n">
        <f aca="false">VLOOKUP(A290,'Gas Curves'!$A$11:$G$371,2)</f>
        <v>0.5</v>
      </c>
      <c r="H290" s="263" t="n">
        <f aca="false">IF(VLOOKUP(A290,'Gas Curves'!$A$11:$I$371,8)=0,H289,VLOOKUP(A290,'Gas Curves'!$A$11:$I$371,8))</f>
        <v>0.185</v>
      </c>
      <c r="I290" s="263" t="n">
        <f aca="false">H290/2</f>
        <v>0.0925</v>
      </c>
      <c r="J290" s="263"/>
      <c r="K290" s="263"/>
      <c r="L290" s="135" t="n">
        <f aca="false">VLOOKUP(A290,'Power Curves'!$BF$9:$BG$232,2)</f>
        <v>0.89</v>
      </c>
      <c r="M290" s="130" t="n">
        <f aca="false">L290</f>
        <v>0.89</v>
      </c>
      <c r="N290" s="130" t="n">
        <f aca="false">M290</f>
        <v>0.89</v>
      </c>
      <c r="S290" s="200" t="n">
        <f aca="false">VLOOKUP(A290,'Gas Curves'!$A$11:$G$371,3)+IF(Fuel!$P$1,VLOOKUP(A290,'Gas Curves'!$A$11:$G$371,IF(AND(MONTH(A290)&gt;=4,MONTH(A290)&lt;=10),4,5)),0)+IF(Fuel!$P$2,VLOOKUP(A290,'Gas Curves'!$A$11:$G$371,IF(AND(MONTH(A290)&gt;=4,MONTH(A290)&lt;=10),6,7)),0)</f>
        <v>-0.015</v>
      </c>
      <c r="T290" s="263" t="n">
        <f aca="false">IF(VLOOKUP(A290,'Gas Curves'!$A$11:$I$371,9)=0,T289,VLOOKUP(A290,'Gas Curves'!$A$11:$I$371,9))</f>
        <v>14.427</v>
      </c>
    </row>
    <row r="291" customFormat="false" ht="12.75" hidden="false" customHeight="false" outlineLevel="0" collapsed="false">
      <c r="A291" s="195" t="n">
        <f aca="false">EOMONTH(A290,0)+1</f>
        <v>45809</v>
      </c>
      <c r="B291" s="163" t="n">
        <f aca="false">S291*(1+I$3)</f>
        <v>-0.01</v>
      </c>
      <c r="C291" s="163" t="n">
        <f aca="false">T291*(1+J$3)</f>
        <v>14.427</v>
      </c>
      <c r="D291" s="286" t="n">
        <f aca="false">C291/2</f>
        <v>7.2135</v>
      </c>
      <c r="E291" s="286"/>
      <c r="F291" s="286"/>
      <c r="G291" s="263" t="n">
        <f aca="false">VLOOKUP(A291,'Gas Curves'!$A$11:$G$371,2)</f>
        <v>0.5</v>
      </c>
      <c r="H291" s="263" t="n">
        <f aca="false">IF(VLOOKUP(A291,'Gas Curves'!$A$11:$I$371,8)=0,H290,VLOOKUP(A291,'Gas Curves'!$A$11:$I$371,8))</f>
        <v>0.185</v>
      </c>
      <c r="I291" s="263" t="n">
        <f aca="false">H291/2</f>
        <v>0.0925</v>
      </c>
      <c r="J291" s="263"/>
      <c r="K291" s="263"/>
      <c r="L291" s="135" t="n">
        <f aca="false">VLOOKUP(A291,'Power Curves'!$BF$9:$BG$232,2)</f>
        <v>0.89</v>
      </c>
      <c r="M291" s="130" t="n">
        <f aca="false">L291</f>
        <v>0.89</v>
      </c>
      <c r="N291" s="130" t="n">
        <f aca="false">M291</f>
        <v>0.89</v>
      </c>
      <c r="S291" s="200" t="n">
        <f aca="false">VLOOKUP(A291,'Gas Curves'!$A$11:$G$371,3)+IF(Fuel!$P$1,VLOOKUP(A291,'Gas Curves'!$A$11:$G$371,IF(AND(MONTH(A291)&gt;=4,MONTH(A291)&lt;=10),4,5)),0)+IF(Fuel!$P$2,VLOOKUP(A291,'Gas Curves'!$A$11:$G$371,IF(AND(MONTH(A291)&gt;=4,MONTH(A291)&lt;=10),6,7)),0)</f>
        <v>-0.01</v>
      </c>
      <c r="T291" s="263" t="n">
        <f aca="false">IF(VLOOKUP(A291,'Gas Curves'!$A$11:$I$371,9)=0,T290,VLOOKUP(A291,'Gas Curves'!$A$11:$I$371,9))</f>
        <v>14.427</v>
      </c>
    </row>
    <row r="292" customFormat="false" ht="12.75" hidden="false" customHeight="false" outlineLevel="0" collapsed="false">
      <c r="A292" s="195" t="n">
        <f aca="false">EOMONTH(A291,0)+1</f>
        <v>45839</v>
      </c>
      <c r="B292" s="163" t="n">
        <f aca="false">S292*(1+I$3)</f>
        <v>-0.0075</v>
      </c>
      <c r="C292" s="163" t="n">
        <f aca="false">T292*(1+J$3)</f>
        <v>14.427</v>
      </c>
      <c r="D292" s="286" t="n">
        <f aca="false">C292/2</f>
        <v>7.2135</v>
      </c>
      <c r="E292" s="286"/>
      <c r="F292" s="286"/>
      <c r="G292" s="263" t="n">
        <f aca="false">VLOOKUP(A292,'Gas Curves'!$A$11:$G$371,2)</f>
        <v>0.5</v>
      </c>
      <c r="H292" s="263" t="n">
        <f aca="false">IF(VLOOKUP(A292,'Gas Curves'!$A$11:$I$371,8)=0,H291,VLOOKUP(A292,'Gas Curves'!$A$11:$I$371,8))</f>
        <v>0.185</v>
      </c>
      <c r="I292" s="263" t="n">
        <f aca="false">H292/2</f>
        <v>0.0925</v>
      </c>
      <c r="J292" s="263"/>
      <c r="K292" s="263"/>
      <c r="L292" s="135" t="n">
        <f aca="false">VLOOKUP(A292,'Power Curves'!$BF$9:$BG$232,2)</f>
        <v>0.89</v>
      </c>
      <c r="M292" s="130" t="n">
        <f aca="false">L292</f>
        <v>0.89</v>
      </c>
      <c r="N292" s="130" t="n">
        <f aca="false">M292</f>
        <v>0.89</v>
      </c>
      <c r="S292" s="200" t="n">
        <f aca="false">VLOOKUP(A292,'Gas Curves'!$A$11:$G$371,3)+IF(Fuel!$P$1,VLOOKUP(A292,'Gas Curves'!$A$11:$G$371,IF(AND(MONTH(A292)&gt;=4,MONTH(A292)&lt;=10),4,5)),0)+IF(Fuel!$P$2,VLOOKUP(A292,'Gas Curves'!$A$11:$G$371,IF(AND(MONTH(A292)&gt;=4,MONTH(A292)&lt;=10),6,7)),0)</f>
        <v>-0.0075</v>
      </c>
      <c r="T292" s="263" t="n">
        <f aca="false">IF(VLOOKUP(A292,'Gas Curves'!$A$11:$I$371,9)=0,T291,VLOOKUP(A292,'Gas Curves'!$A$11:$I$371,9))</f>
        <v>14.427</v>
      </c>
    </row>
    <row r="293" customFormat="false" ht="12.75" hidden="false" customHeight="false" outlineLevel="0" collapsed="false">
      <c r="A293" s="195" t="n">
        <f aca="false">EOMONTH(A292,0)+1</f>
        <v>45870</v>
      </c>
      <c r="B293" s="163" t="n">
        <f aca="false">S293*(1+I$3)</f>
        <v>-0.005</v>
      </c>
      <c r="C293" s="163" t="n">
        <f aca="false">T293*(1+J$3)</f>
        <v>14.427</v>
      </c>
      <c r="D293" s="286" t="n">
        <f aca="false">C293/2</f>
        <v>7.2135</v>
      </c>
      <c r="E293" s="286"/>
      <c r="F293" s="286"/>
      <c r="G293" s="263" t="n">
        <f aca="false">VLOOKUP(A293,'Gas Curves'!$A$11:$G$371,2)</f>
        <v>0.55</v>
      </c>
      <c r="H293" s="263" t="n">
        <f aca="false">IF(VLOOKUP(A293,'Gas Curves'!$A$11:$I$371,8)=0,H292,VLOOKUP(A293,'Gas Curves'!$A$11:$I$371,8))</f>
        <v>0.185</v>
      </c>
      <c r="I293" s="263" t="n">
        <f aca="false">H293/2</f>
        <v>0.0925</v>
      </c>
      <c r="J293" s="263"/>
      <c r="K293" s="263"/>
      <c r="L293" s="135" t="n">
        <f aca="false">VLOOKUP(A293,'Power Curves'!$BF$9:$BG$232,2)</f>
        <v>0.89</v>
      </c>
      <c r="M293" s="130" t="n">
        <f aca="false">L293</f>
        <v>0.89</v>
      </c>
      <c r="N293" s="130" t="n">
        <f aca="false">M293</f>
        <v>0.89</v>
      </c>
      <c r="S293" s="200" t="n">
        <f aca="false">VLOOKUP(A293,'Gas Curves'!$A$11:$G$371,3)+IF(Fuel!$P$1,VLOOKUP(A293,'Gas Curves'!$A$11:$G$371,IF(AND(MONTH(A293)&gt;=4,MONTH(A293)&lt;=10),4,5)),0)+IF(Fuel!$P$2,VLOOKUP(A293,'Gas Curves'!$A$11:$G$371,IF(AND(MONTH(A293)&gt;=4,MONTH(A293)&lt;=10),6,7)),0)</f>
        <v>-0.005</v>
      </c>
      <c r="T293" s="263" t="n">
        <f aca="false">IF(VLOOKUP(A293,'Gas Curves'!$A$11:$I$371,9)=0,T292,VLOOKUP(A293,'Gas Curves'!$A$11:$I$371,9))</f>
        <v>14.427</v>
      </c>
    </row>
    <row r="294" customFormat="false" ht="12.75" hidden="false" customHeight="false" outlineLevel="0" collapsed="false">
      <c r="A294" s="195" t="n">
        <f aca="false">EOMONTH(A293,0)+1</f>
        <v>45901</v>
      </c>
      <c r="B294" s="163" t="n">
        <f aca="false">S294*(1+I$3)</f>
        <v>-0.0125</v>
      </c>
      <c r="C294" s="163" t="n">
        <f aca="false">T294*(1+J$3)</f>
        <v>14.427</v>
      </c>
      <c r="D294" s="286" t="n">
        <f aca="false">C294/2</f>
        <v>7.2135</v>
      </c>
      <c r="E294" s="286"/>
      <c r="F294" s="286"/>
      <c r="G294" s="263" t="n">
        <f aca="false">VLOOKUP(A294,'Gas Curves'!$A$11:$G$371,2)</f>
        <v>0.55</v>
      </c>
      <c r="H294" s="263" t="n">
        <f aca="false">IF(VLOOKUP(A294,'Gas Curves'!$A$11:$I$371,8)=0,H293,VLOOKUP(A294,'Gas Curves'!$A$11:$I$371,8))</f>
        <v>0.185</v>
      </c>
      <c r="I294" s="263" t="n">
        <f aca="false">H294/2</f>
        <v>0.0925</v>
      </c>
      <c r="J294" s="263"/>
      <c r="K294" s="263"/>
      <c r="L294" s="135" t="n">
        <f aca="false">VLOOKUP(A294,'Power Curves'!$BF$9:$BG$232,2)</f>
        <v>0.89</v>
      </c>
      <c r="M294" s="130" t="n">
        <f aca="false">L294</f>
        <v>0.89</v>
      </c>
      <c r="N294" s="130" t="n">
        <f aca="false">M294</f>
        <v>0.89</v>
      </c>
      <c r="S294" s="200" t="n">
        <f aca="false">VLOOKUP(A294,'Gas Curves'!$A$11:$G$371,3)+IF(Fuel!$P$1,VLOOKUP(A294,'Gas Curves'!$A$11:$G$371,IF(AND(MONTH(A294)&gt;=4,MONTH(A294)&lt;=10),4,5)),0)+IF(Fuel!$P$2,VLOOKUP(A294,'Gas Curves'!$A$11:$G$371,IF(AND(MONTH(A294)&gt;=4,MONTH(A294)&lt;=10),6,7)),0)</f>
        <v>-0.0125</v>
      </c>
      <c r="T294" s="263" t="n">
        <f aca="false">IF(VLOOKUP(A294,'Gas Curves'!$A$11:$I$371,9)=0,T293,VLOOKUP(A294,'Gas Curves'!$A$11:$I$371,9))</f>
        <v>14.427</v>
      </c>
    </row>
    <row r="295" customFormat="false" ht="12.75" hidden="false" customHeight="false" outlineLevel="0" collapsed="false">
      <c r="A295" s="195" t="n">
        <f aca="false">EOMONTH(A294,0)+1</f>
        <v>45931</v>
      </c>
      <c r="B295" s="163" t="n">
        <f aca="false">S295*(1+I$3)</f>
        <v>-0.0225</v>
      </c>
      <c r="C295" s="163" t="n">
        <f aca="false">T295*(1+J$3)</f>
        <v>14.427</v>
      </c>
      <c r="D295" s="286" t="n">
        <f aca="false">C295/2</f>
        <v>7.2135</v>
      </c>
      <c r="E295" s="286"/>
      <c r="F295" s="286"/>
      <c r="G295" s="263" t="n">
        <f aca="false">VLOOKUP(A295,'Gas Curves'!$A$11:$G$371,2)</f>
        <v>0.6</v>
      </c>
      <c r="H295" s="263" t="n">
        <f aca="false">IF(VLOOKUP(A295,'Gas Curves'!$A$11:$I$371,8)=0,H294,VLOOKUP(A295,'Gas Curves'!$A$11:$I$371,8))</f>
        <v>0.185</v>
      </c>
      <c r="I295" s="263" t="n">
        <f aca="false">H295/2</f>
        <v>0.0925</v>
      </c>
      <c r="J295" s="263"/>
      <c r="K295" s="263"/>
      <c r="L295" s="135" t="n">
        <f aca="false">VLOOKUP(A295,'Power Curves'!$BF$9:$BG$232,2)</f>
        <v>0.89</v>
      </c>
      <c r="M295" s="130" t="n">
        <f aca="false">L295</f>
        <v>0.89</v>
      </c>
      <c r="N295" s="130" t="n">
        <f aca="false">M295</f>
        <v>0.89</v>
      </c>
      <c r="S295" s="200" t="n">
        <f aca="false">VLOOKUP(A295,'Gas Curves'!$A$11:$G$371,3)+IF(Fuel!$P$1,VLOOKUP(A295,'Gas Curves'!$A$11:$G$371,IF(AND(MONTH(A295)&gt;=4,MONTH(A295)&lt;=10),4,5)),0)+IF(Fuel!$P$2,VLOOKUP(A295,'Gas Curves'!$A$11:$G$371,IF(AND(MONTH(A295)&gt;=4,MONTH(A295)&lt;=10),6,7)),0)</f>
        <v>-0.0225</v>
      </c>
      <c r="T295" s="263" t="n">
        <f aca="false">IF(VLOOKUP(A295,'Gas Curves'!$A$11:$I$371,9)=0,T294,VLOOKUP(A295,'Gas Curves'!$A$11:$I$371,9))</f>
        <v>14.427</v>
      </c>
    </row>
    <row r="296" customFormat="false" ht="12.75" hidden="false" customHeight="false" outlineLevel="0" collapsed="false">
      <c r="A296" s="195" t="n">
        <f aca="false">EOMONTH(A295,0)+1</f>
        <v>45962</v>
      </c>
      <c r="B296" s="163" t="n">
        <f aca="false">S296*(1+I$3)</f>
        <v>-0.0575</v>
      </c>
      <c r="C296" s="163" t="n">
        <f aca="false">T296*(1+J$3)</f>
        <v>14.427</v>
      </c>
      <c r="D296" s="286" t="n">
        <f aca="false">C296/2</f>
        <v>7.2135</v>
      </c>
      <c r="E296" s="286"/>
      <c r="F296" s="286"/>
      <c r="G296" s="263" t="n">
        <f aca="false">VLOOKUP(A296,'Gas Curves'!$A$11:$G$371,2)</f>
        <v>0.85</v>
      </c>
      <c r="H296" s="263" t="n">
        <f aca="false">IF(VLOOKUP(A296,'Gas Curves'!$A$11:$I$371,8)=0,H295,VLOOKUP(A296,'Gas Curves'!$A$11:$I$371,8))</f>
        <v>0.185</v>
      </c>
      <c r="I296" s="263" t="n">
        <f aca="false">H296/2</f>
        <v>0.0925</v>
      </c>
      <c r="J296" s="263"/>
      <c r="K296" s="263"/>
      <c r="L296" s="135" t="n">
        <f aca="false">VLOOKUP(A296,'Power Curves'!$BF$9:$BG$232,2)</f>
        <v>0.89</v>
      </c>
      <c r="M296" s="130" t="n">
        <f aca="false">L296</f>
        <v>0.89</v>
      </c>
      <c r="N296" s="130" t="n">
        <f aca="false">M296</f>
        <v>0.89</v>
      </c>
      <c r="S296" s="200" t="n">
        <f aca="false">VLOOKUP(A296,'Gas Curves'!$A$11:$G$371,3)+IF(Fuel!$P$1,VLOOKUP(A296,'Gas Curves'!$A$11:$G$371,IF(AND(MONTH(A296)&gt;=4,MONTH(A296)&lt;=10),4,5)),0)+IF(Fuel!$P$2,VLOOKUP(A296,'Gas Curves'!$A$11:$G$371,IF(AND(MONTH(A296)&gt;=4,MONTH(A296)&lt;=10),6,7)),0)</f>
        <v>-0.0575</v>
      </c>
      <c r="T296" s="263" t="n">
        <f aca="false">IF(VLOOKUP(A296,'Gas Curves'!$A$11:$I$371,9)=0,T295,VLOOKUP(A296,'Gas Curves'!$A$11:$I$371,9))</f>
        <v>14.427</v>
      </c>
    </row>
    <row r="297" customFormat="false" ht="12.75" hidden="false" customHeight="false" outlineLevel="0" collapsed="false">
      <c r="A297" s="195" t="n">
        <f aca="false">EOMONTH(A296,0)+1</f>
        <v>45992</v>
      </c>
      <c r="B297" s="163" t="n">
        <f aca="false">S297*(1+I$3)</f>
        <v>-0.08</v>
      </c>
      <c r="C297" s="163" t="n">
        <f aca="false">T297*(1+J$3)</f>
        <v>14.427</v>
      </c>
      <c r="D297" s="286" t="n">
        <f aca="false">C297/2</f>
        <v>7.2135</v>
      </c>
      <c r="E297" s="286"/>
      <c r="F297" s="286"/>
      <c r="G297" s="263" t="n">
        <f aca="false">VLOOKUP(A297,'Gas Curves'!$A$11:$G$371,2)</f>
        <v>1.05</v>
      </c>
      <c r="H297" s="263" t="n">
        <f aca="false">IF(VLOOKUP(A297,'Gas Curves'!$A$11:$I$371,8)=0,H296,VLOOKUP(A297,'Gas Curves'!$A$11:$I$371,8))</f>
        <v>0.185</v>
      </c>
      <c r="I297" s="263" t="n">
        <f aca="false">H297/2</f>
        <v>0.0925</v>
      </c>
      <c r="J297" s="263"/>
      <c r="K297" s="263"/>
      <c r="L297" s="135" t="n">
        <f aca="false">VLOOKUP(A297,'Power Curves'!$BF$9:$BG$232,2)</f>
        <v>0.89</v>
      </c>
      <c r="M297" s="130" t="n">
        <f aca="false">L297</f>
        <v>0.89</v>
      </c>
      <c r="N297" s="130" t="n">
        <f aca="false">M297</f>
        <v>0.89</v>
      </c>
      <c r="S297" s="200" t="n">
        <f aca="false">VLOOKUP(A297,'Gas Curves'!$A$11:$G$371,3)+IF(Fuel!$P$1,VLOOKUP(A297,'Gas Curves'!$A$11:$G$371,IF(AND(MONTH(A297)&gt;=4,MONTH(A297)&lt;=10),4,5)),0)+IF(Fuel!$P$2,VLOOKUP(A297,'Gas Curves'!$A$11:$G$371,IF(AND(MONTH(A297)&gt;=4,MONTH(A297)&lt;=10),6,7)),0)</f>
        <v>-0.08</v>
      </c>
      <c r="T297" s="263" t="n">
        <f aca="false">IF(VLOOKUP(A297,'Gas Curves'!$A$11:$I$371,9)=0,T296,VLOOKUP(A297,'Gas Curves'!$A$11:$I$371,9))</f>
        <v>14.427</v>
      </c>
    </row>
    <row r="298" customFormat="false" ht="12.75" hidden="false" customHeight="false" outlineLevel="0" collapsed="false">
      <c r="A298" s="195" t="n">
        <f aca="false">EOMONTH(A297,0)+1</f>
        <v>46023</v>
      </c>
      <c r="B298" s="163" t="n">
        <f aca="false">S298*(1+I$3)</f>
        <v>-0.0825</v>
      </c>
      <c r="C298" s="163" t="n">
        <f aca="false">T298*(1+J$3)</f>
        <v>14.427</v>
      </c>
      <c r="D298" s="286" t="n">
        <f aca="false">C298/2</f>
        <v>7.2135</v>
      </c>
      <c r="E298" s="286"/>
      <c r="F298" s="286"/>
      <c r="G298" s="263" t="n">
        <f aca="false">VLOOKUP(A298,'Gas Curves'!$A$11:$G$371,2)</f>
        <v>1.05</v>
      </c>
      <c r="H298" s="263" t="n">
        <f aca="false">IF(VLOOKUP(A298,'Gas Curves'!$A$11:$I$371,8)=0,H297,VLOOKUP(A298,'Gas Curves'!$A$11:$I$371,8))</f>
        <v>0.185</v>
      </c>
      <c r="I298" s="263" t="n">
        <f aca="false">H298/2</f>
        <v>0.0925</v>
      </c>
      <c r="J298" s="263"/>
      <c r="K298" s="263"/>
      <c r="L298" s="135" t="n">
        <f aca="false">VLOOKUP(A298,'Power Curves'!$BF$9:$BG$232,2)</f>
        <v>0.89</v>
      </c>
      <c r="M298" s="130" t="n">
        <f aca="false">L298</f>
        <v>0.89</v>
      </c>
      <c r="N298" s="130" t="n">
        <f aca="false">M298</f>
        <v>0.89</v>
      </c>
      <c r="S298" s="200" t="n">
        <f aca="false">VLOOKUP(A298,'Gas Curves'!$A$11:$G$371,3)+IF(Fuel!$P$1,VLOOKUP(A298,'Gas Curves'!$A$11:$G$371,IF(AND(MONTH(A298)&gt;=4,MONTH(A298)&lt;=10),4,5)),0)+IF(Fuel!$P$2,VLOOKUP(A298,'Gas Curves'!$A$11:$G$371,IF(AND(MONTH(A298)&gt;=4,MONTH(A298)&lt;=10),6,7)),0)</f>
        <v>-0.0825</v>
      </c>
      <c r="T298" s="263" t="n">
        <f aca="false">IF(VLOOKUP(A298,'Gas Curves'!$A$11:$I$371,9)=0,T297,VLOOKUP(A298,'Gas Curves'!$A$11:$I$371,9))</f>
        <v>14.427</v>
      </c>
    </row>
    <row r="299" customFormat="false" ht="12.75" hidden="false" customHeight="false" outlineLevel="0" collapsed="false">
      <c r="A299" s="195" t="n">
        <f aca="false">EOMONTH(A298,0)+1</f>
        <v>46054</v>
      </c>
      <c r="B299" s="163" t="n">
        <f aca="false">S299*(1+I$3)</f>
        <v>-0.065</v>
      </c>
      <c r="C299" s="163" t="n">
        <f aca="false">T299*(1+J$3)</f>
        <v>14.427</v>
      </c>
      <c r="D299" s="286" t="n">
        <f aca="false">C299/2</f>
        <v>7.2135</v>
      </c>
      <c r="E299" s="286"/>
      <c r="F299" s="286"/>
      <c r="G299" s="263" t="n">
        <f aca="false">VLOOKUP(A299,'Gas Curves'!$A$11:$G$371,2)</f>
        <v>1.05</v>
      </c>
      <c r="H299" s="263" t="n">
        <f aca="false">IF(VLOOKUP(A299,'Gas Curves'!$A$11:$I$371,8)=0,H298,VLOOKUP(A299,'Gas Curves'!$A$11:$I$371,8))</f>
        <v>0.185</v>
      </c>
      <c r="I299" s="263" t="n">
        <f aca="false">H299/2</f>
        <v>0.0925</v>
      </c>
      <c r="J299" s="263"/>
      <c r="K299" s="263"/>
      <c r="L299" s="135" t="n">
        <f aca="false">VLOOKUP(A299,'Power Curves'!$BF$9:$BG$232,2)</f>
        <v>0.89</v>
      </c>
      <c r="M299" s="130" t="n">
        <f aca="false">L299</f>
        <v>0.89</v>
      </c>
      <c r="N299" s="130" t="n">
        <f aca="false">M299</f>
        <v>0.89</v>
      </c>
      <c r="S299" s="200" t="n">
        <f aca="false">VLOOKUP(A299,'Gas Curves'!$A$11:$G$371,3)+IF(Fuel!$P$1,VLOOKUP(A299,'Gas Curves'!$A$11:$G$371,IF(AND(MONTH(A299)&gt;=4,MONTH(A299)&lt;=10),4,5)),0)+IF(Fuel!$P$2,VLOOKUP(A299,'Gas Curves'!$A$11:$G$371,IF(AND(MONTH(A299)&gt;=4,MONTH(A299)&lt;=10),6,7)),0)</f>
        <v>-0.065</v>
      </c>
      <c r="T299" s="263" t="n">
        <f aca="false">IF(VLOOKUP(A299,'Gas Curves'!$A$11:$I$371,9)=0,T298,VLOOKUP(A299,'Gas Curves'!$A$11:$I$371,9))</f>
        <v>14.427</v>
      </c>
    </row>
    <row r="300" customFormat="false" ht="12.75" hidden="false" customHeight="false" outlineLevel="0" collapsed="false">
      <c r="A300" s="195" t="n">
        <f aca="false">EOMONTH(A299,0)+1</f>
        <v>46082</v>
      </c>
      <c r="B300" s="163" t="n">
        <f aca="false">S300*(1+I$3)</f>
        <v>-0.0525</v>
      </c>
      <c r="C300" s="163" t="n">
        <f aca="false">T300*(1+J$3)</f>
        <v>14.427</v>
      </c>
      <c r="D300" s="286" t="n">
        <f aca="false">C300/2</f>
        <v>7.2135</v>
      </c>
      <c r="E300" s="286"/>
      <c r="F300" s="286"/>
      <c r="G300" s="263" t="n">
        <f aca="false">VLOOKUP(A300,'Gas Curves'!$A$11:$G$371,2)</f>
        <v>0.8</v>
      </c>
      <c r="H300" s="263" t="n">
        <f aca="false">IF(VLOOKUP(A300,'Gas Curves'!$A$11:$I$371,8)=0,H299,VLOOKUP(A300,'Gas Curves'!$A$11:$I$371,8))</f>
        <v>0.185</v>
      </c>
      <c r="I300" s="263" t="n">
        <f aca="false">H300/2</f>
        <v>0.0925</v>
      </c>
      <c r="J300" s="263"/>
      <c r="K300" s="263"/>
      <c r="L300" s="135" t="n">
        <f aca="false">VLOOKUP(A300,'Power Curves'!$BF$9:$BG$232,2)</f>
        <v>0.89</v>
      </c>
      <c r="M300" s="130" t="n">
        <f aca="false">L300</f>
        <v>0.89</v>
      </c>
      <c r="N300" s="130" t="n">
        <f aca="false">M300</f>
        <v>0.89</v>
      </c>
      <c r="S300" s="200" t="n">
        <f aca="false">VLOOKUP(A300,'Gas Curves'!$A$11:$G$371,3)+IF(Fuel!$P$1,VLOOKUP(A300,'Gas Curves'!$A$11:$G$371,IF(AND(MONTH(A300)&gt;=4,MONTH(A300)&lt;=10),4,5)),0)+IF(Fuel!$P$2,VLOOKUP(A300,'Gas Curves'!$A$11:$G$371,IF(AND(MONTH(A300)&gt;=4,MONTH(A300)&lt;=10),6,7)),0)</f>
        <v>-0.0525</v>
      </c>
      <c r="T300" s="263" t="n">
        <f aca="false">IF(VLOOKUP(A300,'Gas Curves'!$A$11:$I$371,9)=0,T299,VLOOKUP(A300,'Gas Curves'!$A$11:$I$371,9))</f>
        <v>14.427</v>
      </c>
    </row>
    <row r="301" customFormat="false" ht="12.75" hidden="false" customHeight="false" outlineLevel="0" collapsed="false">
      <c r="A301" s="195" t="n">
        <f aca="false">EOMONTH(A300,0)+1</f>
        <v>46113</v>
      </c>
      <c r="B301" s="163" t="n">
        <f aca="false">S301*(1+I$3)</f>
        <v>-0.015</v>
      </c>
      <c r="C301" s="163" t="n">
        <f aca="false">T301*(1+J$3)</f>
        <v>14.427</v>
      </c>
      <c r="D301" s="286" t="n">
        <f aca="false">C301/2</f>
        <v>7.2135</v>
      </c>
      <c r="E301" s="286"/>
      <c r="F301" s="286"/>
      <c r="G301" s="263" t="n">
        <f aca="false">VLOOKUP(A301,'Gas Curves'!$A$11:$G$371,2)</f>
        <v>0.45</v>
      </c>
      <c r="H301" s="263" t="n">
        <f aca="false">IF(VLOOKUP(A301,'Gas Curves'!$A$11:$I$371,8)=0,H300,VLOOKUP(A301,'Gas Curves'!$A$11:$I$371,8))</f>
        <v>0.185</v>
      </c>
      <c r="I301" s="263" t="n">
        <f aca="false">H301/2</f>
        <v>0.0925</v>
      </c>
      <c r="J301" s="263"/>
      <c r="K301" s="263"/>
      <c r="L301" s="135" t="n">
        <f aca="false">VLOOKUP(A301,'Power Curves'!$BF$9:$BG$232,2)</f>
        <v>0.89</v>
      </c>
      <c r="M301" s="130" t="n">
        <f aca="false">L301</f>
        <v>0.89</v>
      </c>
      <c r="N301" s="130" t="n">
        <f aca="false">M301</f>
        <v>0.89</v>
      </c>
      <c r="S301" s="200" t="n">
        <f aca="false">VLOOKUP(A301,'Gas Curves'!$A$11:$G$371,3)+IF(Fuel!$P$1,VLOOKUP(A301,'Gas Curves'!$A$11:$G$371,IF(AND(MONTH(A301)&gt;=4,MONTH(A301)&lt;=10),4,5)),0)+IF(Fuel!$P$2,VLOOKUP(A301,'Gas Curves'!$A$11:$G$371,IF(AND(MONTH(A301)&gt;=4,MONTH(A301)&lt;=10),6,7)),0)</f>
        <v>-0.015</v>
      </c>
      <c r="T301" s="263" t="n">
        <f aca="false">IF(VLOOKUP(A301,'Gas Curves'!$A$11:$I$371,9)=0,T300,VLOOKUP(A301,'Gas Curves'!$A$11:$I$371,9))</f>
        <v>14.427</v>
      </c>
    </row>
    <row r="302" customFormat="false" ht="12.75" hidden="false" customHeight="false" outlineLevel="0" collapsed="false">
      <c r="A302" s="195" t="n">
        <f aca="false">EOMONTH(A301,0)+1</f>
        <v>46143</v>
      </c>
      <c r="B302" s="163" t="n">
        <f aca="false">S302*(1+I$3)</f>
        <v>-0.015</v>
      </c>
      <c r="C302" s="163" t="n">
        <f aca="false">T302*(1+J$3)</f>
        <v>14.427</v>
      </c>
      <c r="D302" s="286" t="n">
        <f aca="false">C302/2</f>
        <v>7.2135</v>
      </c>
      <c r="E302" s="286"/>
      <c r="F302" s="286"/>
      <c r="G302" s="263" t="n">
        <f aca="false">VLOOKUP(A302,'Gas Curves'!$A$11:$G$371,2)</f>
        <v>0.5</v>
      </c>
      <c r="H302" s="263" t="n">
        <f aca="false">IF(VLOOKUP(A302,'Gas Curves'!$A$11:$I$371,8)=0,H301,VLOOKUP(A302,'Gas Curves'!$A$11:$I$371,8))</f>
        <v>0.185</v>
      </c>
      <c r="I302" s="263" t="n">
        <f aca="false">H302/2</f>
        <v>0.0925</v>
      </c>
      <c r="J302" s="263"/>
      <c r="K302" s="263"/>
      <c r="L302" s="135" t="n">
        <f aca="false">VLOOKUP(A302,'Power Curves'!$BF$9:$BG$232,2)</f>
        <v>0.89</v>
      </c>
      <c r="M302" s="130" t="n">
        <f aca="false">L302</f>
        <v>0.89</v>
      </c>
      <c r="N302" s="130" t="n">
        <f aca="false">M302</f>
        <v>0.89</v>
      </c>
      <c r="S302" s="200" t="n">
        <f aca="false">VLOOKUP(A302,'Gas Curves'!$A$11:$G$371,3)+IF(Fuel!$P$1,VLOOKUP(A302,'Gas Curves'!$A$11:$G$371,IF(AND(MONTH(A302)&gt;=4,MONTH(A302)&lt;=10),4,5)),0)+IF(Fuel!$P$2,VLOOKUP(A302,'Gas Curves'!$A$11:$G$371,IF(AND(MONTH(A302)&gt;=4,MONTH(A302)&lt;=10),6,7)),0)</f>
        <v>-0.015</v>
      </c>
      <c r="T302" s="263" t="n">
        <f aca="false">IF(VLOOKUP(A302,'Gas Curves'!$A$11:$I$371,9)=0,T301,VLOOKUP(A302,'Gas Curves'!$A$11:$I$371,9))</f>
        <v>14.427</v>
      </c>
    </row>
    <row r="303" customFormat="false" ht="12.75" hidden="false" customHeight="false" outlineLevel="0" collapsed="false">
      <c r="A303" s="195" t="n">
        <f aca="false">EOMONTH(A302,0)+1</f>
        <v>46174</v>
      </c>
      <c r="B303" s="163" t="n">
        <f aca="false">S303*(1+I$3)</f>
        <v>-0.01</v>
      </c>
      <c r="C303" s="163" t="n">
        <f aca="false">T303*(1+J$3)</f>
        <v>14.427</v>
      </c>
      <c r="D303" s="286" t="n">
        <f aca="false">C303/2</f>
        <v>7.2135</v>
      </c>
      <c r="E303" s="286"/>
      <c r="F303" s="286"/>
      <c r="G303" s="263" t="n">
        <f aca="false">VLOOKUP(A303,'Gas Curves'!$A$11:$G$371,2)</f>
        <v>0.5</v>
      </c>
      <c r="H303" s="263" t="n">
        <f aca="false">IF(VLOOKUP(A303,'Gas Curves'!$A$11:$I$371,8)=0,H302,VLOOKUP(A303,'Gas Curves'!$A$11:$I$371,8))</f>
        <v>0.185</v>
      </c>
      <c r="I303" s="263" t="n">
        <f aca="false">H303/2</f>
        <v>0.0925</v>
      </c>
      <c r="J303" s="263"/>
      <c r="K303" s="263"/>
      <c r="L303" s="135" t="n">
        <f aca="false">VLOOKUP(A303,'Power Curves'!$BF$9:$BG$232,2)</f>
        <v>0.89</v>
      </c>
      <c r="M303" s="130" t="n">
        <f aca="false">L303</f>
        <v>0.89</v>
      </c>
      <c r="N303" s="130" t="n">
        <f aca="false">M303</f>
        <v>0.89</v>
      </c>
      <c r="S303" s="200" t="n">
        <f aca="false">VLOOKUP(A303,'Gas Curves'!$A$11:$G$371,3)+IF(Fuel!$P$1,VLOOKUP(A303,'Gas Curves'!$A$11:$G$371,IF(AND(MONTH(A303)&gt;=4,MONTH(A303)&lt;=10),4,5)),0)+IF(Fuel!$P$2,VLOOKUP(A303,'Gas Curves'!$A$11:$G$371,IF(AND(MONTH(A303)&gt;=4,MONTH(A303)&lt;=10),6,7)),0)</f>
        <v>-0.01</v>
      </c>
      <c r="T303" s="263" t="n">
        <f aca="false">IF(VLOOKUP(A303,'Gas Curves'!$A$11:$I$371,9)=0,T302,VLOOKUP(A303,'Gas Curves'!$A$11:$I$371,9))</f>
        <v>14.427</v>
      </c>
    </row>
    <row r="304" customFormat="false" ht="12.75" hidden="false" customHeight="false" outlineLevel="0" collapsed="false">
      <c r="A304" s="195" t="n">
        <f aca="false">EOMONTH(A303,0)+1</f>
        <v>46204</v>
      </c>
      <c r="B304" s="163" t="n">
        <f aca="false">S304*(1+I$3)</f>
        <v>-0.0075</v>
      </c>
      <c r="C304" s="163" t="n">
        <f aca="false">T304*(1+J$3)</f>
        <v>14.427</v>
      </c>
      <c r="D304" s="286" t="n">
        <f aca="false">C304/2</f>
        <v>7.2135</v>
      </c>
      <c r="E304" s="286"/>
      <c r="F304" s="286"/>
      <c r="G304" s="263" t="n">
        <f aca="false">VLOOKUP(A304,'Gas Curves'!$A$11:$G$371,2)</f>
        <v>0.5</v>
      </c>
      <c r="H304" s="263" t="n">
        <f aca="false">IF(VLOOKUP(A304,'Gas Curves'!$A$11:$I$371,8)=0,H303,VLOOKUP(A304,'Gas Curves'!$A$11:$I$371,8))</f>
        <v>0.185</v>
      </c>
      <c r="I304" s="263" t="n">
        <f aca="false">H304/2</f>
        <v>0.0925</v>
      </c>
      <c r="J304" s="263"/>
      <c r="K304" s="263"/>
      <c r="L304" s="135" t="n">
        <f aca="false">VLOOKUP(A304,'Power Curves'!$BF$9:$BG$232,2)</f>
        <v>0.89</v>
      </c>
      <c r="M304" s="130" t="n">
        <f aca="false">L304</f>
        <v>0.89</v>
      </c>
      <c r="N304" s="130" t="n">
        <f aca="false">M304</f>
        <v>0.89</v>
      </c>
      <c r="S304" s="200" t="n">
        <f aca="false">VLOOKUP(A304,'Gas Curves'!$A$11:$G$371,3)+IF(Fuel!$P$1,VLOOKUP(A304,'Gas Curves'!$A$11:$G$371,IF(AND(MONTH(A304)&gt;=4,MONTH(A304)&lt;=10),4,5)),0)+IF(Fuel!$P$2,VLOOKUP(A304,'Gas Curves'!$A$11:$G$371,IF(AND(MONTH(A304)&gt;=4,MONTH(A304)&lt;=10),6,7)),0)</f>
        <v>-0.0075</v>
      </c>
      <c r="T304" s="263" t="n">
        <f aca="false">IF(VLOOKUP(A304,'Gas Curves'!$A$11:$I$371,9)=0,T303,VLOOKUP(A304,'Gas Curves'!$A$11:$I$371,9))</f>
        <v>14.427</v>
      </c>
    </row>
    <row r="305" customFormat="false" ht="12.75" hidden="false" customHeight="false" outlineLevel="0" collapsed="false">
      <c r="A305" s="195" t="n">
        <f aca="false">EOMONTH(A304,0)+1</f>
        <v>46235</v>
      </c>
      <c r="B305" s="163" t="n">
        <f aca="false">S305*(1+I$3)</f>
        <v>-0.005</v>
      </c>
      <c r="C305" s="163" t="n">
        <f aca="false">T305*(1+J$3)</f>
        <v>14.427</v>
      </c>
      <c r="D305" s="286" t="n">
        <f aca="false">C305/2</f>
        <v>7.2135</v>
      </c>
      <c r="E305" s="286"/>
      <c r="F305" s="286"/>
      <c r="G305" s="263" t="n">
        <f aca="false">VLOOKUP(A305,'Gas Curves'!$A$11:$G$371,2)</f>
        <v>0.55</v>
      </c>
      <c r="H305" s="263" t="n">
        <f aca="false">IF(VLOOKUP(A305,'Gas Curves'!$A$11:$I$371,8)=0,H304,VLOOKUP(A305,'Gas Curves'!$A$11:$I$371,8))</f>
        <v>0.185</v>
      </c>
      <c r="I305" s="263" t="n">
        <f aca="false">H305/2</f>
        <v>0.0925</v>
      </c>
      <c r="J305" s="263"/>
      <c r="K305" s="263"/>
      <c r="L305" s="135" t="n">
        <f aca="false">VLOOKUP(A305,'Power Curves'!$BF$9:$BG$232,2)</f>
        <v>0.89</v>
      </c>
      <c r="M305" s="130" t="n">
        <f aca="false">L305</f>
        <v>0.89</v>
      </c>
      <c r="N305" s="130" t="n">
        <f aca="false">M305</f>
        <v>0.89</v>
      </c>
      <c r="S305" s="200" t="n">
        <f aca="false">VLOOKUP(A305,'Gas Curves'!$A$11:$G$371,3)+IF(Fuel!$P$1,VLOOKUP(A305,'Gas Curves'!$A$11:$G$371,IF(AND(MONTH(A305)&gt;=4,MONTH(A305)&lt;=10),4,5)),0)+IF(Fuel!$P$2,VLOOKUP(A305,'Gas Curves'!$A$11:$G$371,IF(AND(MONTH(A305)&gt;=4,MONTH(A305)&lt;=10),6,7)),0)</f>
        <v>-0.005</v>
      </c>
      <c r="T305" s="263" t="n">
        <f aca="false">IF(VLOOKUP(A305,'Gas Curves'!$A$11:$I$371,9)=0,T304,VLOOKUP(A305,'Gas Curves'!$A$11:$I$371,9))</f>
        <v>14.427</v>
      </c>
    </row>
    <row r="306" customFormat="false" ht="12.75" hidden="false" customHeight="false" outlineLevel="0" collapsed="false">
      <c r="A306" s="195" t="n">
        <f aca="false">EOMONTH(A305,0)+1</f>
        <v>46266</v>
      </c>
      <c r="B306" s="163" t="n">
        <f aca="false">S306*(1+I$3)</f>
        <v>-0.0125</v>
      </c>
      <c r="C306" s="163" t="n">
        <f aca="false">T306*(1+J$3)</f>
        <v>14.427</v>
      </c>
      <c r="D306" s="286" t="n">
        <f aca="false">C306/2</f>
        <v>7.2135</v>
      </c>
      <c r="E306" s="286"/>
      <c r="F306" s="286"/>
      <c r="G306" s="263" t="n">
        <f aca="false">VLOOKUP(A306,'Gas Curves'!$A$11:$G$371,2)</f>
        <v>0.55</v>
      </c>
      <c r="H306" s="263" t="n">
        <f aca="false">IF(VLOOKUP(A306,'Gas Curves'!$A$11:$I$371,8)=0,H305,VLOOKUP(A306,'Gas Curves'!$A$11:$I$371,8))</f>
        <v>0.185</v>
      </c>
      <c r="I306" s="263" t="n">
        <f aca="false">H306/2</f>
        <v>0.0925</v>
      </c>
      <c r="J306" s="263"/>
      <c r="K306" s="263"/>
      <c r="L306" s="135" t="n">
        <f aca="false">VLOOKUP(A306,'Power Curves'!$BF$9:$BG$232,2)</f>
        <v>0.89</v>
      </c>
      <c r="M306" s="130" t="n">
        <f aca="false">L306</f>
        <v>0.89</v>
      </c>
      <c r="N306" s="130" t="n">
        <f aca="false">M306</f>
        <v>0.89</v>
      </c>
      <c r="S306" s="200" t="n">
        <f aca="false">VLOOKUP(A306,'Gas Curves'!$A$11:$G$371,3)+IF(Fuel!$P$1,VLOOKUP(A306,'Gas Curves'!$A$11:$G$371,IF(AND(MONTH(A306)&gt;=4,MONTH(A306)&lt;=10),4,5)),0)+IF(Fuel!$P$2,VLOOKUP(A306,'Gas Curves'!$A$11:$G$371,IF(AND(MONTH(A306)&gt;=4,MONTH(A306)&lt;=10),6,7)),0)</f>
        <v>-0.0125</v>
      </c>
      <c r="T306" s="263" t="n">
        <f aca="false">IF(VLOOKUP(A306,'Gas Curves'!$A$11:$I$371,9)=0,T305,VLOOKUP(A306,'Gas Curves'!$A$11:$I$371,9))</f>
        <v>14.427</v>
      </c>
    </row>
    <row r="307" customFormat="false" ht="12.75" hidden="false" customHeight="false" outlineLevel="0" collapsed="false">
      <c r="A307" s="195" t="n">
        <f aca="false">EOMONTH(A306,0)+1</f>
        <v>46296</v>
      </c>
      <c r="B307" s="163" t="n">
        <f aca="false">S307*(1+I$3)</f>
        <v>-0.0225</v>
      </c>
      <c r="C307" s="163" t="n">
        <f aca="false">T307*(1+J$3)</f>
        <v>14.427</v>
      </c>
      <c r="D307" s="286" t="n">
        <f aca="false">C307/2</f>
        <v>7.2135</v>
      </c>
      <c r="E307" s="286"/>
      <c r="F307" s="286"/>
      <c r="G307" s="263" t="n">
        <f aca="false">VLOOKUP(A307,'Gas Curves'!$A$11:$G$371,2)</f>
        <v>0.6</v>
      </c>
      <c r="H307" s="263" t="n">
        <f aca="false">IF(VLOOKUP(A307,'Gas Curves'!$A$11:$I$371,8)=0,H306,VLOOKUP(A307,'Gas Curves'!$A$11:$I$371,8))</f>
        <v>0.185</v>
      </c>
      <c r="I307" s="263" t="n">
        <f aca="false">H307/2</f>
        <v>0.0925</v>
      </c>
      <c r="J307" s="263"/>
      <c r="K307" s="263"/>
      <c r="L307" s="135" t="n">
        <f aca="false">VLOOKUP(A307,'Power Curves'!$BF$9:$BG$232,2)</f>
        <v>0.89</v>
      </c>
      <c r="M307" s="130" t="n">
        <f aca="false">L307</f>
        <v>0.89</v>
      </c>
      <c r="N307" s="130" t="n">
        <f aca="false">M307</f>
        <v>0.89</v>
      </c>
      <c r="S307" s="200" t="n">
        <f aca="false">VLOOKUP(A307,'Gas Curves'!$A$11:$G$371,3)+IF(Fuel!$P$1,VLOOKUP(A307,'Gas Curves'!$A$11:$G$371,IF(AND(MONTH(A307)&gt;=4,MONTH(A307)&lt;=10),4,5)),0)+IF(Fuel!$P$2,VLOOKUP(A307,'Gas Curves'!$A$11:$G$371,IF(AND(MONTH(A307)&gt;=4,MONTH(A307)&lt;=10),6,7)),0)</f>
        <v>-0.0225</v>
      </c>
      <c r="T307" s="263" t="n">
        <f aca="false">IF(VLOOKUP(A307,'Gas Curves'!$A$11:$I$371,9)=0,T306,VLOOKUP(A307,'Gas Curves'!$A$11:$I$371,9))</f>
        <v>14.427</v>
      </c>
    </row>
    <row r="308" customFormat="false" ht="12.75" hidden="false" customHeight="false" outlineLevel="0" collapsed="false">
      <c r="A308" s="195" t="n">
        <f aca="false">EOMONTH(A307,0)+1</f>
        <v>46327</v>
      </c>
      <c r="B308" s="163" t="n">
        <f aca="false">S308*(1+I$3)</f>
        <v>-0.0575</v>
      </c>
      <c r="C308" s="163" t="n">
        <f aca="false">T308*(1+J$3)</f>
        <v>14.427</v>
      </c>
      <c r="D308" s="286" t="n">
        <f aca="false">C308/2</f>
        <v>7.2135</v>
      </c>
      <c r="E308" s="286"/>
      <c r="F308" s="286"/>
      <c r="G308" s="263" t="n">
        <f aca="false">VLOOKUP(A308,'Gas Curves'!$A$11:$G$371,2)</f>
        <v>0.85</v>
      </c>
      <c r="H308" s="263" t="n">
        <f aca="false">IF(VLOOKUP(A308,'Gas Curves'!$A$11:$I$371,8)=0,H307,VLOOKUP(A308,'Gas Curves'!$A$11:$I$371,8))</f>
        <v>0.185</v>
      </c>
      <c r="I308" s="263" t="n">
        <f aca="false">H308/2</f>
        <v>0.0925</v>
      </c>
      <c r="J308" s="263"/>
      <c r="K308" s="263"/>
      <c r="L308" s="135" t="n">
        <f aca="false">VLOOKUP(A308,'Power Curves'!$BF$9:$BG$232,2)</f>
        <v>0.89</v>
      </c>
      <c r="M308" s="130" t="n">
        <f aca="false">L308</f>
        <v>0.89</v>
      </c>
      <c r="N308" s="130" t="n">
        <f aca="false">M308</f>
        <v>0.89</v>
      </c>
      <c r="S308" s="200" t="n">
        <f aca="false">VLOOKUP(A308,'Gas Curves'!$A$11:$G$371,3)+IF(Fuel!$P$1,VLOOKUP(A308,'Gas Curves'!$A$11:$G$371,IF(AND(MONTH(A308)&gt;=4,MONTH(A308)&lt;=10),4,5)),0)+IF(Fuel!$P$2,VLOOKUP(A308,'Gas Curves'!$A$11:$G$371,IF(AND(MONTH(A308)&gt;=4,MONTH(A308)&lt;=10),6,7)),0)</f>
        <v>-0.0575</v>
      </c>
      <c r="T308" s="263" t="n">
        <f aca="false">IF(VLOOKUP(A308,'Gas Curves'!$A$11:$I$371,9)=0,T307,VLOOKUP(A308,'Gas Curves'!$A$11:$I$371,9))</f>
        <v>14.427</v>
      </c>
    </row>
    <row r="309" customFormat="false" ht="12.75" hidden="false" customHeight="false" outlineLevel="0" collapsed="false">
      <c r="A309" s="195" t="n">
        <f aca="false">EOMONTH(A308,0)+1</f>
        <v>46357</v>
      </c>
      <c r="B309" s="163" t="n">
        <f aca="false">S309*(1+I$3)</f>
        <v>-0.08</v>
      </c>
      <c r="C309" s="163" t="n">
        <f aca="false">T309*(1+J$3)</f>
        <v>14.427</v>
      </c>
      <c r="D309" s="286" t="n">
        <f aca="false">C309/2</f>
        <v>7.2135</v>
      </c>
      <c r="E309" s="286"/>
      <c r="F309" s="286"/>
      <c r="G309" s="263" t="n">
        <f aca="false">VLOOKUP(A309,'Gas Curves'!$A$11:$G$371,2)</f>
        <v>1.05</v>
      </c>
      <c r="H309" s="263" t="n">
        <f aca="false">IF(VLOOKUP(A309,'Gas Curves'!$A$11:$I$371,8)=0,H308,VLOOKUP(A309,'Gas Curves'!$A$11:$I$371,8))</f>
        <v>0.185</v>
      </c>
      <c r="I309" s="263" t="n">
        <f aca="false">H309/2</f>
        <v>0.0925</v>
      </c>
      <c r="J309" s="263"/>
      <c r="K309" s="263"/>
      <c r="L309" s="135" t="n">
        <f aca="false">VLOOKUP(A309,'Power Curves'!$BF$9:$BG$232,2)</f>
        <v>0.89</v>
      </c>
      <c r="M309" s="130" t="n">
        <f aca="false">L309</f>
        <v>0.89</v>
      </c>
      <c r="N309" s="130" t="n">
        <f aca="false">M309</f>
        <v>0.89</v>
      </c>
      <c r="S309" s="200" t="n">
        <f aca="false">VLOOKUP(A309,'Gas Curves'!$A$11:$G$371,3)+IF(Fuel!$P$1,VLOOKUP(A309,'Gas Curves'!$A$11:$G$371,IF(AND(MONTH(A309)&gt;=4,MONTH(A309)&lt;=10),4,5)),0)+IF(Fuel!$P$2,VLOOKUP(A309,'Gas Curves'!$A$11:$G$371,IF(AND(MONTH(A309)&gt;=4,MONTH(A309)&lt;=10),6,7)),0)</f>
        <v>-0.08</v>
      </c>
      <c r="T309" s="263" t="n">
        <f aca="false">IF(VLOOKUP(A309,'Gas Curves'!$A$11:$I$371,9)=0,T308,VLOOKUP(A309,'Gas Curves'!$A$11:$I$371,9))</f>
        <v>14.427</v>
      </c>
    </row>
    <row r="310" customFormat="false" ht="12.75" hidden="false" customHeight="false" outlineLevel="0" collapsed="false">
      <c r="A310" s="195" t="n">
        <f aca="false">EOMONTH(A309,0)+1</f>
        <v>46388</v>
      </c>
      <c r="B310" s="163" t="n">
        <f aca="false">S310*(1+I$3)</f>
        <v>-0.0825</v>
      </c>
      <c r="C310" s="163" t="n">
        <f aca="false">T310*(1+J$3)</f>
        <v>14.427</v>
      </c>
      <c r="D310" s="286" t="n">
        <f aca="false">C310/2</f>
        <v>7.2135</v>
      </c>
      <c r="E310" s="286"/>
      <c r="F310" s="286"/>
      <c r="G310" s="263" t="n">
        <f aca="false">VLOOKUP(A310,'Gas Curves'!$A$11:$G$371,2)</f>
        <v>1.05</v>
      </c>
      <c r="H310" s="263" t="n">
        <f aca="false">IF(VLOOKUP(A310,'Gas Curves'!$A$11:$I$371,8)=0,H309,VLOOKUP(A310,'Gas Curves'!$A$11:$I$371,8))</f>
        <v>0.185</v>
      </c>
      <c r="I310" s="263" t="n">
        <f aca="false">H310/2</f>
        <v>0.0925</v>
      </c>
      <c r="J310" s="263"/>
      <c r="K310" s="263"/>
      <c r="L310" s="135" t="n">
        <f aca="false">VLOOKUP(A310,'Power Curves'!$BF$9:$BG$232,2)</f>
        <v>0.89</v>
      </c>
      <c r="M310" s="130" t="n">
        <f aca="false">L310</f>
        <v>0.89</v>
      </c>
      <c r="N310" s="130" t="n">
        <f aca="false">M310</f>
        <v>0.89</v>
      </c>
      <c r="S310" s="200" t="n">
        <f aca="false">VLOOKUP(A310,'Gas Curves'!$A$11:$G$371,3)+IF(Fuel!$P$1,VLOOKUP(A310,'Gas Curves'!$A$11:$G$371,IF(AND(MONTH(A310)&gt;=4,MONTH(A310)&lt;=10),4,5)),0)+IF(Fuel!$P$2,VLOOKUP(A310,'Gas Curves'!$A$11:$G$371,IF(AND(MONTH(A310)&gt;=4,MONTH(A310)&lt;=10),6,7)),0)</f>
        <v>-0.0825</v>
      </c>
      <c r="T310" s="263" t="n">
        <f aca="false">IF(VLOOKUP(A310,'Gas Curves'!$A$11:$I$371,9)=0,T309,VLOOKUP(A310,'Gas Curves'!$A$11:$I$371,9))</f>
        <v>14.427</v>
      </c>
    </row>
    <row r="311" customFormat="false" ht="12.75" hidden="false" customHeight="false" outlineLevel="0" collapsed="false">
      <c r="A311" s="195" t="n">
        <f aca="false">EOMONTH(A310,0)+1</f>
        <v>46419</v>
      </c>
      <c r="B311" s="163" t="n">
        <f aca="false">S311*(1+I$3)</f>
        <v>-0.065</v>
      </c>
      <c r="C311" s="163" t="n">
        <f aca="false">T311*(1+J$3)</f>
        <v>14.427</v>
      </c>
      <c r="D311" s="286" t="n">
        <f aca="false">C311/2</f>
        <v>7.2135</v>
      </c>
      <c r="E311" s="286"/>
      <c r="F311" s="286"/>
      <c r="G311" s="263" t="n">
        <f aca="false">VLOOKUP(A311,'Gas Curves'!$A$11:$G$371,2)</f>
        <v>1.05</v>
      </c>
      <c r="H311" s="263" t="n">
        <f aca="false">IF(VLOOKUP(A311,'Gas Curves'!$A$11:$I$371,8)=0,H310,VLOOKUP(A311,'Gas Curves'!$A$11:$I$371,8))</f>
        <v>0.185</v>
      </c>
      <c r="I311" s="263" t="n">
        <f aca="false">H311/2</f>
        <v>0.0925</v>
      </c>
      <c r="J311" s="263"/>
      <c r="K311" s="263"/>
      <c r="L311" s="135" t="n">
        <f aca="false">VLOOKUP(A311,'Power Curves'!$BF$9:$BG$232,2)</f>
        <v>0.89</v>
      </c>
      <c r="M311" s="130" t="n">
        <f aca="false">L311</f>
        <v>0.89</v>
      </c>
      <c r="N311" s="130" t="n">
        <f aca="false">M311</f>
        <v>0.89</v>
      </c>
      <c r="S311" s="200" t="n">
        <f aca="false">VLOOKUP(A311,'Gas Curves'!$A$11:$G$371,3)+IF(Fuel!$P$1,VLOOKUP(A311,'Gas Curves'!$A$11:$G$371,IF(AND(MONTH(A311)&gt;=4,MONTH(A311)&lt;=10),4,5)),0)+IF(Fuel!$P$2,VLOOKUP(A311,'Gas Curves'!$A$11:$G$371,IF(AND(MONTH(A311)&gt;=4,MONTH(A311)&lt;=10),6,7)),0)</f>
        <v>-0.065</v>
      </c>
      <c r="T311" s="263" t="n">
        <f aca="false">IF(VLOOKUP(A311,'Gas Curves'!$A$11:$I$371,9)=0,T310,VLOOKUP(A311,'Gas Curves'!$A$11:$I$371,9))</f>
        <v>14.427</v>
      </c>
    </row>
    <row r="312" customFormat="false" ht="12.75" hidden="false" customHeight="false" outlineLevel="0" collapsed="false">
      <c r="A312" s="195" t="n">
        <f aca="false">EOMONTH(A311,0)+1</f>
        <v>46447</v>
      </c>
      <c r="B312" s="163" t="n">
        <f aca="false">S312*(1+I$3)</f>
        <v>-0.0525</v>
      </c>
      <c r="C312" s="163" t="n">
        <f aca="false">T312*(1+J$3)</f>
        <v>14.427</v>
      </c>
      <c r="D312" s="286" t="n">
        <f aca="false">C312/2</f>
        <v>7.2135</v>
      </c>
      <c r="E312" s="135"/>
      <c r="F312" s="135"/>
      <c r="G312" s="263" t="n">
        <f aca="false">VLOOKUP(A312,'Gas Curves'!$A$11:$G$371,2)</f>
        <v>0.8</v>
      </c>
      <c r="H312" s="263" t="n">
        <f aca="false">IF(VLOOKUP(A312,'Gas Curves'!$A$11:$I$371,8)=0,H311,VLOOKUP(A312,'Gas Curves'!$A$11:$I$371,8))</f>
        <v>0.185</v>
      </c>
      <c r="I312" s="263" t="n">
        <f aca="false">H312/2</f>
        <v>0.0925</v>
      </c>
      <c r="J312" s="263"/>
      <c r="K312" s="263"/>
      <c r="L312" s="199"/>
      <c r="M312" s="130"/>
      <c r="N312" s="130"/>
      <c r="S312" s="200" t="n">
        <f aca="false">VLOOKUP(A312,'Gas Curves'!$A$11:$G$371,3)+IF(Fuel!$P$1,VLOOKUP(A312,'Gas Curves'!$A$11:$G$371,IF(AND(MONTH(A312)&gt;=4,MONTH(A312)&lt;=10),4,5)),0)+IF(Fuel!$P$2,VLOOKUP(A312,'Gas Curves'!$A$11:$G$371,IF(AND(MONTH(A312)&gt;=4,MONTH(A312)&lt;=10),6,7)),0)</f>
        <v>-0.0525</v>
      </c>
      <c r="T312" s="263" t="n">
        <f aca="false">IF(VLOOKUP(A312,'Gas Curves'!$A$11:$I$371,9)=0,T311,VLOOKUP(A312,'Gas Curves'!$A$11:$I$371,9))</f>
        <v>14.427</v>
      </c>
    </row>
    <row r="313" customFormat="false" ht="12.75" hidden="false" customHeight="false" outlineLevel="0" collapsed="false">
      <c r="A313" s="195" t="n">
        <f aca="false">EOMONTH(A312,0)+1</f>
        <v>46478</v>
      </c>
      <c r="B313" s="163" t="n">
        <f aca="false">S313*(1+I$3)</f>
        <v>-0.015</v>
      </c>
      <c r="C313" s="163" t="n">
        <f aca="false">T313*(1+J$3)</f>
        <v>14.427</v>
      </c>
      <c r="D313" s="286" t="n">
        <f aca="false">C313/2</f>
        <v>7.2135</v>
      </c>
      <c r="E313" s="135"/>
      <c r="F313" s="135"/>
      <c r="G313" s="263" t="n">
        <f aca="false">VLOOKUP(A313,'Gas Curves'!$A$11:$G$371,2)</f>
        <v>0.45</v>
      </c>
      <c r="H313" s="263" t="n">
        <f aca="false">IF(VLOOKUP(A313,'Gas Curves'!$A$11:$I$371,8)=0,H312,VLOOKUP(A313,'Gas Curves'!$A$11:$I$371,8))</f>
        <v>0.185</v>
      </c>
      <c r="I313" s="263" t="n">
        <f aca="false">H313/2</f>
        <v>0.0925</v>
      </c>
      <c r="J313" s="263"/>
      <c r="K313" s="263"/>
      <c r="L313" s="199"/>
      <c r="M313" s="130"/>
      <c r="N313" s="130"/>
      <c r="S313" s="200" t="n">
        <f aca="false">VLOOKUP(A313,'Gas Curves'!$A$11:$G$371,3)+IF(Fuel!$P$1,VLOOKUP(A313,'Gas Curves'!$A$11:$G$371,IF(AND(MONTH(A313)&gt;=4,MONTH(A313)&lt;=10),4,5)),0)+IF(Fuel!$P$2,VLOOKUP(A313,'Gas Curves'!$A$11:$G$371,IF(AND(MONTH(A313)&gt;=4,MONTH(A313)&lt;=10),6,7)),0)</f>
        <v>-0.015</v>
      </c>
      <c r="T313" s="263" t="n">
        <f aca="false">IF(VLOOKUP(A313,'Gas Curves'!$A$11:$I$371,9)=0,T312,VLOOKUP(A313,'Gas Curves'!$A$11:$I$371,9))</f>
        <v>14.427</v>
      </c>
    </row>
    <row r="314" customFormat="false" ht="12.75" hidden="false" customHeight="false" outlineLevel="0" collapsed="false">
      <c r="A314" s="195" t="n">
        <f aca="false">EOMONTH(A313,0)+1</f>
        <v>46508</v>
      </c>
      <c r="B314" s="163" t="n">
        <f aca="false">S314*(1+I$3)</f>
        <v>-0.015</v>
      </c>
      <c r="C314" s="163" t="n">
        <f aca="false">T314*(1+J$3)</f>
        <v>14.427</v>
      </c>
      <c r="D314" s="286" t="n">
        <f aca="false">C314/2</f>
        <v>7.2135</v>
      </c>
      <c r="E314" s="135"/>
      <c r="F314" s="135"/>
      <c r="G314" s="263" t="n">
        <f aca="false">VLOOKUP(A314,'Gas Curves'!$A$11:$G$371,2)</f>
        <v>0.5</v>
      </c>
      <c r="H314" s="263" t="n">
        <f aca="false">IF(VLOOKUP(A314,'Gas Curves'!$A$11:$I$371,8)=0,H313,VLOOKUP(A314,'Gas Curves'!$A$11:$I$371,8))</f>
        <v>0.185</v>
      </c>
      <c r="I314" s="263" t="n">
        <f aca="false">H314/2</f>
        <v>0.0925</v>
      </c>
      <c r="J314" s="263"/>
      <c r="K314" s="263"/>
      <c r="L314" s="199"/>
      <c r="M314" s="130"/>
      <c r="N314" s="130"/>
      <c r="S314" s="200" t="n">
        <f aca="false">VLOOKUP(A314,'Gas Curves'!$A$11:$G$371,3)+IF(Fuel!$P$1,VLOOKUP(A314,'Gas Curves'!$A$11:$G$371,IF(AND(MONTH(A314)&gt;=4,MONTH(A314)&lt;=10),4,5)),0)+IF(Fuel!$P$2,VLOOKUP(A314,'Gas Curves'!$A$11:$G$371,IF(AND(MONTH(A314)&gt;=4,MONTH(A314)&lt;=10),6,7)),0)</f>
        <v>-0.015</v>
      </c>
      <c r="T314" s="263" t="n">
        <f aca="false">IF(VLOOKUP(A314,'Gas Curves'!$A$11:$I$371,9)=0,T313,VLOOKUP(A314,'Gas Curves'!$A$11:$I$371,9))</f>
        <v>14.427</v>
      </c>
    </row>
    <row r="315" customFormat="false" ht="12.75" hidden="false" customHeight="false" outlineLevel="0" collapsed="false">
      <c r="A315" s="195" t="n">
        <f aca="false">EOMONTH(A314,0)+1</f>
        <v>46539</v>
      </c>
      <c r="B315" s="163" t="n">
        <f aca="false">S315*(1+I$3)</f>
        <v>-0.01</v>
      </c>
      <c r="C315" s="163" t="n">
        <f aca="false">T315*(1+J$3)</f>
        <v>14.427</v>
      </c>
      <c r="D315" s="286" t="n">
        <f aca="false">C315/2</f>
        <v>7.2135</v>
      </c>
      <c r="E315" s="135"/>
      <c r="F315" s="135"/>
      <c r="G315" s="263" t="n">
        <f aca="false">VLOOKUP(A315,'Gas Curves'!$A$11:$G$371,2)</f>
        <v>0.5</v>
      </c>
      <c r="H315" s="263" t="n">
        <f aca="false">IF(VLOOKUP(A315,'Gas Curves'!$A$11:$I$371,8)=0,H314,VLOOKUP(A315,'Gas Curves'!$A$11:$I$371,8))</f>
        <v>0.185</v>
      </c>
      <c r="I315" s="263" t="n">
        <f aca="false">H315/2</f>
        <v>0.0925</v>
      </c>
      <c r="J315" s="263"/>
      <c r="K315" s="263"/>
      <c r="L315" s="199"/>
      <c r="M315" s="130"/>
      <c r="N315" s="130"/>
      <c r="S315" s="200" t="n">
        <f aca="false">VLOOKUP(A315,'Gas Curves'!$A$11:$G$371,3)+IF(Fuel!$P$1,VLOOKUP(A315,'Gas Curves'!$A$11:$G$371,IF(AND(MONTH(A315)&gt;=4,MONTH(A315)&lt;=10),4,5)),0)+IF(Fuel!$P$2,VLOOKUP(A315,'Gas Curves'!$A$11:$G$371,IF(AND(MONTH(A315)&gt;=4,MONTH(A315)&lt;=10),6,7)),0)</f>
        <v>-0.01</v>
      </c>
      <c r="T315" s="263" t="n">
        <f aca="false">IF(VLOOKUP(A315,'Gas Curves'!$A$11:$I$371,9)=0,T314,VLOOKUP(A315,'Gas Curves'!$A$11:$I$371,9))</f>
        <v>14.427</v>
      </c>
    </row>
    <row r="316" customFormat="false" ht="12.75" hidden="false" customHeight="false" outlineLevel="0" collapsed="false">
      <c r="A316" s="195" t="n">
        <f aca="false">EOMONTH(A315,0)+1</f>
        <v>46569</v>
      </c>
      <c r="B316" s="163" t="n">
        <f aca="false">S316*(1+I$3)</f>
        <v>-0.0075</v>
      </c>
      <c r="C316" s="163" t="n">
        <f aca="false">T316*(1+J$3)</f>
        <v>14.427</v>
      </c>
      <c r="D316" s="286" t="n">
        <f aca="false">C316/2</f>
        <v>7.2135</v>
      </c>
      <c r="E316" s="135"/>
      <c r="F316" s="135"/>
      <c r="G316" s="263" t="n">
        <f aca="false">VLOOKUP(A316,'Gas Curves'!$A$11:$G$371,2)</f>
        <v>0.5</v>
      </c>
      <c r="H316" s="263" t="n">
        <f aca="false">IF(VLOOKUP(A316,'Gas Curves'!$A$11:$I$371,8)=0,H315,VLOOKUP(A316,'Gas Curves'!$A$11:$I$371,8))</f>
        <v>0.185</v>
      </c>
      <c r="I316" s="263" t="n">
        <f aca="false">H316/2</f>
        <v>0.0925</v>
      </c>
      <c r="J316" s="263"/>
      <c r="K316" s="263"/>
      <c r="L316" s="199"/>
      <c r="M316" s="130"/>
      <c r="N316" s="130"/>
      <c r="S316" s="200" t="n">
        <f aca="false">VLOOKUP(A316,'Gas Curves'!$A$11:$G$371,3)+IF(Fuel!$P$1,VLOOKUP(A316,'Gas Curves'!$A$11:$G$371,IF(AND(MONTH(A316)&gt;=4,MONTH(A316)&lt;=10),4,5)),0)+IF(Fuel!$P$2,VLOOKUP(A316,'Gas Curves'!$A$11:$G$371,IF(AND(MONTH(A316)&gt;=4,MONTH(A316)&lt;=10),6,7)),0)</f>
        <v>-0.0075</v>
      </c>
      <c r="T316" s="263" t="n">
        <f aca="false">IF(VLOOKUP(A316,'Gas Curves'!$A$11:$I$371,9)=0,T315,VLOOKUP(A316,'Gas Curves'!$A$11:$I$371,9))</f>
        <v>14.427</v>
      </c>
    </row>
    <row r="317" customFormat="false" ht="12.75" hidden="false" customHeight="false" outlineLevel="0" collapsed="false">
      <c r="A317" s="195" t="n">
        <f aca="false">EOMONTH(A316,0)+1</f>
        <v>46600</v>
      </c>
      <c r="B317" s="163" t="n">
        <f aca="false">S317*(1+I$3)</f>
        <v>-0.005</v>
      </c>
      <c r="C317" s="163" t="n">
        <f aca="false">T317*(1+J$3)</f>
        <v>14.427</v>
      </c>
      <c r="D317" s="286" t="n">
        <f aca="false">C317/2</f>
        <v>7.2135</v>
      </c>
      <c r="E317" s="135"/>
      <c r="F317" s="135"/>
      <c r="G317" s="263" t="n">
        <f aca="false">VLOOKUP(A317,'Gas Curves'!$A$11:$G$371,2)</f>
        <v>0.55</v>
      </c>
      <c r="H317" s="263" t="n">
        <f aca="false">IF(VLOOKUP(A317,'Gas Curves'!$A$11:$I$371,8)=0,H316,VLOOKUP(A317,'Gas Curves'!$A$11:$I$371,8))</f>
        <v>0.185</v>
      </c>
      <c r="I317" s="263" t="n">
        <f aca="false">H317/2</f>
        <v>0.0925</v>
      </c>
      <c r="J317" s="263"/>
      <c r="K317" s="263"/>
      <c r="L317" s="199"/>
      <c r="M317" s="130"/>
      <c r="N317" s="130"/>
      <c r="S317" s="200" t="n">
        <f aca="false">VLOOKUP(A317,'Gas Curves'!$A$11:$G$371,3)+IF(Fuel!$P$1,VLOOKUP(A317,'Gas Curves'!$A$11:$G$371,IF(AND(MONTH(A317)&gt;=4,MONTH(A317)&lt;=10),4,5)),0)+IF(Fuel!$P$2,VLOOKUP(A317,'Gas Curves'!$A$11:$G$371,IF(AND(MONTH(A317)&gt;=4,MONTH(A317)&lt;=10),6,7)),0)</f>
        <v>-0.005</v>
      </c>
      <c r="T317" s="263" t="n">
        <f aca="false">IF(VLOOKUP(A317,'Gas Curves'!$A$11:$I$371,9)=0,T316,VLOOKUP(A317,'Gas Curves'!$A$11:$I$371,9))</f>
        <v>14.427</v>
      </c>
    </row>
    <row r="318" customFormat="false" ht="12.75" hidden="false" customHeight="false" outlineLevel="0" collapsed="false">
      <c r="A318" s="195" t="n">
        <f aca="false">EOMONTH(A317,0)+1</f>
        <v>46631</v>
      </c>
      <c r="B318" s="163" t="n">
        <f aca="false">S318*(1+I$3)</f>
        <v>-0.0125</v>
      </c>
      <c r="C318" s="163" t="n">
        <f aca="false">T318*(1+J$3)</f>
        <v>14.427</v>
      </c>
      <c r="D318" s="286" t="n">
        <f aca="false">C318/2</f>
        <v>7.2135</v>
      </c>
      <c r="E318" s="135"/>
      <c r="F318" s="135"/>
      <c r="G318" s="263" t="n">
        <f aca="false">VLOOKUP(A318,'Gas Curves'!$A$11:$G$371,2)</f>
        <v>0.55</v>
      </c>
      <c r="H318" s="263" t="n">
        <f aca="false">IF(VLOOKUP(A318,'Gas Curves'!$A$11:$I$371,8)=0,H317,VLOOKUP(A318,'Gas Curves'!$A$11:$I$371,8))</f>
        <v>0.185</v>
      </c>
      <c r="I318" s="263" t="n">
        <f aca="false">H318/2</f>
        <v>0.0925</v>
      </c>
      <c r="J318" s="263"/>
      <c r="K318" s="263"/>
      <c r="L318" s="199"/>
      <c r="M318" s="130"/>
      <c r="N318" s="130"/>
      <c r="S318" s="200" t="n">
        <f aca="false">VLOOKUP(A318,'Gas Curves'!$A$11:$G$371,3)+IF(Fuel!$P$1,VLOOKUP(A318,'Gas Curves'!$A$11:$G$371,IF(AND(MONTH(A318)&gt;=4,MONTH(A318)&lt;=10),4,5)),0)+IF(Fuel!$P$2,VLOOKUP(A318,'Gas Curves'!$A$11:$G$371,IF(AND(MONTH(A318)&gt;=4,MONTH(A318)&lt;=10),6,7)),0)</f>
        <v>-0.0125</v>
      </c>
      <c r="T318" s="263" t="n">
        <f aca="false">IF(VLOOKUP(A318,'Gas Curves'!$A$11:$I$371,9)=0,T317,VLOOKUP(A318,'Gas Curves'!$A$11:$I$371,9))</f>
        <v>14.427</v>
      </c>
    </row>
    <row r="319" customFormat="false" ht="12.75" hidden="false" customHeight="false" outlineLevel="0" collapsed="false">
      <c r="A319" s="195" t="n">
        <f aca="false">EOMONTH(A318,0)+1</f>
        <v>46661</v>
      </c>
      <c r="B319" s="163" t="n">
        <f aca="false">S319*(1+I$3)</f>
        <v>-0.0225</v>
      </c>
      <c r="C319" s="163" t="n">
        <f aca="false">T319*(1+J$3)</f>
        <v>14.427</v>
      </c>
      <c r="D319" s="286" t="n">
        <f aca="false">C319/2</f>
        <v>7.2135</v>
      </c>
      <c r="E319" s="135"/>
      <c r="F319" s="135"/>
      <c r="G319" s="263" t="n">
        <f aca="false">VLOOKUP(A319,'Gas Curves'!$A$11:$G$371,2)</f>
        <v>0.6</v>
      </c>
      <c r="H319" s="263" t="n">
        <f aca="false">IF(VLOOKUP(A319,'Gas Curves'!$A$11:$I$371,8)=0,H318,VLOOKUP(A319,'Gas Curves'!$A$11:$I$371,8))</f>
        <v>0.185</v>
      </c>
      <c r="I319" s="263" t="n">
        <f aca="false">H319/2</f>
        <v>0.0925</v>
      </c>
      <c r="J319" s="263"/>
      <c r="K319" s="263"/>
      <c r="L319" s="199"/>
      <c r="M319" s="130"/>
      <c r="N319" s="130"/>
      <c r="S319" s="200" t="n">
        <f aca="false">VLOOKUP(A319,'Gas Curves'!$A$11:$G$371,3)+IF(Fuel!$P$1,VLOOKUP(A319,'Gas Curves'!$A$11:$G$371,IF(AND(MONTH(A319)&gt;=4,MONTH(A319)&lt;=10),4,5)),0)+IF(Fuel!$P$2,VLOOKUP(A319,'Gas Curves'!$A$11:$G$371,IF(AND(MONTH(A319)&gt;=4,MONTH(A319)&lt;=10),6,7)),0)</f>
        <v>-0.0225</v>
      </c>
      <c r="T319" s="263" t="n">
        <f aca="false">IF(VLOOKUP(A319,'Gas Curves'!$A$11:$I$371,9)=0,T318,VLOOKUP(A319,'Gas Curves'!$A$11:$I$371,9))</f>
        <v>14.427</v>
      </c>
    </row>
    <row r="320" customFormat="false" ht="12.75" hidden="false" customHeight="false" outlineLevel="0" collapsed="false">
      <c r="A320" s="195" t="n">
        <f aca="false">EOMONTH(A319,0)+1</f>
        <v>46692</v>
      </c>
      <c r="B320" s="163" t="n">
        <f aca="false">S320*(1+I$3)</f>
        <v>-0.0575</v>
      </c>
      <c r="C320" s="163" t="n">
        <f aca="false">T320*(1+J$3)</f>
        <v>14.427</v>
      </c>
      <c r="D320" s="286" t="n">
        <f aca="false">C320/2</f>
        <v>7.2135</v>
      </c>
      <c r="E320" s="135"/>
      <c r="F320" s="135"/>
      <c r="G320" s="263" t="n">
        <f aca="false">VLOOKUP(A320,'Gas Curves'!$A$11:$G$371,2)</f>
        <v>0.85</v>
      </c>
      <c r="H320" s="263" t="n">
        <f aca="false">IF(VLOOKUP(A320,'Gas Curves'!$A$11:$I$371,8)=0,H319,VLOOKUP(A320,'Gas Curves'!$A$11:$I$371,8))</f>
        <v>0.185</v>
      </c>
      <c r="I320" s="263" t="n">
        <f aca="false">H320/2</f>
        <v>0.0925</v>
      </c>
      <c r="J320" s="263"/>
      <c r="K320" s="263"/>
      <c r="L320" s="199"/>
      <c r="M320" s="130"/>
      <c r="N320" s="130"/>
      <c r="S320" s="200" t="n">
        <f aca="false">VLOOKUP(A320,'Gas Curves'!$A$11:$G$371,3)+IF(Fuel!$P$1,VLOOKUP(A320,'Gas Curves'!$A$11:$G$371,IF(AND(MONTH(A320)&gt;=4,MONTH(A320)&lt;=10),4,5)),0)+IF(Fuel!$P$2,VLOOKUP(A320,'Gas Curves'!$A$11:$G$371,IF(AND(MONTH(A320)&gt;=4,MONTH(A320)&lt;=10),6,7)),0)</f>
        <v>-0.0575</v>
      </c>
      <c r="T320" s="263" t="n">
        <f aca="false">IF(VLOOKUP(A320,'Gas Curves'!$A$11:$I$371,9)=0,T319,VLOOKUP(A320,'Gas Curves'!$A$11:$I$371,9))</f>
        <v>14.427</v>
      </c>
    </row>
    <row r="321" customFormat="false" ht="12.75" hidden="false" customHeight="false" outlineLevel="0" collapsed="false">
      <c r="A321" s="195" t="n">
        <f aca="false">EOMONTH(A320,0)+1</f>
        <v>46722</v>
      </c>
      <c r="B321" s="163" t="n">
        <f aca="false">S321*(1+I$3)</f>
        <v>-0.08</v>
      </c>
      <c r="C321" s="163" t="n">
        <f aca="false">T321*(1+J$3)</f>
        <v>14.427</v>
      </c>
      <c r="D321" s="286" t="n">
        <f aca="false">C321/2</f>
        <v>7.2135</v>
      </c>
      <c r="E321" s="135"/>
      <c r="F321" s="135"/>
      <c r="G321" s="263" t="n">
        <f aca="false">VLOOKUP(A321,'Gas Curves'!$A$11:$G$371,2)</f>
        <v>1.05</v>
      </c>
      <c r="H321" s="263" t="n">
        <f aca="false">IF(VLOOKUP(A321,'Gas Curves'!$A$11:$I$371,8)=0,H320,VLOOKUP(A321,'Gas Curves'!$A$11:$I$371,8))</f>
        <v>0.185</v>
      </c>
      <c r="I321" s="263" t="n">
        <f aca="false">H321/2</f>
        <v>0.0925</v>
      </c>
      <c r="J321" s="263"/>
      <c r="K321" s="263"/>
      <c r="L321" s="199"/>
      <c r="M321" s="130"/>
      <c r="N321" s="130"/>
      <c r="S321" s="200" t="n">
        <f aca="false">VLOOKUP(A321,'Gas Curves'!$A$11:$G$371,3)+IF(Fuel!$P$1,VLOOKUP(A321,'Gas Curves'!$A$11:$G$371,IF(AND(MONTH(A321)&gt;=4,MONTH(A321)&lt;=10),4,5)),0)+IF(Fuel!$P$2,VLOOKUP(A321,'Gas Curves'!$A$11:$G$371,IF(AND(MONTH(A321)&gt;=4,MONTH(A321)&lt;=10),6,7)),0)</f>
        <v>-0.08</v>
      </c>
      <c r="T321" s="263" t="n">
        <f aca="false">IF(VLOOKUP(A321,'Gas Curves'!$A$11:$I$371,9)=0,T320,VLOOKUP(A321,'Gas Curves'!$A$11:$I$371,9))</f>
        <v>14.427</v>
      </c>
    </row>
    <row r="322" customFormat="false" ht="12.75" hidden="false" customHeight="false" outlineLevel="0" collapsed="false">
      <c r="A322" s="195" t="n">
        <f aca="false">EOMONTH(A321,0)+1</f>
        <v>46753</v>
      </c>
      <c r="B322" s="163" t="n">
        <f aca="false">S322*(1+I$3)</f>
        <v>-0.08</v>
      </c>
      <c r="C322" s="163" t="n">
        <f aca="false">T322*(1+J$3)</f>
        <v>14.427</v>
      </c>
      <c r="D322" s="286" t="n">
        <f aca="false">C322/2</f>
        <v>7.2135</v>
      </c>
      <c r="E322" s="135"/>
      <c r="F322" s="135"/>
      <c r="G322" s="263" t="n">
        <f aca="false">VLOOKUP(A322,'Gas Curves'!$A$11:$G$371,2)</f>
        <v>1.05</v>
      </c>
      <c r="H322" s="263" t="n">
        <f aca="false">IF(VLOOKUP(A322,'Gas Curves'!$A$11:$I$371,8)=0,H321,VLOOKUP(A322,'Gas Curves'!$A$11:$I$371,8))</f>
        <v>0.185</v>
      </c>
      <c r="I322" s="263" t="n">
        <f aca="false">H322/2</f>
        <v>0.0925</v>
      </c>
      <c r="J322" s="263"/>
      <c r="K322" s="263"/>
      <c r="L322" s="199"/>
      <c r="M322" s="130"/>
      <c r="N322" s="130"/>
      <c r="S322" s="200" t="n">
        <f aca="false">VLOOKUP(A322,'Gas Curves'!$A$11:$G$371,3)+IF(Fuel!$P$1,VLOOKUP(A322,'Gas Curves'!$A$11:$G$371,IF(AND(MONTH(A322)&gt;=4,MONTH(A322)&lt;=10),4,5)),0)+IF(Fuel!$P$2,VLOOKUP(A322,'Gas Curves'!$A$11:$G$371,IF(AND(MONTH(A322)&gt;=4,MONTH(A322)&lt;=10),6,7)),0)</f>
        <v>-0.08</v>
      </c>
      <c r="T322" s="263" t="n">
        <f aca="false">IF(VLOOKUP(A322,'Gas Curves'!$A$11:$I$371,9)=0,T321,VLOOKUP(A322,'Gas Curves'!$A$11:$I$371,9))</f>
        <v>14.427</v>
      </c>
    </row>
    <row r="323" customFormat="false" ht="12.75" hidden="false" customHeight="false" outlineLevel="0" collapsed="false">
      <c r="A323" s="195" t="n">
        <f aca="false">EOMONTH(A322,0)+1</f>
        <v>46784</v>
      </c>
      <c r="B323" s="163" t="n">
        <f aca="false">S323*(1+I$3)</f>
        <v>-0.08</v>
      </c>
      <c r="C323" s="163" t="n">
        <f aca="false">T323*(1+J$3)</f>
        <v>14.427</v>
      </c>
      <c r="D323" s="286" t="n">
        <f aca="false">C323/2</f>
        <v>7.2135</v>
      </c>
      <c r="E323" s="135"/>
      <c r="F323" s="135"/>
      <c r="G323" s="263" t="n">
        <f aca="false">VLOOKUP(A323,'Gas Curves'!$A$11:$G$371,2)</f>
        <v>1.05</v>
      </c>
      <c r="H323" s="263" t="n">
        <f aca="false">IF(VLOOKUP(A323,'Gas Curves'!$A$11:$I$371,8)=0,H322,VLOOKUP(A323,'Gas Curves'!$A$11:$I$371,8))</f>
        <v>0.185</v>
      </c>
      <c r="I323" s="263" t="n">
        <f aca="false">H323/2</f>
        <v>0.0925</v>
      </c>
      <c r="J323" s="263"/>
      <c r="K323" s="263"/>
      <c r="L323" s="199"/>
      <c r="M323" s="130"/>
      <c r="N323" s="130"/>
      <c r="S323" s="200" t="n">
        <f aca="false">VLOOKUP(A323,'Gas Curves'!$A$11:$G$371,3)+IF(Fuel!$P$1,VLOOKUP(A323,'Gas Curves'!$A$11:$G$371,IF(AND(MONTH(A323)&gt;=4,MONTH(A323)&lt;=10),4,5)),0)+IF(Fuel!$P$2,VLOOKUP(A323,'Gas Curves'!$A$11:$G$371,IF(AND(MONTH(A323)&gt;=4,MONTH(A323)&lt;=10),6,7)),0)</f>
        <v>-0.08</v>
      </c>
      <c r="T323" s="263" t="n">
        <f aca="false">IF(VLOOKUP(A323,'Gas Curves'!$A$11:$I$371,9)=0,T322,VLOOKUP(A323,'Gas Curves'!$A$11:$I$371,9))</f>
        <v>14.427</v>
      </c>
    </row>
    <row r="324" customFormat="false" ht="12.75" hidden="false" customHeight="false" outlineLevel="0" collapsed="false">
      <c r="A324" s="195" t="n">
        <f aca="false">EOMONTH(A323,0)+1</f>
        <v>46813</v>
      </c>
      <c r="B324" s="163" t="n">
        <f aca="false">S324*(1+I$3)</f>
        <v>-0.08</v>
      </c>
      <c r="C324" s="163" t="n">
        <f aca="false">T324*(1+J$3)</f>
        <v>14.427</v>
      </c>
      <c r="D324" s="286" t="n">
        <f aca="false">C324/2</f>
        <v>7.2135</v>
      </c>
      <c r="E324" s="135"/>
      <c r="F324" s="135"/>
      <c r="G324" s="263" t="n">
        <f aca="false">VLOOKUP(A324,'Gas Curves'!$A$11:$G$371,2)</f>
        <v>1.05</v>
      </c>
      <c r="H324" s="263" t="n">
        <f aca="false">IF(VLOOKUP(A324,'Gas Curves'!$A$11:$I$371,8)=0,H323,VLOOKUP(A324,'Gas Curves'!$A$11:$I$371,8))</f>
        <v>0.185</v>
      </c>
      <c r="I324" s="263" t="n">
        <f aca="false">H324/2</f>
        <v>0.0925</v>
      </c>
      <c r="J324" s="263"/>
      <c r="K324" s="263"/>
      <c r="L324" s="199"/>
      <c r="M324" s="130"/>
      <c r="N324" s="130"/>
      <c r="S324" s="200" t="n">
        <f aca="false">VLOOKUP(A324,'Gas Curves'!$A$11:$G$371,3)+IF(Fuel!$P$1,VLOOKUP(A324,'Gas Curves'!$A$11:$G$371,IF(AND(MONTH(A324)&gt;=4,MONTH(A324)&lt;=10),4,5)),0)+IF(Fuel!$P$2,VLOOKUP(A324,'Gas Curves'!$A$11:$G$371,IF(AND(MONTH(A324)&gt;=4,MONTH(A324)&lt;=10),6,7)),0)</f>
        <v>-0.08</v>
      </c>
      <c r="T324" s="263" t="n">
        <f aca="false">IF(VLOOKUP(A324,'Gas Curves'!$A$11:$I$371,9)=0,T323,VLOOKUP(A324,'Gas Curves'!$A$11:$I$371,9))</f>
        <v>14.427</v>
      </c>
    </row>
    <row r="325" customFormat="false" ht="12.75" hidden="false" customHeight="false" outlineLevel="0" collapsed="false">
      <c r="A325" s="195" t="n">
        <f aca="false">EOMONTH(A324,0)+1</f>
        <v>46844</v>
      </c>
      <c r="B325" s="163" t="n">
        <f aca="false">S325*(1+I$3)</f>
        <v>-0.08</v>
      </c>
      <c r="C325" s="163" t="n">
        <f aca="false">T325*(1+J$3)</f>
        <v>14.427</v>
      </c>
      <c r="D325" s="286" t="n">
        <f aca="false">C325/2</f>
        <v>7.2135</v>
      </c>
      <c r="E325" s="135"/>
      <c r="F325" s="135"/>
      <c r="G325" s="263" t="n">
        <f aca="false">VLOOKUP(A325,'Gas Curves'!$A$11:$G$371,2)</f>
        <v>1.05</v>
      </c>
      <c r="H325" s="263" t="n">
        <f aca="false">IF(VLOOKUP(A325,'Gas Curves'!$A$11:$I$371,8)=0,H324,VLOOKUP(A325,'Gas Curves'!$A$11:$I$371,8))</f>
        <v>0.185</v>
      </c>
      <c r="I325" s="263" t="n">
        <f aca="false">H325/2</f>
        <v>0.0925</v>
      </c>
      <c r="J325" s="263"/>
      <c r="K325" s="263"/>
      <c r="L325" s="199"/>
      <c r="M325" s="130"/>
      <c r="N325" s="130"/>
      <c r="S325" s="200" t="n">
        <f aca="false">VLOOKUP(A325,'Gas Curves'!$A$11:$G$371,3)+IF(Fuel!$P$1,VLOOKUP(A325,'Gas Curves'!$A$11:$G$371,IF(AND(MONTH(A325)&gt;=4,MONTH(A325)&lt;=10),4,5)),0)+IF(Fuel!$P$2,VLOOKUP(A325,'Gas Curves'!$A$11:$G$371,IF(AND(MONTH(A325)&gt;=4,MONTH(A325)&lt;=10),6,7)),0)</f>
        <v>-0.08</v>
      </c>
      <c r="T325" s="263" t="n">
        <f aca="false">IF(VLOOKUP(A325,'Gas Curves'!$A$11:$I$371,9)=0,T324,VLOOKUP(A325,'Gas Curves'!$A$11:$I$371,9))</f>
        <v>14.427</v>
      </c>
    </row>
    <row r="326" customFormat="false" ht="12.75" hidden="false" customHeight="false" outlineLevel="0" collapsed="false">
      <c r="A326" s="195" t="n">
        <f aca="false">EOMONTH(A325,0)+1</f>
        <v>46874</v>
      </c>
      <c r="B326" s="163" t="n">
        <f aca="false">S326*(1+I$3)</f>
        <v>-0.08</v>
      </c>
      <c r="C326" s="163" t="n">
        <f aca="false">T326*(1+J$3)</f>
        <v>14.427</v>
      </c>
      <c r="D326" s="286" t="n">
        <f aca="false">C326/2</f>
        <v>7.2135</v>
      </c>
      <c r="E326" s="135"/>
      <c r="F326" s="135"/>
      <c r="G326" s="263" t="n">
        <f aca="false">VLOOKUP(A326,'Gas Curves'!$A$11:$G$371,2)</f>
        <v>1.05</v>
      </c>
      <c r="H326" s="263" t="n">
        <f aca="false">IF(VLOOKUP(A326,'Gas Curves'!$A$11:$I$371,8)=0,H325,VLOOKUP(A326,'Gas Curves'!$A$11:$I$371,8))</f>
        <v>0.185</v>
      </c>
      <c r="I326" s="263" t="n">
        <f aca="false">H326/2</f>
        <v>0.0925</v>
      </c>
      <c r="J326" s="263"/>
      <c r="K326" s="263"/>
      <c r="L326" s="199"/>
      <c r="M326" s="130"/>
      <c r="N326" s="130"/>
      <c r="S326" s="200" t="n">
        <f aca="false">VLOOKUP(A326,'Gas Curves'!$A$11:$G$371,3)+IF(Fuel!$P$1,VLOOKUP(A326,'Gas Curves'!$A$11:$G$371,IF(AND(MONTH(A326)&gt;=4,MONTH(A326)&lt;=10),4,5)),0)+IF(Fuel!$P$2,VLOOKUP(A326,'Gas Curves'!$A$11:$G$371,IF(AND(MONTH(A326)&gt;=4,MONTH(A326)&lt;=10),6,7)),0)</f>
        <v>-0.08</v>
      </c>
      <c r="T326" s="263" t="n">
        <f aca="false">IF(VLOOKUP(A326,'Gas Curves'!$A$11:$I$371,9)=0,T325,VLOOKUP(A326,'Gas Curves'!$A$11:$I$371,9))</f>
        <v>14.427</v>
      </c>
    </row>
    <row r="327" customFormat="false" ht="12.75" hidden="false" customHeight="false" outlineLevel="0" collapsed="false">
      <c r="A327" s="195" t="n">
        <f aca="false">EOMONTH(A326,0)+1</f>
        <v>46905</v>
      </c>
      <c r="B327" s="163" t="n">
        <f aca="false">S327*(1+I$3)</f>
        <v>-0.08</v>
      </c>
      <c r="C327" s="163" t="n">
        <f aca="false">T327*(1+J$3)</f>
        <v>14.427</v>
      </c>
      <c r="D327" s="286" t="n">
        <f aca="false">C327/2</f>
        <v>7.2135</v>
      </c>
      <c r="E327" s="135"/>
      <c r="F327" s="135"/>
      <c r="G327" s="263" t="n">
        <f aca="false">VLOOKUP(A327,'Gas Curves'!$A$11:$G$371,2)</f>
        <v>1.05</v>
      </c>
      <c r="H327" s="263" t="n">
        <f aca="false">IF(VLOOKUP(A327,'Gas Curves'!$A$11:$I$371,8)=0,H326,VLOOKUP(A327,'Gas Curves'!$A$11:$I$371,8))</f>
        <v>0.185</v>
      </c>
      <c r="I327" s="263" t="n">
        <f aca="false">H327/2</f>
        <v>0.0925</v>
      </c>
      <c r="J327" s="263"/>
      <c r="K327" s="263"/>
      <c r="L327" s="199"/>
      <c r="M327" s="130"/>
      <c r="N327" s="130"/>
      <c r="S327" s="200" t="n">
        <f aca="false">VLOOKUP(A327,'Gas Curves'!$A$11:$G$371,3)+IF(Fuel!$P$1,VLOOKUP(A327,'Gas Curves'!$A$11:$G$371,IF(AND(MONTH(A327)&gt;=4,MONTH(A327)&lt;=10),4,5)),0)+IF(Fuel!$P$2,VLOOKUP(A327,'Gas Curves'!$A$11:$G$371,IF(AND(MONTH(A327)&gt;=4,MONTH(A327)&lt;=10),6,7)),0)</f>
        <v>-0.08</v>
      </c>
      <c r="T327" s="263" t="n">
        <f aca="false">IF(VLOOKUP(A327,'Gas Curves'!$A$11:$I$371,9)=0,T326,VLOOKUP(A327,'Gas Curves'!$A$11:$I$371,9))</f>
        <v>14.427</v>
      </c>
    </row>
    <row r="328" customFormat="false" ht="12.75" hidden="false" customHeight="false" outlineLevel="0" collapsed="false">
      <c r="A328" s="195" t="n">
        <f aca="false">EOMONTH(A327,0)+1</f>
        <v>46935</v>
      </c>
      <c r="B328" s="163" t="n">
        <f aca="false">S328*(1+I$3)</f>
        <v>-0.08</v>
      </c>
      <c r="C328" s="163" t="n">
        <f aca="false">T328*(1+J$3)</f>
        <v>14.427</v>
      </c>
      <c r="D328" s="286" t="n">
        <f aca="false">C328/2</f>
        <v>7.2135</v>
      </c>
      <c r="E328" s="135"/>
      <c r="F328" s="135"/>
      <c r="G328" s="263" t="n">
        <f aca="false">VLOOKUP(A328,'Gas Curves'!$A$11:$G$371,2)</f>
        <v>1.05</v>
      </c>
      <c r="H328" s="263" t="n">
        <f aca="false">IF(VLOOKUP(A328,'Gas Curves'!$A$11:$I$371,8)=0,H327,VLOOKUP(A328,'Gas Curves'!$A$11:$I$371,8))</f>
        <v>0.185</v>
      </c>
      <c r="I328" s="263" t="n">
        <f aca="false">H328/2</f>
        <v>0.0925</v>
      </c>
      <c r="J328" s="263"/>
      <c r="K328" s="263"/>
      <c r="L328" s="199"/>
      <c r="M328" s="130"/>
      <c r="N328" s="130"/>
      <c r="S328" s="200" t="n">
        <f aca="false">VLOOKUP(A328,'Gas Curves'!$A$11:$G$371,3)+IF(Fuel!$P$1,VLOOKUP(A328,'Gas Curves'!$A$11:$G$371,IF(AND(MONTH(A328)&gt;=4,MONTH(A328)&lt;=10),4,5)),0)+IF(Fuel!$P$2,VLOOKUP(A328,'Gas Curves'!$A$11:$G$371,IF(AND(MONTH(A328)&gt;=4,MONTH(A328)&lt;=10),6,7)),0)</f>
        <v>-0.08</v>
      </c>
      <c r="T328" s="263" t="n">
        <f aca="false">IF(VLOOKUP(A328,'Gas Curves'!$A$11:$I$371,9)=0,T327,VLOOKUP(A328,'Gas Curves'!$A$11:$I$371,9))</f>
        <v>14.427</v>
      </c>
    </row>
    <row r="329" customFormat="false" ht="12.75" hidden="false" customHeight="false" outlineLevel="0" collapsed="false">
      <c r="A329" s="195" t="n">
        <f aca="false">EOMONTH(A328,0)+1</f>
        <v>46966</v>
      </c>
      <c r="B329" s="163" t="n">
        <f aca="false">S329*(1+I$3)</f>
        <v>-0.08</v>
      </c>
      <c r="C329" s="163" t="n">
        <f aca="false">T329*(1+J$3)</f>
        <v>14.427</v>
      </c>
      <c r="D329" s="286" t="n">
        <f aca="false">C329/2</f>
        <v>7.2135</v>
      </c>
      <c r="E329" s="135"/>
      <c r="F329" s="135"/>
      <c r="G329" s="263" t="n">
        <f aca="false">VLOOKUP(A329,'Gas Curves'!$A$11:$G$371,2)</f>
        <v>1.05</v>
      </c>
      <c r="H329" s="263" t="n">
        <f aca="false">IF(VLOOKUP(A329,'Gas Curves'!$A$11:$I$371,8)=0,H328,VLOOKUP(A329,'Gas Curves'!$A$11:$I$371,8))</f>
        <v>0.185</v>
      </c>
      <c r="I329" s="263" t="n">
        <f aca="false">H329/2</f>
        <v>0.0925</v>
      </c>
      <c r="J329" s="263"/>
      <c r="K329" s="263"/>
      <c r="L329" s="199"/>
      <c r="M329" s="130"/>
      <c r="N329" s="130"/>
      <c r="S329" s="200" t="n">
        <f aca="false">VLOOKUP(A329,'Gas Curves'!$A$11:$G$371,3)+IF(Fuel!$P$1,VLOOKUP(A329,'Gas Curves'!$A$11:$G$371,IF(AND(MONTH(A329)&gt;=4,MONTH(A329)&lt;=10),4,5)),0)+IF(Fuel!$P$2,VLOOKUP(A329,'Gas Curves'!$A$11:$G$371,IF(AND(MONTH(A329)&gt;=4,MONTH(A329)&lt;=10),6,7)),0)</f>
        <v>-0.08</v>
      </c>
      <c r="T329" s="263" t="n">
        <f aca="false">IF(VLOOKUP(A329,'Gas Curves'!$A$11:$I$371,9)=0,T328,VLOOKUP(A329,'Gas Curves'!$A$11:$I$371,9))</f>
        <v>14.427</v>
      </c>
    </row>
    <row r="330" customFormat="false" ht="12.75" hidden="false" customHeight="false" outlineLevel="0" collapsed="false">
      <c r="A330" s="195" t="n">
        <f aca="false">EOMONTH(A329,0)+1</f>
        <v>46997</v>
      </c>
      <c r="B330" s="163" t="n">
        <f aca="false">S330*(1+I$3)</f>
        <v>-0.08</v>
      </c>
      <c r="C330" s="163" t="n">
        <f aca="false">T330*(1+J$3)</f>
        <v>14.427</v>
      </c>
      <c r="D330" s="286" t="n">
        <f aca="false">C330/2</f>
        <v>7.2135</v>
      </c>
      <c r="E330" s="135"/>
      <c r="F330" s="135"/>
      <c r="G330" s="263" t="n">
        <f aca="false">VLOOKUP(A330,'Gas Curves'!$A$11:$G$371,2)</f>
        <v>1.05</v>
      </c>
      <c r="H330" s="263" t="n">
        <f aca="false">IF(VLOOKUP(A330,'Gas Curves'!$A$11:$I$371,8)=0,H329,VLOOKUP(A330,'Gas Curves'!$A$11:$I$371,8))</f>
        <v>0.185</v>
      </c>
      <c r="I330" s="263" t="n">
        <f aca="false">H330/2</f>
        <v>0.0925</v>
      </c>
      <c r="J330" s="263"/>
      <c r="K330" s="263"/>
      <c r="L330" s="199"/>
      <c r="M330" s="130"/>
      <c r="N330" s="130"/>
      <c r="S330" s="200" t="n">
        <f aca="false">VLOOKUP(A330,'Gas Curves'!$A$11:$G$371,3)+IF(Fuel!$P$1,VLOOKUP(A330,'Gas Curves'!$A$11:$G$371,IF(AND(MONTH(A330)&gt;=4,MONTH(A330)&lt;=10),4,5)),0)+IF(Fuel!$P$2,VLOOKUP(A330,'Gas Curves'!$A$11:$G$371,IF(AND(MONTH(A330)&gt;=4,MONTH(A330)&lt;=10),6,7)),0)</f>
        <v>-0.08</v>
      </c>
      <c r="T330" s="263" t="n">
        <f aca="false">IF(VLOOKUP(A330,'Gas Curves'!$A$11:$I$371,9)=0,T329,VLOOKUP(A330,'Gas Curves'!$A$11:$I$371,9))</f>
        <v>14.427</v>
      </c>
    </row>
    <row r="331" customFormat="false" ht="12.75" hidden="false" customHeight="false" outlineLevel="0" collapsed="false">
      <c r="A331" s="195" t="n">
        <f aca="false">EOMONTH(A330,0)+1</f>
        <v>47027</v>
      </c>
      <c r="B331" s="163" t="n">
        <f aca="false">S331*(1+I$3)</f>
        <v>-0.08</v>
      </c>
      <c r="C331" s="163" t="n">
        <f aca="false">T331*(1+J$3)</f>
        <v>14.427</v>
      </c>
      <c r="D331" s="286" t="n">
        <f aca="false">C331/2</f>
        <v>7.2135</v>
      </c>
      <c r="E331" s="135"/>
      <c r="F331" s="135"/>
      <c r="G331" s="263" t="n">
        <f aca="false">VLOOKUP(A331,'Gas Curves'!$A$11:$G$371,2)</f>
        <v>1.05</v>
      </c>
      <c r="H331" s="263" t="n">
        <f aca="false">IF(VLOOKUP(A331,'Gas Curves'!$A$11:$I$371,8)=0,H330,VLOOKUP(A331,'Gas Curves'!$A$11:$I$371,8))</f>
        <v>0.185</v>
      </c>
      <c r="I331" s="263" t="n">
        <f aca="false">H331/2</f>
        <v>0.0925</v>
      </c>
      <c r="J331" s="263"/>
      <c r="K331" s="263"/>
      <c r="L331" s="199"/>
      <c r="M331" s="130"/>
      <c r="N331" s="130"/>
      <c r="S331" s="200" t="n">
        <f aca="false">VLOOKUP(A331,'Gas Curves'!$A$11:$G$371,3)+IF(Fuel!$P$1,VLOOKUP(A331,'Gas Curves'!$A$11:$G$371,IF(AND(MONTH(A331)&gt;=4,MONTH(A331)&lt;=10),4,5)),0)+IF(Fuel!$P$2,VLOOKUP(A331,'Gas Curves'!$A$11:$G$371,IF(AND(MONTH(A331)&gt;=4,MONTH(A331)&lt;=10),6,7)),0)</f>
        <v>-0.08</v>
      </c>
      <c r="T331" s="263" t="n">
        <f aca="false">IF(VLOOKUP(A331,'Gas Curves'!$A$11:$I$371,9)=0,T330,VLOOKUP(A331,'Gas Curves'!$A$11:$I$371,9))</f>
        <v>14.427</v>
      </c>
    </row>
    <row r="332" customFormat="false" ht="12.75" hidden="false" customHeight="false" outlineLevel="0" collapsed="false">
      <c r="A332" s="195" t="n">
        <f aca="false">EOMONTH(A331,0)+1</f>
        <v>47058</v>
      </c>
      <c r="B332" s="163" t="n">
        <f aca="false">S332*(1+I$3)</f>
        <v>-0.08</v>
      </c>
      <c r="C332" s="163" t="n">
        <f aca="false">T332*(1+J$3)</f>
        <v>14.427</v>
      </c>
      <c r="D332" s="286" t="n">
        <f aca="false">C332/2</f>
        <v>7.2135</v>
      </c>
      <c r="E332" s="135"/>
      <c r="F332" s="135"/>
      <c r="G332" s="263" t="n">
        <f aca="false">VLOOKUP(A332,'Gas Curves'!$A$11:$G$371,2)</f>
        <v>1.05</v>
      </c>
      <c r="H332" s="263" t="n">
        <f aca="false">IF(VLOOKUP(A332,'Gas Curves'!$A$11:$I$371,8)=0,H331,VLOOKUP(A332,'Gas Curves'!$A$11:$I$371,8))</f>
        <v>0.185</v>
      </c>
      <c r="I332" s="263" t="n">
        <f aca="false">H332/2</f>
        <v>0.0925</v>
      </c>
      <c r="J332" s="263"/>
      <c r="K332" s="263"/>
      <c r="L332" s="199"/>
      <c r="M332" s="130"/>
      <c r="N332" s="130"/>
      <c r="S332" s="200" t="n">
        <f aca="false">VLOOKUP(A332,'Gas Curves'!$A$11:$G$371,3)+IF(Fuel!$P$1,VLOOKUP(A332,'Gas Curves'!$A$11:$G$371,IF(AND(MONTH(A332)&gt;=4,MONTH(A332)&lt;=10),4,5)),0)+IF(Fuel!$P$2,VLOOKUP(A332,'Gas Curves'!$A$11:$G$371,IF(AND(MONTH(A332)&gt;=4,MONTH(A332)&lt;=10),6,7)),0)</f>
        <v>-0.08</v>
      </c>
      <c r="T332" s="263" t="n">
        <f aca="false">IF(VLOOKUP(A332,'Gas Curves'!$A$11:$I$371,9)=0,T331,VLOOKUP(A332,'Gas Curves'!$A$11:$I$371,9))</f>
        <v>14.427</v>
      </c>
    </row>
    <row r="333" customFormat="false" ht="12.75" hidden="false" customHeight="false" outlineLevel="0" collapsed="false">
      <c r="A333" s="195" t="n">
        <f aca="false">EOMONTH(A332,0)+1</f>
        <v>47088</v>
      </c>
      <c r="B333" s="163" t="n">
        <f aca="false">S333*(1+I$3)</f>
        <v>-0.08</v>
      </c>
      <c r="C333" s="163" t="n">
        <f aca="false">T333*(1+J$3)</f>
        <v>14.427</v>
      </c>
      <c r="D333" s="286" t="n">
        <f aca="false">C333/2</f>
        <v>7.2135</v>
      </c>
      <c r="E333" s="135"/>
      <c r="F333" s="135"/>
      <c r="G333" s="263" t="n">
        <f aca="false">VLOOKUP(A333,'Gas Curves'!$A$11:$G$371,2)</f>
        <v>1.05</v>
      </c>
      <c r="H333" s="263" t="n">
        <f aca="false">IF(VLOOKUP(A333,'Gas Curves'!$A$11:$I$371,8)=0,H332,VLOOKUP(A333,'Gas Curves'!$A$11:$I$371,8))</f>
        <v>0.185</v>
      </c>
      <c r="I333" s="263" t="n">
        <f aca="false">H333/2</f>
        <v>0.0925</v>
      </c>
      <c r="J333" s="263"/>
      <c r="K333" s="263"/>
      <c r="L333" s="199"/>
      <c r="M333" s="130"/>
      <c r="N333" s="130"/>
      <c r="S333" s="200" t="n">
        <f aca="false">VLOOKUP(A333,'Gas Curves'!$A$11:$G$371,3)+IF(Fuel!$P$1,VLOOKUP(A333,'Gas Curves'!$A$11:$G$371,IF(AND(MONTH(A333)&gt;=4,MONTH(A333)&lt;=10),4,5)),0)+IF(Fuel!$P$2,VLOOKUP(A333,'Gas Curves'!$A$11:$G$371,IF(AND(MONTH(A333)&gt;=4,MONTH(A333)&lt;=10),6,7)),0)</f>
        <v>-0.08</v>
      </c>
      <c r="T333" s="263" t="n">
        <f aca="false">IF(VLOOKUP(A333,'Gas Curves'!$A$11:$I$371,9)=0,T332,VLOOKUP(A333,'Gas Curves'!$A$11:$I$371,9))</f>
        <v>14.427</v>
      </c>
    </row>
    <row r="334" customFormat="false" ht="12.75" hidden="false" customHeight="false" outlineLevel="0" collapsed="false">
      <c r="A334" s="195" t="n">
        <f aca="false">EOMONTH(A333,0)+1</f>
        <v>47119</v>
      </c>
      <c r="B334" s="163" t="n">
        <f aca="false">S334*(1+I$3)</f>
        <v>-0.08</v>
      </c>
      <c r="C334" s="163" t="n">
        <f aca="false">T334*(1+J$3)</f>
        <v>14.427</v>
      </c>
      <c r="D334" s="286" t="n">
        <f aca="false">C334/2</f>
        <v>7.2135</v>
      </c>
      <c r="E334" s="135"/>
      <c r="F334" s="135"/>
      <c r="G334" s="263" t="n">
        <f aca="false">VLOOKUP(A334,'Gas Curves'!$A$11:$G$371,2)</f>
        <v>1.05</v>
      </c>
      <c r="H334" s="263" t="n">
        <f aca="false">IF(VLOOKUP(A334,'Gas Curves'!$A$11:$I$371,8)=0,H333,VLOOKUP(A334,'Gas Curves'!$A$11:$I$371,8))</f>
        <v>0.185</v>
      </c>
      <c r="I334" s="263" t="n">
        <f aca="false">H334/2</f>
        <v>0.0925</v>
      </c>
      <c r="J334" s="263"/>
      <c r="K334" s="263"/>
      <c r="L334" s="199"/>
      <c r="M334" s="130"/>
      <c r="N334" s="130"/>
      <c r="S334" s="200" t="n">
        <f aca="false">VLOOKUP(A334,'Gas Curves'!$A$11:$G$371,3)+IF(Fuel!$P$1,VLOOKUP(A334,'Gas Curves'!$A$11:$G$371,IF(AND(MONTH(A334)&gt;=4,MONTH(A334)&lt;=10),4,5)),0)+IF(Fuel!$P$2,VLOOKUP(A334,'Gas Curves'!$A$11:$G$371,IF(AND(MONTH(A334)&gt;=4,MONTH(A334)&lt;=10),6,7)),0)</f>
        <v>-0.08</v>
      </c>
      <c r="T334" s="263" t="n">
        <f aca="false">IF(VLOOKUP(A334,'Gas Curves'!$A$11:$I$371,9)=0,T333,VLOOKUP(A334,'Gas Curves'!$A$11:$I$371,9))</f>
        <v>14.427</v>
      </c>
    </row>
    <row r="335" customFormat="false" ht="12.75" hidden="false" customHeight="false" outlineLevel="0" collapsed="false">
      <c r="A335" s="195" t="n">
        <f aca="false">EOMONTH(A334,0)+1</f>
        <v>47150</v>
      </c>
      <c r="B335" s="163" t="n">
        <f aca="false">S335*(1+I$3)</f>
        <v>-0.08</v>
      </c>
      <c r="C335" s="163" t="n">
        <f aca="false">T335*(1+J$3)</f>
        <v>14.427</v>
      </c>
      <c r="D335" s="286" t="n">
        <f aca="false">C335/2</f>
        <v>7.2135</v>
      </c>
      <c r="E335" s="135"/>
      <c r="F335" s="135"/>
      <c r="G335" s="263" t="n">
        <f aca="false">VLOOKUP(A335,'Gas Curves'!$A$11:$G$371,2)</f>
        <v>1.05</v>
      </c>
      <c r="H335" s="263" t="n">
        <f aca="false">IF(VLOOKUP(A335,'Gas Curves'!$A$11:$I$371,8)=0,H334,VLOOKUP(A335,'Gas Curves'!$A$11:$I$371,8))</f>
        <v>0.185</v>
      </c>
      <c r="I335" s="263" t="n">
        <f aca="false">H335/2</f>
        <v>0.0925</v>
      </c>
      <c r="J335" s="263"/>
      <c r="K335" s="263"/>
      <c r="L335" s="199"/>
      <c r="M335" s="130"/>
      <c r="N335" s="130"/>
      <c r="S335" s="200" t="n">
        <f aca="false">VLOOKUP(A335,'Gas Curves'!$A$11:$G$371,3)+IF(Fuel!$P$1,VLOOKUP(A335,'Gas Curves'!$A$11:$G$371,IF(AND(MONTH(A335)&gt;=4,MONTH(A335)&lt;=10),4,5)),0)+IF(Fuel!$P$2,VLOOKUP(A335,'Gas Curves'!$A$11:$G$371,IF(AND(MONTH(A335)&gt;=4,MONTH(A335)&lt;=10),6,7)),0)</f>
        <v>-0.08</v>
      </c>
      <c r="T335" s="263" t="n">
        <f aca="false">IF(VLOOKUP(A335,'Gas Curves'!$A$11:$I$371,9)=0,T334,VLOOKUP(A335,'Gas Curves'!$A$11:$I$371,9))</f>
        <v>14.427</v>
      </c>
    </row>
    <row r="336" customFormat="false" ht="12.75" hidden="false" customHeight="false" outlineLevel="0" collapsed="false">
      <c r="A336" s="195" t="n">
        <f aca="false">EOMONTH(A335,0)+1</f>
        <v>47178</v>
      </c>
      <c r="B336" s="163" t="n">
        <f aca="false">S336*(1+I$3)</f>
        <v>-0.08</v>
      </c>
      <c r="C336" s="163" t="n">
        <f aca="false">T336*(1+J$3)</f>
        <v>14.427</v>
      </c>
      <c r="D336" s="286" t="n">
        <f aca="false">C336/2</f>
        <v>7.2135</v>
      </c>
      <c r="E336" s="135"/>
      <c r="F336" s="135"/>
      <c r="G336" s="263" t="n">
        <f aca="false">VLOOKUP(A336,'Gas Curves'!$A$11:$G$371,2)</f>
        <v>1.05</v>
      </c>
      <c r="H336" s="263" t="n">
        <f aca="false">IF(VLOOKUP(A336,'Gas Curves'!$A$11:$I$371,8)=0,H335,VLOOKUP(A336,'Gas Curves'!$A$11:$I$371,8))</f>
        <v>0.185</v>
      </c>
      <c r="I336" s="263" t="n">
        <f aca="false">H336/2</f>
        <v>0.0925</v>
      </c>
      <c r="J336" s="263"/>
      <c r="K336" s="263"/>
      <c r="L336" s="199"/>
      <c r="M336" s="130"/>
      <c r="N336" s="130"/>
      <c r="S336" s="200" t="n">
        <f aca="false">VLOOKUP(A336,'Gas Curves'!$A$11:$G$371,3)+IF(Fuel!$P$1,VLOOKUP(A336,'Gas Curves'!$A$11:$G$371,IF(AND(MONTH(A336)&gt;=4,MONTH(A336)&lt;=10),4,5)),0)+IF(Fuel!$P$2,VLOOKUP(A336,'Gas Curves'!$A$11:$G$371,IF(AND(MONTH(A336)&gt;=4,MONTH(A336)&lt;=10),6,7)),0)</f>
        <v>-0.08</v>
      </c>
      <c r="T336" s="263" t="n">
        <f aca="false">IF(VLOOKUP(A336,'Gas Curves'!$A$11:$I$371,9)=0,T335,VLOOKUP(A336,'Gas Curves'!$A$11:$I$371,9))</f>
        <v>14.427</v>
      </c>
    </row>
    <row r="337" customFormat="false" ht="12.75" hidden="false" customHeight="false" outlineLevel="0" collapsed="false">
      <c r="A337" s="195" t="n">
        <f aca="false">EOMONTH(A336,0)+1</f>
        <v>47209</v>
      </c>
      <c r="B337" s="163" t="n">
        <f aca="false">S337*(1+I$3)</f>
        <v>-0.08</v>
      </c>
      <c r="C337" s="163" t="n">
        <f aca="false">T337*(1+J$3)</f>
        <v>14.427</v>
      </c>
      <c r="D337" s="286" t="n">
        <f aca="false">C337/2</f>
        <v>7.2135</v>
      </c>
      <c r="E337" s="135"/>
      <c r="F337" s="135"/>
      <c r="G337" s="263" t="n">
        <f aca="false">VLOOKUP(A337,'Gas Curves'!$A$11:$G$371,2)</f>
        <v>1.05</v>
      </c>
      <c r="H337" s="263" t="n">
        <f aca="false">IF(VLOOKUP(A337,'Gas Curves'!$A$11:$I$371,8)=0,H336,VLOOKUP(A337,'Gas Curves'!$A$11:$I$371,8))</f>
        <v>0.185</v>
      </c>
      <c r="I337" s="263" t="n">
        <f aca="false">H337/2</f>
        <v>0.0925</v>
      </c>
      <c r="J337" s="263"/>
      <c r="K337" s="263"/>
      <c r="L337" s="199"/>
      <c r="M337" s="130"/>
      <c r="N337" s="130"/>
      <c r="S337" s="200" t="n">
        <f aca="false">VLOOKUP(A337,'Gas Curves'!$A$11:$G$371,3)+IF(Fuel!$P$1,VLOOKUP(A337,'Gas Curves'!$A$11:$G$371,IF(AND(MONTH(A337)&gt;=4,MONTH(A337)&lt;=10),4,5)),0)+IF(Fuel!$P$2,VLOOKUP(A337,'Gas Curves'!$A$11:$G$371,IF(AND(MONTH(A337)&gt;=4,MONTH(A337)&lt;=10),6,7)),0)</f>
        <v>-0.08</v>
      </c>
      <c r="T337" s="263" t="n">
        <f aca="false">IF(VLOOKUP(A337,'Gas Curves'!$A$11:$I$371,9)=0,T336,VLOOKUP(A337,'Gas Curves'!$A$11:$I$371,9))</f>
        <v>14.427</v>
      </c>
    </row>
    <row r="338" customFormat="false" ht="12.75" hidden="false" customHeight="false" outlineLevel="0" collapsed="false">
      <c r="A338" s="195" t="n">
        <f aca="false">EOMONTH(A337,0)+1</f>
        <v>47239</v>
      </c>
      <c r="B338" s="163" t="n">
        <f aca="false">S338*(1+I$3)</f>
        <v>-0.08</v>
      </c>
      <c r="C338" s="163" t="n">
        <f aca="false">T338*(1+J$3)</f>
        <v>14.427</v>
      </c>
      <c r="D338" s="286" t="n">
        <f aca="false">C338/2</f>
        <v>7.2135</v>
      </c>
      <c r="E338" s="135"/>
      <c r="F338" s="135"/>
      <c r="G338" s="263" t="n">
        <f aca="false">VLOOKUP(A338,'Gas Curves'!$A$11:$G$371,2)</f>
        <v>1.05</v>
      </c>
      <c r="H338" s="263" t="n">
        <f aca="false">IF(VLOOKUP(A338,'Gas Curves'!$A$11:$I$371,8)=0,H337,VLOOKUP(A338,'Gas Curves'!$A$11:$I$371,8))</f>
        <v>0.185</v>
      </c>
      <c r="I338" s="263" t="n">
        <f aca="false">H338/2</f>
        <v>0.0925</v>
      </c>
      <c r="J338" s="263"/>
      <c r="K338" s="263"/>
      <c r="L338" s="199"/>
      <c r="M338" s="130"/>
      <c r="N338" s="130"/>
      <c r="S338" s="200" t="n">
        <f aca="false">VLOOKUP(A338,'Gas Curves'!$A$11:$G$371,3)+IF(Fuel!$P$1,VLOOKUP(A338,'Gas Curves'!$A$11:$G$371,IF(AND(MONTH(A338)&gt;=4,MONTH(A338)&lt;=10),4,5)),0)+IF(Fuel!$P$2,VLOOKUP(A338,'Gas Curves'!$A$11:$G$371,IF(AND(MONTH(A338)&gt;=4,MONTH(A338)&lt;=10),6,7)),0)</f>
        <v>-0.08</v>
      </c>
      <c r="T338" s="263" t="n">
        <f aca="false">IF(VLOOKUP(A338,'Gas Curves'!$A$11:$I$371,9)=0,T337,VLOOKUP(A338,'Gas Curves'!$A$11:$I$371,9))</f>
        <v>14.427</v>
      </c>
    </row>
    <row r="339" customFormat="false" ht="12.75" hidden="false" customHeight="false" outlineLevel="0" collapsed="false">
      <c r="A339" s="195" t="n">
        <f aca="false">EOMONTH(A338,0)+1</f>
        <v>47270</v>
      </c>
      <c r="B339" s="163" t="n">
        <f aca="false">S339*(1+I$3)</f>
        <v>-0.08</v>
      </c>
      <c r="C339" s="163" t="n">
        <f aca="false">T339*(1+J$3)</f>
        <v>14.427</v>
      </c>
      <c r="D339" s="286" t="n">
        <f aca="false">C339/2</f>
        <v>7.2135</v>
      </c>
      <c r="E339" s="135"/>
      <c r="F339" s="135"/>
      <c r="G339" s="263" t="n">
        <f aca="false">VLOOKUP(A339,'Gas Curves'!$A$11:$G$371,2)</f>
        <v>1.05</v>
      </c>
      <c r="H339" s="263" t="n">
        <f aca="false">IF(VLOOKUP(A339,'Gas Curves'!$A$11:$I$371,8)=0,H338,VLOOKUP(A339,'Gas Curves'!$A$11:$I$371,8))</f>
        <v>0.185</v>
      </c>
      <c r="I339" s="263" t="n">
        <f aca="false">H339/2</f>
        <v>0.0925</v>
      </c>
      <c r="J339" s="263"/>
      <c r="K339" s="263"/>
      <c r="L339" s="199"/>
      <c r="M339" s="130"/>
      <c r="N339" s="130"/>
      <c r="S339" s="200" t="n">
        <f aca="false">VLOOKUP(A339,'Gas Curves'!$A$11:$G$371,3)+IF(Fuel!$P$1,VLOOKUP(A339,'Gas Curves'!$A$11:$G$371,IF(AND(MONTH(A339)&gt;=4,MONTH(A339)&lt;=10),4,5)),0)+IF(Fuel!$P$2,VLOOKUP(A339,'Gas Curves'!$A$11:$G$371,IF(AND(MONTH(A339)&gt;=4,MONTH(A339)&lt;=10),6,7)),0)</f>
        <v>-0.08</v>
      </c>
      <c r="T339" s="263" t="n">
        <f aca="false">IF(VLOOKUP(A339,'Gas Curves'!$A$11:$I$371,9)=0,T338,VLOOKUP(A339,'Gas Curves'!$A$11:$I$371,9))</f>
        <v>14.427</v>
      </c>
    </row>
    <row r="340" customFormat="false" ht="12.75" hidden="false" customHeight="false" outlineLevel="0" collapsed="false">
      <c r="A340" s="195" t="n">
        <f aca="false">EOMONTH(A339,0)+1</f>
        <v>47300</v>
      </c>
      <c r="B340" s="163" t="n">
        <f aca="false">S340*(1+I$3)</f>
        <v>-0.08</v>
      </c>
      <c r="C340" s="163" t="n">
        <f aca="false">T340*(1+J$3)</f>
        <v>14.427</v>
      </c>
      <c r="D340" s="286" t="n">
        <f aca="false">C340/2</f>
        <v>7.2135</v>
      </c>
      <c r="E340" s="135"/>
      <c r="F340" s="135"/>
      <c r="G340" s="263" t="n">
        <f aca="false">VLOOKUP(A340,'Gas Curves'!$A$11:$G$371,2)</f>
        <v>1.05</v>
      </c>
      <c r="H340" s="263" t="n">
        <f aca="false">IF(VLOOKUP(A340,'Gas Curves'!$A$11:$I$371,8)=0,H339,VLOOKUP(A340,'Gas Curves'!$A$11:$I$371,8))</f>
        <v>0.185</v>
      </c>
      <c r="I340" s="263" t="n">
        <f aca="false">H340/2</f>
        <v>0.0925</v>
      </c>
      <c r="J340" s="263"/>
      <c r="K340" s="263"/>
      <c r="L340" s="199"/>
      <c r="M340" s="130"/>
      <c r="N340" s="130"/>
      <c r="S340" s="200" t="n">
        <f aca="false">VLOOKUP(A340,'Gas Curves'!$A$11:$G$371,3)+IF(Fuel!$P$1,VLOOKUP(A340,'Gas Curves'!$A$11:$G$371,IF(AND(MONTH(A340)&gt;=4,MONTH(A340)&lt;=10),4,5)),0)+IF(Fuel!$P$2,VLOOKUP(A340,'Gas Curves'!$A$11:$G$371,IF(AND(MONTH(A340)&gt;=4,MONTH(A340)&lt;=10),6,7)),0)</f>
        <v>-0.08</v>
      </c>
      <c r="T340" s="263" t="n">
        <f aca="false">IF(VLOOKUP(A340,'Gas Curves'!$A$11:$I$371,9)=0,T339,VLOOKUP(A340,'Gas Curves'!$A$11:$I$371,9))</f>
        <v>14.427</v>
      </c>
    </row>
    <row r="341" customFormat="false" ht="12.75" hidden="false" customHeight="false" outlineLevel="0" collapsed="false">
      <c r="A341" s="195" t="n">
        <f aca="false">EOMONTH(A340,0)+1</f>
        <v>47331</v>
      </c>
      <c r="B341" s="163" t="n">
        <f aca="false">S341*(1+I$3)</f>
        <v>-0.08</v>
      </c>
      <c r="C341" s="163" t="n">
        <f aca="false">T341*(1+J$3)</f>
        <v>14.427</v>
      </c>
      <c r="D341" s="286" t="n">
        <f aca="false">C341/2</f>
        <v>7.2135</v>
      </c>
      <c r="E341" s="135"/>
      <c r="F341" s="135"/>
      <c r="G341" s="263" t="n">
        <f aca="false">VLOOKUP(A341,'Gas Curves'!$A$11:$G$371,2)</f>
        <v>1.05</v>
      </c>
      <c r="H341" s="263" t="n">
        <f aca="false">IF(VLOOKUP(A341,'Gas Curves'!$A$11:$I$371,8)=0,H340,VLOOKUP(A341,'Gas Curves'!$A$11:$I$371,8))</f>
        <v>0.185</v>
      </c>
      <c r="I341" s="263" t="n">
        <f aca="false">H341/2</f>
        <v>0.0925</v>
      </c>
      <c r="J341" s="263"/>
      <c r="K341" s="263"/>
      <c r="L341" s="199"/>
      <c r="M341" s="130"/>
      <c r="N341" s="130"/>
      <c r="S341" s="200" t="n">
        <f aca="false">VLOOKUP(A341,'Gas Curves'!$A$11:$G$371,3)+IF(Fuel!$P$1,VLOOKUP(A341,'Gas Curves'!$A$11:$G$371,IF(AND(MONTH(A341)&gt;=4,MONTH(A341)&lt;=10),4,5)),0)+IF(Fuel!$P$2,VLOOKUP(A341,'Gas Curves'!$A$11:$G$371,IF(AND(MONTH(A341)&gt;=4,MONTH(A341)&lt;=10),6,7)),0)</f>
        <v>-0.08</v>
      </c>
      <c r="T341" s="263" t="n">
        <f aca="false">IF(VLOOKUP(A341,'Gas Curves'!$A$11:$I$371,9)=0,T340,VLOOKUP(A341,'Gas Curves'!$A$11:$I$371,9))</f>
        <v>14.427</v>
      </c>
    </row>
    <row r="342" customFormat="false" ht="12.75" hidden="false" customHeight="false" outlineLevel="0" collapsed="false">
      <c r="A342" s="195" t="n">
        <f aca="false">EOMONTH(A341,0)+1</f>
        <v>47362</v>
      </c>
      <c r="B342" s="163" t="n">
        <f aca="false">S342*(1+I$3)</f>
        <v>-0.08</v>
      </c>
      <c r="C342" s="163" t="n">
        <f aca="false">T342*(1+J$3)</f>
        <v>14.427</v>
      </c>
      <c r="D342" s="286" t="n">
        <f aca="false">C342/2</f>
        <v>7.2135</v>
      </c>
      <c r="E342" s="135"/>
      <c r="F342" s="135"/>
      <c r="G342" s="263" t="n">
        <f aca="false">VLOOKUP(A342,'Gas Curves'!$A$11:$G$371,2)</f>
        <v>1.05</v>
      </c>
      <c r="H342" s="263" t="n">
        <f aca="false">IF(VLOOKUP(A342,'Gas Curves'!$A$11:$I$371,8)=0,H341,VLOOKUP(A342,'Gas Curves'!$A$11:$I$371,8))</f>
        <v>0.185</v>
      </c>
      <c r="I342" s="263" t="n">
        <f aca="false">H342/2</f>
        <v>0.0925</v>
      </c>
      <c r="J342" s="263"/>
      <c r="K342" s="263"/>
      <c r="L342" s="199"/>
      <c r="M342" s="130"/>
      <c r="N342" s="130"/>
      <c r="S342" s="200" t="n">
        <f aca="false">VLOOKUP(A342,'Gas Curves'!$A$11:$G$371,3)+IF(Fuel!$P$1,VLOOKUP(A342,'Gas Curves'!$A$11:$G$371,IF(AND(MONTH(A342)&gt;=4,MONTH(A342)&lt;=10),4,5)),0)+IF(Fuel!$P$2,VLOOKUP(A342,'Gas Curves'!$A$11:$G$371,IF(AND(MONTH(A342)&gt;=4,MONTH(A342)&lt;=10),6,7)),0)</f>
        <v>-0.08</v>
      </c>
      <c r="T342" s="263" t="n">
        <f aca="false">IF(VLOOKUP(A342,'Gas Curves'!$A$11:$I$371,9)=0,T341,VLOOKUP(A342,'Gas Curves'!$A$11:$I$371,9))</f>
        <v>14.427</v>
      </c>
    </row>
    <row r="343" customFormat="false" ht="12.75" hidden="false" customHeight="false" outlineLevel="0" collapsed="false">
      <c r="A343" s="195" t="n">
        <f aca="false">EOMONTH(A342,0)+1</f>
        <v>47392</v>
      </c>
      <c r="B343" s="163" t="n">
        <f aca="false">S343*(1+I$3)</f>
        <v>-0.08</v>
      </c>
      <c r="C343" s="163" t="n">
        <f aca="false">T343*(1+J$3)</f>
        <v>14.427</v>
      </c>
      <c r="D343" s="286" t="n">
        <f aca="false">C343/2</f>
        <v>7.2135</v>
      </c>
      <c r="E343" s="135"/>
      <c r="F343" s="135"/>
      <c r="G343" s="263" t="n">
        <f aca="false">VLOOKUP(A343,'Gas Curves'!$A$11:$G$371,2)</f>
        <v>1.05</v>
      </c>
      <c r="H343" s="263" t="n">
        <f aca="false">IF(VLOOKUP(A343,'Gas Curves'!$A$11:$I$371,8)=0,H342,VLOOKUP(A343,'Gas Curves'!$A$11:$I$371,8))</f>
        <v>0.185</v>
      </c>
      <c r="I343" s="263" t="n">
        <f aca="false">H343/2</f>
        <v>0.0925</v>
      </c>
      <c r="J343" s="263"/>
      <c r="K343" s="263"/>
      <c r="L343" s="199"/>
      <c r="M343" s="130"/>
      <c r="N343" s="130"/>
      <c r="S343" s="200" t="n">
        <f aca="false">VLOOKUP(A343,'Gas Curves'!$A$11:$G$371,3)+IF(Fuel!$P$1,VLOOKUP(A343,'Gas Curves'!$A$11:$G$371,IF(AND(MONTH(A343)&gt;=4,MONTH(A343)&lt;=10),4,5)),0)+IF(Fuel!$P$2,VLOOKUP(A343,'Gas Curves'!$A$11:$G$371,IF(AND(MONTH(A343)&gt;=4,MONTH(A343)&lt;=10),6,7)),0)</f>
        <v>-0.08</v>
      </c>
      <c r="T343" s="263" t="n">
        <f aca="false">IF(VLOOKUP(A343,'Gas Curves'!$A$11:$I$371,9)=0,T342,VLOOKUP(A343,'Gas Curves'!$A$11:$I$371,9))</f>
        <v>14.427</v>
      </c>
    </row>
    <row r="344" customFormat="false" ht="12.75" hidden="false" customHeight="false" outlineLevel="0" collapsed="false">
      <c r="A344" s="195" t="n">
        <f aca="false">EOMONTH(A343,0)+1</f>
        <v>47423</v>
      </c>
      <c r="B344" s="163" t="n">
        <f aca="false">S344*(1+I$3)</f>
        <v>-0.08</v>
      </c>
      <c r="C344" s="163" t="n">
        <f aca="false">T344*(1+J$3)</f>
        <v>14.427</v>
      </c>
      <c r="D344" s="286" t="n">
        <f aca="false">C344/2</f>
        <v>7.2135</v>
      </c>
      <c r="E344" s="135"/>
      <c r="F344" s="135"/>
      <c r="G344" s="263" t="n">
        <f aca="false">VLOOKUP(A344,'Gas Curves'!$A$11:$G$371,2)</f>
        <v>1.05</v>
      </c>
      <c r="H344" s="263" t="n">
        <f aca="false">IF(VLOOKUP(A344,'Gas Curves'!$A$11:$I$371,8)=0,H343,VLOOKUP(A344,'Gas Curves'!$A$11:$I$371,8))</f>
        <v>0.185</v>
      </c>
      <c r="I344" s="263" t="n">
        <f aca="false">H344/2</f>
        <v>0.0925</v>
      </c>
      <c r="J344" s="263"/>
      <c r="K344" s="263"/>
      <c r="L344" s="199"/>
      <c r="M344" s="130"/>
      <c r="N344" s="130"/>
      <c r="S344" s="200" t="n">
        <f aca="false">VLOOKUP(A344,'Gas Curves'!$A$11:$G$371,3)+IF(Fuel!$P$1,VLOOKUP(A344,'Gas Curves'!$A$11:$G$371,IF(AND(MONTH(A344)&gt;=4,MONTH(A344)&lt;=10),4,5)),0)+IF(Fuel!$P$2,VLOOKUP(A344,'Gas Curves'!$A$11:$G$371,IF(AND(MONTH(A344)&gt;=4,MONTH(A344)&lt;=10),6,7)),0)</f>
        <v>-0.08</v>
      </c>
      <c r="T344" s="263" t="n">
        <f aca="false">IF(VLOOKUP(A344,'Gas Curves'!$A$11:$I$371,9)=0,T343,VLOOKUP(A344,'Gas Curves'!$A$11:$I$371,9))</f>
        <v>14.427</v>
      </c>
    </row>
    <row r="345" customFormat="false" ht="12.75" hidden="false" customHeight="false" outlineLevel="0" collapsed="false">
      <c r="A345" s="195" t="n">
        <f aca="false">EOMONTH(A344,0)+1</f>
        <v>47453</v>
      </c>
      <c r="B345" s="163" t="n">
        <f aca="false">S345*(1+I$3)</f>
        <v>-0.08</v>
      </c>
      <c r="C345" s="163" t="n">
        <f aca="false">T345*(1+J$3)</f>
        <v>14.427</v>
      </c>
      <c r="D345" s="286" t="n">
        <f aca="false">C345/2</f>
        <v>7.2135</v>
      </c>
      <c r="E345" s="135"/>
      <c r="F345" s="135"/>
      <c r="G345" s="263" t="n">
        <f aca="false">VLOOKUP(A345,'Gas Curves'!$A$11:$G$371,2)</f>
        <v>1.05</v>
      </c>
      <c r="H345" s="263" t="n">
        <f aca="false">IF(VLOOKUP(A345,'Gas Curves'!$A$11:$I$371,8)=0,H344,VLOOKUP(A345,'Gas Curves'!$A$11:$I$371,8))</f>
        <v>0.185</v>
      </c>
      <c r="I345" s="263" t="n">
        <f aca="false">H345/2</f>
        <v>0.0925</v>
      </c>
      <c r="J345" s="263"/>
      <c r="K345" s="263"/>
      <c r="L345" s="199"/>
      <c r="M345" s="130"/>
      <c r="N345" s="130"/>
      <c r="S345" s="200" t="n">
        <f aca="false">VLOOKUP(A345,'Gas Curves'!$A$11:$G$371,3)+IF(Fuel!$P$1,VLOOKUP(A345,'Gas Curves'!$A$11:$G$371,IF(AND(MONTH(A345)&gt;=4,MONTH(A345)&lt;=10),4,5)),0)+IF(Fuel!$P$2,VLOOKUP(A345,'Gas Curves'!$A$11:$G$371,IF(AND(MONTH(A345)&gt;=4,MONTH(A345)&lt;=10),6,7)),0)</f>
        <v>-0.08</v>
      </c>
      <c r="T345" s="263" t="n">
        <f aca="false">IF(VLOOKUP(A345,'Gas Curves'!$A$11:$I$371,9)=0,T344,VLOOKUP(A345,'Gas Curves'!$A$11:$I$371,9))</f>
        <v>14.427</v>
      </c>
    </row>
    <row r="346" customFormat="false" ht="12.75" hidden="false" customHeight="false" outlineLevel="0" collapsed="false">
      <c r="A346" s="195" t="n">
        <f aca="false">EOMONTH(A345,0)+1</f>
        <v>47484</v>
      </c>
      <c r="B346" s="163" t="n">
        <f aca="false">S346*(1+I$3)</f>
        <v>-0.08</v>
      </c>
      <c r="C346" s="163" t="n">
        <f aca="false">T346*(1+J$3)</f>
        <v>14.427</v>
      </c>
      <c r="D346" s="286" t="n">
        <f aca="false">C346/2</f>
        <v>7.2135</v>
      </c>
      <c r="E346" s="135"/>
      <c r="F346" s="135"/>
      <c r="G346" s="263" t="n">
        <f aca="false">VLOOKUP(A346,'Gas Curves'!$A$11:$G$371,2)</f>
        <v>1.05</v>
      </c>
      <c r="H346" s="263" t="n">
        <f aca="false">IF(VLOOKUP(A346,'Gas Curves'!$A$11:$I$371,8)=0,H345,VLOOKUP(A346,'Gas Curves'!$A$11:$I$371,8))</f>
        <v>0.185</v>
      </c>
      <c r="I346" s="263" t="n">
        <f aca="false">H346/2</f>
        <v>0.0925</v>
      </c>
      <c r="J346" s="263"/>
      <c r="K346" s="263"/>
      <c r="L346" s="199"/>
      <c r="M346" s="130"/>
      <c r="N346" s="130"/>
      <c r="S346" s="200" t="n">
        <f aca="false">VLOOKUP(A346,'Gas Curves'!$A$11:$G$371,3)+IF(Fuel!$P$1,VLOOKUP(A346,'Gas Curves'!$A$11:$G$371,IF(AND(MONTH(A346)&gt;=4,MONTH(A346)&lt;=10),4,5)),0)+IF(Fuel!$P$2,VLOOKUP(A346,'Gas Curves'!$A$11:$G$371,IF(AND(MONTH(A346)&gt;=4,MONTH(A346)&lt;=10),6,7)),0)</f>
        <v>-0.08</v>
      </c>
      <c r="T346" s="263" t="n">
        <f aca="false">IF(VLOOKUP(A346,'Gas Curves'!$A$11:$I$371,9)=0,T345,VLOOKUP(A346,'Gas Curves'!$A$11:$I$371,9))</f>
        <v>14.427</v>
      </c>
    </row>
    <row r="347" customFormat="false" ht="12.75" hidden="false" customHeight="false" outlineLevel="0" collapsed="false">
      <c r="A347" s="195" t="n">
        <f aca="false">EOMONTH(A346,0)+1</f>
        <v>47515</v>
      </c>
      <c r="B347" s="163" t="n">
        <f aca="false">S347*(1+I$3)</f>
        <v>-0.08</v>
      </c>
      <c r="C347" s="163" t="n">
        <f aca="false">T347*(1+J$3)</f>
        <v>14.427</v>
      </c>
      <c r="D347" s="286" t="n">
        <f aca="false">C347/2</f>
        <v>7.2135</v>
      </c>
      <c r="E347" s="135"/>
      <c r="F347" s="135"/>
      <c r="G347" s="263" t="n">
        <f aca="false">VLOOKUP(A347,'Gas Curves'!$A$11:$G$371,2)</f>
        <v>1.05</v>
      </c>
      <c r="H347" s="263" t="n">
        <f aca="false">IF(VLOOKUP(A347,'Gas Curves'!$A$11:$I$371,8)=0,H346,VLOOKUP(A347,'Gas Curves'!$A$11:$I$371,8))</f>
        <v>0.185</v>
      </c>
      <c r="I347" s="263" t="n">
        <f aca="false">H347/2</f>
        <v>0.0925</v>
      </c>
      <c r="J347" s="263"/>
      <c r="K347" s="263"/>
      <c r="L347" s="199"/>
      <c r="M347" s="130"/>
      <c r="N347" s="130"/>
      <c r="S347" s="200" t="n">
        <f aca="false">VLOOKUP(A347,'Gas Curves'!$A$11:$G$371,3)+IF(Fuel!$P$1,VLOOKUP(A347,'Gas Curves'!$A$11:$G$371,IF(AND(MONTH(A347)&gt;=4,MONTH(A347)&lt;=10),4,5)),0)+IF(Fuel!$P$2,VLOOKUP(A347,'Gas Curves'!$A$11:$G$371,IF(AND(MONTH(A347)&gt;=4,MONTH(A347)&lt;=10),6,7)),0)</f>
        <v>-0.08</v>
      </c>
      <c r="T347" s="263" t="n">
        <f aca="false">IF(VLOOKUP(A347,'Gas Curves'!$A$11:$I$371,9)=0,T346,VLOOKUP(A347,'Gas Curves'!$A$11:$I$371,9))</f>
        <v>14.427</v>
      </c>
    </row>
    <row r="348" customFormat="false" ht="12.75" hidden="false" customHeight="false" outlineLevel="0" collapsed="false">
      <c r="A348" s="195" t="n">
        <f aca="false">EOMONTH(A347,0)+1</f>
        <v>47543</v>
      </c>
      <c r="B348" s="163" t="n">
        <f aca="false">S348*(1+I$3)</f>
        <v>-0.08</v>
      </c>
      <c r="C348" s="163" t="n">
        <f aca="false">T348*(1+J$3)</f>
        <v>14.427</v>
      </c>
      <c r="D348" s="286" t="n">
        <f aca="false">C348/2</f>
        <v>7.2135</v>
      </c>
      <c r="E348" s="135"/>
      <c r="F348" s="135"/>
      <c r="G348" s="263" t="n">
        <f aca="false">VLOOKUP(A348,'Gas Curves'!$A$11:$G$371,2)</f>
        <v>1.05</v>
      </c>
      <c r="H348" s="263" t="n">
        <f aca="false">IF(VLOOKUP(A348,'Gas Curves'!$A$11:$I$371,8)=0,H347,VLOOKUP(A348,'Gas Curves'!$A$11:$I$371,8))</f>
        <v>0.185</v>
      </c>
      <c r="I348" s="263" t="n">
        <f aca="false">H348/2</f>
        <v>0.0925</v>
      </c>
      <c r="J348" s="263"/>
      <c r="K348" s="263"/>
      <c r="L348" s="199"/>
      <c r="M348" s="130"/>
      <c r="N348" s="130"/>
      <c r="S348" s="200" t="n">
        <f aca="false">VLOOKUP(A348,'Gas Curves'!$A$11:$G$371,3)+IF(Fuel!$P$1,VLOOKUP(A348,'Gas Curves'!$A$11:$G$371,IF(AND(MONTH(A348)&gt;=4,MONTH(A348)&lt;=10),4,5)),0)+IF(Fuel!$P$2,VLOOKUP(A348,'Gas Curves'!$A$11:$G$371,IF(AND(MONTH(A348)&gt;=4,MONTH(A348)&lt;=10),6,7)),0)</f>
        <v>-0.08</v>
      </c>
      <c r="T348" s="263" t="n">
        <f aca="false">IF(VLOOKUP(A348,'Gas Curves'!$A$11:$I$371,9)=0,T347,VLOOKUP(A348,'Gas Curves'!$A$11:$I$371,9))</f>
        <v>14.427</v>
      </c>
    </row>
    <row r="349" customFormat="false" ht="12.75" hidden="false" customHeight="false" outlineLevel="0" collapsed="false">
      <c r="A349" s="195" t="n">
        <f aca="false">EOMONTH(A348,0)+1</f>
        <v>47574</v>
      </c>
      <c r="B349" s="163" t="n">
        <f aca="false">S349*(1+I$3)</f>
        <v>-0.08</v>
      </c>
      <c r="C349" s="163" t="n">
        <f aca="false">T349*(1+J$3)</f>
        <v>14.427</v>
      </c>
      <c r="D349" s="286" t="n">
        <f aca="false">C349/2</f>
        <v>7.2135</v>
      </c>
      <c r="E349" s="135"/>
      <c r="F349" s="135"/>
      <c r="G349" s="263" t="n">
        <f aca="false">VLOOKUP(A349,'Gas Curves'!$A$11:$G$371,2)</f>
        <v>1.05</v>
      </c>
      <c r="H349" s="263" t="n">
        <f aca="false">IF(VLOOKUP(A349,'Gas Curves'!$A$11:$I$371,8)=0,H348,VLOOKUP(A349,'Gas Curves'!$A$11:$I$371,8))</f>
        <v>0.185</v>
      </c>
      <c r="I349" s="263" t="n">
        <f aca="false">H349/2</f>
        <v>0.0925</v>
      </c>
      <c r="J349" s="263"/>
      <c r="K349" s="263"/>
      <c r="L349" s="199"/>
      <c r="M349" s="130"/>
      <c r="N349" s="130"/>
      <c r="S349" s="200" t="n">
        <f aca="false">VLOOKUP(A349,'Gas Curves'!$A$11:$G$371,3)+IF(Fuel!$P$1,VLOOKUP(A349,'Gas Curves'!$A$11:$G$371,IF(AND(MONTH(A349)&gt;=4,MONTH(A349)&lt;=10),4,5)),0)+IF(Fuel!$P$2,VLOOKUP(A349,'Gas Curves'!$A$11:$G$371,IF(AND(MONTH(A349)&gt;=4,MONTH(A349)&lt;=10),6,7)),0)</f>
        <v>-0.08</v>
      </c>
      <c r="T349" s="263" t="n">
        <f aca="false">IF(VLOOKUP(A349,'Gas Curves'!$A$11:$I$371,9)=0,T348,VLOOKUP(A349,'Gas Curves'!$A$11:$I$371,9))</f>
        <v>14.427</v>
      </c>
    </row>
    <row r="350" customFormat="false" ht="12.75" hidden="false" customHeight="false" outlineLevel="0" collapsed="false">
      <c r="A350" s="195" t="n">
        <f aca="false">EOMONTH(A349,0)+1</f>
        <v>47604</v>
      </c>
      <c r="B350" s="163" t="n">
        <f aca="false">S350*(1+I$3)</f>
        <v>-0.08</v>
      </c>
      <c r="C350" s="163" t="n">
        <f aca="false">T350*(1+J$3)</f>
        <v>14.427</v>
      </c>
      <c r="D350" s="286" t="n">
        <f aca="false">C350/2</f>
        <v>7.2135</v>
      </c>
      <c r="E350" s="135"/>
      <c r="F350" s="135"/>
      <c r="G350" s="263" t="n">
        <f aca="false">VLOOKUP(A350,'Gas Curves'!$A$11:$G$371,2)</f>
        <v>1.05</v>
      </c>
      <c r="H350" s="263" t="n">
        <f aca="false">IF(VLOOKUP(A350,'Gas Curves'!$A$11:$I$371,8)=0,H349,VLOOKUP(A350,'Gas Curves'!$A$11:$I$371,8))</f>
        <v>0.185</v>
      </c>
      <c r="I350" s="263" t="n">
        <f aca="false">H350/2</f>
        <v>0.0925</v>
      </c>
      <c r="J350" s="263"/>
      <c r="K350" s="263"/>
      <c r="L350" s="199"/>
      <c r="M350" s="130"/>
      <c r="N350" s="130"/>
      <c r="S350" s="200" t="n">
        <f aca="false">VLOOKUP(A350,'Gas Curves'!$A$11:$G$371,3)+IF(Fuel!$P$1,VLOOKUP(A350,'Gas Curves'!$A$11:$G$371,IF(AND(MONTH(A350)&gt;=4,MONTH(A350)&lt;=10),4,5)),0)+IF(Fuel!$P$2,VLOOKUP(A350,'Gas Curves'!$A$11:$G$371,IF(AND(MONTH(A350)&gt;=4,MONTH(A350)&lt;=10),6,7)),0)</f>
        <v>-0.08</v>
      </c>
      <c r="T350" s="263" t="n">
        <f aca="false">IF(VLOOKUP(A350,'Gas Curves'!$A$11:$I$371,9)=0,T349,VLOOKUP(A350,'Gas Curves'!$A$11:$I$371,9))</f>
        <v>14.427</v>
      </c>
    </row>
    <row r="351" customFormat="false" ht="12.75" hidden="false" customHeight="false" outlineLevel="0" collapsed="false">
      <c r="A351" s="195" t="n">
        <f aca="false">EOMONTH(A350,0)+1</f>
        <v>47635</v>
      </c>
      <c r="B351" s="163" t="n">
        <f aca="false">S351*(1+I$3)</f>
        <v>-0.08</v>
      </c>
      <c r="C351" s="163" t="n">
        <f aca="false">T351*(1+J$3)</f>
        <v>14.427</v>
      </c>
      <c r="D351" s="286" t="n">
        <f aca="false">C351/2</f>
        <v>7.2135</v>
      </c>
      <c r="E351" s="135"/>
      <c r="F351" s="135"/>
      <c r="G351" s="263" t="n">
        <f aca="false">VLOOKUP(A351,'Gas Curves'!$A$11:$G$371,2)</f>
        <v>1.05</v>
      </c>
      <c r="H351" s="263" t="n">
        <f aca="false">IF(VLOOKUP(A351,'Gas Curves'!$A$11:$I$371,8)=0,H350,VLOOKUP(A351,'Gas Curves'!$A$11:$I$371,8))</f>
        <v>0.185</v>
      </c>
      <c r="I351" s="263" t="n">
        <f aca="false">H351/2</f>
        <v>0.0925</v>
      </c>
      <c r="J351" s="263"/>
      <c r="K351" s="263"/>
      <c r="L351" s="199"/>
      <c r="M351" s="130"/>
      <c r="N351" s="130"/>
      <c r="S351" s="200" t="n">
        <f aca="false">VLOOKUP(A351,'Gas Curves'!$A$11:$G$371,3)+IF(Fuel!$P$1,VLOOKUP(A351,'Gas Curves'!$A$11:$G$371,IF(AND(MONTH(A351)&gt;=4,MONTH(A351)&lt;=10),4,5)),0)+IF(Fuel!$P$2,VLOOKUP(A351,'Gas Curves'!$A$11:$G$371,IF(AND(MONTH(A351)&gt;=4,MONTH(A351)&lt;=10),6,7)),0)</f>
        <v>-0.08</v>
      </c>
      <c r="T351" s="263" t="n">
        <f aca="false">IF(VLOOKUP(A351,'Gas Curves'!$A$11:$I$371,9)=0,T350,VLOOKUP(A351,'Gas Curves'!$A$11:$I$371,9))</f>
        <v>14.427</v>
      </c>
    </row>
    <row r="352" customFormat="false" ht="12.75" hidden="false" customHeight="false" outlineLevel="0" collapsed="false">
      <c r="A352" s="195" t="n">
        <f aca="false">EOMONTH(A351,0)+1</f>
        <v>47665</v>
      </c>
      <c r="B352" s="163" t="n">
        <f aca="false">S352*(1+I$3)</f>
        <v>-0.08</v>
      </c>
      <c r="C352" s="163" t="n">
        <f aca="false">T352*(1+J$3)</f>
        <v>14.427</v>
      </c>
      <c r="D352" s="286" t="n">
        <f aca="false">C352/2</f>
        <v>7.2135</v>
      </c>
      <c r="E352" s="135"/>
      <c r="F352" s="135"/>
      <c r="G352" s="263" t="n">
        <f aca="false">VLOOKUP(A352,'Gas Curves'!$A$11:$G$371,2)</f>
        <v>1.05</v>
      </c>
      <c r="H352" s="263" t="n">
        <f aca="false">IF(VLOOKUP(A352,'Gas Curves'!$A$11:$I$371,8)=0,H351,VLOOKUP(A352,'Gas Curves'!$A$11:$I$371,8))</f>
        <v>0.185</v>
      </c>
      <c r="I352" s="263" t="n">
        <f aca="false">H352/2</f>
        <v>0.0925</v>
      </c>
      <c r="J352" s="263"/>
      <c r="K352" s="263"/>
      <c r="L352" s="199"/>
      <c r="M352" s="130"/>
      <c r="N352" s="130"/>
      <c r="S352" s="200" t="n">
        <f aca="false">VLOOKUP(A352,'Gas Curves'!$A$11:$G$371,3)+IF(Fuel!$P$1,VLOOKUP(A352,'Gas Curves'!$A$11:$G$371,IF(AND(MONTH(A352)&gt;=4,MONTH(A352)&lt;=10),4,5)),0)+IF(Fuel!$P$2,VLOOKUP(A352,'Gas Curves'!$A$11:$G$371,IF(AND(MONTH(A352)&gt;=4,MONTH(A352)&lt;=10),6,7)),0)</f>
        <v>-0.08</v>
      </c>
      <c r="T352" s="263" t="n">
        <f aca="false">IF(VLOOKUP(A352,'Gas Curves'!$A$11:$I$371,9)=0,T351,VLOOKUP(A352,'Gas Curves'!$A$11:$I$371,9))</f>
        <v>14.427</v>
      </c>
    </row>
    <row r="353" customFormat="false" ht="12.75" hidden="false" customHeight="false" outlineLevel="0" collapsed="false">
      <c r="A353" s="195" t="n">
        <f aca="false">EOMONTH(A352,0)+1</f>
        <v>47696</v>
      </c>
      <c r="B353" s="163" t="n">
        <f aca="false">S353*(1+I$3)</f>
        <v>-0.08</v>
      </c>
      <c r="C353" s="163" t="n">
        <f aca="false">T353*(1+J$3)</f>
        <v>14.427</v>
      </c>
      <c r="D353" s="286" t="n">
        <f aca="false">C353/2</f>
        <v>7.2135</v>
      </c>
      <c r="E353" s="135"/>
      <c r="F353" s="135"/>
      <c r="G353" s="263" t="n">
        <f aca="false">VLOOKUP(A353,'Gas Curves'!$A$11:$G$371,2)</f>
        <v>1.05</v>
      </c>
      <c r="H353" s="263" t="n">
        <f aca="false">IF(VLOOKUP(A353,'Gas Curves'!$A$11:$I$371,8)=0,H352,VLOOKUP(A353,'Gas Curves'!$A$11:$I$371,8))</f>
        <v>0.185</v>
      </c>
      <c r="I353" s="263" t="n">
        <f aca="false">H353/2</f>
        <v>0.0925</v>
      </c>
      <c r="J353" s="263"/>
      <c r="K353" s="263"/>
      <c r="L353" s="199"/>
      <c r="M353" s="130"/>
      <c r="N353" s="130"/>
      <c r="S353" s="200" t="n">
        <f aca="false">VLOOKUP(A353,'Gas Curves'!$A$11:$G$371,3)+IF(Fuel!$P$1,VLOOKUP(A353,'Gas Curves'!$A$11:$G$371,IF(AND(MONTH(A353)&gt;=4,MONTH(A353)&lt;=10),4,5)),0)+IF(Fuel!$P$2,VLOOKUP(A353,'Gas Curves'!$A$11:$G$371,IF(AND(MONTH(A353)&gt;=4,MONTH(A353)&lt;=10),6,7)),0)</f>
        <v>-0.08</v>
      </c>
      <c r="T353" s="263" t="n">
        <f aca="false">IF(VLOOKUP(A353,'Gas Curves'!$A$11:$I$371,9)=0,T352,VLOOKUP(A353,'Gas Curves'!$A$11:$I$371,9))</f>
        <v>14.427</v>
      </c>
    </row>
    <row r="354" customFormat="false" ht="12.75" hidden="false" customHeight="false" outlineLevel="0" collapsed="false">
      <c r="A354" s="195" t="n">
        <f aca="false">EOMONTH(A353,0)+1</f>
        <v>47727</v>
      </c>
      <c r="B354" s="163" t="n">
        <f aca="false">S354*(1+I$3)</f>
        <v>-0.08</v>
      </c>
      <c r="C354" s="163" t="n">
        <f aca="false">T354*(1+J$3)</f>
        <v>14.427</v>
      </c>
      <c r="D354" s="286" t="n">
        <f aca="false">C354/2</f>
        <v>7.2135</v>
      </c>
      <c r="E354" s="135"/>
      <c r="F354" s="135"/>
      <c r="G354" s="263" t="n">
        <f aca="false">VLOOKUP(A354,'Gas Curves'!$A$11:$G$371,2)</f>
        <v>1.05</v>
      </c>
      <c r="H354" s="263" t="n">
        <f aca="false">IF(VLOOKUP(A354,'Gas Curves'!$A$11:$I$371,8)=0,H353,VLOOKUP(A354,'Gas Curves'!$A$11:$I$371,8))</f>
        <v>0.185</v>
      </c>
      <c r="I354" s="263" t="n">
        <f aca="false">H354/2</f>
        <v>0.0925</v>
      </c>
      <c r="J354" s="263"/>
      <c r="K354" s="263"/>
      <c r="L354" s="199"/>
      <c r="M354" s="130"/>
      <c r="N354" s="130"/>
      <c r="S354" s="200" t="n">
        <f aca="false">VLOOKUP(A354,'Gas Curves'!$A$11:$G$371,3)+IF(Fuel!$P$1,VLOOKUP(A354,'Gas Curves'!$A$11:$G$371,IF(AND(MONTH(A354)&gt;=4,MONTH(A354)&lt;=10),4,5)),0)+IF(Fuel!$P$2,VLOOKUP(A354,'Gas Curves'!$A$11:$G$371,IF(AND(MONTH(A354)&gt;=4,MONTH(A354)&lt;=10),6,7)),0)</f>
        <v>-0.08</v>
      </c>
      <c r="T354" s="263" t="n">
        <f aca="false">IF(VLOOKUP(A354,'Gas Curves'!$A$11:$I$371,9)=0,T353,VLOOKUP(A354,'Gas Curves'!$A$11:$I$371,9))</f>
        <v>14.427</v>
      </c>
    </row>
    <row r="355" customFormat="false" ht="12.75" hidden="false" customHeight="false" outlineLevel="0" collapsed="false">
      <c r="A355" s="195" t="n">
        <f aca="false">EOMONTH(A354,0)+1</f>
        <v>47757</v>
      </c>
      <c r="B355" s="163" t="n">
        <f aca="false">S355*(1+I$3)</f>
        <v>-0.08</v>
      </c>
      <c r="C355" s="163" t="n">
        <f aca="false">T355*(1+J$3)</f>
        <v>14.427</v>
      </c>
      <c r="D355" s="286" t="n">
        <f aca="false">C355/2</f>
        <v>7.2135</v>
      </c>
      <c r="E355" s="135"/>
      <c r="F355" s="135"/>
      <c r="G355" s="263" t="n">
        <f aca="false">VLOOKUP(A355,'Gas Curves'!$A$11:$G$371,2)</f>
        <v>1.05</v>
      </c>
      <c r="H355" s="263" t="n">
        <f aca="false">IF(VLOOKUP(A355,'Gas Curves'!$A$11:$I$371,8)=0,H354,VLOOKUP(A355,'Gas Curves'!$A$11:$I$371,8))</f>
        <v>0.185</v>
      </c>
      <c r="I355" s="263" t="n">
        <f aca="false">H355/2</f>
        <v>0.0925</v>
      </c>
      <c r="J355" s="263"/>
      <c r="K355" s="263"/>
      <c r="L355" s="199"/>
      <c r="M355" s="130"/>
      <c r="N355" s="130"/>
      <c r="S355" s="200" t="n">
        <f aca="false">VLOOKUP(A355,'Gas Curves'!$A$11:$G$371,3)+IF(Fuel!$P$1,VLOOKUP(A355,'Gas Curves'!$A$11:$G$371,IF(AND(MONTH(A355)&gt;=4,MONTH(A355)&lt;=10),4,5)),0)+IF(Fuel!$P$2,VLOOKUP(A355,'Gas Curves'!$A$11:$G$371,IF(AND(MONTH(A355)&gt;=4,MONTH(A355)&lt;=10),6,7)),0)</f>
        <v>-0.08</v>
      </c>
      <c r="T355" s="263" t="n">
        <f aca="false">IF(VLOOKUP(A355,'Gas Curves'!$A$11:$I$371,9)=0,T354,VLOOKUP(A355,'Gas Curves'!$A$11:$I$371,9))</f>
        <v>14.427</v>
      </c>
    </row>
    <row r="356" customFormat="false" ht="12.75" hidden="false" customHeight="false" outlineLevel="0" collapsed="false">
      <c r="A356" s="195" t="n">
        <f aca="false">EOMONTH(A355,0)+1</f>
        <v>47788</v>
      </c>
      <c r="B356" s="163" t="n">
        <f aca="false">S356*(1+I$3)</f>
        <v>-0.08</v>
      </c>
      <c r="C356" s="163" t="n">
        <f aca="false">T356*(1+J$3)</f>
        <v>14.427</v>
      </c>
      <c r="D356" s="286" t="n">
        <f aca="false">C356/2</f>
        <v>7.2135</v>
      </c>
      <c r="E356" s="135"/>
      <c r="F356" s="135"/>
      <c r="G356" s="263" t="n">
        <f aca="false">VLOOKUP(A356,'Gas Curves'!$A$11:$G$371,2)</f>
        <v>1.05</v>
      </c>
      <c r="H356" s="263" t="n">
        <f aca="false">IF(VLOOKUP(A356,'Gas Curves'!$A$11:$I$371,8)=0,H355,VLOOKUP(A356,'Gas Curves'!$A$11:$I$371,8))</f>
        <v>0.185</v>
      </c>
      <c r="I356" s="263" t="n">
        <f aca="false">H356/2</f>
        <v>0.0925</v>
      </c>
      <c r="J356" s="263"/>
      <c r="K356" s="263"/>
      <c r="L356" s="199"/>
      <c r="M356" s="130"/>
      <c r="N356" s="130"/>
      <c r="S356" s="200" t="n">
        <f aca="false">VLOOKUP(A356,'Gas Curves'!$A$11:$G$371,3)+IF(Fuel!$P$1,VLOOKUP(A356,'Gas Curves'!$A$11:$G$371,IF(AND(MONTH(A356)&gt;=4,MONTH(A356)&lt;=10),4,5)),0)+IF(Fuel!$P$2,VLOOKUP(A356,'Gas Curves'!$A$11:$G$371,IF(AND(MONTH(A356)&gt;=4,MONTH(A356)&lt;=10),6,7)),0)</f>
        <v>-0.08</v>
      </c>
      <c r="T356" s="263" t="n">
        <f aca="false">IF(VLOOKUP(A356,'Gas Curves'!$A$11:$I$371,9)=0,T355,VLOOKUP(A356,'Gas Curves'!$A$11:$I$371,9))</f>
        <v>14.427</v>
      </c>
    </row>
    <row r="357" customFormat="false" ht="12.75" hidden="false" customHeight="false" outlineLevel="0" collapsed="false">
      <c r="A357" s="195" t="n">
        <f aca="false">EOMONTH(A356,0)+1</f>
        <v>47818</v>
      </c>
      <c r="B357" s="163" t="n">
        <f aca="false">S357*(1+I$3)</f>
        <v>-0.08</v>
      </c>
      <c r="C357" s="163" t="n">
        <f aca="false">T357*(1+J$3)</f>
        <v>14.427</v>
      </c>
      <c r="D357" s="286" t="n">
        <f aca="false">C357/2</f>
        <v>7.2135</v>
      </c>
      <c r="E357" s="135"/>
      <c r="F357" s="135"/>
      <c r="G357" s="263" t="n">
        <f aca="false">VLOOKUP(A357,'Gas Curves'!$A$11:$G$371,2)</f>
        <v>1.05</v>
      </c>
      <c r="H357" s="263" t="n">
        <f aca="false">IF(VLOOKUP(A357,'Gas Curves'!$A$11:$I$371,8)=0,H356,VLOOKUP(A357,'Gas Curves'!$A$11:$I$371,8))</f>
        <v>0.185</v>
      </c>
      <c r="I357" s="263" t="n">
        <f aca="false">H357/2</f>
        <v>0.0925</v>
      </c>
      <c r="J357" s="263"/>
      <c r="K357" s="263"/>
      <c r="L357" s="199"/>
      <c r="M357" s="130"/>
      <c r="N357" s="130"/>
      <c r="S357" s="200" t="n">
        <f aca="false">VLOOKUP(A357,'Gas Curves'!$A$11:$G$371,3)+IF(Fuel!$P$1,VLOOKUP(A357,'Gas Curves'!$A$11:$G$371,IF(AND(MONTH(A357)&gt;=4,MONTH(A357)&lt;=10),4,5)),0)+IF(Fuel!$P$2,VLOOKUP(A357,'Gas Curves'!$A$11:$G$371,IF(AND(MONTH(A357)&gt;=4,MONTH(A357)&lt;=10),6,7)),0)</f>
        <v>-0.08</v>
      </c>
      <c r="T357" s="263" t="n">
        <f aca="false">IF(VLOOKUP(A357,'Gas Curves'!$A$11:$I$371,9)=0,T356,VLOOKUP(A357,'Gas Curves'!$A$11:$I$371,9))</f>
        <v>14.427</v>
      </c>
    </row>
    <row r="358" customFormat="false" ht="12.75" hidden="false" customHeight="false" outlineLevel="0" collapsed="false">
      <c r="A358" s="195" t="n">
        <f aca="false">EOMONTH(A357,0)+1</f>
        <v>47849</v>
      </c>
      <c r="B358" s="163" t="n">
        <f aca="false">S358*(1+I$3)</f>
        <v>-0.08</v>
      </c>
      <c r="C358" s="163" t="n">
        <f aca="false">T358*(1+J$3)</f>
        <v>14.427</v>
      </c>
      <c r="D358" s="286" t="n">
        <f aca="false">C358/2</f>
        <v>7.2135</v>
      </c>
      <c r="E358" s="135"/>
      <c r="F358" s="135"/>
      <c r="G358" s="263" t="n">
        <f aca="false">VLOOKUP(A358,'Gas Curves'!$A$11:$G$371,2)</f>
        <v>1.05</v>
      </c>
      <c r="H358" s="263" t="n">
        <f aca="false">IF(VLOOKUP(A358,'Gas Curves'!$A$11:$I$371,8)=0,H357,VLOOKUP(A358,'Gas Curves'!$A$11:$I$371,8))</f>
        <v>0.185</v>
      </c>
      <c r="I358" s="263" t="n">
        <f aca="false">H358/2</f>
        <v>0.0925</v>
      </c>
      <c r="J358" s="263"/>
      <c r="K358" s="263"/>
      <c r="L358" s="199"/>
      <c r="M358" s="130"/>
      <c r="N358" s="130"/>
      <c r="S358" s="200" t="n">
        <f aca="false">VLOOKUP(A358,'Gas Curves'!$A$11:$G$371,3)+IF(Fuel!$P$1,VLOOKUP(A358,'Gas Curves'!$A$11:$G$371,IF(AND(MONTH(A358)&gt;=4,MONTH(A358)&lt;=10),4,5)),0)+IF(Fuel!$P$2,VLOOKUP(A358,'Gas Curves'!$A$11:$G$371,IF(AND(MONTH(A358)&gt;=4,MONTH(A358)&lt;=10),6,7)),0)</f>
        <v>-0.08</v>
      </c>
      <c r="T358" s="263" t="n">
        <f aca="false">IF(VLOOKUP(A358,'Gas Curves'!$A$11:$I$371,9)=0,T357,VLOOKUP(A358,'Gas Curves'!$A$11:$I$371,9))</f>
        <v>14.427</v>
      </c>
    </row>
    <row r="359" customFormat="false" ht="12.75" hidden="false" customHeight="false" outlineLevel="0" collapsed="false">
      <c r="A359" s="195" t="n">
        <f aca="false">EOMONTH(A358,0)+1</f>
        <v>47880</v>
      </c>
      <c r="B359" s="163" t="n">
        <f aca="false">S359*(1+I$3)</f>
        <v>-0.08</v>
      </c>
      <c r="C359" s="163" t="n">
        <f aca="false">T359*(1+J$3)</f>
        <v>14.427</v>
      </c>
      <c r="D359" s="286" t="n">
        <f aca="false">C359/2</f>
        <v>7.2135</v>
      </c>
      <c r="E359" s="135"/>
      <c r="F359" s="135"/>
      <c r="G359" s="263" t="n">
        <f aca="false">VLOOKUP(A359,'Gas Curves'!$A$11:$G$371,2)</f>
        <v>1.05</v>
      </c>
      <c r="H359" s="263" t="n">
        <f aca="false">IF(VLOOKUP(A359,'Gas Curves'!$A$11:$I$371,8)=0,H358,VLOOKUP(A359,'Gas Curves'!$A$11:$I$371,8))</f>
        <v>0.185</v>
      </c>
      <c r="I359" s="263" t="n">
        <f aca="false">H359/2</f>
        <v>0.0925</v>
      </c>
      <c r="J359" s="263"/>
      <c r="K359" s="263"/>
      <c r="L359" s="199"/>
      <c r="M359" s="130"/>
      <c r="N359" s="130"/>
      <c r="S359" s="200" t="n">
        <f aca="false">VLOOKUP(A359,'Gas Curves'!$A$11:$G$371,3)+IF(Fuel!$P$1,VLOOKUP(A359,'Gas Curves'!$A$11:$G$371,IF(AND(MONTH(A359)&gt;=4,MONTH(A359)&lt;=10),4,5)),0)+IF(Fuel!$P$2,VLOOKUP(A359,'Gas Curves'!$A$11:$G$371,IF(AND(MONTH(A359)&gt;=4,MONTH(A359)&lt;=10),6,7)),0)</f>
        <v>-0.08</v>
      </c>
      <c r="T359" s="263" t="n">
        <f aca="false">IF(VLOOKUP(A359,'Gas Curves'!$A$11:$I$371,9)=0,T358,VLOOKUP(A359,'Gas Curves'!$A$11:$I$371,9))</f>
        <v>14.427</v>
      </c>
    </row>
    <row r="360" customFormat="false" ht="12.75" hidden="false" customHeight="false" outlineLevel="0" collapsed="false">
      <c r="A360" s="195" t="n">
        <f aca="false">EOMONTH(A359,0)+1</f>
        <v>47908</v>
      </c>
      <c r="B360" s="163" t="n">
        <f aca="false">S360*(1+I$3)</f>
        <v>-0.08</v>
      </c>
      <c r="C360" s="163" t="n">
        <f aca="false">T360*(1+J$3)</f>
        <v>14.427</v>
      </c>
      <c r="D360" s="286" t="n">
        <f aca="false">C360/2</f>
        <v>7.2135</v>
      </c>
      <c r="E360" s="135"/>
      <c r="F360" s="135"/>
      <c r="G360" s="263" t="n">
        <f aca="false">VLOOKUP(A360,'Gas Curves'!$A$11:$G$371,2)</f>
        <v>1.05</v>
      </c>
      <c r="H360" s="263" t="n">
        <f aca="false">IF(VLOOKUP(A360,'Gas Curves'!$A$11:$I$371,8)=0,H359,VLOOKUP(A360,'Gas Curves'!$A$11:$I$371,8))</f>
        <v>0.185</v>
      </c>
      <c r="I360" s="263" t="n">
        <f aca="false">H360/2</f>
        <v>0.0925</v>
      </c>
      <c r="J360" s="263"/>
      <c r="K360" s="263"/>
      <c r="L360" s="199"/>
      <c r="M360" s="130"/>
      <c r="N360" s="130"/>
      <c r="S360" s="200" t="n">
        <f aca="false">VLOOKUP(A360,'Gas Curves'!$A$11:$G$371,3)+IF(Fuel!$P$1,VLOOKUP(A360,'Gas Curves'!$A$11:$G$371,IF(AND(MONTH(A360)&gt;=4,MONTH(A360)&lt;=10),4,5)),0)+IF(Fuel!$P$2,VLOOKUP(A360,'Gas Curves'!$A$11:$G$371,IF(AND(MONTH(A360)&gt;=4,MONTH(A360)&lt;=10),6,7)),0)</f>
        <v>-0.08</v>
      </c>
      <c r="T360" s="263" t="n">
        <f aca="false">IF(VLOOKUP(A360,'Gas Curves'!$A$11:$I$371,9)=0,T359,VLOOKUP(A360,'Gas Curves'!$A$11:$I$371,9))</f>
        <v>14.427</v>
      </c>
    </row>
    <row r="361" customFormat="false" ht="12.75" hidden="false" customHeight="false" outlineLevel="0" collapsed="false">
      <c r="A361" s="195" t="n">
        <f aca="false">EOMONTH(A360,0)+1</f>
        <v>47939</v>
      </c>
      <c r="B361" s="163" t="n">
        <f aca="false">S361*(1+I$3)</f>
        <v>-0.08</v>
      </c>
      <c r="C361" s="163" t="n">
        <f aca="false">T361*(1+J$3)</f>
        <v>14.427</v>
      </c>
      <c r="D361" s="286" t="n">
        <f aca="false">C361/2</f>
        <v>7.2135</v>
      </c>
      <c r="E361" s="135"/>
      <c r="F361" s="135"/>
      <c r="G361" s="263" t="n">
        <f aca="false">VLOOKUP(A361,'Gas Curves'!$A$11:$G$371,2)</f>
        <v>1.05</v>
      </c>
      <c r="H361" s="263" t="n">
        <f aca="false">IF(VLOOKUP(A361,'Gas Curves'!$A$11:$I$371,8)=0,H360,VLOOKUP(A361,'Gas Curves'!$A$11:$I$371,8))</f>
        <v>0.185</v>
      </c>
      <c r="I361" s="263" t="n">
        <f aca="false">H361/2</f>
        <v>0.0925</v>
      </c>
      <c r="J361" s="263"/>
      <c r="K361" s="263"/>
      <c r="L361" s="199"/>
      <c r="M361" s="130"/>
      <c r="N361" s="130"/>
      <c r="S361" s="200" t="n">
        <f aca="false">VLOOKUP(A361,'Gas Curves'!$A$11:$G$371,3)+IF(Fuel!$P$1,VLOOKUP(A361,'Gas Curves'!$A$11:$G$371,IF(AND(MONTH(A361)&gt;=4,MONTH(A361)&lt;=10),4,5)),0)+IF(Fuel!$P$2,VLOOKUP(A361,'Gas Curves'!$A$11:$G$371,IF(AND(MONTH(A361)&gt;=4,MONTH(A361)&lt;=10),6,7)),0)</f>
        <v>-0.08</v>
      </c>
      <c r="T361" s="263" t="n">
        <f aca="false">IF(VLOOKUP(A361,'Gas Curves'!$A$11:$I$371,9)=0,T360,VLOOKUP(A361,'Gas Curves'!$A$11:$I$371,9))</f>
        <v>14.427</v>
      </c>
    </row>
    <row r="362" customFormat="false" ht="12.75" hidden="false" customHeight="false" outlineLevel="0" collapsed="false">
      <c r="G362" s="262"/>
    </row>
    <row r="363" customFormat="false" ht="12.75" hidden="false" customHeight="false" outlineLevel="0" collapsed="false">
      <c r="G363" s="262"/>
    </row>
    <row r="364" customFormat="false" ht="12.75" hidden="false" customHeight="false" outlineLevel="0" collapsed="false">
      <c r="G364" s="262"/>
    </row>
    <row r="365" customFormat="false" ht="12.75" hidden="false" customHeight="false" outlineLevel="0" collapsed="false">
      <c r="G365" s="262"/>
    </row>
    <row r="366" customFormat="false" ht="12.75" hidden="false" customHeight="false" outlineLevel="0" collapsed="false">
      <c r="G366" s="262"/>
    </row>
    <row r="367" customFormat="false" ht="12.75" hidden="false" customHeight="false" outlineLevel="0" collapsed="false">
      <c r="G367" s="262"/>
    </row>
    <row r="368" customFormat="false" ht="12.75" hidden="false" customHeight="false" outlineLevel="0" collapsed="false">
      <c r="G368" s="262"/>
    </row>
    <row r="369" customFormat="false" ht="12.75" hidden="false" customHeight="false" outlineLevel="0" collapsed="false">
      <c r="G369" s="262"/>
    </row>
    <row r="370" customFormat="false" ht="12.75" hidden="false" customHeight="false" outlineLevel="0" collapsed="false">
      <c r="G370" s="262"/>
    </row>
    <row r="371" customFormat="false" ht="12.75" hidden="false" customHeight="false" outlineLevel="0" collapsed="false">
      <c r="G371" s="262"/>
    </row>
    <row r="372" customFormat="false" ht="12.75" hidden="false" customHeight="false" outlineLevel="0" collapsed="false">
      <c r="G372" s="262"/>
    </row>
    <row r="373" customFormat="false" ht="12.75" hidden="false" customHeight="false" outlineLevel="0" collapsed="false">
      <c r="G373" s="2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5.41796875" defaultRowHeight="12.75" customHeight="true" zeroHeight="false" outlineLevelRow="0" outlineLevelCol="0"/>
  <cols>
    <col collapsed="false" customWidth="true" hidden="false" outlineLevel="0" max="1" min="1" style="228" width="11.7"/>
    <col collapsed="false" customWidth="true" hidden="false" outlineLevel="0" max="2" min="2" style="228" width="14.85"/>
    <col collapsed="false" customWidth="true" hidden="false" outlineLevel="0" max="3" min="3" style="228" width="11.56"/>
    <col collapsed="false" customWidth="true" hidden="false" outlineLevel="0" max="4" min="4" style="228" width="11.85"/>
    <col collapsed="false" customWidth="true" hidden="false" outlineLevel="0" max="5" min="5" style="228" width="11.42"/>
    <col collapsed="false" customWidth="true" hidden="false" outlineLevel="0" max="6" min="6" style="228" width="12.14"/>
    <col collapsed="false" customWidth="true" hidden="false" outlineLevel="0" max="7" min="7" style="228" width="10.56"/>
    <col collapsed="false" customWidth="true" hidden="false" outlineLevel="0" max="8" min="8" style="135" width="17.42"/>
    <col collapsed="false" customWidth="true" hidden="false" outlineLevel="0" max="9" min="9" style="289" width="15.99"/>
    <col collapsed="false" customWidth="false" hidden="false" outlineLevel="0" max="28" min="10" style="228" width="5.41"/>
    <col collapsed="false" customWidth="false" hidden="false" outlineLevel="0" max="29" min="29" style="139" width="5.41"/>
    <col collapsed="false" customWidth="true" hidden="false" outlineLevel="0" max="30" min="30" style="228" width="14.7"/>
    <col collapsed="false" customWidth="true" hidden="false" outlineLevel="0" max="31" min="31" style="228" width="9.41"/>
    <col collapsed="false" customWidth="false" hidden="false" outlineLevel="0" max="37" min="32" style="228" width="5.41"/>
    <col collapsed="false" customWidth="true" hidden="false" outlineLevel="0" max="38" min="38" style="228" width="19.28"/>
    <col collapsed="false" customWidth="true" hidden="false" outlineLevel="0" max="39" min="39" style="228" width="6.13"/>
    <col collapsed="false" customWidth="false" hidden="false" outlineLevel="0" max="43" min="40" style="228" width="5.41"/>
    <col collapsed="false" customWidth="true" hidden="false" outlineLevel="0" max="44" min="44" style="228" width="13.99"/>
    <col collapsed="false" customWidth="false" hidden="false" outlineLevel="0" max="46" min="45" style="228" width="5.41"/>
    <col collapsed="false" customWidth="true" hidden="false" outlineLevel="0" max="47" min="47" style="228" width="7.7"/>
    <col collapsed="false" customWidth="false" hidden="false" outlineLevel="0" max="49" min="48" style="228" width="5.41"/>
    <col collapsed="false" customWidth="true" hidden="false" outlineLevel="0" max="50" min="50" style="228" width="9.85"/>
    <col collapsed="false" customWidth="true" hidden="false" outlineLevel="0" max="51" min="51" style="228" width="27.42"/>
    <col collapsed="false" customWidth="true" hidden="false" outlineLevel="0" max="52" min="52" style="228" width="8.85"/>
    <col collapsed="false" customWidth="false" hidden="false" outlineLevel="0" max="257" min="53" style="228" width="5.41"/>
  </cols>
  <sheetData>
    <row r="1" customFormat="false" ht="21" hidden="false" customHeight="false" outlineLevel="0" collapsed="false">
      <c r="A1" s="290" t="s">
        <v>281</v>
      </c>
      <c r="B1" s="291"/>
      <c r="C1" s="291"/>
      <c r="D1" s="291"/>
      <c r="E1" s="291"/>
      <c r="F1" s="291"/>
      <c r="G1" s="291"/>
      <c r="J1" s="291"/>
      <c r="K1" s="291"/>
      <c r="L1" s="291"/>
      <c r="M1" s="291"/>
      <c r="N1" s="291"/>
      <c r="O1" s="291"/>
      <c r="P1" s="291"/>
      <c r="Q1" s="291"/>
      <c r="R1" s="291"/>
      <c r="S1" s="292"/>
      <c r="T1" s="292"/>
      <c r="U1" s="292"/>
      <c r="V1" s="292"/>
      <c r="W1" s="291"/>
      <c r="X1" s="291"/>
      <c r="Y1" s="291"/>
      <c r="Z1" s="291"/>
      <c r="AA1" s="291"/>
      <c r="AB1" s="291"/>
      <c r="AC1" s="264"/>
      <c r="AD1" s="291" t="s">
        <v>282</v>
      </c>
      <c r="AF1" s="291"/>
      <c r="AG1" s="291" t="n">
        <v>3</v>
      </c>
      <c r="AI1" s="291"/>
      <c r="AJ1" s="291"/>
      <c r="AL1" s="228" t="s">
        <v>62</v>
      </c>
      <c r="AO1" s="293" t="n">
        <v>289</v>
      </c>
      <c r="AP1" s="294"/>
      <c r="AR1" s="228" t="s">
        <v>283</v>
      </c>
      <c r="AU1" s="293" t="n">
        <v>65</v>
      </c>
      <c r="AX1" s="295"/>
      <c r="AY1" s="296" t="n">
        <v>3</v>
      </c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  <c r="FL1" s="291"/>
      <c r="FM1" s="291"/>
      <c r="FN1" s="291"/>
      <c r="FO1" s="291"/>
      <c r="FP1" s="291"/>
      <c r="FQ1" s="291"/>
      <c r="FR1" s="291"/>
      <c r="FS1" s="291"/>
      <c r="FT1" s="291"/>
      <c r="FU1" s="291"/>
    </row>
    <row r="2" customFormat="false" ht="13.5" hidden="false" customHeight="false" outlineLevel="0" collapsed="false">
      <c r="A2" s="291"/>
      <c r="B2" s="291"/>
      <c r="C2" s="291"/>
      <c r="D2" s="297"/>
      <c r="E2" s="291"/>
      <c r="F2" s="291"/>
      <c r="G2" s="291"/>
      <c r="J2" s="291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64"/>
      <c r="AD2" s="298" t="s">
        <v>284</v>
      </c>
      <c r="AE2" s="299" t="s">
        <v>285</v>
      </c>
      <c r="AF2" s="300" t="s">
        <v>286</v>
      </c>
      <c r="AG2" s="299" t="s">
        <v>287</v>
      </c>
      <c r="AH2" s="292"/>
      <c r="AI2" s="292"/>
      <c r="AJ2" s="292"/>
      <c r="AL2" s="299" t="s">
        <v>285</v>
      </c>
      <c r="AM2" s="300" t="s">
        <v>286</v>
      </c>
      <c r="AN2" s="299" t="s">
        <v>287</v>
      </c>
      <c r="AO2" s="294" t="s">
        <v>288</v>
      </c>
      <c r="AP2" s="301"/>
      <c r="AR2" s="299" t="s">
        <v>285</v>
      </c>
      <c r="AS2" s="300" t="s">
        <v>286</v>
      </c>
      <c r="AT2" s="299" t="s">
        <v>287</v>
      </c>
      <c r="AU2" s="294" t="s">
        <v>288</v>
      </c>
      <c r="AX2" s="302" t="s">
        <v>289</v>
      </c>
      <c r="AY2" s="303" t="s">
        <v>290</v>
      </c>
      <c r="AZ2" s="304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</row>
    <row r="3" customFormat="false" ht="12.75" hidden="false" customHeight="false" outlineLevel="0" collapsed="false">
      <c r="A3" s="305"/>
      <c r="B3" s="291" t="s">
        <v>291</v>
      </c>
      <c r="C3" s="291" t="s">
        <v>292</v>
      </c>
      <c r="D3" s="291" t="s">
        <v>293</v>
      </c>
      <c r="E3" s="291" t="s">
        <v>294</v>
      </c>
      <c r="F3" s="291" t="s">
        <v>293</v>
      </c>
      <c r="G3" s="291" t="s">
        <v>294</v>
      </c>
      <c r="H3" s="135" t="s">
        <v>295</v>
      </c>
      <c r="I3" s="218" t="s">
        <v>295</v>
      </c>
      <c r="J3" s="291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64" t="n">
        <v>1</v>
      </c>
      <c r="AD3" s="292" t="s">
        <v>296</v>
      </c>
      <c r="AE3" s="292" t="s">
        <v>297</v>
      </c>
      <c r="AF3" s="292" t="s">
        <v>298</v>
      </c>
      <c r="AG3" s="292" t="s">
        <v>299</v>
      </c>
      <c r="AH3" s="292"/>
      <c r="AI3" s="292"/>
      <c r="AJ3" s="292"/>
      <c r="AK3" s="306" t="n">
        <v>1</v>
      </c>
      <c r="AL3" s="134" t="s">
        <v>300</v>
      </c>
      <c r="AM3" s="307" t="s">
        <v>301</v>
      </c>
      <c r="AN3" s="308" t="s">
        <v>298</v>
      </c>
      <c r="AO3" s="309" t="s">
        <v>302</v>
      </c>
      <c r="AP3" s="301"/>
      <c r="AQ3" s="306" t="n">
        <v>1</v>
      </c>
      <c r="AR3" s="228" t="s">
        <v>300</v>
      </c>
      <c r="AS3" s="307" t="s">
        <v>303</v>
      </c>
      <c r="AT3" s="308" t="s">
        <v>298</v>
      </c>
      <c r="AU3" s="309" t="s">
        <v>302</v>
      </c>
      <c r="AV3" s="301"/>
      <c r="AW3" s="228" t="n">
        <v>1</v>
      </c>
      <c r="AX3" s="310" t="s">
        <v>304</v>
      </c>
      <c r="AY3" s="311" t="s">
        <v>292</v>
      </c>
      <c r="AZ3" s="31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2"/>
      <c r="CH3" s="292"/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/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2"/>
      <c r="DL3" s="292"/>
      <c r="DM3" s="292"/>
      <c r="DN3" s="292"/>
      <c r="DO3" s="292"/>
      <c r="DP3" s="292"/>
      <c r="DQ3" s="292"/>
      <c r="DR3" s="292"/>
      <c r="DS3" s="292"/>
      <c r="DT3" s="292"/>
      <c r="DU3" s="292"/>
      <c r="DV3" s="292"/>
      <c r="DW3" s="292"/>
      <c r="DX3" s="292"/>
      <c r="DY3" s="292"/>
      <c r="DZ3" s="292"/>
      <c r="EA3" s="292"/>
      <c r="EB3" s="292"/>
      <c r="EC3" s="292"/>
      <c r="ED3" s="292"/>
      <c r="EE3" s="292"/>
      <c r="EF3" s="292"/>
      <c r="EG3" s="292"/>
      <c r="EH3" s="292"/>
      <c r="EI3" s="292"/>
      <c r="EJ3" s="292"/>
      <c r="EK3" s="292"/>
      <c r="EL3" s="292"/>
      <c r="EM3" s="292"/>
      <c r="EN3" s="292"/>
      <c r="EO3" s="292"/>
      <c r="EP3" s="292"/>
      <c r="EQ3" s="292"/>
      <c r="ER3" s="292"/>
      <c r="ES3" s="292"/>
      <c r="ET3" s="292"/>
      <c r="EU3" s="292"/>
      <c r="EV3" s="292"/>
      <c r="EW3" s="292"/>
      <c r="EX3" s="292"/>
      <c r="EY3" s="292"/>
      <c r="EZ3" s="292"/>
      <c r="FA3" s="292"/>
      <c r="FB3" s="292"/>
      <c r="FC3" s="292"/>
      <c r="FD3" s="292"/>
      <c r="FE3" s="292"/>
      <c r="FF3" s="292"/>
      <c r="FG3" s="292"/>
      <c r="FH3" s="292"/>
      <c r="FI3" s="292"/>
      <c r="FJ3" s="292"/>
      <c r="FK3" s="292"/>
      <c r="FL3" s="292"/>
      <c r="FM3" s="292"/>
      <c r="FN3" s="292"/>
      <c r="FO3" s="292"/>
      <c r="FP3" s="292"/>
      <c r="FQ3" s="292"/>
      <c r="FR3" s="292"/>
      <c r="FS3" s="292"/>
      <c r="FT3" s="292"/>
      <c r="FU3" s="292"/>
    </row>
    <row r="4" customFormat="false" ht="12.75" hidden="false" customHeight="false" outlineLevel="0" collapsed="false">
      <c r="A4" s="313"/>
      <c r="B4" s="291" t="s">
        <v>305</v>
      </c>
      <c r="C4" s="291" t="s">
        <v>211</v>
      </c>
      <c r="D4" s="291" t="s">
        <v>306</v>
      </c>
      <c r="E4" s="291" t="s">
        <v>306</v>
      </c>
      <c r="F4" s="291" t="s">
        <v>307</v>
      </c>
      <c r="G4" s="291" t="s">
        <v>307</v>
      </c>
      <c r="H4" s="291" t="s">
        <v>305</v>
      </c>
      <c r="I4" s="218" t="s">
        <v>211</v>
      </c>
      <c r="J4" s="291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64" t="n">
        <v>2</v>
      </c>
      <c r="AD4" s="292" t="s">
        <v>308</v>
      </c>
      <c r="AE4" s="292" t="s">
        <v>309</v>
      </c>
      <c r="AF4" s="292" t="s">
        <v>298</v>
      </c>
      <c r="AG4" s="292" t="s">
        <v>299</v>
      </c>
      <c r="AH4" s="292"/>
      <c r="AI4" s="292"/>
      <c r="AJ4" s="292"/>
      <c r="AK4" s="306" t="n">
        <v>2</v>
      </c>
      <c r="AL4" s="134" t="s">
        <v>310</v>
      </c>
      <c r="AM4" s="307" t="s">
        <v>301</v>
      </c>
      <c r="AN4" s="314" t="s">
        <v>298</v>
      </c>
      <c r="AO4" s="309" t="s">
        <v>302</v>
      </c>
      <c r="AP4" s="301"/>
      <c r="AQ4" s="306" t="n">
        <v>2</v>
      </c>
      <c r="AR4" s="228" t="s">
        <v>311</v>
      </c>
      <c r="AS4" s="307" t="s">
        <v>303</v>
      </c>
      <c r="AT4" s="308" t="s">
        <v>298</v>
      </c>
      <c r="AU4" s="309" t="s">
        <v>302</v>
      </c>
      <c r="AV4" s="301"/>
      <c r="AW4" s="228" t="n">
        <v>2</v>
      </c>
      <c r="AX4" s="315" t="s">
        <v>312</v>
      </c>
      <c r="AY4" s="316" t="s">
        <v>313</v>
      </c>
      <c r="AZ4" s="31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2"/>
      <c r="BV4" s="292"/>
      <c r="BW4" s="292"/>
      <c r="BX4" s="292"/>
      <c r="BY4" s="292"/>
      <c r="BZ4" s="292"/>
      <c r="CA4" s="292"/>
      <c r="CB4" s="292"/>
      <c r="CC4" s="292"/>
      <c r="CD4" s="292"/>
      <c r="CE4" s="292"/>
      <c r="CF4" s="292"/>
      <c r="CG4" s="292"/>
      <c r="CH4" s="292"/>
      <c r="CI4" s="292"/>
      <c r="CJ4" s="292"/>
      <c r="CK4" s="292"/>
      <c r="CL4" s="292"/>
      <c r="CM4" s="292"/>
      <c r="CN4" s="292"/>
      <c r="CO4" s="292"/>
      <c r="CP4" s="292"/>
      <c r="CQ4" s="292"/>
      <c r="CR4" s="292"/>
      <c r="CS4" s="292"/>
      <c r="CT4" s="292"/>
      <c r="CU4" s="292"/>
      <c r="CV4" s="292"/>
      <c r="CW4" s="292"/>
      <c r="CX4" s="292"/>
      <c r="CY4" s="292"/>
      <c r="CZ4" s="292"/>
      <c r="DA4" s="292"/>
      <c r="DB4" s="292"/>
      <c r="DC4" s="292"/>
      <c r="DD4" s="292"/>
      <c r="DE4" s="292"/>
      <c r="DF4" s="292"/>
      <c r="DG4" s="292"/>
      <c r="DH4" s="292"/>
      <c r="DI4" s="292"/>
      <c r="DJ4" s="292"/>
      <c r="DK4" s="292"/>
      <c r="DL4" s="292"/>
      <c r="DM4" s="292"/>
      <c r="DN4" s="292"/>
      <c r="DO4" s="292"/>
      <c r="DP4" s="292"/>
      <c r="DQ4" s="292"/>
      <c r="DR4" s="292"/>
      <c r="DS4" s="292"/>
      <c r="DT4" s="292"/>
      <c r="DU4" s="292"/>
      <c r="DV4" s="292"/>
      <c r="DW4" s="292"/>
      <c r="DX4" s="292"/>
      <c r="DY4" s="292"/>
      <c r="DZ4" s="292"/>
      <c r="EA4" s="292"/>
      <c r="EB4" s="292"/>
      <c r="EC4" s="292"/>
      <c r="ED4" s="292"/>
      <c r="EE4" s="292"/>
      <c r="EF4" s="292"/>
      <c r="EG4" s="292"/>
      <c r="EH4" s="292"/>
      <c r="EI4" s="292"/>
      <c r="EJ4" s="292"/>
      <c r="EK4" s="292"/>
      <c r="EL4" s="292"/>
      <c r="EM4" s="292"/>
      <c r="EN4" s="292"/>
      <c r="EO4" s="292"/>
      <c r="EP4" s="292"/>
      <c r="EQ4" s="292"/>
      <c r="ER4" s="292"/>
      <c r="ES4" s="292"/>
      <c r="ET4" s="292"/>
      <c r="EU4" s="292"/>
      <c r="EV4" s="292"/>
      <c r="EW4" s="292"/>
      <c r="EX4" s="292"/>
      <c r="EY4" s="292"/>
      <c r="EZ4" s="292"/>
      <c r="FA4" s="292"/>
      <c r="FB4" s="292"/>
      <c r="FC4" s="292"/>
      <c r="FD4" s="292"/>
      <c r="FE4" s="292"/>
      <c r="FF4" s="292"/>
      <c r="FG4" s="292"/>
      <c r="FH4" s="292"/>
      <c r="FI4" s="292"/>
      <c r="FJ4" s="292"/>
      <c r="FK4" s="292"/>
      <c r="FL4" s="292"/>
      <c r="FM4" s="292"/>
      <c r="FN4" s="292"/>
      <c r="FO4" s="292"/>
      <c r="FP4" s="292"/>
      <c r="FQ4" s="292"/>
      <c r="FR4" s="292"/>
      <c r="FS4" s="292"/>
      <c r="FT4" s="292"/>
      <c r="FU4" s="292"/>
    </row>
    <row r="5" customFormat="false" ht="12.75" hidden="false" customHeight="false" outlineLevel="0" collapsed="false">
      <c r="A5" s="317" t="s">
        <v>217</v>
      </c>
      <c r="B5" s="318" t="n">
        <f aca="false">CurveDate</f>
        <v>37160</v>
      </c>
      <c r="C5" s="319" t="s">
        <v>314</v>
      </c>
      <c r="D5" s="319" t="s">
        <v>314</v>
      </c>
      <c r="E5" s="319" t="s">
        <v>314</v>
      </c>
      <c r="F5" s="319" t="s">
        <v>314</v>
      </c>
      <c r="G5" s="319" t="s">
        <v>314</v>
      </c>
      <c r="H5" s="319" t="s">
        <v>314</v>
      </c>
      <c r="I5" s="218" t="s">
        <v>314</v>
      </c>
      <c r="J5" s="319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264" t="n">
        <v>3</v>
      </c>
      <c r="AD5" s="292" t="s">
        <v>315</v>
      </c>
      <c r="AE5" s="292" t="s">
        <v>316</v>
      </c>
      <c r="AF5" s="292" t="s">
        <v>298</v>
      </c>
      <c r="AG5" s="292" t="s">
        <v>299</v>
      </c>
      <c r="AH5" s="292"/>
      <c r="AI5" s="320"/>
      <c r="AJ5" s="320"/>
      <c r="AK5" s="306" t="n">
        <v>3</v>
      </c>
      <c r="AL5" s="134" t="s">
        <v>317</v>
      </c>
      <c r="AM5" s="321" t="s">
        <v>301</v>
      </c>
      <c r="AN5" s="322" t="s">
        <v>298</v>
      </c>
      <c r="AO5" s="301" t="s">
        <v>302</v>
      </c>
      <c r="AP5" s="301"/>
      <c r="AQ5" s="306" t="n">
        <v>3</v>
      </c>
      <c r="AR5" s="228" t="s">
        <v>310</v>
      </c>
      <c r="AS5" s="307" t="s">
        <v>303</v>
      </c>
      <c r="AT5" s="308" t="s">
        <v>298</v>
      </c>
      <c r="AU5" s="309" t="s">
        <v>302</v>
      </c>
      <c r="AV5" s="301"/>
      <c r="AW5" s="228" t="n">
        <v>3</v>
      </c>
      <c r="AX5" s="323" t="s">
        <v>318</v>
      </c>
      <c r="AY5" s="324" t="s">
        <v>319</v>
      </c>
      <c r="AZ5" s="312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  <c r="IW5" s="325"/>
    </row>
    <row r="6" customFormat="false" ht="12.75" hidden="false" customHeight="false" outlineLevel="0" collapsed="false">
      <c r="A6" s="317" t="s">
        <v>320</v>
      </c>
      <c r="B6" s="305" t="e">
        <f aca="false">BeginningOfNextMonth(B5)</f>
        <v>#VALUE!</v>
      </c>
      <c r="C6" s="319" t="s">
        <v>314</v>
      </c>
      <c r="D6" s="319" t="s">
        <v>314</v>
      </c>
      <c r="E6" s="319" t="s">
        <v>314</v>
      </c>
      <c r="F6" s="319" t="s">
        <v>314</v>
      </c>
      <c r="G6" s="319" t="s">
        <v>314</v>
      </c>
      <c r="H6" s="319" t="s">
        <v>314</v>
      </c>
      <c r="I6" s="218" t="s">
        <v>314</v>
      </c>
      <c r="J6" s="291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64" t="n">
        <v>4</v>
      </c>
      <c r="AD6" s="292" t="s">
        <v>321</v>
      </c>
      <c r="AE6" s="292" t="s">
        <v>322</v>
      </c>
      <c r="AF6" s="292" t="s">
        <v>298</v>
      </c>
      <c r="AG6" s="292" t="s">
        <v>299</v>
      </c>
      <c r="AH6" s="292"/>
      <c r="AI6" s="292"/>
      <c r="AJ6" s="292"/>
      <c r="AK6" s="306" t="n">
        <v>4</v>
      </c>
      <c r="AL6" s="134" t="s">
        <v>323</v>
      </c>
      <c r="AM6" s="321" t="s">
        <v>301</v>
      </c>
      <c r="AN6" s="322" t="s">
        <v>298</v>
      </c>
      <c r="AO6" s="301" t="s">
        <v>302</v>
      </c>
      <c r="AP6" s="301"/>
      <c r="AQ6" s="306" t="n">
        <v>4</v>
      </c>
      <c r="AR6" s="228" t="s">
        <v>317</v>
      </c>
      <c r="AS6" s="321" t="s">
        <v>303</v>
      </c>
      <c r="AT6" s="322" t="s">
        <v>298</v>
      </c>
      <c r="AU6" s="301" t="s">
        <v>302</v>
      </c>
      <c r="AV6" s="301"/>
      <c r="AW6" s="228" t="n">
        <v>4</v>
      </c>
      <c r="AX6" s="323" t="s">
        <v>324</v>
      </c>
      <c r="AY6" s="324" t="s">
        <v>325</v>
      </c>
      <c r="AZ6" s="31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  <c r="DO6" s="292"/>
      <c r="DP6" s="292"/>
      <c r="DQ6" s="292"/>
      <c r="DR6" s="292"/>
      <c r="DS6" s="292"/>
      <c r="DT6" s="292"/>
      <c r="DU6" s="292"/>
      <c r="DV6" s="292"/>
      <c r="DW6" s="292"/>
      <c r="DX6" s="292"/>
      <c r="DY6" s="292"/>
      <c r="DZ6" s="292"/>
      <c r="EA6" s="292"/>
      <c r="EB6" s="292"/>
      <c r="EC6" s="292"/>
      <c r="ED6" s="292"/>
      <c r="EE6" s="292"/>
      <c r="EF6" s="292"/>
      <c r="EG6" s="292"/>
      <c r="EH6" s="292"/>
      <c r="EI6" s="292"/>
      <c r="EJ6" s="292"/>
      <c r="EK6" s="292"/>
      <c r="EL6" s="292"/>
      <c r="EM6" s="292"/>
      <c r="EN6" s="292"/>
      <c r="EO6" s="292"/>
      <c r="EP6" s="292"/>
      <c r="EQ6" s="292"/>
      <c r="ER6" s="292"/>
      <c r="ES6" s="292"/>
      <c r="ET6" s="292"/>
      <c r="EU6" s="292"/>
      <c r="EV6" s="292"/>
      <c r="EW6" s="292"/>
      <c r="EX6" s="292"/>
      <c r="EY6" s="292"/>
      <c r="EZ6" s="292"/>
      <c r="FA6" s="292"/>
      <c r="FB6" s="292"/>
      <c r="FC6" s="292"/>
      <c r="FD6" s="292"/>
      <c r="FE6" s="292"/>
      <c r="FF6" s="292"/>
      <c r="FG6" s="292"/>
      <c r="FH6" s="292"/>
      <c r="FI6" s="292"/>
      <c r="FJ6" s="292"/>
      <c r="FK6" s="292"/>
      <c r="FL6" s="292"/>
      <c r="FM6" s="292"/>
      <c r="FN6" s="292"/>
      <c r="FO6" s="292"/>
      <c r="FP6" s="292"/>
      <c r="FQ6" s="292"/>
      <c r="FR6" s="292"/>
      <c r="FS6" s="292"/>
      <c r="FT6" s="292"/>
      <c r="FU6" s="292"/>
    </row>
    <row r="7" customFormat="false" ht="12.75" hidden="false" customHeight="false" outlineLevel="0" collapsed="false">
      <c r="A7" s="317" t="s">
        <v>219</v>
      </c>
      <c r="B7" s="291" t="str">
        <f aca="false">VLOOKUP($AY$1,$AW$3:$AX$15,2)</f>
        <v>NG_OMICRON_2</v>
      </c>
      <c r="C7" s="322" t="s">
        <v>304</v>
      </c>
      <c r="D7" s="291" t="str">
        <f aca="false">VLOOKUP($AO$1,$AK$3:$AL$410,2)</f>
        <v>IF-KATY</v>
      </c>
      <c r="E7" s="291" t="str">
        <f aca="false">VLOOKUP($AU$1,$AQ$3:$AR$187,2)</f>
        <v>IF-KATY</v>
      </c>
      <c r="F7" s="291" t="str">
        <f aca="false">D7</f>
        <v>IF-KATY</v>
      </c>
      <c r="G7" s="291" t="str">
        <f aca="false">E7</f>
        <v>IF-KATY</v>
      </c>
      <c r="H7" s="135" t="str">
        <f aca="false">VLOOKUP('Gas Curves'!$AG$1,'Gas Curves'!$AC$2:$AE$8,3)</f>
        <v>61GC</v>
      </c>
      <c r="I7" s="135" t="str">
        <f aca="false">VLOOKUP('Gas Curves'!$AG$1,'Gas Curves'!$AC$2:$AE$8,3)</f>
        <v>61GC</v>
      </c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64" t="n">
        <v>5</v>
      </c>
      <c r="AD7" s="291" t="s">
        <v>326</v>
      </c>
      <c r="AE7" s="292" t="s">
        <v>327</v>
      </c>
      <c r="AF7" s="292" t="s">
        <v>298</v>
      </c>
      <c r="AG7" s="292" t="s">
        <v>299</v>
      </c>
      <c r="AH7" s="292"/>
      <c r="AI7" s="292"/>
      <c r="AJ7" s="292"/>
      <c r="AK7" s="306" t="n">
        <v>5</v>
      </c>
      <c r="AL7" s="134" t="s">
        <v>328</v>
      </c>
      <c r="AM7" s="321" t="s">
        <v>301</v>
      </c>
      <c r="AN7" s="322" t="s">
        <v>298</v>
      </c>
      <c r="AO7" s="301" t="s">
        <v>302</v>
      </c>
      <c r="AP7" s="301"/>
      <c r="AQ7" s="306" t="n">
        <v>5</v>
      </c>
      <c r="AR7" s="228" t="s">
        <v>328</v>
      </c>
      <c r="AS7" s="321" t="s">
        <v>303</v>
      </c>
      <c r="AT7" s="322" t="s">
        <v>298</v>
      </c>
      <c r="AU7" s="301" t="s">
        <v>302</v>
      </c>
      <c r="AV7" s="301"/>
      <c r="AW7" s="228" t="n">
        <v>5</v>
      </c>
      <c r="AX7" s="323" t="s">
        <v>329</v>
      </c>
      <c r="AY7" s="324" t="s">
        <v>330</v>
      </c>
      <c r="AZ7" s="31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2"/>
      <c r="CX7" s="292"/>
      <c r="CY7" s="292"/>
      <c r="CZ7" s="292"/>
      <c r="DA7" s="292"/>
      <c r="DB7" s="292"/>
      <c r="DC7" s="292"/>
      <c r="DD7" s="292"/>
      <c r="DE7" s="292"/>
      <c r="DF7" s="292"/>
      <c r="DG7" s="292"/>
      <c r="DH7" s="292"/>
      <c r="DI7" s="292"/>
      <c r="DJ7" s="292"/>
      <c r="DK7" s="292"/>
      <c r="DL7" s="292"/>
      <c r="DM7" s="292"/>
      <c r="DN7" s="292"/>
      <c r="DO7" s="292"/>
      <c r="DP7" s="292"/>
      <c r="DQ7" s="292"/>
      <c r="DR7" s="292"/>
      <c r="DS7" s="292"/>
      <c r="DT7" s="292"/>
      <c r="DU7" s="292"/>
      <c r="DV7" s="292"/>
      <c r="DW7" s="292"/>
      <c r="DX7" s="292"/>
      <c r="DY7" s="292"/>
      <c r="DZ7" s="292"/>
      <c r="EA7" s="292"/>
      <c r="EB7" s="292"/>
      <c r="EC7" s="292"/>
      <c r="ED7" s="292"/>
      <c r="EE7" s="292"/>
      <c r="EF7" s="292"/>
      <c r="EG7" s="292"/>
      <c r="EH7" s="292"/>
      <c r="EI7" s="292"/>
      <c r="EJ7" s="292"/>
      <c r="EK7" s="292"/>
      <c r="EL7" s="292"/>
      <c r="EM7" s="292"/>
      <c r="EN7" s="292"/>
      <c r="EO7" s="292"/>
      <c r="EP7" s="292"/>
      <c r="EQ7" s="292"/>
      <c r="ER7" s="292"/>
      <c r="ES7" s="292"/>
      <c r="ET7" s="292"/>
      <c r="EU7" s="292"/>
      <c r="EV7" s="292"/>
      <c r="EW7" s="292"/>
      <c r="EX7" s="292"/>
      <c r="EY7" s="292"/>
      <c r="EZ7" s="292"/>
      <c r="FA7" s="292"/>
      <c r="FB7" s="292"/>
      <c r="FC7" s="292"/>
      <c r="FD7" s="292"/>
      <c r="FE7" s="292"/>
      <c r="FF7" s="292"/>
      <c r="FG7" s="292"/>
      <c r="FH7" s="292"/>
      <c r="FI7" s="292"/>
      <c r="FJ7" s="292"/>
      <c r="FK7" s="292"/>
      <c r="FL7" s="292"/>
      <c r="FM7" s="292"/>
      <c r="FN7" s="292"/>
      <c r="FO7" s="292"/>
      <c r="FP7" s="292"/>
      <c r="FQ7" s="292"/>
      <c r="FR7" s="292"/>
      <c r="FS7" s="292"/>
      <c r="FT7" s="292"/>
      <c r="FU7" s="292"/>
    </row>
    <row r="8" customFormat="false" ht="12.75" hidden="false" customHeight="false" outlineLevel="0" collapsed="false">
      <c r="A8" s="317" t="s">
        <v>223</v>
      </c>
      <c r="B8" s="291" t="s">
        <v>331</v>
      </c>
      <c r="C8" s="291" t="s">
        <v>298</v>
      </c>
      <c r="D8" s="291" t="s">
        <v>298</v>
      </c>
      <c r="E8" s="291" t="s">
        <v>298</v>
      </c>
      <c r="F8" s="291" t="s">
        <v>298</v>
      </c>
      <c r="G8" s="291" t="s">
        <v>298</v>
      </c>
      <c r="H8" s="135" t="s">
        <v>331</v>
      </c>
      <c r="I8" s="218" t="s">
        <v>298</v>
      </c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326" t="n">
        <v>6</v>
      </c>
      <c r="AD8" s="297"/>
      <c r="AE8" s="292"/>
      <c r="AF8" s="292"/>
      <c r="AG8" s="292"/>
      <c r="AH8" s="292"/>
      <c r="AI8" s="292"/>
      <c r="AJ8" s="292"/>
      <c r="AK8" s="306" t="n">
        <v>6</v>
      </c>
      <c r="AL8" s="134" t="s">
        <v>332</v>
      </c>
      <c r="AM8" s="321" t="s">
        <v>301</v>
      </c>
      <c r="AN8" s="322" t="s">
        <v>298</v>
      </c>
      <c r="AO8" s="301" t="s">
        <v>302</v>
      </c>
      <c r="AP8" s="327"/>
      <c r="AQ8" s="306" t="n">
        <v>6</v>
      </c>
      <c r="AR8" s="228" t="s">
        <v>333</v>
      </c>
      <c r="AS8" s="321" t="s">
        <v>303</v>
      </c>
      <c r="AT8" s="322" t="s">
        <v>298</v>
      </c>
      <c r="AU8" s="301" t="s">
        <v>302</v>
      </c>
      <c r="AV8" s="301"/>
      <c r="AW8" s="228" t="n">
        <v>6</v>
      </c>
      <c r="AX8" s="323" t="s">
        <v>334</v>
      </c>
      <c r="AY8" s="324" t="s">
        <v>335</v>
      </c>
      <c r="AZ8" s="328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2"/>
      <c r="CO8" s="292"/>
      <c r="CP8" s="292"/>
      <c r="CQ8" s="292"/>
      <c r="CR8" s="292"/>
      <c r="CS8" s="292"/>
      <c r="CT8" s="292"/>
      <c r="CU8" s="292"/>
      <c r="CV8" s="292"/>
      <c r="CW8" s="292"/>
      <c r="CX8" s="292"/>
      <c r="CY8" s="292"/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P8" s="292"/>
      <c r="DQ8" s="292"/>
      <c r="DR8" s="292"/>
      <c r="DS8" s="292"/>
      <c r="DT8" s="292"/>
      <c r="DU8" s="292"/>
      <c r="DV8" s="292"/>
      <c r="DW8" s="292"/>
      <c r="DX8" s="292"/>
      <c r="DY8" s="292"/>
      <c r="DZ8" s="292"/>
      <c r="EA8" s="292"/>
      <c r="EB8" s="292"/>
      <c r="EC8" s="292"/>
      <c r="ED8" s="292"/>
      <c r="EE8" s="292"/>
      <c r="EF8" s="292"/>
      <c r="EG8" s="292"/>
      <c r="EH8" s="292"/>
      <c r="EI8" s="292"/>
      <c r="EJ8" s="292"/>
      <c r="EK8" s="292"/>
      <c r="EL8" s="292"/>
      <c r="EM8" s="292"/>
      <c r="EN8" s="292"/>
      <c r="EO8" s="292"/>
      <c r="EP8" s="292"/>
      <c r="EQ8" s="292"/>
      <c r="ER8" s="292"/>
      <c r="ES8" s="292"/>
      <c r="ET8" s="292"/>
      <c r="EU8" s="292"/>
      <c r="EV8" s="292"/>
      <c r="EW8" s="292"/>
      <c r="EX8" s="292"/>
      <c r="EY8" s="292"/>
      <c r="EZ8" s="292"/>
      <c r="FA8" s="292"/>
      <c r="FB8" s="292"/>
      <c r="FC8" s="292"/>
      <c r="FD8" s="292"/>
      <c r="FE8" s="292"/>
      <c r="FF8" s="292"/>
      <c r="FG8" s="292"/>
      <c r="FH8" s="292"/>
      <c r="FI8" s="292"/>
      <c r="FJ8" s="292"/>
      <c r="FK8" s="292"/>
      <c r="FL8" s="292"/>
      <c r="FM8" s="292"/>
      <c r="FN8" s="292"/>
      <c r="FO8" s="292"/>
      <c r="FP8" s="292"/>
      <c r="FQ8" s="292"/>
      <c r="FR8" s="292"/>
      <c r="FS8" s="292"/>
      <c r="FT8" s="292"/>
      <c r="FU8" s="292"/>
    </row>
    <row r="9" customFormat="false" ht="12.75" hidden="false" customHeight="false" outlineLevel="0" collapsed="false">
      <c r="A9" s="317" t="s">
        <v>228</v>
      </c>
      <c r="B9" s="291" t="s">
        <v>299</v>
      </c>
      <c r="C9" s="291" t="s">
        <v>299</v>
      </c>
      <c r="D9" s="291" t="s">
        <v>301</v>
      </c>
      <c r="E9" s="291" t="s">
        <v>301</v>
      </c>
      <c r="F9" s="291" t="s">
        <v>303</v>
      </c>
      <c r="G9" s="291" t="s">
        <v>303</v>
      </c>
      <c r="H9" s="135" t="s">
        <v>299</v>
      </c>
      <c r="I9" s="218" t="s">
        <v>299</v>
      </c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29"/>
      <c r="AD9" s="305"/>
      <c r="AE9" s="292"/>
      <c r="AF9" s="292"/>
      <c r="AG9" s="292"/>
      <c r="AH9" s="292"/>
      <c r="AI9" s="292"/>
      <c r="AJ9" s="292"/>
      <c r="AK9" s="330" t="n">
        <v>7</v>
      </c>
      <c r="AL9" s="134" t="s">
        <v>336</v>
      </c>
      <c r="AM9" s="331" t="s">
        <v>301</v>
      </c>
      <c r="AN9" s="332" t="s">
        <v>298</v>
      </c>
      <c r="AO9" s="327" t="s">
        <v>302</v>
      </c>
      <c r="AP9" s="301"/>
      <c r="AQ9" s="330" t="n">
        <v>7</v>
      </c>
      <c r="AR9" s="134" t="s">
        <v>337</v>
      </c>
      <c r="AS9" s="331" t="s">
        <v>303</v>
      </c>
      <c r="AT9" s="332" t="s">
        <v>298</v>
      </c>
      <c r="AU9" s="327" t="s">
        <v>302</v>
      </c>
      <c r="AV9" s="327"/>
      <c r="AW9" s="228" t="n">
        <v>7</v>
      </c>
      <c r="AX9" s="333" t="s">
        <v>338</v>
      </c>
      <c r="AY9" s="324" t="s">
        <v>339</v>
      </c>
      <c r="AZ9" s="31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2"/>
      <c r="DN9" s="292"/>
      <c r="DO9" s="292"/>
      <c r="DP9" s="292"/>
      <c r="DQ9" s="292"/>
      <c r="DR9" s="292"/>
      <c r="DS9" s="292"/>
      <c r="DT9" s="292"/>
      <c r="DU9" s="292"/>
      <c r="DV9" s="292"/>
      <c r="DW9" s="292"/>
      <c r="DX9" s="292"/>
      <c r="DY9" s="292"/>
      <c r="DZ9" s="292"/>
      <c r="EA9" s="292"/>
      <c r="EB9" s="292"/>
      <c r="EC9" s="292"/>
      <c r="ED9" s="292"/>
      <c r="EE9" s="292"/>
      <c r="EF9" s="292"/>
      <c r="EG9" s="292"/>
      <c r="EH9" s="292"/>
      <c r="EI9" s="292"/>
      <c r="EJ9" s="292"/>
      <c r="EK9" s="292"/>
      <c r="EL9" s="292"/>
      <c r="EM9" s="292"/>
      <c r="EN9" s="292"/>
      <c r="EO9" s="292"/>
      <c r="EP9" s="292"/>
      <c r="EQ9" s="292"/>
      <c r="ER9" s="292"/>
      <c r="ES9" s="292"/>
      <c r="ET9" s="292"/>
      <c r="EU9" s="292"/>
      <c r="EV9" s="292"/>
      <c r="EW9" s="292"/>
      <c r="EX9" s="292"/>
      <c r="EY9" s="292"/>
      <c r="EZ9" s="292"/>
      <c r="FA9" s="292"/>
      <c r="FB9" s="292"/>
      <c r="FC9" s="292"/>
      <c r="FD9" s="292"/>
      <c r="FE9" s="292"/>
      <c r="FF9" s="292"/>
      <c r="FG9" s="292"/>
      <c r="FH9" s="292"/>
      <c r="FI9" s="292"/>
      <c r="FJ9" s="292"/>
      <c r="FK9" s="292"/>
      <c r="FL9" s="292"/>
      <c r="FM9" s="292"/>
      <c r="FN9" s="292"/>
      <c r="FO9" s="292"/>
      <c r="FP9" s="292"/>
      <c r="FQ9" s="292"/>
      <c r="FR9" s="292"/>
      <c r="FS9" s="292"/>
      <c r="FT9" s="292"/>
      <c r="FU9" s="292"/>
    </row>
    <row r="10" customFormat="false" ht="12.75" hidden="false" customHeight="false" outlineLevel="0" collapsed="false">
      <c r="A10" s="317"/>
      <c r="B10" s="291" t="s">
        <v>340</v>
      </c>
      <c r="C10" s="291" t="s">
        <v>341</v>
      </c>
      <c r="D10" s="291" t="s">
        <v>342</v>
      </c>
      <c r="E10" s="291" t="s">
        <v>342</v>
      </c>
      <c r="F10" s="291" t="s">
        <v>342</v>
      </c>
      <c r="G10" s="291" t="s">
        <v>342</v>
      </c>
      <c r="H10" s="135" t="s">
        <v>343</v>
      </c>
      <c r="I10" s="218" t="s">
        <v>343</v>
      </c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64"/>
      <c r="AD10" s="291"/>
      <c r="AE10" s="292"/>
      <c r="AF10" s="292"/>
      <c r="AG10" s="292"/>
      <c r="AH10" s="292"/>
      <c r="AI10" s="292"/>
      <c r="AJ10" s="292"/>
      <c r="AK10" s="306" t="n">
        <v>8</v>
      </c>
      <c r="AL10" s="134" t="s">
        <v>337</v>
      </c>
      <c r="AM10" s="321" t="s">
        <v>301</v>
      </c>
      <c r="AN10" s="322" t="s">
        <v>298</v>
      </c>
      <c r="AO10" s="301" t="s">
        <v>302</v>
      </c>
      <c r="AP10" s="301"/>
      <c r="AQ10" s="306" t="n">
        <v>8</v>
      </c>
      <c r="AR10" s="228" t="s">
        <v>344</v>
      </c>
      <c r="AS10" s="321" t="s">
        <v>303</v>
      </c>
      <c r="AT10" s="322" t="s">
        <v>298</v>
      </c>
      <c r="AU10" s="301" t="s">
        <v>302</v>
      </c>
      <c r="AV10" s="301"/>
      <c r="AW10" s="228" t="n">
        <v>8</v>
      </c>
      <c r="AX10" s="323" t="s">
        <v>345</v>
      </c>
      <c r="AY10" s="324" t="s">
        <v>346</v>
      </c>
      <c r="AZ10" s="31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2"/>
      <c r="DN10" s="292"/>
      <c r="DO10" s="292"/>
      <c r="DP10" s="292"/>
      <c r="DQ10" s="292"/>
      <c r="DR10" s="292"/>
      <c r="DS10" s="292"/>
      <c r="DT10" s="292"/>
      <c r="DU10" s="292"/>
      <c r="DV10" s="292"/>
      <c r="DW10" s="292"/>
      <c r="DX10" s="292"/>
      <c r="DY10" s="292"/>
      <c r="DZ10" s="292"/>
      <c r="EA10" s="292"/>
      <c r="EB10" s="292"/>
      <c r="EC10" s="292"/>
      <c r="ED10" s="292"/>
      <c r="EE10" s="292"/>
      <c r="EF10" s="292"/>
      <c r="EG10" s="292"/>
      <c r="EH10" s="292"/>
      <c r="EI10" s="292"/>
      <c r="EJ10" s="292"/>
      <c r="EK10" s="292"/>
      <c r="EL10" s="292"/>
      <c r="EM10" s="292"/>
      <c r="EN10" s="292"/>
      <c r="EO10" s="292"/>
      <c r="EP10" s="292"/>
      <c r="EQ10" s="292"/>
      <c r="ER10" s="292"/>
      <c r="ES10" s="292"/>
      <c r="ET10" s="292"/>
      <c r="EU10" s="292"/>
      <c r="EV10" s="292"/>
      <c r="EW10" s="292"/>
      <c r="EX10" s="292"/>
      <c r="EY10" s="292"/>
      <c r="EZ10" s="292"/>
      <c r="FA10" s="292"/>
      <c r="FB10" s="292"/>
      <c r="FC10" s="292"/>
      <c r="FD10" s="292"/>
      <c r="FE10" s="292"/>
      <c r="FF10" s="292"/>
      <c r="FG10" s="292"/>
      <c r="FH10" s="292"/>
      <c r="FI10" s="292"/>
      <c r="FJ10" s="292"/>
      <c r="FK10" s="292"/>
      <c r="FL10" s="292"/>
      <c r="FM10" s="292"/>
      <c r="FN10" s="292"/>
      <c r="FO10" s="292"/>
      <c r="FP10" s="292"/>
      <c r="FQ10" s="292"/>
      <c r="FR10" s="292"/>
      <c r="FS10" s="292"/>
      <c r="FT10" s="292"/>
      <c r="FU10" s="292"/>
    </row>
    <row r="11" customFormat="false" ht="12.75" hidden="false" customHeight="false" outlineLevel="0" collapsed="false">
      <c r="A11" s="334" t="n">
        <v>37165</v>
      </c>
      <c r="B11" s="335" t="n">
        <v>0.81</v>
      </c>
      <c r="C11" s="335" t="n">
        <v>1.83</v>
      </c>
      <c r="D11" s="335" t="n">
        <v>-0.01</v>
      </c>
      <c r="E11" s="291" t="n">
        <v>-0.01</v>
      </c>
      <c r="F11" s="336" t="n">
        <v>-0.005</v>
      </c>
      <c r="G11" s="336" t="n">
        <v>-0.005</v>
      </c>
      <c r="H11" s="135" t="n">
        <v>0.732</v>
      </c>
      <c r="I11" s="218" t="n">
        <v>18.5</v>
      </c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64"/>
      <c r="AD11" s="291"/>
      <c r="AE11" s="292"/>
      <c r="AF11" s="292"/>
      <c r="AG11" s="292"/>
      <c r="AH11" s="292"/>
      <c r="AI11" s="292"/>
      <c r="AJ11" s="292"/>
      <c r="AK11" s="306" t="n">
        <v>9</v>
      </c>
      <c r="AL11" s="134" t="s">
        <v>344</v>
      </c>
      <c r="AM11" s="321" t="s">
        <v>301</v>
      </c>
      <c r="AN11" s="322" t="s">
        <v>298</v>
      </c>
      <c r="AO11" s="301" t="s">
        <v>302</v>
      </c>
      <c r="AP11" s="301"/>
      <c r="AQ11" s="306" t="n">
        <v>9</v>
      </c>
      <c r="AR11" s="228" t="s">
        <v>347</v>
      </c>
      <c r="AS11" s="321" t="s">
        <v>303</v>
      </c>
      <c r="AT11" s="322" t="s">
        <v>298</v>
      </c>
      <c r="AU11" s="301" t="s">
        <v>302</v>
      </c>
      <c r="AV11" s="301"/>
      <c r="AW11" s="228" t="n">
        <v>9</v>
      </c>
      <c r="AX11" s="323" t="s">
        <v>348</v>
      </c>
      <c r="AY11" s="324" t="s">
        <v>139</v>
      </c>
      <c r="AZ11" s="31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2"/>
      <c r="DH11" s="292"/>
      <c r="DI11" s="292"/>
      <c r="DJ11" s="292"/>
      <c r="DK11" s="292"/>
      <c r="DL11" s="292"/>
      <c r="DM11" s="292"/>
      <c r="DN11" s="292"/>
      <c r="DO11" s="292"/>
      <c r="DP11" s="292"/>
      <c r="DQ11" s="292"/>
      <c r="DR11" s="292"/>
      <c r="DS11" s="292"/>
      <c r="DT11" s="292"/>
      <c r="DU11" s="292"/>
      <c r="DV11" s="292"/>
      <c r="DW11" s="292"/>
      <c r="DX11" s="292"/>
      <c r="DY11" s="292"/>
      <c r="DZ11" s="292"/>
      <c r="EA11" s="292"/>
      <c r="EB11" s="292"/>
      <c r="EC11" s="292"/>
      <c r="ED11" s="292"/>
      <c r="EE11" s="292"/>
      <c r="EF11" s="292"/>
      <c r="EG11" s="292"/>
      <c r="EH11" s="292"/>
      <c r="EI11" s="292"/>
      <c r="EJ11" s="292"/>
      <c r="EK11" s="292"/>
      <c r="EL11" s="292"/>
      <c r="EM11" s="292"/>
      <c r="EN11" s="292"/>
      <c r="EO11" s="292"/>
      <c r="EP11" s="292"/>
      <c r="EQ11" s="292"/>
      <c r="ER11" s="292"/>
      <c r="ES11" s="292"/>
      <c r="ET11" s="292"/>
      <c r="EU11" s="292"/>
      <c r="EV11" s="292"/>
      <c r="EW11" s="292"/>
      <c r="EX11" s="292"/>
      <c r="EY11" s="292"/>
      <c r="EZ11" s="292"/>
      <c r="FA11" s="292"/>
      <c r="FB11" s="292"/>
      <c r="FC11" s="292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92"/>
      <c r="FO11" s="292"/>
      <c r="FP11" s="292"/>
      <c r="FQ11" s="292"/>
      <c r="FR11" s="292"/>
      <c r="FS11" s="292"/>
      <c r="FT11" s="292"/>
      <c r="FU11" s="292"/>
    </row>
    <row r="12" customFormat="false" ht="12.75" hidden="false" customHeight="false" outlineLevel="0" collapsed="false">
      <c r="A12" s="334" t="n">
        <v>37196</v>
      </c>
      <c r="B12" s="335" t="n">
        <v>0.815</v>
      </c>
      <c r="C12" s="335" t="n">
        <v>2.253</v>
      </c>
      <c r="D12" s="335" t="n">
        <v>-0.0525</v>
      </c>
      <c r="E12" s="291" t="n">
        <v>-0.0525</v>
      </c>
      <c r="F12" s="336" t="n">
        <v>-0.005</v>
      </c>
      <c r="G12" s="336" t="n">
        <v>-0.005</v>
      </c>
      <c r="H12" s="135" t="n">
        <v>0.624</v>
      </c>
      <c r="I12" s="289" t="n">
        <v>18.5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64"/>
      <c r="AD12" s="291"/>
      <c r="AE12" s="292"/>
      <c r="AF12" s="292"/>
      <c r="AG12" s="292"/>
      <c r="AH12" s="292"/>
      <c r="AI12" s="292"/>
      <c r="AJ12" s="292"/>
      <c r="AK12" s="306" t="n">
        <v>10</v>
      </c>
      <c r="AL12" s="134" t="s">
        <v>347</v>
      </c>
      <c r="AM12" s="321" t="s">
        <v>301</v>
      </c>
      <c r="AN12" s="322" t="s">
        <v>298</v>
      </c>
      <c r="AO12" s="301" t="s">
        <v>302</v>
      </c>
      <c r="AP12" s="301"/>
      <c r="AQ12" s="306" t="n">
        <v>10</v>
      </c>
      <c r="AR12" s="228" t="s">
        <v>349</v>
      </c>
      <c r="AS12" s="321" t="s">
        <v>303</v>
      </c>
      <c r="AT12" s="322" t="s">
        <v>298</v>
      </c>
      <c r="AU12" s="301" t="s">
        <v>302</v>
      </c>
      <c r="AV12" s="301"/>
      <c r="AW12" s="228" t="n">
        <v>10</v>
      </c>
      <c r="AX12" s="323" t="s">
        <v>350</v>
      </c>
      <c r="AY12" s="324" t="s">
        <v>351</v>
      </c>
      <c r="AZ12" s="31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S12" s="292"/>
      <c r="FT12" s="292"/>
      <c r="FU12" s="292"/>
    </row>
    <row r="13" customFormat="false" ht="12.75" hidden="false" customHeight="false" outlineLevel="0" collapsed="false">
      <c r="A13" s="334" t="n">
        <v>37226</v>
      </c>
      <c r="B13" s="335" t="n">
        <v>1.015</v>
      </c>
      <c r="C13" s="335" t="n">
        <v>2.633</v>
      </c>
      <c r="D13" s="335" t="n">
        <v>-0.08</v>
      </c>
      <c r="E13" s="291" t="n">
        <v>-0.08</v>
      </c>
      <c r="F13" s="336" t="n">
        <v>-0.005</v>
      </c>
      <c r="G13" s="336" t="n">
        <v>-0.005</v>
      </c>
      <c r="H13" s="135" t="n">
        <v>0.535</v>
      </c>
      <c r="I13" s="289" t="n">
        <v>17.585</v>
      </c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64"/>
      <c r="AD13" s="291"/>
      <c r="AE13" s="292"/>
      <c r="AF13" s="292"/>
      <c r="AG13" s="292"/>
      <c r="AH13" s="292"/>
      <c r="AI13" s="292"/>
      <c r="AJ13" s="292"/>
      <c r="AK13" s="306" t="n">
        <v>11</v>
      </c>
      <c r="AL13" s="134" t="s">
        <v>349</v>
      </c>
      <c r="AM13" s="321" t="s">
        <v>301</v>
      </c>
      <c r="AN13" s="322" t="s">
        <v>298</v>
      </c>
      <c r="AO13" s="301" t="s">
        <v>302</v>
      </c>
      <c r="AP13" s="301"/>
      <c r="AQ13" s="306" t="n">
        <v>11</v>
      </c>
      <c r="AR13" s="228" t="s">
        <v>352</v>
      </c>
      <c r="AS13" s="321" t="s">
        <v>303</v>
      </c>
      <c r="AT13" s="322" t="s">
        <v>298</v>
      </c>
      <c r="AU13" s="301" t="s">
        <v>302</v>
      </c>
      <c r="AV13" s="301"/>
      <c r="AW13" s="228" t="n">
        <v>11</v>
      </c>
      <c r="AX13" s="337" t="s">
        <v>353</v>
      </c>
      <c r="AY13" s="338" t="s">
        <v>354</v>
      </c>
      <c r="AZ13" s="31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  <c r="DJ13" s="292"/>
      <c r="DK13" s="292"/>
      <c r="DL13" s="292"/>
      <c r="DM13" s="292"/>
      <c r="DN13" s="292"/>
      <c r="DO13" s="292"/>
      <c r="DP13" s="292"/>
      <c r="DQ13" s="292"/>
      <c r="DR13" s="292"/>
      <c r="DS13" s="292"/>
      <c r="DT13" s="292"/>
      <c r="DU13" s="292"/>
      <c r="DV13" s="292"/>
      <c r="DW13" s="292"/>
      <c r="DX13" s="292"/>
      <c r="DY13" s="292"/>
      <c r="DZ13" s="292"/>
      <c r="EA13" s="292"/>
      <c r="EB13" s="292"/>
      <c r="EC13" s="292"/>
      <c r="ED13" s="292"/>
      <c r="EE13" s="292"/>
      <c r="EF13" s="292"/>
      <c r="EG13" s="292"/>
      <c r="EH13" s="292"/>
      <c r="EI13" s="292"/>
      <c r="EJ13" s="292"/>
      <c r="EK13" s="292"/>
      <c r="EL13" s="292"/>
      <c r="EM13" s="292"/>
      <c r="EN13" s="292"/>
      <c r="EO13" s="292"/>
      <c r="EP13" s="292"/>
      <c r="EQ13" s="292"/>
      <c r="ER13" s="292"/>
      <c r="ES13" s="292"/>
      <c r="ET13" s="292"/>
      <c r="EU13" s="292"/>
      <c r="EV13" s="292"/>
      <c r="EW13" s="292"/>
      <c r="EX13" s="292"/>
      <c r="EY13" s="292"/>
      <c r="EZ13" s="292"/>
      <c r="FA13" s="292"/>
      <c r="FB13" s="292"/>
      <c r="FC13" s="292"/>
      <c r="FD13" s="292"/>
      <c r="FE13" s="292"/>
      <c r="FF13" s="292"/>
      <c r="FG13" s="292"/>
      <c r="FH13" s="292"/>
      <c r="FI13" s="292"/>
      <c r="FJ13" s="292"/>
      <c r="FK13" s="292"/>
      <c r="FL13" s="292"/>
      <c r="FM13" s="292"/>
      <c r="FN13" s="292"/>
      <c r="FO13" s="292"/>
      <c r="FP13" s="292"/>
      <c r="FQ13" s="292"/>
      <c r="FR13" s="292"/>
      <c r="FS13" s="292"/>
      <c r="FT13" s="292"/>
      <c r="FU13" s="292"/>
    </row>
    <row r="14" customFormat="false" ht="12.75" hidden="false" customHeight="false" outlineLevel="0" collapsed="false">
      <c r="A14" s="334" t="n">
        <v>37257</v>
      </c>
      <c r="B14" s="335" t="n">
        <v>1.015</v>
      </c>
      <c r="C14" s="335" t="n">
        <v>2.835</v>
      </c>
      <c r="D14" s="335" t="n">
        <v>-0.085</v>
      </c>
      <c r="E14" s="291" t="n">
        <v>-0.085</v>
      </c>
      <c r="F14" s="336" t="n">
        <v>-0.005</v>
      </c>
      <c r="G14" s="336" t="n">
        <v>-0.005</v>
      </c>
      <c r="H14" s="135" t="n">
        <v>0.485</v>
      </c>
      <c r="I14" s="289" t="n">
        <v>17.636</v>
      </c>
      <c r="J14" s="335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64"/>
      <c r="AD14" s="292"/>
      <c r="AE14" s="292"/>
      <c r="AF14" s="292"/>
      <c r="AG14" s="292"/>
      <c r="AH14" s="292"/>
      <c r="AI14" s="292"/>
      <c r="AJ14" s="292"/>
      <c r="AK14" s="306" t="n">
        <v>12</v>
      </c>
      <c r="AL14" s="134" t="s">
        <v>352</v>
      </c>
      <c r="AM14" s="321" t="s">
        <v>301</v>
      </c>
      <c r="AN14" s="322" t="s">
        <v>298</v>
      </c>
      <c r="AO14" s="301" t="s">
        <v>302</v>
      </c>
      <c r="AP14" s="301"/>
      <c r="AQ14" s="306" t="n">
        <v>12</v>
      </c>
      <c r="AR14" s="228" t="s">
        <v>355</v>
      </c>
      <c r="AS14" s="321" t="s">
        <v>303</v>
      </c>
      <c r="AT14" s="322" t="s">
        <v>298</v>
      </c>
      <c r="AU14" s="301" t="s">
        <v>302</v>
      </c>
      <c r="AV14" s="301"/>
      <c r="AW14" s="228" t="n">
        <v>12</v>
      </c>
      <c r="AX14" s="337" t="s">
        <v>356</v>
      </c>
      <c r="AY14" s="338" t="s">
        <v>357</v>
      </c>
      <c r="AZ14" s="312"/>
    </row>
    <row r="15" customFormat="false" ht="12.75" hidden="false" customHeight="false" outlineLevel="0" collapsed="false">
      <c r="A15" s="334" t="n">
        <v>37288</v>
      </c>
      <c r="B15" s="335" t="n">
        <v>1.015</v>
      </c>
      <c r="C15" s="335" t="n">
        <v>2.835</v>
      </c>
      <c r="D15" s="335" t="n">
        <v>-0.0725</v>
      </c>
      <c r="E15" s="291" t="n">
        <v>-0.0725</v>
      </c>
      <c r="F15" s="336" t="n">
        <v>-0.005</v>
      </c>
      <c r="G15" s="336" t="n">
        <v>-0.005</v>
      </c>
      <c r="H15" s="135" t="n">
        <v>0.448</v>
      </c>
      <c r="I15" s="289" t="n">
        <v>17.644</v>
      </c>
      <c r="J15" s="335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64"/>
      <c r="AD15" s="292"/>
      <c r="AE15" s="292"/>
      <c r="AF15" s="292"/>
      <c r="AG15" s="292"/>
      <c r="AH15" s="292"/>
      <c r="AI15" s="292"/>
      <c r="AJ15" s="292"/>
      <c r="AK15" s="306" t="n">
        <v>13</v>
      </c>
      <c r="AL15" s="134" t="s">
        <v>358</v>
      </c>
      <c r="AM15" s="321" t="s">
        <v>301</v>
      </c>
      <c r="AN15" s="322" t="s">
        <v>298</v>
      </c>
      <c r="AO15" s="301" t="s">
        <v>302</v>
      </c>
      <c r="AP15" s="301"/>
      <c r="AQ15" s="306" t="n">
        <v>13</v>
      </c>
      <c r="AR15" s="228" t="s">
        <v>358</v>
      </c>
      <c r="AS15" s="321" t="s">
        <v>303</v>
      </c>
      <c r="AT15" s="322" t="s">
        <v>298</v>
      </c>
      <c r="AU15" s="301" t="s">
        <v>302</v>
      </c>
      <c r="AV15" s="301"/>
      <c r="AW15" s="228" t="n">
        <v>13</v>
      </c>
      <c r="AX15" s="337" t="s">
        <v>359</v>
      </c>
      <c r="AY15" s="338" t="s">
        <v>360</v>
      </c>
      <c r="AZ15" s="312"/>
    </row>
    <row r="16" customFormat="false" ht="12.75" hidden="false" customHeight="false" outlineLevel="0" collapsed="false">
      <c r="A16" s="334" t="n">
        <v>37316</v>
      </c>
      <c r="B16" s="335" t="n">
        <v>0.765</v>
      </c>
      <c r="C16" s="335" t="n">
        <v>2.805</v>
      </c>
      <c r="D16" s="335" t="n">
        <v>-0.0575</v>
      </c>
      <c r="E16" s="291" t="n">
        <v>-0.0575</v>
      </c>
      <c r="F16" s="336" t="n">
        <v>-0.005</v>
      </c>
      <c r="G16" s="336" t="n">
        <v>-0.005</v>
      </c>
      <c r="H16" s="135" t="n">
        <v>0.418</v>
      </c>
      <c r="I16" s="289" t="n">
        <v>17.613</v>
      </c>
      <c r="J16" s="335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64"/>
      <c r="AD16" s="292"/>
      <c r="AE16" s="292"/>
      <c r="AF16" s="292"/>
      <c r="AG16" s="292"/>
      <c r="AH16" s="292"/>
      <c r="AI16" s="292"/>
      <c r="AJ16" s="292"/>
      <c r="AK16" s="306" t="n">
        <v>14</v>
      </c>
      <c r="AL16" s="134" t="s">
        <v>361</v>
      </c>
      <c r="AM16" s="321" t="s">
        <v>301</v>
      </c>
      <c r="AN16" s="322" t="s">
        <v>298</v>
      </c>
      <c r="AO16" s="301" t="s">
        <v>302</v>
      </c>
      <c r="AP16" s="301"/>
      <c r="AQ16" s="306" t="n">
        <v>14</v>
      </c>
      <c r="AR16" s="228" t="s">
        <v>362</v>
      </c>
      <c r="AS16" s="321" t="s">
        <v>303</v>
      </c>
      <c r="AT16" s="322" t="s">
        <v>298</v>
      </c>
      <c r="AU16" s="301" t="s">
        <v>302</v>
      </c>
      <c r="AV16" s="301"/>
      <c r="AW16" s="228" t="n">
        <v>14</v>
      </c>
      <c r="AX16" s="337" t="s">
        <v>363</v>
      </c>
      <c r="AY16" s="338" t="s">
        <v>364</v>
      </c>
      <c r="AZ16" s="312"/>
    </row>
    <row r="17" customFormat="false" ht="12.75" hidden="false" customHeight="false" outlineLevel="0" collapsed="false">
      <c r="A17" s="334" t="n">
        <v>37347</v>
      </c>
      <c r="B17" s="335" t="n">
        <v>0.53</v>
      </c>
      <c r="C17" s="335" t="n">
        <v>2.75</v>
      </c>
      <c r="D17" s="335" t="n">
        <v>-0.0175</v>
      </c>
      <c r="E17" s="291" t="n">
        <v>-0.0175</v>
      </c>
      <c r="F17" s="336" t="n">
        <v>-0.005</v>
      </c>
      <c r="G17" s="336" t="n">
        <v>-0.005</v>
      </c>
      <c r="H17" s="135" t="n">
        <v>0.396</v>
      </c>
      <c r="I17" s="289" t="n">
        <v>17.561</v>
      </c>
      <c r="J17" s="335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64"/>
      <c r="AD17" s="292"/>
      <c r="AE17" s="292"/>
      <c r="AF17" s="292"/>
      <c r="AG17" s="292"/>
      <c r="AH17" s="292"/>
      <c r="AI17" s="292"/>
      <c r="AJ17" s="292"/>
      <c r="AK17" s="306" t="n">
        <v>15</v>
      </c>
      <c r="AL17" s="134" t="s">
        <v>365</v>
      </c>
      <c r="AM17" s="321" t="s">
        <v>301</v>
      </c>
      <c r="AN17" s="322" t="s">
        <v>298</v>
      </c>
      <c r="AO17" s="301" t="s">
        <v>302</v>
      </c>
      <c r="AP17" s="301"/>
      <c r="AQ17" s="306" t="n">
        <v>15</v>
      </c>
      <c r="AR17" s="228" t="s">
        <v>366</v>
      </c>
      <c r="AS17" s="321" t="s">
        <v>303</v>
      </c>
      <c r="AT17" s="322" t="s">
        <v>298</v>
      </c>
      <c r="AU17" s="301" t="s">
        <v>302</v>
      </c>
      <c r="AV17" s="301"/>
      <c r="AW17" s="228" t="n">
        <v>15</v>
      </c>
      <c r="AX17" s="323" t="s">
        <v>367</v>
      </c>
      <c r="AY17" s="324" t="s">
        <v>368</v>
      </c>
      <c r="AZ17" s="312"/>
    </row>
    <row r="18" customFormat="false" ht="13.5" hidden="false" customHeight="false" outlineLevel="0" collapsed="false">
      <c r="A18" s="334" t="n">
        <v>37377</v>
      </c>
      <c r="B18" s="335" t="n">
        <v>0.58</v>
      </c>
      <c r="C18" s="335" t="n">
        <v>2.775</v>
      </c>
      <c r="D18" s="335" t="n">
        <v>-0.0125</v>
      </c>
      <c r="E18" s="291" t="n">
        <v>-0.0125</v>
      </c>
      <c r="F18" s="336" t="n">
        <v>-0.005</v>
      </c>
      <c r="G18" s="336" t="n">
        <v>-0.005</v>
      </c>
      <c r="H18" s="135" t="n">
        <v>0.376</v>
      </c>
      <c r="I18" s="289" t="n">
        <v>17.475</v>
      </c>
      <c r="J18" s="335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64"/>
      <c r="AD18" s="292"/>
      <c r="AE18" s="292"/>
      <c r="AF18" s="292"/>
      <c r="AG18" s="292"/>
      <c r="AH18" s="292"/>
      <c r="AI18" s="292"/>
      <c r="AJ18" s="292"/>
      <c r="AK18" s="306" t="n">
        <v>16</v>
      </c>
      <c r="AL18" s="134" t="s">
        <v>366</v>
      </c>
      <c r="AM18" s="321" t="s">
        <v>301</v>
      </c>
      <c r="AN18" s="322" t="s">
        <v>298</v>
      </c>
      <c r="AO18" s="301" t="s">
        <v>302</v>
      </c>
      <c r="AP18" s="301"/>
      <c r="AQ18" s="306" t="n">
        <v>16</v>
      </c>
      <c r="AR18" s="228" t="s">
        <v>369</v>
      </c>
      <c r="AS18" s="321" t="s">
        <v>303</v>
      </c>
      <c r="AT18" s="322" t="s">
        <v>298</v>
      </c>
      <c r="AU18" s="301" t="s">
        <v>302</v>
      </c>
      <c r="AV18" s="301"/>
      <c r="AW18" s="228" t="n">
        <v>16</v>
      </c>
      <c r="AX18" s="339" t="s">
        <v>370</v>
      </c>
      <c r="AY18" s="340" t="s">
        <v>371</v>
      </c>
      <c r="AZ18" s="292"/>
    </row>
    <row r="19" customFormat="false" ht="12.75" hidden="false" customHeight="false" outlineLevel="0" collapsed="false">
      <c r="A19" s="334" t="n">
        <v>37408</v>
      </c>
      <c r="B19" s="335" t="n">
        <v>0.58</v>
      </c>
      <c r="C19" s="335" t="n">
        <v>2.827</v>
      </c>
      <c r="D19" s="335" t="n">
        <v>0</v>
      </c>
      <c r="E19" s="291" t="n">
        <v>0</v>
      </c>
      <c r="F19" s="336" t="n">
        <v>-0.005</v>
      </c>
      <c r="G19" s="336" t="n">
        <v>-0.005</v>
      </c>
      <c r="H19" s="135" t="n">
        <v>0.357</v>
      </c>
      <c r="I19" s="289" t="n">
        <v>17.368</v>
      </c>
      <c r="J19" s="335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64"/>
      <c r="AD19" s="292"/>
      <c r="AE19" s="292"/>
      <c r="AF19" s="292"/>
      <c r="AG19" s="292"/>
      <c r="AH19" s="292"/>
      <c r="AI19" s="292"/>
      <c r="AJ19" s="292"/>
      <c r="AK19" s="306" t="n">
        <v>17</v>
      </c>
      <c r="AL19" s="134" t="s">
        <v>369</v>
      </c>
      <c r="AM19" s="321" t="s">
        <v>301</v>
      </c>
      <c r="AN19" s="322" t="s">
        <v>298</v>
      </c>
      <c r="AO19" s="301" t="s">
        <v>302</v>
      </c>
      <c r="AP19" s="301"/>
      <c r="AQ19" s="306" t="n">
        <v>17</v>
      </c>
      <c r="AR19" s="228" t="s">
        <v>372</v>
      </c>
      <c r="AS19" s="321" t="s">
        <v>303</v>
      </c>
      <c r="AT19" s="322" t="s">
        <v>298</v>
      </c>
      <c r="AU19" s="301" t="s">
        <v>302</v>
      </c>
      <c r="AV19" s="301"/>
      <c r="AW19" s="292"/>
      <c r="AX19" s="292"/>
      <c r="AY19" s="292"/>
      <c r="AZ19" s="292"/>
    </row>
    <row r="20" customFormat="false" ht="12.75" hidden="false" customHeight="false" outlineLevel="0" collapsed="false">
      <c r="A20" s="334" t="n">
        <v>37438</v>
      </c>
      <c r="B20" s="335" t="n">
        <v>0.58</v>
      </c>
      <c r="C20" s="335" t="n">
        <v>2.873</v>
      </c>
      <c r="D20" s="335" t="n">
        <v>0.0125</v>
      </c>
      <c r="E20" s="291" t="n">
        <v>0.0125</v>
      </c>
      <c r="F20" s="336" t="n">
        <v>-0.005</v>
      </c>
      <c r="G20" s="336" t="n">
        <v>-0.005</v>
      </c>
      <c r="H20" s="135" t="n">
        <v>0.342</v>
      </c>
      <c r="I20" s="289" t="n">
        <v>17.222</v>
      </c>
      <c r="J20" s="335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64"/>
      <c r="AD20" s="292"/>
      <c r="AE20" s="292"/>
      <c r="AF20" s="292"/>
      <c r="AG20" s="292"/>
      <c r="AH20" s="292"/>
      <c r="AI20" s="292"/>
      <c r="AJ20" s="292"/>
      <c r="AK20" s="306" t="n">
        <v>18</v>
      </c>
      <c r="AL20" s="134" t="s">
        <v>372</v>
      </c>
      <c r="AM20" s="321" t="s">
        <v>301</v>
      </c>
      <c r="AN20" s="322" t="s">
        <v>298</v>
      </c>
      <c r="AO20" s="301" t="s">
        <v>302</v>
      </c>
      <c r="AP20" s="301"/>
      <c r="AQ20" s="306" t="n">
        <v>18</v>
      </c>
      <c r="AR20" s="228" t="s">
        <v>373</v>
      </c>
      <c r="AS20" s="321" t="s">
        <v>303</v>
      </c>
      <c r="AT20" s="322" t="s">
        <v>298</v>
      </c>
      <c r="AU20" s="301" t="s">
        <v>302</v>
      </c>
      <c r="AV20" s="301"/>
      <c r="AW20" s="292"/>
      <c r="AX20" s="292"/>
      <c r="AY20" s="292"/>
      <c r="AZ20" s="292"/>
    </row>
    <row r="21" customFormat="false" ht="12.75" hidden="false" customHeight="false" outlineLevel="0" collapsed="false">
      <c r="A21" s="334" t="n">
        <v>37469</v>
      </c>
      <c r="B21" s="335" t="n">
        <v>0.63</v>
      </c>
      <c r="C21" s="335" t="n">
        <v>2.913</v>
      </c>
      <c r="D21" s="335" t="n">
        <v>0.0175</v>
      </c>
      <c r="E21" s="291" t="n">
        <v>0.0175</v>
      </c>
      <c r="F21" s="336" t="n">
        <v>-0.005</v>
      </c>
      <c r="G21" s="336" t="n">
        <v>-0.005</v>
      </c>
      <c r="H21" s="135" t="n">
        <v>0.332</v>
      </c>
      <c r="I21" s="289" t="n">
        <v>17.062</v>
      </c>
      <c r="J21" s="335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64"/>
      <c r="AD21" s="292"/>
      <c r="AE21" s="292"/>
      <c r="AF21" s="292"/>
      <c r="AG21" s="292"/>
      <c r="AH21" s="292"/>
      <c r="AI21" s="292"/>
      <c r="AJ21" s="292"/>
      <c r="AK21" s="306" t="n">
        <v>19</v>
      </c>
      <c r="AL21" s="134" t="s">
        <v>374</v>
      </c>
      <c r="AM21" s="321" t="s">
        <v>301</v>
      </c>
      <c r="AN21" s="322" t="s">
        <v>375</v>
      </c>
      <c r="AO21" s="301" t="s">
        <v>302</v>
      </c>
      <c r="AP21" s="301"/>
      <c r="AQ21" s="306" t="n">
        <v>19</v>
      </c>
      <c r="AR21" s="228" t="s">
        <v>376</v>
      </c>
      <c r="AS21" s="321" t="s">
        <v>303</v>
      </c>
      <c r="AT21" s="322" t="s">
        <v>298</v>
      </c>
      <c r="AU21" s="301" t="s">
        <v>302</v>
      </c>
      <c r="AV21" s="301"/>
      <c r="AW21" s="292"/>
      <c r="AX21" s="292"/>
      <c r="AY21" s="292"/>
      <c r="AZ21" s="292"/>
    </row>
    <row r="22" customFormat="false" ht="12.75" hidden="false" customHeight="false" outlineLevel="0" collapsed="false">
      <c r="A22" s="334" t="n">
        <v>37500</v>
      </c>
      <c r="B22" s="335" t="n">
        <v>0.63</v>
      </c>
      <c r="C22" s="335" t="n">
        <v>2.911</v>
      </c>
      <c r="D22" s="335" t="n">
        <v>0.0075</v>
      </c>
      <c r="E22" s="291" t="n">
        <v>0.0075</v>
      </c>
      <c r="F22" s="336" t="n">
        <v>-0.005</v>
      </c>
      <c r="G22" s="336" t="n">
        <v>-0.005</v>
      </c>
      <c r="H22" s="135" t="n">
        <v>0.323</v>
      </c>
      <c r="I22" s="289" t="n">
        <v>16.917</v>
      </c>
      <c r="J22" s="335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64"/>
      <c r="AD22" s="292"/>
      <c r="AE22" s="292"/>
      <c r="AF22" s="292"/>
      <c r="AG22" s="292"/>
      <c r="AH22" s="292"/>
      <c r="AI22" s="292"/>
      <c r="AJ22" s="292"/>
      <c r="AK22" s="306" t="n">
        <v>20</v>
      </c>
      <c r="AL22" s="134" t="s">
        <v>377</v>
      </c>
      <c r="AM22" s="321" t="s">
        <v>301</v>
      </c>
      <c r="AN22" s="322" t="s">
        <v>375</v>
      </c>
      <c r="AO22" s="301" t="s">
        <v>302</v>
      </c>
      <c r="AP22" s="301"/>
      <c r="AQ22" s="306" t="n">
        <v>20</v>
      </c>
      <c r="AR22" s="228" t="s">
        <v>378</v>
      </c>
      <c r="AS22" s="321" t="s">
        <v>303</v>
      </c>
      <c r="AT22" s="322" t="s">
        <v>298</v>
      </c>
      <c r="AU22" s="301" t="s">
        <v>302</v>
      </c>
      <c r="AV22" s="301"/>
      <c r="AW22" s="292"/>
      <c r="AX22" s="292"/>
      <c r="AY22" s="292"/>
      <c r="AZ22" s="292"/>
    </row>
    <row r="23" customFormat="false" ht="12.75" hidden="false" customHeight="false" outlineLevel="0" collapsed="false">
      <c r="A23" s="334" t="n">
        <v>37530</v>
      </c>
      <c r="B23" s="335" t="n">
        <v>0.68</v>
      </c>
      <c r="C23" s="335" t="n">
        <v>2.931</v>
      </c>
      <c r="D23" s="335" t="n">
        <v>-0.025</v>
      </c>
      <c r="E23" s="291" t="n">
        <v>-0.025</v>
      </c>
      <c r="F23" s="336" t="n">
        <v>-0.005</v>
      </c>
      <c r="G23" s="336" t="n">
        <v>-0.005</v>
      </c>
      <c r="H23" s="135" t="n">
        <v>0.311</v>
      </c>
      <c r="I23" s="289" t="n">
        <v>16.77</v>
      </c>
      <c r="J23" s="335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64"/>
      <c r="AD23" s="292"/>
      <c r="AE23" s="292"/>
      <c r="AF23" s="292"/>
      <c r="AG23" s="292"/>
      <c r="AH23" s="292"/>
      <c r="AI23" s="292"/>
      <c r="AJ23" s="292"/>
      <c r="AK23" s="306" t="n">
        <v>21</v>
      </c>
      <c r="AL23" s="134" t="s">
        <v>379</v>
      </c>
      <c r="AM23" s="321" t="s">
        <v>301</v>
      </c>
      <c r="AN23" s="322" t="s">
        <v>375</v>
      </c>
      <c r="AO23" s="301" t="s">
        <v>302</v>
      </c>
      <c r="AP23" s="301"/>
      <c r="AQ23" s="306" t="n">
        <v>21</v>
      </c>
      <c r="AR23" s="228" t="s">
        <v>380</v>
      </c>
      <c r="AS23" s="321" t="s">
        <v>303</v>
      </c>
      <c r="AT23" s="322" t="s">
        <v>298</v>
      </c>
      <c r="AU23" s="301" t="s">
        <v>302</v>
      </c>
      <c r="AV23" s="301"/>
      <c r="AW23" s="292"/>
      <c r="AX23" s="292"/>
      <c r="AY23" s="292"/>
      <c r="AZ23" s="292"/>
    </row>
    <row r="24" customFormat="false" ht="12.75" hidden="false" customHeight="false" outlineLevel="0" collapsed="false">
      <c r="A24" s="334" t="n">
        <v>37561</v>
      </c>
      <c r="B24" s="335" t="n">
        <v>0.9</v>
      </c>
      <c r="C24" s="335" t="n">
        <v>3.101</v>
      </c>
      <c r="D24" s="335" t="n">
        <v>-0.0575</v>
      </c>
      <c r="E24" s="291" t="n">
        <v>-0.0575</v>
      </c>
      <c r="F24" s="336" t="n">
        <v>-0.005</v>
      </c>
      <c r="G24" s="336" t="n">
        <v>-0.005</v>
      </c>
      <c r="H24" s="135" t="n">
        <v>0.3</v>
      </c>
      <c r="I24" s="289" t="n">
        <v>16.647</v>
      </c>
      <c r="J24" s="335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64"/>
      <c r="AD24" s="292"/>
      <c r="AE24" s="292"/>
      <c r="AF24" s="292"/>
      <c r="AG24" s="292"/>
      <c r="AH24" s="292"/>
      <c r="AI24" s="292"/>
      <c r="AJ24" s="292"/>
      <c r="AK24" s="306" t="n">
        <v>22</v>
      </c>
      <c r="AL24" s="134" t="s">
        <v>381</v>
      </c>
      <c r="AM24" s="321" t="s">
        <v>301</v>
      </c>
      <c r="AN24" s="322" t="s">
        <v>375</v>
      </c>
      <c r="AO24" s="301" t="s">
        <v>302</v>
      </c>
      <c r="AP24" s="301"/>
      <c r="AQ24" s="306" t="n">
        <v>22</v>
      </c>
      <c r="AR24" s="228" t="s">
        <v>382</v>
      </c>
      <c r="AS24" s="321" t="s">
        <v>303</v>
      </c>
      <c r="AT24" s="322" t="s">
        <v>298</v>
      </c>
      <c r="AU24" s="301" t="s">
        <v>302</v>
      </c>
      <c r="AV24" s="301"/>
      <c r="AW24" s="292"/>
      <c r="AX24" s="292"/>
      <c r="AY24" s="292"/>
      <c r="AZ24" s="292"/>
    </row>
    <row r="25" customFormat="false" ht="12.75" hidden="false" customHeight="false" outlineLevel="0" collapsed="false">
      <c r="A25" s="334" t="n">
        <v>37591</v>
      </c>
      <c r="B25" s="335" t="n">
        <v>1.1</v>
      </c>
      <c r="C25" s="335" t="n">
        <v>3.291</v>
      </c>
      <c r="D25" s="335" t="n">
        <v>-0.08</v>
      </c>
      <c r="E25" s="291" t="n">
        <v>-0.08</v>
      </c>
      <c r="F25" s="336" t="n">
        <v>-0.005</v>
      </c>
      <c r="G25" s="336" t="n">
        <v>-0.005</v>
      </c>
      <c r="H25" s="135" t="n">
        <v>0.293</v>
      </c>
      <c r="I25" s="289" t="n">
        <v>16.55</v>
      </c>
      <c r="J25" s="335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64"/>
      <c r="AD25" s="292"/>
      <c r="AE25" s="292"/>
      <c r="AF25" s="292"/>
      <c r="AG25" s="292"/>
      <c r="AH25" s="292"/>
      <c r="AI25" s="292"/>
      <c r="AJ25" s="292"/>
      <c r="AK25" s="306" t="n">
        <v>23</v>
      </c>
      <c r="AL25" s="134" t="s">
        <v>383</v>
      </c>
      <c r="AM25" s="321" t="s">
        <v>301</v>
      </c>
      <c r="AN25" s="322" t="s">
        <v>375</v>
      </c>
      <c r="AO25" s="301" t="s">
        <v>302</v>
      </c>
      <c r="AP25" s="301"/>
      <c r="AQ25" s="306" t="n">
        <v>23</v>
      </c>
      <c r="AR25" s="228" t="s">
        <v>384</v>
      </c>
      <c r="AS25" s="321" t="s">
        <v>303</v>
      </c>
      <c r="AT25" s="322" t="s">
        <v>298</v>
      </c>
      <c r="AU25" s="301" t="s">
        <v>302</v>
      </c>
      <c r="AV25" s="301"/>
      <c r="AW25" s="292"/>
      <c r="AX25" s="292"/>
      <c r="AY25" s="292"/>
      <c r="AZ25" s="292"/>
    </row>
    <row r="26" customFormat="false" ht="12.75" hidden="false" customHeight="false" outlineLevel="0" collapsed="false">
      <c r="A26" s="334" t="n">
        <v>37622</v>
      </c>
      <c r="B26" s="335" t="n">
        <v>1.13</v>
      </c>
      <c r="C26" s="335" t="n">
        <v>3.381</v>
      </c>
      <c r="D26" s="335" t="n">
        <v>-0.085</v>
      </c>
      <c r="E26" s="291" t="n">
        <v>-0.085</v>
      </c>
      <c r="F26" s="336" t="n">
        <v>-0.005</v>
      </c>
      <c r="G26" s="336" t="n">
        <v>-0.005</v>
      </c>
      <c r="H26" s="135" t="n">
        <v>0.285</v>
      </c>
      <c r="I26" s="289" t="n">
        <v>16.442</v>
      </c>
      <c r="J26" s="335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64"/>
      <c r="AD26" s="292"/>
      <c r="AE26" s="292"/>
      <c r="AF26" s="292"/>
      <c r="AG26" s="292"/>
      <c r="AH26" s="292"/>
      <c r="AI26" s="292"/>
      <c r="AJ26" s="292"/>
      <c r="AK26" s="306" t="n">
        <v>24</v>
      </c>
      <c r="AL26" s="134" t="s">
        <v>385</v>
      </c>
      <c r="AM26" s="321" t="s">
        <v>301</v>
      </c>
      <c r="AN26" s="322" t="s">
        <v>375</v>
      </c>
      <c r="AO26" s="301" t="s">
        <v>302</v>
      </c>
      <c r="AP26" s="301"/>
      <c r="AQ26" s="306" t="n">
        <v>24</v>
      </c>
      <c r="AR26" s="228" t="s">
        <v>386</v>
      </c>
      <c r="AS26" s="321" t="s">
        <v>303</v>
      </c>
      <c r="AT26" s="322" t="s">
        <v>298</v>
      </c>
      <c r="AU26" s="301" t="s">
        <v>302</v>
      </c>
      <c r="AV26" s="301"/>
      <c r="AW26" s="292"/>
      <c r="AX26" s="292"/>
      <c r="AY26" s="292"/>
      <c r="AZ26" s="292"/>
    </row>
    <row r="27" customFormat="false" ht="12.75" hidden="false" customHeight="false" outlineLevel="0" collapsed="false">
      <c r="A27" s="334" t="n">
        <v>37653</v>
      </c>
      <c r="B27" s="335" t="n">
        <v>1.13</v>
      </c>
      <c r="C27" s="335" t="n">
        <v>3.284</v>
      </c>
      <c r="D27" s="335" t="n">
        <v>-0.07</v>
      </c>
      <c r="E27" s="291" t="n">
        <v>-0.07</v>
      </c>
      <c r="F27" s="336" t="n">
        <v>-0.005</v>
      </c>
      <c r="G27" s="336" t="n">
        <v>-0.005</v>
      </c>
      <c r="H27" s="135" t="n">
        <v>0.28</v>
      </c>
      <c r="I27" s="289" t="n">
        <v>16.368</v>
      </c>
      <c r="J27" s="335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64"/>
      <c r="AD27" s="292"/>
      <c r="AE27" s="292"/>
      <c r="AF27" s="292"/>
      <c r="AG27" s="292"/>
      <c r="AH27" s="292"/>
      <c r="AI27" s="292"/>
      <c r="AJ27" s="292"/>
      <c r="AK27" s="306" t="n">
        <v>25</v>
      </c>
      <c r="AL27" s="134" t="s">
        <v>387</v>
      </c>
      <c r="AM27" s="321" t="s">
        <v>301</v>
      </c>
      <c r="AN27" s="322" t="s">
        <v>375</v>
      </c>
      <c r="AO27" s="301" t="s">
        <v>302</v>
      </c>
      <c r="AP27" s="301"/>
      <c r="AQ27" s="306" t="n">
        <v>25</v>
      </c>
      <c r="AR27" s="228" t="s">
        <v>388</v>
      </c>
      <c r="AS27" s="321" t="s">
        <v>303</v>
      </c>
      <c r="AT27" s="322" t="s">
        <v>298</v>
      </c>
      <c r="AU27" s="301" t="s">
        <v>302</v>
      </c>
      <c r="AV27" s="301"/>
      <c r="AW27" s="292"/>
      <c r="AX27" s="292"/>
      <c r="AY27" s="292"/>
      <c r="AZ27" s="292"/>
    </row>
    <row r="28" customFormat="false" ht="12.75" hidden="false" customHeight="false" outlineLevel="0" collapsed="false">
      <c r="A28" s="334" t="n">
        <v>37681</v>
      </c>
      <c r="B28" s="335" t="n">
        <v>0.88</v>
      </c>
      <c r="C28" s="335" t="n">
        <v>3.159</v>
      </c>
      <c r="D28" s="335" t="n">
        <v>-0.0575</v>
      </c>
      <c r="E28" s="291" t="n">
        <v>-0.0575</v>
      </c>
      <c r="F28" s="336" t="n">
        <v>-0.005</v>
      </c>
      <c r="G28" s="336" t="n">
        <v>-0.005</v>
      </c>
      <c r="H28" s="135" t="n">
        <v>0.274</v>
      </c>
      <c r="I28" s="289" t="n">
        <v>16.285</v>
      </c>
      <c r="J28" s="335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64"/>
      <c r="AD28" s="292"/>
      <c r="AE28" s="292"/>
      <c r="AF28" s="292"/>
      <c r="AG28" s="292"/>
      <c r="AH28" s="292"/>
      <c r="AI28" s="292"/>
      <c r="AJ28" s="292"/>
      <c r="AK28" s="306" t="n">
        <v>26</v>
      </c>
      <c r="AL28" s="134" t="s">
        <v>389</v>
      </c>
      <c r="AM28" s="321" t="s">
        <v>301</v>
      </c>
      <c r="AN28" s="322" t="s">
        <v>375</v>
      </c>
      <c r="AO28" s="301" t="s">
        <v>302</v>
      </c>
      <c r="AP28" s="301"/>
      <c r="AQ28" s="306" t="n">
        <v>26</v>
      </c>
      <c r="AR28" s="228" t="s">
        <v>390</v>
      </c>
      <c r="AS28" s="321" t="s">
        <v>303</v>
      </c>
      <c r="AT28" s="322" t="s">
        <v>298</v>
      </c>
      <c r="AU28" s="301" t="s">
        <v>302</v>
      </c>
      <c r="AV28" s="301"/>
      <c r="AW28" s="292"/>
      <c r="AX28" s="292"/>
      <c r="AY28" s="292"/>
      <c r="AZ28" s="292"/>
    </row>
    <row r="29" customFormat="false" ht="12.75" hidden="false" customHeight="false" outlineLevel="0" collapsed="false">
      <c r="A29" s="334" t="n">
        <v>37712</v>
      </c>
      <c r="B29" s="335" t="n">
        <v>0.48</v>
      </c>
      <c r="C29" s="335" t="n">
        <v>2.999</v>
      </c>
      <c r="D29" s="335" t="n">
        <v>-0.0075</v>
      </c>
      <c r="E29" s="291" t="n">
        <v>-0.0075</v>
      </c>
      <c r="F29" s="291" t="n">
        <v>-0.005</v>
      </c>
      <c r="G29" s="336" t="n">
        <v>-0.005</v>
      </c>
      <c r="H29" s="135" t="n">
        <v>0.269</v>
      </c>
      <c r="I29" s="289" t="n">
        <v>16.212</v>
      </c>
      <c r="J29" s="335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64"/>
      <c r="AD29" s="292"/>
      <c r="AE29" s="292"/>
      <c r="AF29" s="292"/>
      <c r="AG29" s="292"/>
      <c r="AH29" s="292"/>
      <c r="AI29" s="292"/>
      <c r="AJ29" s="292"/>
      <c r="AK29" s="306" t="n">
        <v>27</v>
      </c>
      <c r="AL29" s="134" t="s">
        <v>391</v>
      </c>
      <c r="AM29" s="321" t="s">
        <v>301</v>
      </c>
      <c r="AN29" s="322" t="s">
        <v>375</v>
      </c>
      <c r="AO29" s="301" t="s">
        <v>302</v>
      </c>
      <c r="AP29" s="301"/>
      <c r="AQ29" s="306" t="n">
        <v>27</v>
      </c>
      <c r="AR29" s="228" t="s">
        <v>392</v>
      </c>
      <c r="AS29" s="321" t="s">
        <v>303</v>
      </c>
      <c r="AT29" s="322" t="s">
        <v>298</v>
      </c>
      <c r="AU29" s="301" t="s">
        <v>302</v>
      </c>
      <c r="AV29" s="301"/>
      <c r="AW29" s="292"/>
      <c r="AX29" s="292"/>
      <c r="AY29" s="292"/>
      <c r="AZ29" s="292"/>
    </row>
    <row r="30" customFormat="false" ht="12.75" hidden="false" customHeight="false" outlineLevel="0" collapsed="false">
      <c r="A30" s="334" t="n">
        <v>37742</v>
      </c>
      <c r="B30" s="335" t="n">
        <v>0.53</v>
      </c>
      <c r="C30" s="335" t="n">
        <v>3.01</v>
      </c>
      <c r="D30" s="335" t="n">
        <v>-0.0075</v>
      </c>
      <c r="E30" s="291" t="n">
        <v>-0.0075</v>
      </c>
      <c r="F30" s="291" t="n">
        <v>-0.005</v>
      </c>
      <c r="G30" s="336" t="n">
        <v>-0.005</v>
      </c>
      <c r="H30" s="135" t="n">
        <v>0.265</v>
      </c>
      <c r="I30" s="289" t="n">
        <v>16.149</v>
      </c>
      <c r="J30" s="335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64"/>
      <c r="AD30" s="292"/>
      <c r="AE30" s="292"/>
      <c r="AF30" s="292"/>
      <c r="AG30" s="292"/>
      <c r="AH30" s="292"/>
      <c r="AI30" s="292"/>
      <c r="AJ30" s="292"/>
      <c r="AK30" s="306" t="n">
        <v>28</v>
      </c>
      <c r="AL30" s="134" t="s">
        <v>393</v>
      </c>
      <c r="AM30" s="321" t="s">
        <v>301</v>
      </c>
      <c r="AN30" s="322" t="s">
        <v>375</v>
      </c>
      <c r="AO30" s="301" t="s">
        <v>302</v>
      </c>
      <c r="AP30" s="301"/>
      <c r="AQ30" s="306" t="n">
        <v>28</v>
      </c>
      <c r="AR30" s="228" t="s">
        <v>394</v>
      </c>
      <c r="AS30" s="321" t="s">
        <v>303</v>
      </c>
      <c r="AT30" s="322" t="s">
        <v>298</v>
      </c>
      <c r="AU30" s="301" t="s">
        <v>302</v>
      </c>
      <c r="AV30" s="301"/>
      <c r="AW30" s="292"/>
      <c r="AX30" s="292"/>
      <c r="AY30" s="292"/>
      <c r="AZ30" s="292"/>
    </row>
    <row r="31" customFormat="false" ht="12.75" hidden="false" customHeight="false" outlineLevel="0" collapsed="false">
      <c r="A31" s="334" t="n">
        <v>37773</v>
      </c>
      <c r="B31" s="335" t="n">
        <v>0.53</v>
      </c>
      <c r="C31" s="335" t="n">
        <v>3.038</v>
      </c>
      <c r="D31" s="335" t="n">
        <v>-0.0025</v>
      </c>
      <c r="E31" s="291" t="n">
        <v>-0.0025</v>
      </c>
      <c r="F31" s="291" t="n">
        <v>-0.005</v>
      </c>
      <c r="G31" s="336" t="n">
        <v>-0.005</v>
      </c>
      <c r="H31" s="135" t="n">
        <v>0.26</v>
      </c>
      <c r="I31" s="289" t="n">
        <v>16.093</v>
      </c>
      <c r="J31" s="335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64"/>
      <c r="AD31" s="292"/>
      <c r="AE31" s="292"/>
      <c r="AF31" s="292"/>
      <c r="AG31" s="292"/>
      <c r="AH31" s="292"/>
      <c r="AI31" s="292"/>
      <c r="AJ31" s="292"/>
      <c r="AK31" s="306" t="n">
        <v>29</v>
      </c>
      <c r="AL31" s="134" t="s">
        <v>395</v>
      </c>
      <c r="AM31" s="321" t="s">
        <v>301</v>
      </c>
      <c r="AN31" s="322" t="s">
        <v>375</v>
      </c>
      <c r="AO31" s="301" t="s">
        <v>302</v>
      </c>
      <c r="AP31" s="301"/>
      <c r="AQ31" s="306" t="n">
        <v>29</v>
      </c>
      <c r="AR31" s="228" t="s">
        <v>396</v>
      </c>
      <c r="AS31" s="321" t="s">
        <v>303</v>
      </c>
      <c r="AT31" s="322" t="s">
        <v>298</v>
      </c>
      <c r="AU31" s="301" t="s">
        <v>302</v>
      </c>
      <c r="AV31" s="301"/>
      <c r="AW31" s="292"/>
      <c r="AX31" s="292"/>
      <c r="AY31" s="292"/>
      <c r="AZ31" s="292"/>
    </row>
    <row r="32" customFormat="false" ht="12.75" hidden="false" customHeight="false" outlineLevel="0" collapsed="false">
      <c r="A32" s="334" t="n">
        <v>37803</v>
      </c>
      <c r="B32" s="335" t="n">
        <v>0.53</v>
      </c>
      <c r="C32" s="335" t="n">
        <v>3.058</v>
      </c>
      <c r="D32" s="335" t="n">
        <v>0</v>
      </c>
      <c r="E32" s="291" t="n">
        <v>0</v>
      </c>
      <c r="F32" s="291" t="n">
        <v>-0.005</v>
      </c>
      <c r="G32" s="336" t="n">
        <v>-0.005</v>
      </c>
      <c r="H32" s="135" t="n">
        <v>0.255</v>
      </c>
      <c r="I32" s="289" t="n">
        <v>16.037</v>
      </c>
      <c r="J32" s="335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64"/>
      <c r="AD32" s="292"/>
      <c r="AE32" s="292"/>
      <c r="AF32" s="292"/>
      <c r="AG32" s="292"/>
      <c r="AH32" s="292"/>
      <c r="AI32" s="292"/>
      <c r="AJ32" s="292"/>
      <c r="AK32" s="306" t="n">
        <v>30</v>
      </c>
      <c r="AL32" s="134" t="s">
        <v>397</v>
      </c>
      <c r="AM32" s="321" t="s">
        <v>301</v>
      </c>
      <c r="AN32" s="322" t="s">
        <v>375</v>
      </c>
      <c r="AO32" s="301" t="s">
        <v>302</v>
      </c>
      <c r="AP32" s="301"/>
      <c r="AQ32" s="306" t="n">
        <v>30</v>
      </c>
      <c r="AR32" s="228" t="s">
        <v>398</v>
      </c>
      <c r="AS32" s="321" t="s">
        <v>303</v>
      </c>
      <c r="AT32" s="322" t="s">
        <v>298</v>
      </c>
      <c r="AU32" s="301" t="s">
        <v>302</v>
      </c>
      <c r="AV32" s="301"/>
      <c r="AW32" s="292"/>
      <c r="AX32" s="292"/>
      <c r="AY32" s="292"/>
      <c r="AZ32" s="292"/>
    </row>
    <row r="33" customFormat="false" ht="12.75" hidden="false" customHeight="false" outlineLevel="0" collapsed="false">
      <c r="A33" s="334" t="n">
        <v>37834</v>
      </c>
      <c r="B33" s="335" t="n">
        <v>0.58</v>
      </c>
      <c r="C33" s="335" t="n">
        <v>3.078</v>
      </c>
      <c r="D33" s="335" t="n">
        <v>0.0025</v>
      </c>
      <c r="E33" s="291" t="n">
        <v>0.0025</v>
      </c>
      <c r="F33" s="291" t="n">
        <v>-0.005</v>
      </c>
      <c r="G33" s="336" t="n">
        <v>-0.005</v>
      </c>
      <c r="H33" s="135" t="n">
        <v>0.251</v>
      </c>
      <c r="I33" s="289" t="n">
        <v>15.999</v>
      </c>
      <c r="J33" s="335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64"/>
      <c r="AD33" s="292"/>
      <c r="AE33" s="292"/>
      <c r="AF33" s="292"/>
      <c r="AG33" s="292"/>
      <c r="AH33" s="292"/>
      <c r="AI33" s="292"/>
      <c r="AJ33" s="292"/>
      <c r="AK33" s="306" t="n">
        <v>31</v>
      </c>
      <c r="AL33" s="134" t="s">
        <v>399</v>
      </c>
      <c r="AM33" s="321" t="s">
        <v>301</v>
      </c>
      <c r="AN33" s="322" t="s">
        <v>375</v>
      </c>
      <c r="AO33" s="301" t="s">
        <v>302</v>
      </c>
      <c r="AP33" s="301"/>
      <c r="AQ33" s="306" t="n">
        <v>31</v>
      </c>
      <c r="AR33" s="228" t="s">
        <v>400</v>
      </c>
      <c r="AS33" s="321" t="s">
        <v>303</v>
      </c>
      <c r="AT33" s="322" t="s">
        <v>298</v>
      </c>
      <c r="AU33" s="301" t="s">
        <v>302</v>
      </c>
      <c r="AV33" s="301"/>
      <c r="AW33" s="292"/>
      <c r="AX33" s="292"/>
      <c r="AY33" s="292"/>
    </row>
    <row r="34" customFormat="false" ht="12.75" hidden="false" customHeight="false" outlineLevel="0" collapsed="false">
      <c r="A34" s="334" t="n">
        <v>37865</v>
      </c>
      <c r="B34" s="335" t="n">
        <v>0.58</v>
      </c>
      <c r="C34" s="335" t="n">
        <v>3.083</v>
      </c>
      <c r="D34" s="335" t="n">
        <v>-0.005</v>
      </c>
      <c r="E34" s="291" t="n">
        <v>-0.005</v>
      </c>
      <c r="F34" s="291" t="n">
        <v>-0.005</v>
      </c>
      <c r="G34" s="336" t="n">
        <v>-0.005</v>
      </c>
      <c r="H34" s="135" t="n">
        <v>0.248</v>
      </c>
      <c r="I34" s="289" t="n">
        <v>15.959</v>
      </c>
      <c r="J34" s="335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64"/>
      <c r="AD34" s="292"/>
      <c r="AE34" s="292"/>
      <c r="AF34" s="292"/>
      <c r="AG34" s="292"/>
      <c r="AH34" s="292"/>
      <c r="AI34" s="292"/>
      <c r="AJ34" s="292"/>
      <c r="AK34" s="306" t="n">
        <v>32</v>
      </c>
      <c r="AL34" s="134" t="s">
        <v>401</v>
      </c>
      <c r="AM34" s="321" t="s">
        <v>301</v>
      </c>
      <c r="AN34" s="322" t="s">
        <v>375</v>
      </c>
      <c r="AO34" s="301" t="s">
        <v>302</v>
      </c>
      <c r="AP34" s="301"/>
      <c r="AQ34" s="306" t="n">
        <v>32</v>
      </c>
      <c r="AR34" s="228" t="s">
        <v>402</v>
      </c>
      <c r="AS34" s="321" t="s">
        <v>303</v>
      </c>
      <c r="AT34" s="322" t="s">
        <v>298</v>
      </c>
      <c r="AU34" s="301" t="s">
        <v>302</v>
      </c>
      <c r="AV34" s="301"/>
    </row>
    <row r="35" customFormat="false" ht="12.75" hidden="false" customHeight="false" outlineLevel="0" collapsed="false">
      <c r="A35" s="334" t="n">
        <v>37895</v>
      </c>
      <c r="B35" s="335" t="n">
        <v>0.63</v>
      </c>
      <c r="C35" s="335" t="n">
        <v>3.093</v>
      </c>
      <c r="D35" s="335" t="n">
        <v>-0.015</v>
      </c>
      <c r="E35" s="291" t="n">
        <v>-0.015</v>
      </c>
      <c r="F35" s="291" t="n">
        <v>-0.005</v>
      </c>
      <c r="G35" s="336" t="n">
        <v>-0.005</v>
      </c>
      <c r="H35" s="135" t="n">
        <v>0.243</v>
      </c>
      <c r="I35" s="289" t="n">
        <v>15.913</v>
      </c>
      <c r="J35" s="335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64"/>
      <c r="AD35" s="292"/>
      <c r="AE35" s="292"/>
      <c r="AF35" s="292"/>
      <c r="AG35" s="292"/>
      <c r="AH35" s="292"/>
      <c r="AI35" s="292"/>
      <c r="AJ35" s="292"/>
      <c r="AK35" s="306" t="n">
        <v>33</v>
      </c>
      <c r="AL35" s="134" t="s">
        <v>403</v>
      </c>
      <c r="AM35" s="321" t="s">
        <v>301</v>
      </c>
      <c r="AN35" s="322" t="s">
        <v>375</v>
      </c>
      <c r="AO35" s="301" t="s">
        <v>302</v>
      </c>
      <c r="AP35" s="301"/>
      <c r="AQ35" s="306" t="n">
        <v>33</v>
      </c>
      <c r="AR35" s="228" t="s">
        <v>404</v>
      </c>
      <c r="AS35" s="321" t="s">
        <v>303</v>
      </c>
      <c r="AT35" s="322" t="s">
        <v>298</v>
      </c>
      <c r="AU35" s="301" t="s">
        <v>302</v>
      </c>
      <c r="AV35" s="301"/>
    </row>
    <row r="36" customFormat="false" ht="12.75" hidden="false" customHeight="false" outlineLevel="0" collapsed="false">
      <c r="A36" s="334" t="n">
        <v>37926</v>
      </c>
      <c r="B36" s="335" t="n">
        <v>0.88</v>
      </c>
      <c r="C36" s="335" t="n">
        <v>3.258</v>
      </c>
      <c r="D36" s="335" t="n">
        <v>-0.055</v>
      </c>
      <c r="E36" s="291" t="n">
        <v>-0.055</v>
      </c>
      <c r="F36" s="291" t="n">
        <v>-0.005</v>
      </c>
      <c r="G36" s="336" t="n">
        <v>-0.005</v>
      </c>
      <c r="H36" s="135" t="n">
        <v>0.24</v>
      </c>
      <c r="I36" s="289" t="n">
        <v>15.876</v>
      </c>
      <c r="J36" s="335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64"/>
      <c r="AD36" s="292"/>
      <c r="AE36" s="292"/>
      <c r="AF36" s="292"/>
      <c r="AG36" s="292"/>
      <c r="AH36" s="292"/>
      <c r="AI36" s="292"/>
      <c r="AJ36" s="292"/>
      <c r="AK36" s="306" t="n">
        <v>34</v>
      </c>
      <c r="AL36" s="134" t="s">
        <v>405</v>
      </c>
      <c r="AM36" s="321" t="s">
        <v>301</v>
      </c>
      <c r="AN36" s="322" t="s">
        <v>375</v>
      </c>
      <c r="AO36" s="301" t="s">
        <v>302</v>
      </c>
      <c r="AP36" s="301"/>
      <c r="AQ36" s="306" t="n">
        <v>34</v>
      </c>
      <c r="AR36" s="228" t="s">
        <v>406</v>
      </c>
      <c r="AS36" s="321" t="s">
        <v>303</v>
      </c>
      <c r="AT36" s="322" t="s">
        <v>298</v>
      </c>
      <c r="AU36" s="301" t="s">
        <v>302</v>
      </c>
      <c r="AV36" s="301"/>
    </row>
    <row r="37" customFormat="false" ht="12.75" hidden="false" customHeight="false" outlineLevel="0" collapsed="false">
      <c r="A37" s="334" t="n">
        <v>37956</v>
      </c>
      <c r="B37" s="335" t="n">
        <v>1.08</v>
      </c>
      <c r="C37" s="335" t="n">
        <v>3.423</v>
      </c>
      <c r="D37" s="335" t="n">
        <v>-0.0775</v>
      </c>
      <c r="E37" s="291" t="n">
        <v>-0.0775</v>
      </c>
      <c r="F37" s="291" t="n">
        <v>-0.005</v>
      </c>
      <c r="G37" s="336" t="n">
        <v>-0.005</v>
      </c>
      <c r="H37" s="135" t="n">
        <v>0.235</v>
      </c>
      <c r="I37" s="289" t="n">
        <v>15.826</v>
      </c>
      <c r="J37" s="335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64"/>
      <c r="AD37" s="292"/>
      <c r="AE37" s="292"/>
      <c r="AF37" s="292"/>
      <c r="AG37" s="292"/>
      <c r="AH37" s="292"/>
      <c r="AI37" s="292"/>
      <c r="AJ37" s="292"/>
      <c r="AK37" s="306" t="n">
        <v>35</v>
      </c>
      <c r="AL37" s="134" t="s">
        <v>407</v>
      </c>
      <c r="AM37" s="321" t="s">
        <v>301</v>
      </c>
      <c r="AN37" s="322" t="s">
        <v>375</v>
      </c>
      <c r="AO37" s="301" t="s">
        <v>302</v>
      </c>
      <c r="AP37" s="301"/>
      <c r="AQ37" s="306" t="n">
        <v>35</v>
      </c>
      <c r="AR37" s="228" t="s">
        <v>408</v>
      </c>
      <c r="AS37" s="321" t="s">
        <v>303</v>
      </c>
      <c r="AT37" s="322" t="s">
        <v>298</v>
      </c>
      <c r="AU37" s="301" t="s">
        <v>302</v>
      </c>
      <c r="AV37" s="301"/>
    </row>
    <row r="38" customFormat="false" ht="12.75" hidden="false" customHeight="false" outlineLevel="0" collapsed="false">
      <c r="A38" s="334" t="n">
        <v>37987</v>
      </c>
      <c r="B38" s="335" t="n">
        <v>1.05</v>
      </c>
      <c r="C38" s="335" t="n">
        <v>3.478</v>
      </c>
      <c r="D38" s="335" t="n">
        <v>-0.08</v>
      </c>
      <c r="E38" s="291" t="n">
        <v>-0.08</v>
      </c>
      <c r="F38" s="291" t="n">
        <v>-0.005</v>
      </c>
      <c r="G38" s="336" t="n">
        <v>-0.005</v>
      </c>
      <c r="H38" s="135" t="n">
        <v>0.233</v>
      </c>
      <c r="I38" s="289" t="n">
        <v>15.771</v>
      </c>
      <c r="J38" s="335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64"/>
      <c r="AD38" s="292"/>
      <c r="AE38" s="292"/>
      <c r="AF38" s="292"/>
      <c r="AG38" s="292"/>
      <c r="AH38" s="292"/>
      <c r="AI38" s="292"/>
      <c r="AJ38" s="292"/>
      <c r="AK38" s="306" t="n">
        <v>36</v>
      </c>
      <c r="AL38" s="134" t="s">
        <v>409</v>
      </c>
      <c r="AM38" s="321" t="s">
        <v>301</v>
      </c>
      <c r="AN38" s="322" t="s">
        <v>375</v>
      </c>
      <c r="AO38" s="301" t="s">
        <v>302</v>
      </c>
      <c r="AP38" s="301"/>
      <c r="AQ38" s="306" t="n">
        <v>36</v>
      </c>
      <c r="AR38" s="228" t="s">
        <v>410</v>
      </c>
      <c r="AS38" s="321" t="s">
        <v>303</v>
      </c>
      <c r="AT38" s="322" t="s">
        <v>298</v>
      </c>
      <c r="AU38" s="301" t="s">
        <v>302</v>
      </c>
      <c r="AV38" s="301"/>
    </row>
    <row r="39" customFormat="false" ht="12.75" hidden="false" customHeight="false" outlineLevel="0" collapsed="false">
      <c r="A39" s="334" t="n">
        <v>38018</v>
      </c>
      <c r="B39" s="335" t="n">
        <v>1.05</v>
      </c>
      <c r="C39" s="335" t="n">
        <v>3.364</v>
      </c>
      <c r="D39" s="335" t="n">
        <v>-0.0625</v>
      </c>
      <c r="E39" s="291" t="n">
        <v>-0.0625</v>
      </c>
      <c r="F39" s="291" t="n">
        <v>-0.005</v>
      </c>
      <c r="G39" s="336" t="n">
        <v>-0.005</v>
      </c>
      <c r="H39" s="135" t="n">
        <v>0.231</v>
      </c>
      <c r="I39" s="289" t="n">
        <v>15.723</v>
      </c>
      <c r="J39" s="335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64"/>
      <c r="AD39" s="292"/>
      <c r="AE39" s="292"/>
      <c r="AF39" s="292"/>
      <c r="AG39" s="292"/>
      <c r="AH39" s="292"/>
      <c r="AI39" s="292"/>
      <c r="AJ39" s="292"/>
      <c r="AK39" s="306" t="n">
        <v>37</v>
      </c>
      <c r="AL39" s="134" t="s">
        <v>411</v>
      </c>
      <c r="AM39" s="321" t="s">
        <v>301</v>
      </c>
      <c r="AN39" s="322" t="s">
        <v>375</v>
      </c>
      <c r="AO39" s="301" t="s">
        <v>302</v>
      </c>
      <c r="AP39" s="301"/>
      <c r="AQ39" s="306" t="n">
        <v>37</v>
      </c>
      <c r="AR39" s="228" t="s">
        <v>412</v>
      </c>
      <c r="AS39" s="321" t="s">
        <v>303</v>
      </c>
      <c r="AT39" s="322" t="s">
        <v>298</v>
      </c>
      <c r="AU39" s="301" t="s">
        <v>302</v>
      </c>
      <c r="AV39" s="301"/>
    </row>
    <row r="40" customFormat="false" ht="12.75" hidden="false" customHeight="false" outlineLevel="0" collapsed="false">
      <c r="A40" s="334" t="n">
        <v>38047</v>
      </c>
      <c r="B40" s="335" t="n">
        <v>0.8</v>
      </c>
      <c r="C40" s="335" t="n">
        <v>3.232</v>
      </c>
      <c r="D40" s="335" t="n">
        <v>-0.05</v>
      </c>
      <c r="E40" s="291" t="n">
        <v>-0.05</v>
      </c>
      <c r="F40" s="291" t="n">
        <v>-0.005</v>
      </c>
      <c r="G40" s="336" t="n">
        <v>-0.005</v>
      </c>
      <c r="H40" s="135" t="n">
        <v>0.229</v>
      </c>
      <c r="I40" s="289" t="n">
        <v>15.67</v>
      </c>
      <c r="J40" s="335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64"/>
      <c r="AD40" s="292"/>
      <c r="AE40" s="292"/>
      <c r="AF40" s="292"/>
      <c r="AG40" s="292"/>
      <c r="AH40" s="292"/>
      <c r="AI40" s="292"/>
      <c r="AJ40" s="292"/>
      <c r="AK40" s="306" t="n">
        <v>38</v>
      </c>
      <c r="AL40" s="134" t="s">
        <v>413</v>
      </c>
      <c r="AM40" s="321" t="s">
        <v>301</v>
      </c>
      <c r="AN40" s="322" t="s">
        <v>375</v>
      </c>
      <c r="AO40" s="301" t="s">
        <v>302</v>
      </c>
      <c r="AP40" s="301"/>
      <c r="AQ40" s="306" t="n">
        <v>38</v>
      </c>
      <c r="AR40" s="228" t="s">
        <v>414</v>
      </c>
      <c r="AS40" s="321" t="s">
        <v>303</v>
      </c>
      <c r="AT40" s="322" t="s">
        <v>298</v>
      </c>
      <c r="AU40" s="301" t="s">
        <v>302</v>
      </c>
      <c r="AV40" s="301"/>
    </row>
    <row r="41" customFormat="false" ht="12.75" hidden="false" customHeight="false" outlineLevel="0" collapsed="false">
      <c r="A41" s="334" t="n">
        <v>38078</v>
      </c>
      <c r="B41" s="335" t="n">
        <v>0.45</v>
      </c>
      <c r="C41" s="335" t="n">
        <v>3.062</v>
      </c>
      <c r="D41" s="335" t="n">
        <v>-0.0075</v>
      </c>
      <c r="E41" s="291" t="n">
        <v>-0.0075</v>
      </c>
      <c r="F41" s="291" t="n">
        <v>-0.005</v>
      </c>
      <c r="G41" s="336" t="n">
        <v>-0.005</v>
      </c>
      <c r="H41" s="135" t="n">
        <v>0.227</v>
      </c>
      <c r="I41" s="289" t="n">
        <v>15.621</v>
      </c>
      <c r="J41" s="335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64"/>
      <c r="AD41" s="292"/>
      <c r="AE41" s="292"/>
      <c r="AF41" s="292"/>
      <c r="AG41" s="292"/>
      <c r="AH41" s="292"/>
      <c r="AI41" s="292"/>
      <c r="AJ41" s="292"/>
      <c r="AK41" s="306" t="n">
        <v>39</v>
      </c>
      <c r="AL41" s="134" t="s">
        <v>415</v>
      </c>
      <c r="AM41" s="321" t="s">
        <v>301</v>
      </c>
      <c r="AN41" s="322" t="s">
        <v>375</v>
      </c>
      <c r="AO41" s="301" t="s">
        <v>302</v>
      </c>
      <c r="AP41" s="301"/>
      <c r="AQ41" s="306" t="n">
        <v>39</v>
      </c>
      <c r="AR41" s="228" t="s">
        <v>416</v>
      </c>
      <c r="AS41" s="321" t="s">
        <v>303</v>
      </c>
      <c r="AT41" s="322" t="s">
        <v>298</v>
      </c>
      <c r="AU41" s="301" t="s">
        <v>302</v>
      </c>
      <c r="AV41" s="301"/>
    </row>
    <row r="42" customFormat="false" ht="12.75" hidden="false" customHeight="false" outlineLevel="0" collapsed="false">
      <c r="A42" s="334" t="n">
        <v>38108</v>
      </c>
      <c r="B42" s="335" t="n">
        <v>0.5</v>
      </c>
      <c r="C42" s="335" t="n">
        <v>3.062</v>
      </c>
      <c r="D42" s="335" t="n">
        <v>-0.0075</v>
      </c>
      <c r="E42" s="291" t="n">
        <v>-0.0075</v>
      </c>
      <c r="F42" s="291" t="n">
        <v>-0.005</v>
      </c>
      <c r="G42" s="336" t="n">
        <v>-0.005</v>
      </c>
      <c r="H42" s="135" t="n">
        <v>0.224</v>
      </c>
      <c r="I42" s="289" t="n">
        <v>15.573</v>
      </c>
      <c r="J42" s="335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64"/>
      <c r="AD42" s="292"/>
      <c r="AE42" s="292"/>
      <c r="AF42" s="292"/>
      <c r="AG42" s="292"/>
      <c r="AH42" s="292"/>
      <c r="AI42" s="292"/>
      <c r="AJ42" s="292"/>
      <c r="AK42" s="306" t="n">
        <v>40</v>
      </c>
      <c r="AL42" s="134" t="s">
        <v>417</v>
      </c>
      <c r="AM42" s="321" t="s">
        <v>301</v>
      </c>
      <c r="AN42" s="322" t="s">
        <v>375</v>
      </c>
      <c r="AO42" s="301" t="s">
        <v>302</v>
      </c>
      <c r="AP42" s="301"/>
      <c r="AQ42" s="306" t="n">
        <v>40</v>
      </c>
      <c r="AR42" s="228" t="s">
        <v>418</v>
      </c>
      <c r="AS42" s="321" t="s">
        <v>303</v>
      </c>
      <c r="AT42" s="322" t="s">
        <v>298</v>
      </c>
      <c r="AU42" s="301" t="s">
        <v>302</v>
      </c>
      <c r="AV42" s="301"/>
    </row>
    <row r="43" customFormat="false" ht="12.75" hidden="false" customHeight="false" outlineLevel="0" collapsed="false">
      <c r="A43" s="334" t="n">
        <v>38139</v>
      </c>
      <c r="B43" s="335" t="n">
        <v>0.5</v>
      </c>
      <c r="C43" s="335" t="n">
        <v>3.094</v>
      </c>
      <c r="D43" s="335" t="n">
        <v>-0.0025</v>
      </c>
      <c r="E43" s="291" t="n">
        <v>-0.0025</v>
      </c>
      <c r="F43" s="291" t="n">
        <v>-0.005</v>
      </c>
      <c r="G43" s="336" t="n">
        <v>-0.005</v>
      </c>
      <c r="H43" s="135" t="n">
        <v>0.221</v>
      </c>
      <c r="I43" s="289" t="n">
        <v>15.522</v>
      </c>
      <c r="J43" s="335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64"/>
      <c r="AD43" s="292"/>
      <c r="AE43" s="292"/>
      <c r="AF43" s="292"/>
      <c r="AG43" s="292"/>
      <c r="AH43" s="292"/>
      <c r="AI43" s="292"/>
      <c r="AJ43" s="292"/>
      <c r="AK43" s="306" t="n">
        <v>41</v>
      </c>
      <c r="AL43" s="134" t="s">
        <v>419</v>
      </c>
      <c r="AM43" s="321" t="s">
        <v>301</v>
      </c>
      <c r="AN43" s="322" t="s">
        <v>375</v>
      </c>
      <c r="AO43" s="301" t="s">
        <v>302</v>
      </c>
      <c r="AP43" s="301"/>
      <c r="AQ43" s="306" t="n">
        <v>41</v>
      </c>
      <c r="AR43" s="228" t="s">
        <v>420</v>
      </c>
      <c r="AS43" s="321" t="s">
        <v>303</v>
      </c>
      <c r="AT43" s="322" t="s">
        <v>298</v>
      </c>
      <c r="AU43" s="301" t="s">
        <v>302</v>
      </c>
      <c r="AV43" s="301"/>
    </row>
    <row r="44" customFormat="false" ht="12.75" hidden="false" customHeight="false" outlineLevel="0" collapsed="false">
      <c r="A44" s="334" t="n">
        <v>38169</v>
      </c>
      <c r="B44" s="335" t="n">
        <v>0.5</v>
      </c>
      <c r="C44" s="335" t="n">
        <v>3.144</v>
      </c>
      <c r="D44" s="335" t="n">
        <v>0</v>
      </c>
      <c r="E44" s="291" t="n">
        <v>0</v>
      </c>
      <c r="F44" s="291" t="n">
        <v>-0.005</v>
      </c>
      <c r="G44" s="336" t="n">
        <v>-0.005</v>
      </c>
      <c r="H44" s="135" t="n">
        <v>0.22</v>
      </c>
      <c r="I44" s="289" t="n">
        <v>15.472</v>
      </c>
      <c r="J44" s="335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64"/>
      <c r="AD44" s="292"/>
      <c r="AE44" s="292"/>
      <c r="AF44" s="292"/>
      <c r="AG44" s="292"/>
      <c r="AH44" s="292"/>
      <c r="AI44" s="292"/>
      <c r="AJ44" s="292"/>
      <c r="AK44" s="306" t="n">
        <v>42</v>
      </c>
      <c r="AL44" s="134" t="s">
        <v>421</v>
      </c>
      <c r="AM44" s="321" t="s">
        <v>301</v>
      </c>
      <c r="AN44" s="322" t="s">
        <v>375</v>
      </c>
      <c r="AO44" s="301" t="s">
        <v>302</v>
      </c>
      <c r="AP44" s="301"/>
      <c r="AQ44" s="306" t="n">
        <v>42</v>
      </c>
      <c r="AR44" s="228" t="s">
        <v>422</v>
      </c>
      <c r="AS44" s="321" t="s">
        <v>303</v>
      </c>
      <c r="AT44" s="322" t="s">
        <v>298</v>
      </c>
      <c r="AU44" s="301" t="s">
        <v>302</v>
      </c>
      <c r="AV44" s="301"/>
    </row>
    <row r="45" customFormat="false" ht="12.75" hidden="false" customHeight="false" outlineLevel="0" collapsed="false">
      <c r="A45" s="334" t="n">
        <v>38200</v>
      </c>
      <c r="B45" s="335" t="n">
        <v>0.55</v>
      </c>
      <c r="C45" s="335" t="n">
        <v>3.178</v>
      </c>
      <c r="D45" s="335" t="n">
        <v>0.0025</v>
      </c>
      <c r="E45" s="291" t="n">
        <v>0.0025</v>
      </c>
      <c r="F45" s="291" t="n">
        <v>-0.005</v>
      </c>
      <c r="G45" s="336" t="n">
        <v>-0.005</v>
      </c>
      <c r="H45" s="135" t="n">
        <v>0.219</v>
      </c>
      <c r="I45" s="289" t="n">
        <v>15.424</v>
      </c>
      <c r="J45" s="335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64"/>
      <c r="AD45" s="292"/>
      <c r="AE45" s="292"/>
      <c r="AF45" s="292"/>
      <c r="AG45" s="292"/>
      <c r="AH45" s="292"/>
      <c r="AI45" s="292"/>
      <c r="AJ45" s="292"/>
      <c r="AK45" s="306" t="n">
        <v>43</v>
      </c>
      <c r="AL45" s="134" t="s">
        <v>423</v>
      </c>
      <c r="AM45" s="321" t="s">
        <v>301</v>
      </c>
      <c r="AN45" s="322" t="s">
        <v>375</v>
      </c>
      <c r="AO45" s="301" t="s">
        <v>302</v>
      </c>
      <c r="AP45" s="301"/>
      <c r="AQ45" s="306" t="n">
        <v>43</v>
      </c>
      <c r="AR45" s="228" t="s">
        <v>424</v>
      </c>
      <c r="AS45" s="321" t="s">
        <v>303</v>
      </c>
      <c r="AT45" s="322" t="s">
        <v>298</v>
      </c>
      <c r="AU45" s="301" t="s">
        <v>302</v>
      </c>
      <c r="AV45" s="301"/>
    </row>
    <row r="46" customFormat="false" ht="12.75" hidden="false" customHeight="false" outlineLevel="0" collapsed="false">
      <c r="A46" s="334" t="n">
        <v>38231</v>
      </c>
      <c r="B46" s="335" t="n">
        <v>0.55</v>
      </c>
      <c r="C46" s="335" t="n">
        <v>3.191</v>
      </c>
      <c r="D46" s="335" t="n">
        <v>-0.005</v>
      </c>
      <c r="E46" s="291" t="n">
        <v>-0.005</v>
      </c>
      <c r="F46" s="291" t="n">
        <v>-0.005</v>
      </c>
      <c r="G46" s="336" t="n">
        <v>-0.005</v>
      </c>
      <c r="H46" s="135" t="n">
        <v>0.216</v>
      </c>
      <c r="I46" s="289" t="n">
        <v>15.372</v>
      </c>
      <c r="J46" s="335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64"/>
      <c r="AD46" s="292"/>
      <c r="AE46" s="292"/>
      <c r="AF46" s="292"/>
      <c r="AG46" s="292"/>
      <c r="AH46" s="292"/>
      <c r="AI46" s="292"/>
      <c r="AJ46" s="292"/>
      <c r="AK46" s="306" t="n">
        <v>44</v>
      </c>
      <c r="AL46" s="134" t="s">
        <v>373</v>
      </c>
      <c r="AM46" s="321" t="s">
        <v>301</v>
      </c>
      <c r="AN46" s="322" t="s">
        <v>298</v>
      </c>
      <c r="AO46" s="301" t="s">
        <v>302</v>
      </c>
      <c r="AP46" s="301"/>
      <c r="AQ46" s="306" t="n">
        <v>44</v>
      </c>
      <c r="AR46" s="228" t="s">
        <v>425</v>
      </c>
      <c r="AS46" s="321" t="s">
        <v>303</v>
      </c>
      <c r="AT46" s="322" t="s">
        <v>298</v>
      </c>
      <c r="AU46" s="301" t="s">
        <v>302</v>
      </c>
      <c r="AV46" s="301"/>
    </row>
    <row r="47" customFormat="false" ht="12.75" hidden="false" customHeight="false" outlineLevel="0" collapsed="false">
      <c r="A47" s="334" t="n">
        <v>38261</v>
      </c>
      <c r="B47" s="335" t="n">
        <v>0.6</v>
      </c>
      <c r="C47" s="335" t="n">
        <v>3.183</v>
      </c>
      <c r="D47" s="335" t="n">
        <v>-0.015</v>
      </c>
      <c r="E47" s="291" t="n">
        <v>-0.015</v>
      </c>
      <c r="F47" s="291" t="n">
        <v>-0.005</v>
      </c>
      <c r="G47" s="336" t="n">
        <v>-0.005</v>
      </c>
      <c r="H47" s="135" t="n">
        <v>0.215</v>
      </c>
      <c r="I47" s="289" t="n">
        <v>15.323</v>
      </c>
      <c r="J47" s="335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64"/>
      <c r="AD47" s="292"/>
      <c r="AE47" s="292"/>
      <c r="AF47" s="292"/>
      <c r="AG47" s="292"/>
      <c r="AH47" s="292"/>
      <c r="AI47" s="292"/>
      <c r="AJ47" s="292"/>
      <c r="AK47" s="306" t="n">
        <v>45</v>
      </c>
      <c r="AL47" s="134" t="s">
        <v>373</v>
      </c>
      <c r="AM47" s="321" t="s">
        <v>301</v>
      </c>
      <c r="AN47" s="322" t="s">
        <v>375</v>
      </c>
      <c r="AO47" s="301" t="s">
        <v>302</v>
      </c>
      <c r="AP47" s="301"/>
      <c r="AQ47" s="306" t="n">
        <v>45</v>
      </c>
      <c r="AR47" s="228" t="s">
        <v>426</v>
      </c>
      <c r="AS47" s="321" t="s">
        <v>303</v>
      </c>
      <c r="AT47" s="322" t="s">
        <v>298</v>
      </c>
      <c r="AU47" s="301" t="s">
        <v>302</v>
      </c>
      <c r="AV47" s="301"/>
    </row>
    <row r="48" customFormat="false" ht="12.75" hidden="false" customHeight="false" outlineLevel="0" collapsed="false">
      <c r="A48" s="334" t="n">
        <v>38292</v>
      </c>
      <c r="B48" s="335" t="n">
        <v>0.85</v>
      </c>
      <c r="C48" s="335" t="n">
        <v>3.353</v>
      </c>
      <c r="D48" s="335" t="n">
        <v>-0.0525</v>
      </c>
      <c r="E48" s="291" t="n">
        <v>-0.0525</v>
      </c>
      <c r="F48" s="291" t="n">
        <v>-0.005</v>
      </c>
      <c r="G48" s="336" t="n">
        <v>-0.005</v>
      </c>
      <c r="H48" s="135" t="n">
        <v>0.214</v>
      </c>
      <c r="I48" s="289" t="n">
        <v>15.277</v>
      </c>
      <c r="J48" s="335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64"/>
      <c r="AD48" s="292"/>
      <c r="AE48" s="292"/>
      <c r="AF48" s="292"/>
      <c r="AG48" s="292"/>
      <c r="AH48" s="292"/>
      <c r="AI48" s="292"/>
      <c r="AJ48" s="292"/>
      <c r="AK48" s="306" t="n">
        <v>46</v>
      </c>
      <c r="AL48" s="134" t="s">
        <v>427</v>
      </c>
      <c r="AM48" s="321" t="s">
        <v>301</v>
      </c>
      <c r="AN48" s="322" t="s">
        <v>375</v>
      </c>
      <c r="AO48" s="301" t="s">
        <v>302</v>
      </c>
      <c r="AP48" s="301"/>
      <c r="AQ48" s="306" t="n">
        <v>46</v>
      </c>
      <c r="AR48" s="228" t="s">
        <v>428</v>
      </c>
      <c r="AS48" s="321" t="s">
        <v>303</v>
      </c>
      <c r="AT48" s="322" t="s">
        <v>298</v>
      </c>
      <c r="AU48" s="301" t="s">
        <v>302</v>
      </c>
      <c r="AV48" s="301"/>
    </row>
    <row r="49" customFormat="false" ht="12.75" hidden="false" customHeight="false" outlineLevel="0" collapsed="false">
      <c r="A49" s="334" t="n">
        <v>38322</v>
      </c>
      <c r="B49" s="335" t="n">
        <v>1.05</v>
      </c>
      <c r="C49" s="335" t="n">
        <v>3.528</v>
      </c>
      <c r="D49" s="335" t="n">
        <v>-0.075</v>
      </c>
      <c r="E49" s="291" t="n">
        <v>-0.075</v>
      </c>
      <c r="F49" s="291" t="n">
        <v>-0.005</v>
      </c>
      <c r="G49" s="336" t="n">
        <v>-0.005</v>
      </c>
      <c r="H49" s="135" t="n">
        <v>0.21</v>
      </c>
      <c r="I49" s="289" t="n">
        <v>15.232</v>
      </c>
      <c r="J49" s="335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64"/>
      <c r="AD49" s="292"/>
      <c r="AE49" s="292"/>
      <c r="AF49" s="292"/>
      <c r="AG49" s="292"/>
      <c r="AH49" s="292"/>
      <c r="AI49" s="292"/>
      <c r="AJ49" s="292"/>
      <c r="AK49" s="306" t="n">
        <v>47</v>
      </c>
      <c r="AL49" s="134" t="s">
        <v>429</v>
      </c>
      <c r="AM49" s="321" t="s">
        <v>301</v>
      </c>
      <c r="AN49" s="322" t="s">
        <v>375</v>
      </c>
      <c r="AO49" s="301" t="s">
        <v>302</v>
      </c>
      <c r="AP49" s="301"/>
      <c r="AQ49" s="306" t="n">
        <v>47</v>
      </c>
      <c r="AR49" s="228" t="s">
        <v>430</v>
      </c>
      <c r="AS49" s="321" t="s">
        <v>303</v>
      </c>
      <c r="AT49" s="322" t="s">
        <v>298</v>
      </c>
      <c r="AU49" s="301" t="s">
        <v>302</v>
      </c>
      <c r="AV49" s="301"/>
    </row>
    <row r="50" customFormat="false" ht="12.75" hidden="false" customHeight="false" outlineLevel="0" collapsed="false">
      <c r="A50" s="334" t="n">
        <v>38353</v>
      </c>
      <c r="B50" s="335" t="n">
        <v>1.05</v>
      </c>
      <c r="C50" s="335" t="n">
        <v>3.563</v>
      </c>
      <c r="D50" s="335" t="n">
        <v>-0.0775</v>
      </c>
      <c r="E50" s="291" t="n">
        <v>-0.0775</v>
      </c>
      <c r="F50" s="291" t="n">
        <v>-0.005</v>
      </c>
      <c r="G50" s="336" t="n">
        <v>-0.005</v>
      </c>
      <c r="H50" s="135" t="n">
        <v>0.209</v>
      </c>
      <c r="I50" s="289" t="n">
        <v>15.193</v>
      </c>
      <c r="J50" s="335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64"/>
      <c r="AD50" s="292"/>
      <c r="AE50" s="292"/>
      <c r="AF50" s="292"/>
      <c r="AG50" s="292"/>
      <c r="AH50" s="292"/>
      <c r="AI50" s="292"/>
      <c r="AJ50" s="292"/>
      <c r="AK50" s="306" t="n">
        <v>48</v>
      </c>
      <c r="AL50" s="134" t="s">
        <v>431</v>
      </c>
      <c r="AM50" s="321" t="s">
        <v>301</v>
      </c>
      <c r="AN50" s="322" t="s">
        <v>375</v>
      </c>
      <c r="AO50" s="301" t="s">
        <v>302</v>
      </c>
      <c r="AP50" s="301"/>
      <c r="AQ50" s="306" t="n">
        <v>48</v>
      </c>
      <c r="AR50" s="228" t="s">
        <v>432</v>
      </c>
      <c r="AS50" s="321" t="s">
        <v>303</v>
      </c>
      <c r="AT50" s="322" t="s">
        <v>298</v>
      </c>
      <c r="AU50" s="301" t="s">
        <v>302</v>
      </c>
      <c r="AV50" s="301"/>
    </row>
    <row r="51" customFormat="false" ht="12.75" hidden="false" customHeight="false" outlineLevel="0" collapsed="false">
      <c r="A51" s="334" t="n">
        <v>38384</v>
      </c>
      <c r="B51" s="335" t="n">
        <v>1.05</v>
      </c>
      <c r="C51" s="335" t="n">
        <v>3.449</v>
      </c>
      <c r="D51" s="335" t="n">
        <v>-0.06</v>
      </c>
      <c r="E51" s="291" t="n">
        <v>-0.06</v>
      </c>
      <c r="F51" s="291" t="n">
        <v>-0.005</v>
      </c>
      <c r="G51" s="336" t="n">
        <v>-0.005</v>
      </c>
      <c r="H51" s="135" t="n">
        <v>0.209</v>
      </c>
      <c r="I51" s="289" t="n">
        <v>15.153</v>
      </c>
      <c r="J51" s="335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64"/>
      <c r="AD51" s="292"/>
      <c r="AE51" s="292"/>
      <c r="AF51" s="292"/>
      <c r="AG51" s="292"/>
      <c r="AH51" s="292"/>
      <c r="AI51" s="292"/>
      <c r="AJ51" s="292"/>
      <c r="AK51" s="306" t="n">
        <v>49</v>
      </c>
      <c r="AL51" s="134" t="s">
        <v>376</v>
      </c>
      <c r="AM51" s="321" t="s">
        <v>301</v>
      </c>
      <c r="AN51" s="322" t="s">
        <v>298</v>
      </c>
      <c r="AO51" s="301" t="s">
        <v>302</v>
      </c>
      <c r="AP51" s="301"/>
      <c r="AQ51" s="306" t="n">
        <v>49</v>
      </c>
      <c r="AR51" s="228" t="s">
        <v>433</v>
      </c>
      <c r="AS51" s="321" t="s">
        <v>303</v>
      </c>
      <c r="AT51" s="322" t="s">
        <v>298</v>
      </c>
      <c r="AU51" s="301" t="s">
        <v>302</v>
      </c>
      <c r="AV51" s="301"/>
    </row>
    <row r="52" customFormat="false" ht="12.75" hidden="false" customHeight="false" outlineLevel="0" collapsed="false">
      <c r="A52" s="334" t="n">
        <v>38412</v>
      </c>
      <c r="B52" s="335" t="n">
        <v>0.8</v>
      </c>
      <c r="C52" s="335" t="n">
        <v>3.317</v>
      </c>
      <c r="D52" s="335" t="n">
        <v>-0.0475</v>
      </c>
      <c r="E52" s="291" t="n">
        <v>-0.0475</v>
      </c>
      <c r="F52" s="291" t="n">
        <v>-0.005</v>
      </c>
      <c r="G52" s="336" t="n">
        <v>-0.005</v>
      </c>
      <c r="H52" s="135" t="n">
        <v>0.207</v>
      </c>
      <c r="I52" s="289" t="n">
        <v>15.107</v>
      </c>
      <c r="J52" s="335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64"/>
      <c r="AD52" s="292"/>
      <c r="AE52" s="292"/>
      <c r="AF52" s="292"/>
      <c r="AG52" s="292"/>
      <c r="AH52" s="292"/>
      <c r="AI52" s="292"/>
      <c r="AJ52" s="292"/>
      <c r="AK52" s="306" t="n">
        <v>50</v>
      </c>
      <c r="AL52" s="134" t="s">
        <v>434</v>
      </c>
      <c r="AM52" s="321" t="s">
        <v>301</v>
      </c>
      <c r="AN52" s="322" t="s">
        <v>375</v>
      </c>
      <c r="AO52" s="301" t="s">
        <v>302</v>
      </c>
      <c r="AP52" s="301"/>
      <c r="AQ52" s="306" t="n">
        <v>50</v>
      </c>
      <c r="AR52" s="228" t="s">
        <v>435</v>
      </c>
      <c r="AS52" s="321" t="s">
        <v>303</v>
      </c>
      <c r="AT52" s="322" t="s">
        <v>298</v>
      </c>
      <c r="AU52" s="301" t="s">
        <v>302</v>
      </c>
      <c r="AV52" s="301"/>
    </row>
    <row r="53" customFormat="false" ht="12.75" hidden="false" customHeight="false" outlineLevel="0" collapsed="false">
      <c r="A53" s="334" t="n">
        <v>38443</v>
      </c>
      <c r="B53" s="335" t="n">
        <v>0.45</v>
      </c>
      <c r="C53" s="335" t="n">
        <v>3.147</v>
      </c>
      <c r="D53" s="335" t="n">
        <v>-0.0125</v>
      </c>
      <c r="E53" s="291" t="n">
        <v>-0.0125</v>
      </c>
      <c r="F53" s="291" t="n">
        <v>-0.005</v>
      </c>
      <c r="G53" s="336" t="n">
        <v>-0.005</v>
      </c>
      <c r="H53" s="135" t="n">
        <v>0.207</v>
      </c>
      <c r="I53" s="289" t="n">
        <v>15.068</v>
      </c>
      <c r="J53" s="335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64"/>
      <c r="AD53" s="292"/>
      <c r="AE53" s="292"/>
      <c r="AF53" s="292"/>
      <c r="AG53" s="292"/>
      <c r="AH53" s="292"/>
      <c r="AI53" s="292"/>
      <c r="AJ53" s="292"/>
      <c r="AK53" s="306" t="n">
        <v>51</v>
      </c>
      <c r="AL53" s="134" t="s">
        <v>436</v>
      </c>
      <c r="AM53" s="321" t="s">
        <v>301</v>
      </c>
      <c r="AN53" s="322" t="s">
        <v>375</v>
      </c>
      <c r="AO53" s="301" t="s">
        <v>302</v>
      </c>
      <c r="AP53" s="301"/>
      <c r="AQ53" s="306" t="n">
        <v>51</v>
      </c>
      <c r="AR53" s="228" t="s">
        <v>437</v>
      </c>
      <c r="AS53" s="321" t="s">
        <v>303</v>
      </c>
      <c r="AT53" s="322" t="s">
        <v>298</v>
      </c>
      <c r="AU53" s="301" t="s">
        <v>302</v>
      </c>
      <c r="AV53" s="301"/>
    </row>
    <row r="54" customFormat="false" ht="12.75" hidden="false" customHeight="false" outlineLevel="0" collapsed="false">
      <c r="A54" s="334" t="n">
        <v>38473</v>
      </c>
      <c r="B54" s="335" t="n">
        <v>0.5</v>
      </c>
      <c r="C54" s="335" t="n">
        <v>3.147</v>
      </c>
      <c r="D54" s="335" t="n">
        <v>-0.0125</v>
      </c>
      <c r="E54" s="291" t="n">
        <v>-0.0125</v>
      </c>
      <c r="F54" s="291" t="n">
        <v>-0.005</v>
      </c>
      <c r="G54" s="336" t="n">
        <v>-0.005</v>
      </c>
      <c r="H54" s="135" t="n">
        <v>0.206</v>
      </c>
      <c r="I54" s="289" t="n">
        <v>15.027</v>
      </c>
      <c r="J54" s="335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64"/>
      <c r="AD54" s="292"/>
      <c r="AE54" s="292"/>
      <c r="AF54" s="292"/>
      <c r="AG54" s="292"/>
      <c r="AH54" s="292"/>
      <c r="AI54" s="292"/>
      <c r="AJ54" s="292"/>
      <c r="AK54" s="306" t="n">
        <v>52</v>
      </c>
      <c r="AL54" s="134" t="s">
        <v>438</v>
      </c>
      <c r="AM54" s="321" t="s">
        <v>301</v>
      </c>
      <c r="AN54" s="322" t="s">
        <v>375</v>
      </c>
      <c r="AO54" s="301" t="s">
        <v>302</v>
      </c>
      <c r="AP54" s="301"/>
      <c r="AQ54" s="306" t="n">
        <v>52</v>
      </c>
      <c r="AR54" s="228" t="s">
        <v>439</v>
      </c>
      <c r="AS54" s="321" t="s">
        <v>303</v>
      </c>
      <c r="AT54" s="322" t="s">
        <v>298</v>
      </c>
      <c r="AU54" s="301" t="s">
        <v>302</v>
      </c>
      <c r="AV54" s="301"/>
    </row>
    <row r="55" customFormat="false" ht="12.75" hidden="false" customHeight="false" outlineLevel="0" collapsed="false">
      <c r="A55" s="334" t="n">
        <v>38504</v>
      </c>
      <c r="B55" s="335" t="n">
        <v>0.5</v>
      </c>
      <c r="C55" s="335" t="n">
        <v>3.179</v>
      </c>
      <c r="D55" s="335" t="n">
        <v>-0.0075</v>
      </c>
      <c r="E55" s="291" t="n">
        <v>-0.0075</v>
      </c>
      <c r="F55" s="291" t="n">
        <v>-0.005</v>
      </c>
      <c r="G55" s="336" t="n">
        <v>-0.005</v>
      </c>
      <c r="H55" s="135" t="n">
        <v>0.204</v>
      </c>
      <c r="I55" s="289" t="n">
        <v>14.983</v>
      </c>
      <c r="J55" s="335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64"/>
      <c r="AD55" s="292"/>
      <c r="AE55" s="292"/>
      <c r="AF55" s="292"/>
      <c r="AG55" s="292"/>
      <c r="AH55" s="292"/>
      <c r="AI55" s="292"/>
      <c r="AJ55" s="292"/>
      <c r="AK55" s="306" t="n">
        <v>53</v>
      </c>
      <c r="AL55" s="134" t="s">
        <v>440</v>
      </c>
      <c r="AM55" s="321" t="s">
        <v>301</v>
      </c>
      <c r="AN55" s="322" t="s">
        <v>375</v>
      </c>
      <c r="AO55" s="301" t="s">
        <v>302</v>
      </c>
      <c r="AP55" s="301"/>
      <c r="AQ55" s="306" t="n">
        <v>53</v>
      </c>
      <c r="AR55" s="228" t="s">
        <v>441</v>
      </c>
      <c r="AS55" s="321" t="s">
        <v>303</v>
      </c>
      <c r="AT55" s="322" t="s">
        <v>298</v>
      </c>
      <c r="AU55" s="301" t="s">
        <v>302</v>
      </c>
      <c r="AV55" s="301"/>
    </row>
    <row r="56" customFormat="false" ht="12.75" hidden="false" customHeight="false" outlineLevel="0" collapsed="false">
      <c r="A56" s="334" t="n">
        <v>38534</v>
      </c>
      <c r="B56" s="335" t="n">
        <v>0.5</v>
      </c>
      <c r="C56" s="335" t="n">
        <v>3.229</v>
      </c>
      <c r="D56" s="335" t="n">
        <v>-0.005</v>
      </c>
      <c r="E56" s="291" t="n">
        <v>-0.005</v>
      </c>
      <c r="F56" s="291" t="n">
        <v>-0.005</v>
      </c>
      <c r="G56" s="336" t="n">
        <v>-0.005</v>
      </c>
      <c r="H56" s="135" t="n">
        <v>0.203</v>
      </c>
      <c r="I56" s="289" t="n">
        <v>14.942</v>
      </c>
      <c r="J56" s="335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64"/>
      <c r="AD56" s="292"/>
      <c r="AE56" s="292"/>
      <c r="AF56" s="292"/>
      <c r="AG56" s="292"/>
      <c r="AH56" s="292"/>
      <c r="AI56" s="292"/>
      <c r="AJ56" s="292"/>
      <c r="AK56" s="306" t="n">
        <v>54</v>
      </c>
      <c r="AL56" s="134" t="s">
        <v>442</v>
      </c>
      <c r="AM56" s="321" t="s">
        <v>301</v>
      </c>
      <c r="AN56" s="322" t="s">
        <v>375</v>
      </c>
      <c r="AO56" s="301" t="s">
        <v>302</v>
      </c>
      <c r="AP56" s="301"/>
      <c r="AQ56" s="306" t="n">
        <v>54</v>
      </c>
      <c r="AR56" s="228" t="s">
        <v>443</v>
      </c>
      <c r="AS56" s="321" t="s">
        <v>303</v>
      </c>
      <c r="AT56" s="322" t="s">
        <v>298</v>
      </c>
      <c r="AU56" s="301" t="s">
        <v>302</v>
      </c>
      <c r="AV56" s="301"/>
    </row>
    <row r="57" customFormat="false" ht="12.75" hidden="false" customHeight="false" outlineLevel="0" collapsed="false">
      <c r="A57" s="334" t="n">
        <v>38565</v>
      </c>
      <c r="B57" s="335" t="n">
        <v>0.55</v>
      </c>
      <c r="C57" s="335" t="n">
        <v>3.263</v>
      </c>
      <c r="D57" s="335" t="n">
        <v>-0.0025</v>
      </c>
      <c r="E57" s="291" t="n">
        <v>-0.0025</v>
      </c>
      <c r="F57" s="291" t="n">
        <v>-0.005</v>
      </c>
      <c r="G57" s="336" t="n">
        <v>-0.005</v>
      </c>
      <c r="H57" s="135" t="n">
        <v>0.203</v>
      </c>
      <c r="I57" s="289" t="n">
        <v>14.901</v>
      </c>
      <c r="J57" s="335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64"/>
      <c r="AD57" s="292"/>
      <c r="AE57" s="292"/>
      <c r="AF57" s="292"/>
      <c r="AG57" s="292"/>
      <c r="AH57" s="292"/>
      <c r="AI57" s="292"/>
      <c r="AJ57" s="292"/>
      <c r="AK57" s="306" t="n">
        <v>55</v>
      </c>
      <c r="AL57" s="134" t="s">
        <v>444</v>
      </c>
      <c r="AM57" s="321" t="s">
        <v>301</v>
      </c>
      <c r="AN57" s="322" t="s">
        <v>375</v>
      </c>
      <c r="AO57" s="301" t="s">
        <v>302</v>
      </c>
      <c r="AP57" s="301"/>
      <c r="AQ57" s="306" t="n">
        <v>55</v>
      </c>
      <c r="AR57" s="228" t="s">
        <v>445</v>
      </c>
      <c r="AS57" s="321" t="s">
        <v>303</v>
      </c>
      <c r="AT57" s="322" t="s">
        <v>298</v>
      </c>
      <c r="AU57" s="301" t="s">
        <v>302</v>
      </c>
      <c r="AV57" s="301"/>
    </row>
    <row r="58" customFormat="false" ht="12.75" hidden="false" customHeight="false" outlineLevel="0" collapsed="false">
      <c r="A58" s="334" t="n">
        <v>38596</v>
      </c>
      <c r="B58" s="335" t="n">
        <v>0.55</v>
      </c>
      <c r="C58" s="335" t="n">
        <v>3.276</v>
      </c>
      <c r="D58" s="335" t="n">
        <v>-0.01</v>
      </c>
      <c r="E58" s="291" t="n">
        <v>-0.01</v>
      </c>
      <c r="F58" s="291" t="n">
        <v>-0.005</v>
      </c>
      <c r="G58" s="336" t="n">
        <v>-0.005</v>
      </c>
      <c r="H58" s="135" t="n">
        <v>0.201</v>
      </c>
      <c r="I58" s="289" t="n">
        <v>14.858</v>
      </c>
      <c r="J58" s="335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64"/>
      <c r="AD58" s="292"/>
      <c r="AE58" s="292"/>
      <c r="AF58" s="292"/>
      <c r="AG58" s="292"/>
      <c r="AH58" s="292"/>
      <c r="AI58" s="292"/>
      <c r="AJ58" s="292"/>
      <c r="AK58" s="306" t="n">
        <v>56</v>
      </c>
      <c r="AL58" s="134" t="s">
        <v>378</v>
      </c>
      <c r="AM58" s="321" t="s">
        <v>301</v>
      </c>
      <c r="AN58" s="322" t="s">
        <v>298</v>
      </c>
      <c r="AO58" s="301" t="s">
        <v>302</v>
      </c>
      <c r="AP58" s="301"/>
      <c r="AQ58" s="306" t="n">
        <v>56</v>
      </c>
      <c r="AR58" s="228" t="s">
        <v>446</v>
      </c>
      <c r="AS58" s="321" t="s">
        <v>303</v>
      </c>
      <c r="AT58" s="322" t="s">
        <v>298</v>
      </c>
      <c r="AU58" s="301" t="s">
        <v>302</v>
      </c>
      <c r="AV58" s="301"/>
    </row>
    <row r="59" customFormat="false" ht="12.75" hidden="false" customHeight="false" outlineLevel="0" collapsed="false">
      <c r="A59" s="334" t="n">
        <v>38626</v>
      </c>
      <c r="B59" s="335" t="n">
        <v>0.6</v>
      </c>
      <c r="C59" s="335" t="n">
        <v>3.268</v>
      </c>
      <c r="D59" s="335" t="n">
        <v>-0.02</v>
      </c>
      <c r="E59" s="291" t="n">
        <v>-0.02</v>
      </c>
      <c r="F59" s="291" t="n">
        <v>-0.005</v>
      </c>
      <c r="G59" s="336" t="n">
        <v>-0.005</v>
      </c>
      <c r="H59" s="135" t="n">
        <v>0.2</v>
      </c>
      <c r="I59" s="289" t="n">
        <v>14.818</v>
      </c>
      <c r="J59" s="335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64"/>
      <c r="AD59" s="292"/>
      <c r="AE59" s="292"/>
      <c r="AF59" s="292"/>
      <c r="AG59" s="292"/>
      <c r="AH59" s="292"/>
      <c r="AI59" s="292"/>
      <c r="AJ59" s="292"/>
      <c r="AK59" s="306" t="n">
        <v>57</v>
      </c>
      <c r="AL59" s="134" t="s">
        <v>447</v>
      </c>
      <c r="AM59" s="321" t="s">
        <v>301</v>
      </c>
      <c r="AN59" s="322" t="s">
        <v>375</v>
      </c>
      <c r="AO59" s="301" t="s">
        <v>302</v>
      </c>
      <c r="AP59" s="301"/>
      <c r="AQ59" s="306" t="n">
        <v>57</v>
      </c>
      <c r="AR59" s="228" t="s">
        <v>448</v>
      </c>
      <c r="AS59" s="321" t="s">
        <v>303</v>
      </c>
      <c r="AT59" s="322" t="s">
        <v>298</v>
      </c>
      <c r="AU59" s="301" t="s">
        <v>302</v>
      </c>
      <c r="AV59" s="301"/>
    </row>
    <row r="60" customFormat="false" ht="12.75" hidden="false" customHeight="false" outlineLevel="0" collapsed="false">
      <c r="A60" s="334" t="n">
        <v>38657</v>
      </c>
      <c r="B60" s="335" t="n">
        <v>0.85</v>
      </c>
      <c r="C60" s="335" t="n">
        <v>3.438</v>
      </c>
      <c r="D60" s="335" t="n">
        <v>-0.0525</v>
      </c>
      <c r="E60" s="291" t="n">
        <v>-0.0525</v>
      </c>
      <c r="F60" s="291" t="n">
        <v>-0.005</v>
      </c>
      <c r="G60" s="336" t="n">
        <v>-0.005</v>
      </c>
      <c r="H60" s="135" t="n">
        <v>0.197</v>
      </c>
      <c r="I60" s="289" t="n">
        <v>14.78</v>
      </c>
      <c r="J60" s="335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64"/>
      <c r="AD60" s="292"/>
      <c r="AE60" s="292"/>
      <c r="AF60" s="292"/>
      <c r="AG60" s="292"/>
      <c r="AH60" s="292"/>
      <c r="AI60" s="292"/>
      <c r="AJ60" s="292"/>
      <c r="AK60" s="306" t="n">
        <v>58</v>
      </c>
      <c r="AL60" s="134" t="s">
        <v>449</v>
      </c>
      <c r="AM60" s="321" t="s">
        <v>301</v>
      </c>
      <c r="AN60" s="322" t="s">
        <v>375</v>
      </c>
      <c r="AO60" s="301" t="s">
        <v>302</v>
      </c>
      <c r="AP60" s="301"/>
      <c r="AQ60" s="306" t="n">
        <v>58</v>
      </c>
      <c r="AR60" s="228" t="s">
        <v>450</v>
      </c>
      <c r="AS60" s="321" t="s">
        <v>303</v>
      </c>
      <c r="AT60" s="322" t="s">
        <v>298</v>
      </c>
      <c r="AU60" s="301" t="s">
        <v>302</v>
      </c>
      <c r="AV60" s="301"/>
    </row>
    <row r="61" customFormat="false" ht="12.75" hidden="false" customHeight="false" outlineLevel="0" collapsed="false">
      <c r="A61" s="334" t="n">
        <v>38687</v>
      </c>
      <c r="B61" s="335" t="n">
        <v>1.05</v>
      </c>
      <c r="C61" s="335" t="n">
        <v>3.613</v>
      </c>
      <c r="D61" s="335" t="n">
        <v>-0.075</v>
      </c>
      <c r="E61" s="291" t="n">
        <v>-0.075</v>
      </c>
      <c r="F61" s="291" t="n">
        <v>-0.005</v>
      </c>
      <c r="G61" s="336" t="n">
        <v>-0.005</v>
      </c>
      <c r="H61" s="135" t="n">
        <v>0.196</v>
      </c>
      <c r="I61" s="289" t="n">
        <v>14.753</v>
      </c>
      <c r="J61" s="335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64"/>
      <c r="AD61" s="292"/>
      <c r="AE61" s="292"/>
      <c r="AF61" s="292"/>
      <c r="AG61" s="292"/>
      <c r="AH61" s="292"/>
      <c r="AI61" s="292"/>
      <c r="AJ61" s="292"/>
      <c r="AK61" s="306" t="n">
        <v>59</v>
      </c>
      <c r="AL61" s="134" t="s">
        <v>451</v>
      </c>
      <c r="AM61" s="321" t="s">
        <v>301</v>
      </c>
      <c r="AN61" s="322" t="s">
        <v>375</v>
      </c>
      <c r="AO61" s="301" t="s">
        <v>302</v>
      </c>
      <c r="AP61" s="301"/>
      <c r="AQ61" s="306" t="n">
        <v>59</v>
      </c>
      <c r="AR61" s="228" t="s">
        <v>452</v>
      </c>
      <c r="AS61" s="321" t="s">
        <v>303</v>
      </c>
      <c r="AT61" s="322" t="s">
        <v>298</v>
      </c>
      <c r="AU61" s="301" t="s">
        <v>302</v>
      </c>
      <c r="AV61" s="301"/>
    </row>
    <row r="62" customFormat="false" ht="12.75" hidden="false" customHeight="false" outlineLevel="0" collapsed="false">
      <c r="A62" s="334" t="n">
        <v>38718</v>
      </c>
      <c r="B62" s="335" t="n">
        <v>1.05</v>
      </c>
      <c r="C62" s="335" t="n">
        <v>3.6505</v>
      </c>
      <c r="D62" s="335" t="n">
        <v>-0.0775</v>
      </c>
      <c r="E62" s="291" t="n">
        <v>-0.0775</v>
      </c>
      <c r="F62" s="291" t="n">
        <v>-0.005</v>
      </c>
      <c r="G62" s="336" t="n">
        <v>-0.005</v>
      </c>
      <c r="H62" s="135" t="n">
        <v>0.195</v>
      </c>
      <c r="I62" s="289" t="n">
        <v>14.726</v>
      </c>
      <c r="J62" s="335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64"/>
      <c r="AD62" s="292"/>
      <c r="AE62" s="292"/>
      <c r="AF62" s="292"/>
      <c r="AG62" s="292"/>
      <c r="AH62" s="292"/>
      <c r="AI62" s="292"/>
      <c r="AJ62" s="292"/>
      <c r="AK62" s="306" t="n">
        <v>60</v>
      </c>
      <c r="AL62" s="134" t="s">
        <v>453</v>
      </c>
      <c r="AM62" s="321" t="s">
        <v>301</v>
      </c>
      <c r="AN62" s="322" t="s">
        <v>375</v>
      </c>
      <c r="AO62" s="301" t="s">
        <v>302</v>
      </c>
      <c r="AP62" s="301"/>
      <c r="AQ62" s="306" t="n">
        <v>60</v>
      </c>
      <c r="AR62" s="228" t="s">
        <v>454</v>
      </c>
      <c r="AS62" s="321" t="s">
        <v>303</v>
      </c>
      <c r="AT62" s="322" t="s">
        <v>298</v>
      </c>
      <c r="AU62" s="301" t="s">
        <v>302</v>
      </c>
      <c r="AV62" s="301"/>
    </row>
    <row r="63" customFormat="false" ht="12.75" hidden="false" customHeight="false" outlineLevel="0" collapsed="false">
      <c r="A63" s="334" t="n">
        <v>38749</v>
      </c>
      <c r="B63" s="335" t="n">
        <v>1.05</v>
      </c>
      <c r="C63" s="335" t="n">
        <v>3.5365</v>
      </c>
      <c r="D63" s="335" t="n">
        <v>-0.06</v>
      </c>
      <c r="E63" s="291" t="n">
        <v>-0.06</v>
      </c>
      <c r="F63" s="291" t="n">
        <v>-0.005</v>
      </c>
      <c r="G63" s="336" t="n">
        <v>-0.005</v>
      </c>
      <c r="H63" s="135" t="n">
        <v>0.195</v>
      </c>
      <c r="I63" s="289" t="n">
        <v>14.699</v>
      </c>
      <c r="J63" s="335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64"/>
      <c r="AD63" s="292"/>
      <c r="AE63" s="292"/>
      <c r="AF63" s="292"/>
      <c r="AG63" s="292"/>
      <c r="AH63" s="292"/>
      <c r="AI63" s="292"/>
      <c r="AJ63" s="292"/>
      <c r="AK63" s="306" t="n">
        <v>61</v>
      </c>
      <c r="AL63" s="134" t="s">
        <v>455</v>
      </c>
      <c r="AM63" s="321" t="s">
        <v>301</v>
      </c>
      <c r="AN63" s="322" t="s">
        <v>375</v>
      </c>
      <c r="AO63" s="301" t="s">
        <v>302</v>
      </c>
      <c r="AP63" s="301"/>
      <c r="AQ63" s="306" t="n">
        <v>61</v>
      </c>
      <c r="AR63" s="228" t="s">
        <v>456</v>
      </c>
      <c r="AS63" s="321" t="s">
        <v>303</v>
      </c>
      <c r="AT63" s="322" t="s">
        <v>298</v>
      </c>
      <c r="AU63" s="301" t="s">
        <v>302</v>
      </c>
      <c r="AV63" s="301"/>
    </row>
    <row r="64" customFormat="false" ht="12.75" hidden="false" customHeight="false" outlineLevel="0" collapsed="false">
      <c r="A64" s="334" t="n">
        <v>38777</v>
      </c>
      <c r="B64" s="335" t="n">
        <v>0.8</v>
      </c>
      <c r="C64" s="335" t="n">
        <v>3.4045</v>
      </c>
      <c r="D64" s="335" t="n">
        <v>-0.0475</v>
      </c>
      <c r="E64" s="291" t="n">
        <v>-0.0475</v>
      </c>
      <c r="F64" s="291" t="n">
        <v>-0.005</v>
      </c>
      <c r="G64" s="336" t="n">
        <v>-0.005</v>
      </c>
      <c r="H64" s="135" t="n">
        <v>0.194</v>
      </c>
      <c r="I64" s="289" t="n">
        <v>14.669</v>
      </c>
      <c r="J64" s="335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64"/>
      <c r="AD64" s="292"/>
      <c r="AE64" s="292"/>
      <c r="AF64" s="292"/>
      <c r="AG64" s="292"/>
      <c r="AH64" s="292"/>
      <c r="AI64" s="292"/>
      <c r="AJ64" s="292"/>
      <c r="AK64" s="306" t="n">
        <v>62</v>
      </c>
      <c r="AL64" s="134" t="s">
        <v>457</v>
      </c>
      <c r="AM64" s="321" t="s">
        <v>301</v>
      </c>
      <c r="AN64" s="322" t="s">
        <v>375</v>
      </c>
      <c r="AO64" s="301" t="s">
        <v>302</v>
      </c>
      <c r="AP64" s="301"/>
      <c r="AQ64" s="306" t="n">
        <v>62</v>
      </c>
      <c r="AR64" s="228" t="s">
        <v>458</v>
      </c>
      <c r="AS64" s="321" t="s">
        <v>303</v>
      </c>
      <c r="AT64" s="322" t="s">
        <v>298</v>
      </c>
      <c r="AU64" s="301" t="s">
        <v>302</v>
      </c>
      <c r="AV64" s="301"/>
    </row>
    <row r="65" customFormat="false" ht="12.75" hidden="false" customHeight="false" outlineLevel="0" collapsed="false">
      <c r="A65" s="334" t="n">
        <v>38808</v>
      </c>
      <c r="B65" s="335" t="n">
        <v>0.45</v>
      </c>
      <c r="C65" s="335" t="n">
        <v>3.2345</v>
      </c>
      <c r="D65" s="335" t="n">
        <v>-0.01</v>
      </c>
      <c r="E65" s="291" t="n">
        <v>-0.01</v>
      </c>
      <c r="F65" s="291" t="n">
        <v>-0.005</v>
      </c>
      <c r="G65" s="336" t="n">
        <v>-0.005</v>
      </c>
      <c r="H65" s="135" t="n">
        <v>0.194</v>
      </c>
      <c r="I65" s="289" t="n">
        <v>14.644</v>
      </c>
      <c r="J65" s="335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64"/>
      <c r="AD65" s="292"/>
      <c r="AE65" s="292"/>
      <c r="AF65" s="292"/>
      <c r="AG65" s="292"/>
      <c r="AH65" s="292"/>
      <c r="AI65" s="292"/>
      <c r="AJ65" s="292"/>
      <c r="AK65" s="306" t="n">
        <v>63</v>
      </c>
      <c r="AL65" s="134" t="s">
        <v>459</v>
      </c>
      <c r="AM65" s="321" t="s">
        <v>301</v>
      </c>
      <c r="AN65" s="322" t="s">
        <v>375</v>
      </c>
      <c r="AO65" s="301" t="s">
        <v>302</v>
      </c>
      <c r="AP65" s="301"/>
      <c r="AQ65" s="306" t="n">
        <v>63</v>
      </c>
      <c r="AR65" s="228" t="s">
        <v>460</v>
      </c>
      <c r="AS65" s="321" t="s">
        <v>303</v>
      </c>
      <c r="AT65" s="322" t="s">
        <v>298</v>
      </c>
      <c r="AU65" s="301" t="s">
        <v>302</v>
      </c>
      <c r="AV65" s="301"/>
    </row>
    <row r="66" customFormat="false" ht="12.75" hidden="false" customHeight="false" outlineLevel="0" collapsed="false">
      <c r="A66" s="334" t="n">
        <v>38838</v>
      </c>
      <c r="B66" s="335" t="n">
        <v>0.5</v>
      </c>
      <c r="C66" s="335" t="n">
        <v>3.2345</v>
      </c>
      <c r="D66" s="335" t="n">
        <v>-0.01</v>
      </c>
      <c r="E66" s="291" t="n">
        <v>-0.01</v>
      </c>
      <c r="F66" s="291" t="n">
        <v>-0.005</v>
      </c>
      <c r="G66" s="336" t="n">
        <v>-0.005</v>
      </c>
      <c r="H66" s="135" t="n">
        <v>0.193</v>
      </c>
      <c r="I66" s="289" t="n">
        <v>14.615</v>
      </c>
      <c r="J66" s="335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64"/>
      <c r="AD66" s="292"/>
      <c r="AE66" s="292"/>
      <c r="AF66" s="292"/>
      <c r="AG66" s="292"/>
      <c r="AH66" s="292"/>
      <c r="AI66" s="292"/>
      <c r="AJ66" s="292"/>
      <c r="AK66" s="306" t="n">
        <v>64</v>
      </c>
      <c r="AL66" s="134" t="s">
        <v>461</v>
      </c>
      <c r="AM66" s="321" t="s">
        <v>301</v>
      </c>
      <c r="AN66" s="322" t="s">
        <v>375</v>
      </c>
      <c r="AO66" s="301" t="s">
        <v>302</v>
      </c>
      <c r="AP66" s="301"/>
      <c r="AQ66" s="306" t="n">
        <v>64</v>
      </c>
      <c r="AR66" s="228" t="s">
        <v>462</v>
      </c>
      <c r="AS66" s="321" t="s">
        <v>303</v>
      </c>
      <c r="AT66" s="322" t="s">
        <v>298</v>
      </c>
      <c r="AU66" s="301" t="s">
        <v>302</v>
      </c>
      <c r="AV66" s="301"/>
    </row>
    <row r="67" customFormat="false" ht="12.75" hidden="false" customHeight="false" outlineLevel="0" collapsed="false">
      <c r="A67" s="334" t="n">
        <v>38869</v>
      </c>
      <c r="B67" s="335" t="n">
        <v>0.5</v>
      </c>
      <c r="C67" s="335" t="n">
        <v>3.2665</v>
      </c>
      <c r="D67" s="335" t="n">
        <v>-0.005</v>
      </c>
      <c r="E67" s="291" t="n">
        <v>-0.005</v>
      </c>
      <c r="F67" s="291" t="n">
        <v>-0.005</v>
      </c>
      <c r="G67" s="336" t="n">
        <v>-0.005</v>
      </c>
      <c r="H67" s="135" t="n">
        <v>0.191</v>
      </c>
      <c r="I67" s="289" t="n">
        <v>14.588</v>
      </c>
      <c r="J67" s="335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64"/>
      <c r="AD67" s="292"/>
      <c r="AE67" s="292"/>
      <c r="AF67" s="292"/>
      <c r="AG67" s="292"/>
      <c r="AH67" s="292"/>
      <c r="AI67" s="292"/>
      <c r="AJ67" s="292"/>
      <c r="AK67" s="306" t="n">
        <v>65</v>
      </c>
      <c r="AL67" s="134" t="s">
        <v>463</v>
      </c>
      <c r="AM67" s="321" t="s">
        <v>301</v>
      </c>
      <c r="AN67" s="322" t="s">
        <v>375</v>
      </c>
      <c r="AO67" s="301" t="s">
        <v>302</v>
      </c>
      <c r="AP67" s="301"/>
      <c r="AQ67" s="306" t="n">
        <v>65</v>
      </c>
      <c r="AR67" s="228" t="s">
        <v>464</v>
      </c>
      <c r="AS67" s="321" t="s">
        <v>303</v>
      </c>
      <c r="AT67" s="322" t="s">
        <v>298</v>
      </c>
      <c r="AU67" s="301" t="s">
        <v>302</v>
      </c>
      <c r="AV67" s="301"/>
    </row>
    <row r="68" customFormat="false" ht="12.75" hidden="false" customHeight="false" outlineLevel="0" collapsed="false">
      <c r="A68" s="334" t="n">
        <v>38899</v>
      </c>
      <c r="B68" s="335" t="n">
        <v>0.5</v>
      </c>
      <c r="C68" s="335" t="n">
        <v>3.3165</v>
      </c>
      <c r="D68" s="335" t="n">
        <v>-0.0025</v>
      </c>
      <c r="E68" s="291" t="n">
        <v>-0.0025</v>
      </c>
      <c r="F68" s="291" t="n">
        <v>-0.005</v>
      </c>
      <c r="G68" s="336" t="n">
        <v>-0.005</v>
      </c>
      <c r="H68" s="135" t="n">
        <v>0.19</v>
      </c>
      <c r="I68" s="289" t="n">
        <v>14.56</v>
      </c>
      <c r="J68" s="335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64"/>
      <c r="AD68" s="292"/>
      <c r="AE68" s="292"/>
      <c r="AF68" s="292"/>
      <c r="AG68" s="292"/>
      <c r="AH68" s="292"/>
      <c r="AI68" s="292"/>
      <c r="AJ68" s="292"/>
      <c r="AK68" s="306" t="n">
        <v>66</v>
      </c>
      <c r="AL68" s="134" t="s">
        <v>465</v>
      </c>
      <c r="AM68" s="321" t="s">
        <v>301</v>
      </c>
      <c r="AN68" s="322" t="s">
        <v>375</v>
      </c>
      <c r="AO68" s="301" t="s">
        <v>302</v>
      </c>
      <c r="AP68" s="301"/>
      <c r="AQ68" s="306" t="n">
        <v>66</v>
      </c>
      <c r="AR68" s="228" t="s">
        <v>466</v>
      </c>
      <c r="AS68" s="321" t="s">
        <v>303</v>
      </c>
      <c r="AT68" s="322" t="s">
        <v>298</v>
      </c>
      <c r="AU68" s="301" t="s">
        <v>302</v>
      </c>
      <c r="AV68" s="301"/>
    </row>
    <row r="69" customFormat="false" ht="12.75" hidden="false" customHeight="false" outlineLevel="0" collapsed="false">
      <c r="A69" s="334" t="n">
        <v>38930</v>
      </c>
      <c r="B69" s="335" t="n">
        <v>0.55</v>
      </c>
      <c r="C69" s="335" t="n">
        <v>3.3505</v>
      </c>
      <c r="D69" s="335" t="n">
        <v>0</v>
      </c>
      <c r="E69" s="291" t="n">
        <v>0</v>
      </c>
      <c r="F69" s="291" t="n">
        <v>-0.005</v>
      </c>
      <c r="G69" s="336" t="n">
        <v>-0.005</v>
      </c>
      <c r="H69" s="135" t="n">
        <v>0.189</v>
      </c>
      <c r="I69" s="289" t="n">
        <v>14.532</v>
      </c>
      <c r="J69" s="335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64"/>
      <c r="AD69" s="292"/>
      <c r="AE69" s="292"/>
      <c r="AF69" s="292"/>
      <c r="AG69" s="292"/>
      <c r="AH69" s="292"/>
      <c r="AI69" s="292"/>
      <c r="AJ69" s="292"/>
      <c r="AK69" s="306" t="n">
        <v>67</v>
      </c>
      <c r="AL69" s="134" t="s">
        <v>467</v>
      </c>
      <c r="AM69" s="321" t="s">
        <v>301</v>
      </c>
      <c r="AN69" s="322" t="s">
        <v>375</v>
      </c>
      <c r="AO69" s="301" t="s">
        <v>302</v>
      </c>
      <c r="AP69" s="301"/>
      <c r="AQ69" s="306" t="n">
        <v>67</v>
      </c>
      <c r="AR69" s="228" t="s">
        <v>468</v>
      </c>
      <c r="AS69" s="321" t="s">
        <v>303</v>
      </c>
      <c r="AT69" s="322" t="s">
        <v>298</v>
      </c>
      <c r="AU69" s="301" t="s">
        <v>302</v>
      </c>
      <c r="AV69" s="301"/>
    </row>
    <row r="70" customFormat="false" ht="12.75" hidden="false" customHeight="false" outlineLevel="0" collapsed="false">
      <c r="A70" s="334" t="n">
        <v>38961</v>
      </c>
      <c r="B70" s="335" t="n">
        <v>0.55</v>
      </c>
      <c r="C70" s="335" t="n">
        <v>3.3635</v>
      </c>
      <c r="D70" s="335" t="n">
        <v>-0.0075</v>
      </c>
      <c r="E70" s="291" t="n">
        <v>-0.0075</v>
      </c>
      <c r="F70" s="291" t="n">
        <v>-0.005</v>
      </c>
      <c r="G70" s="336" t="n">
        <v>-0.005</v>
      </c>
      <c r="H70" s="135" t="n">
        <v>0.189</v>
      </c>
      <c r="I70" s="289" t="n">
        <v>14.506</v>
      </c>
      <c r="J70" s="335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64"/>
      <c r="AD70" s="292"/>
      <c r="AE70" s="292"/>
      <c r="AF70" s="292"/>
      <c r="AG70" s="292"/>
      <c r="AH70" s="292"/>
      <c r="AI70" s="292"/>
      <c r="AJ70" s="292"/>
      <c r="AK70" s="306" t="n">
        <v>68</v>
      </c>
      <c r="AL70" s="134" t="s">
        <v>469</v>
      </c>
      <c r="AM70" s="321" t="s">
        <v>301</v>
      </c>
      <c r="AN70" s="322" t="s">
        <v>375</v>
      </c>
      <c r="AO70" s="301" t="s">
        <v>302</v>
      </c>
      <c r="AP70" s="301"/>
      <c r="AQ70" s="306" t="n">
        <v>68</v>
      </c>
      <c r="AR70" s="228" t="s">
        <v>470</v>
      </c>
      <c r="AS70" s="321" t="s">
        <v>303</v>
      </c>
      <c r="AT70" s="322" t="s">
        <v>298</v>
      </c>
      <c r="AU70" s="301" t="s">
        <v>302</v>
      </c>
      <c r="AV70" s="301"/>
    </row>
    <row r="71" customFormat="false" ht="12.75" hidden="false" customHeight="false" outlineLevel="0" collapsed="false">
      <c r="A71" s="334" t="n">
        <v>38991</v>
      </c>
      <c r="B71" s="335" t="n">
        <v>0.6</v>
      </c>
      <c r="C71" s="335" t="n">
        <v>3.3555</v>
      </c>
      <c r="D71" s="335" t="n">
        <v>-0.0175</v>
      </c>
      <c r="E71" s="291" t="n">
        <v>-0.0175</v>
      </c>
      <c r="F71" s="291" t="n">
        <v>-0.005</v>
      </c>
      <c r="G71" s="336" t="n">
        <v>-0.005</v>
      </c>
      <c r="H71" s="135" t="n">
        <v>0.188</v>
      </c>
      <c r="I71" s="289" t="n">
        <v>14.479</v>
      </c>
      <c r="J71" s="335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64"/>
      <c r="AD71" s="292"/>
      <c r="AE71" s="292"/>
      <c r="AF71" s="292"/>
      <c r="AG71" s="292"/>
      <c r="AH71" s="292"/>
      <c r="AI71" s="292"/>
      <c r="AJ71" s="292"/>
      <c r="AK71" s="306" t="n">
        <v>69</v>
      </c>
      <c r="AL71" s="134" t="s">
        <v>471</v>
      </c>
      <c r="AM71" s="321" t="s">
        <v>301</v>
      </c>
      <c r="AN71" s="322" t="s">
        <v>375</v>
      </c>
      <c r="AO71" s="301" t="s">
        <v>302</v>
      </c>
      <c r="AP71" s="301"/>
      <c r="AQ71" s="306" t="n">
        <v>69</v>
      </c>
      <c r="AR71" s="228" t="s">
        <v>472</v>
      </c>
      <c r="AS71" s="321" t="s">
        <v>303</v>
      </c>
      <c r="AT71" s="322" t="s">
        <v>298</v>
      </c>
      <c r="AU71" s="301" t="s">
        <v>302</v>
      </c>
      <c r="AV71" s="301"/>
    </row>
    <row r="72" customFormat="false" ht="12.75" hidden="false" customHeight="false" outlineLevel="0" collapsed="false">
      <c r="A72" s="334" t="n">
        <v>39022</v>
      </c>
      <c r="B72" s="335" t="n">
        <v>0.85</v>
      </c>
      <c r="C72" s="335" t="n">
        <v>3.5255</v>
      </c>
      <c r="D72" s="335" t="n">
        <v>-0.0525</v>
      </c>
      <c r="E72" s="291" t="n">
        <v>-0.0525</v>
      </c>
      <c r="F72" s="291" t="n">
        <v>-0.005</v>
      </c>
      <c r="G72" s="336" t="n">
        <v>-0.005</v>
      </c>
      <c r="H72" s="135" t="n">
        <v>0.187</v>
      </c>
      <c r="I72" s="289" t="n">
        <v>14.456</v>
      </c>
      <c r="J72" s="335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64"/>
      <c r="AD72" s="292"/>
      <c r="AE72" s="292"/>
      <c r="AF72" s="292"/>
      <c r="AG72" s="292"/>
      <c r="AH72" s="292"/>
      <c r="AI72" s="292"/>
      <c r="AJ72" s="292"/>
      <c r="AK72" s="306" t="n">
        <v>70</v>
      </c>
      <c r="AL72" s="134" t="s">
        <v>473</v>
      </c>
      <c r="AM72" s="321" t="s">
        <v>301</v>
      </c>
      <c r="AN72" s="322" t="s">
        <v>375</v>
      </c>
      <c r="AO72" s="301" t="s">
        <v>302</v>
      </c>
      <c r="AP72" s="301"/>
      <c r="AQ72" s="306" t="n">
        <v>70</v>
      </c>
      <c r="AR72" s="228" t="s">
        <v>474</v>
      </c>
      <c r="AS72" s="321" t="s">
        <v>303</v>
      </c>
      <c r="AT72" s="322" t="s">
        <v>298</v>
      </c>
      <c r="AU72" s="301" t="s">
        <v>302</v>
      </c>
      <c r="AV72" s="301"/>
    </row>
    <row r="73" customFormat="false" ht="12.75" hidden="false" customHeight="false" outlineLevel="0" collapsed="false">
      <c r="A73" s="334" t="n">
        <v>39052</v>
      </c>
      <c r="B73" s="335" t="n">
        <v>1.05</v>
      </c>
      <c r="C73" s="335" t="n">
        <v>3.7005</v>
      </c>
      <c r="D73" s="335" t="n">
        <v>-0.075</v>
      </c>
      <c r="E73" s="291" t="n">
        <v>-0.075</v>
      </c>
      <c r="F73" s="291" t="n">
        <v>-0.005</v>
      </c>
      <c r="G73" s="336" t="n">
        <v>-0.005</v>
      </c>
      <c r="H73" s="135" t="n">
        <v>0.185</v>
      </c>
      <c r="I73" s="289" t="n">
        <v>14.447</v>
      </c>
      <c r="J73" s="335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64"/>
      <c r="AD73" s="292"/>
      <c r="AE73" s="292"/>
      <c r="AF73" s="292"/>
      <c r="AG73" s="292"/>
      <c r="AH73" s="292"/>
      <c r="AI73" s="292"/>
      <c r="AJ73" s="292"/>
      <c r="AK73" s="306" t="n">
        <v>71</v>
      </c>
      <c r="AL73" s="134" t="s">
        <v>475</v>
      </c>
      <c r="AM73" s="321" t="s">
        <v>301</v>
      </c>
      <c r="AN73" s="322" t="s">
        <v>375</v>
      </c>
      <c r="AO73" s="301" t="s">
        <v>302</v>
      </c>
      <c r="AP73" s="301"/>
      <c r="AQ73" s="306" t="n">
        <v>71</v>
      </c>
      <c r="AR73" s="228" t="s">
        <v>476</v>
      </c>
      <c r="AS73" s="321" t="s">
        <v>303</v>
      </c>
      <c r="AT73" s="322" t="s">
        <v>298</v>
      </c>
      <c r="AU73" s="301" t="s">
        <v>302</v>
      </c>
      <c r="AV73" s="301"/>
    </row>
    <row r="74" customFormat="false" ht="12.75" hidden="false" customHeight="false" outlineLevel="0" collapsed="false">
      <c r="A74" s="334" t="n">
        <v>39083</v>
      </c>
      <c r="B74" s="335" t="n">
        <v>1.05</v>
      </c>
      <c r="C74" s="335" t="n">
        <v>3.7405</v>
      </c>
      <c r="D74" s="335" t="n">
        <v>-0.0775</v>
      </c>
      <c r="E74" s="291" t="n">
        <v>-0.0775</v>
      </c>
      <c r="F74" s="291" t="n">
        <v>-0.005</v>
      </c>
      <c r="G74" s="336" t="n">
        <v>-0.005</v>
      </c>
      <c r="H74" s="135" t="n">
        <v>0.185</v>
      </c>
      <c r="I74" s="289" t="n">
        <v>14.436</v>
      </c>
      <c r="J74" s="335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64"/>
      <c r="AD74" s="292"/>
      <c r="AE74" s="292"/>
      <c r="AF74" s="292"/>
      <c r="AG74" s="292"/>
      <c r="AH74" s="292"/>
      <c r="AI74" s="292"/>
      <c r="AJ74" s="292"/>
      <c r="AK74" s="306" t="n">
        <v>72</v>
      </c>
      <c r="AL74" s="134" t="s">
        <v>477</v>
      </c>
      <c r="AM74" s="321" t="s">
        <v>301</v>
      </c>
      <c r="AN74" s="322" t="s">
        <v>375</v>
      </c>
      <c r="AO74" s="301" t="s">
        <v>302</v>
      </c>
      <c r="AP74" s="301"/>
      <c r="AQ74" s="306" t="n">
        <v>72</v>
      </c>
      <c r="AR74" s="228" t="s">
        <v>478</v>
      </c>
      <c r="AS74" s="321" t="s">
        <v>303</v>
      </c>
      <c r="AT74" s="322" t="s">
        <v>298</v>
      </c>
      <c r="AU74" s="301" t="s">
        <v>302</v>
      </c>
      <c r="AV74" s="301"/>
    </row>
    <row r="75" customFormat="false" ht="12.75" hidden="false" customHeight="false" outlineLevel="0" collapsed="false">
      <c r="A75" s="334" t="n">
        <v>39114</v>
      </c>
      <c r="B75" s="335" t="n">
        <v>1.05</v>
      </c>
      <c r="C75" s="335" t="n">
        <v>3.6265</v>
      </c>
      <c r="D75" s="335" t="n">
        <v>-0.06</v>
      </c>
      <c r="E75" s="291" t="n">
        <v>-0.06</v>
      </c>
      <c r="F75" s="291" t="n">
        <v>-0.005</v>
      </c>
      <c r="G75" s="336" t="n">
        <v>-0.005</v>
      </c>
      <c r="H75" s="135" t="n">
        <v>0.185</v>
      </c>
      <c r="I75" s="289" t="n">
        <v>14.427</v>
      </c>
      <c r="J75" s="335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64"/>
      <c r="AD75" s="292"/>
      <c r="AE75" s="292"/>
      <c r="AF75" s="292"/>
      <c r="AG75" s="292"/>
      <c r="AH75" s="292"/>
      <c r="AI75" s="292"/>
      <c r="AJ75" s="292"/>
      <c r="AK75" s="306" t="n">
        <v>73</v>
      </c>
      <c r="AL75" s="134" t="s">
        <v>479</v>
      </c>
      <c r="AM75" s="321" t="s">
        <v>301</v>
      </c>
      <c r="AN75" s="322" t="s">
        <v>375</v>
      </c>
      <c r="AO75" s="301" t="s">
        <v>302</v>
      </c>
      <c r="AP75" s="301"/>
      <c r="AQ75" s="306" t="n">
        <v>73</v>
      </c>
      <c r="AR75" s="228" t="s">
        <v>480</v>
      </c>
      <c r="AS75" s="321" t="s">
        <v>303</v>
      </c>
      <c r="AT75" s="322" t="s">
        <v>298</v>
      </c>
      <c r="AU75" s="301" t="s">
        <v>302</v>
      </c>
      <c r="AV75" s="301"/>
    </row>
    <row r="76" customFormat="false" ht="12.75" hidden="false" customHeight="false" outlineLevel="0" collapsed="false">
      <c r="A76" s="334" t="n">
        <v>39142</v>
      </c>
      <c r="B76" s="335" t="n">
        <v>0.8</v>
      </c>
      <c r="C76" s="335" t="n">
        <v>3.4945</v>
      </c>
      <c r="D76" s="335" t="n">
        <v>-0.0475</v>
      </c>
      <c r="E76" s="291" t="n">
        <v>-0.0475</v>
      </c>
      <c r="F76" s="291" t="n">
        <v>-0.005</v>
      </c>
      <c r="G76" s="336" t="n">
        <v>-0.005</v>
      </c>
      <c r="J76" s="335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64"/>
      <c r="AD76" s="292"/>
      <c r="AE76" s="292"/>
      <c r="AF76" s="292"/>
      <c r="AG76" s="292"/>
      <c r="AH76" s="292"/>
      <c r="AI76" s="292"/>
      <c r="AJ76" s="292"/>
      <c r="AK76" s="306" t="n">
        <v>74</v>
      </c>
      <c r="AL76" s="134" t="s">
        <v>481</v>
      </c>
      <c r="AM76" s="321" t="s">
        <v>301</v>
      </c>
      <c r="AN76" s="322" t="s">
        <v>375</v>
      </c>
      <c r="AO76" s="301" t="s">
        <v>302</v>
      </c>
      <c r="AP76" s="301"/>
      <c r="AQ76" s="306" t="n">
        <v>74</v>
      </c>
      <c r="AR76" s="228" t="s">
        <v>482</v>
      </c>
      <c r="AS76" s="321" t="s">
        <v>303</v>
      </c>
      <c r="AT76" s="322" t="s">
        <v>298</v>
      </c>
      <c r="AU76" s="301" t="s">
        <v>302</v>
      </c>
      <c r="AV76" s="301"/>
    </row>
    <row r="77" customFormat="false" ht="12.75" hidden="false" customHeight="false" outlineLevel="0" collapsed="false">
      <c r="A77" s="334" t="n">
        <v>39173</v>
      </c>
      <c r="B77" s="335" t="n">
        <v>0.45</v>
      </c>
      <c r="C77" s="335" t="n">
        <v>3.3245</v>
      </c>
      <c r="D77" s="335" t="n">
        <v>-0.01</v>
      </c>
      <c r="E77" s="291" t="n">
        <v>-0.01</v>
      </c>
      <c r="F77" s="291" t="n">
        <v>-0.005</v>
      </c>
      <c r="G77" s="336" t="n">
        <v>-0.005</v>
      </c>
      <c r="J77" s="335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64"/>
      <c r="AD77" s="292"/>
      <c r="AE77" s="292"/>
      <c r="AF77" s="292"/>
      <c r="AG77" s="292"/>
      <c r="AH77" s="292"/>
      <c r="AI77" s="292"/>
      <c r="AJ77" s="292"/>
      <c r="AK77" s="306" t="n">
        <v>75</v>
      </c>
      <c r="AL77" s="134" t="s">
        <v>483</v>
      </c>
      <c r="AM77" s="321" t="s">
        <v>301</v>
      </c>
      <c r="AN77" s="322" t="s">
        <v>375</v>
      </c>
      <c r="AO77" s="301" t="s">
        <v>302</v>
      </c>
      <c r="AP77" s="301"/>
      <c r="AQ77" s="306" t="n">
        <v>75</v>
      </c>
      <c r="AR77" s="228" t="s">
        <v>484</v>
      </c>
      <c r="AS77" s="321" t="s">
        <v>303</v>
      </c>
      <c r="AT77" s="322" t="s">
        <v>298</v>
      </c>
      <c r="AU77" s="301" t="s">
        <v>302</v>
      </c>
      <c r="AV77" s="301"/>
    </row>
    <row r="78" customFormat="false" ht="12.75" hidden="false" customHeight="false" outlineLevel="0" collapsed="false">
      <c r="A78" s="334" t="n">
        <v>39203</v>
      </c>
      <c r="B78" s="335" t="n">
        <v>0.5</v>
      </c>
      <c r="C78" s="335" t="n">
        <v>3.3245</v>
      </c>
      <c r="D78" s="335" t="n">
        <v>-0.01</v>
      </c>
      <c r="E78" s="291" t="n">
        <v>-0.01</v>
      </c>
      <c r="F78" s="291" t="n">
        <v>-0.005</v>
      </c>
      <c r="G78" s="336" t="n">
        <v>-0.005</v>
      </c>
      <c r="J78" s="335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64"/>
      <c r="AD78" s="292"/>
      <c r="AE78" s="292"/>
      <c r="AF78" s="292"/>
      <c r="AG78" s="292"/>
      <c r="AH78" s="292"/>
      <c r="AI78" s="292"/>
      <c r="AJ78" s="292"/>
      <c r="AK78" s="306" t="n">
        <v>76</v>
      </c>
      <c r="AL78" s="134" t="s">
        <v>485</v>
      </c>
      <c r="AM78" s="321" t="s">
        <v>301</v>
      </c>
      <c r="AN78" s="322" t="s">
        <v>375</v>
      </c>
      <c r="AO78" s="301" t="s">
        <v>302</v>
      </c>
      <c r="AP78" s="301"/>
      <c r="AQ78" s="306" t="n">
        <v>76</v>
      </c>
      <c r="AR78" s="228" t="s">
        <v>486</v>
      </c>
      <c r="AS78" s="321" t="s">
        <v>303</v>
      </c>
      <c r="AT78" s="322" t="s">
        <v>298</v>
      </c>
      <c r="AU78" s="301" t="s">
        <v>302</v>
      </c>
      <c r="AV78" s="301"/>
    </row>
    <row r="79" customFormat="false" ht="12.75" hidden="false" customHeight="false" outlineLevel="0" collapsed="false">
      <c r="A79" s="334" t="n">
        <v>39234</v>
      </c>
      <c r="B79" s="335" t="n">
        <v>0.5</v>
      </c>
      <c r="C79" s="335" t="n">
        <v>3.3565</v>
      </c>
      <c r="D79" s="335" t="n">
        <v>-0.005</v>
      </c>
      <c r="E79" s="291" t="n">
        <v>-0.005</v>
      </c>
      <c r="F79" s="291" t="n">
        <v>-0.005</v>
      </c>
      <c r="G79" s="336" t="n">
        <v>-0.005</v>
      </c>
      <c r="J79" s="335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64"/>
      <c r="AD79" s="292"/>
      <c r="AE79" s="292"/>
      <c r="AF79" s="292"/>
      <c r="AG79" s="292"/>
      <c r="AH79" s="292"/>
      <c r="AI79" s="292"/>
      <c r="AJ79" s="292"/>
      <c r="AK79" s="306" t="n">
        <v>77</v>
      </c>
      <c r="AL79" s="134" t="s">
        <v>487</v>
      </c>
      <c r="AM79" s="321" t="s">
        <v>301</v>
      </c>
      <c r="AN79" s="322" t="s">
        <v>375</v>
      </c>
      <c r="AO79" s="301" t="s">
        <v>302</v>
      </c>
      <c r="AP79" s="301"/>
      <c r="AQ79" s="306" t="n">
        <v>77</v>
      </c>
      <c r="AR79" s="228" t="s">
        <v>488</v>
      </c>
      <c r="AS79" s="321" t="s">
        <v>303</v>
      </c>
      <c r="AT79" s="322" t="s">
        <v>298</v>
      </c>
      <c r="AU79" s="301" t="s">
        <v>302</v>
      </c>
      <c r="AV79" s="301"/>
    </row>
    <row r="80" customFormat="false" ht="12.75" hidden="false" customHeight="false" outlineLevel="0" collapsed="false">
      <c r="A80" s="334" t="n">
        <v>39264</v>
      </c>
      <c r="B80" s="335" t="n">
        <v>0.5</v>
      </c>
      <c r="C80" s="335" t="n">
        <v>3.4065</v>
      </c>
      <c r="D80" s="335" t="n">
        <v>-0.0025</v>
      </c>
      <c r="E80" s="291" t="n">
        <v>-0.0025</v>
      </c>
      <c r="F80" s="291" t="n">
        <v>-0.005</v>
      </c>
      <c r="G80" s="336" t="n">
        <v>-0.005</v>
      </c>
      <c r="J80" s="335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64"/>
      <c r="AD80" s="292"/>
      <c r="AE80" s="292"/>
      <c r="AF80" s="292"/>
      <c r="AG80" s="292"/>
      <c r="AH80" s="292"/>
      <c r="AI80" s="292"/>
      <c r="AJ80" s="292"/>
      <c r="AK80" s="306" t="n">
        <v>78</v>
      </c>
      <c r="AL80" s="134" t="s">
        <v>489</v>
      </c>
      <c r="AM80" s="321" t="s">
        <v>301</v>
      </c>
      <c r="AN80" s="322" t="s">
        <v>375</v>
      </c>
      <c r="AO80" s="301" t="s">
        <v>302</v>
      </c>
      <c r="AP80" s="301"/>
      <c r="AQ80" s="306" t="n">
        <v>78</v>
      </c>
      <c r="AR80" s="228" t="s">
        <v>490</v>
      </c>
      <c r="AS80" s="321" t="s">
        <v>303</v>
      </c>
      <c r="AT80" s="322" t="s">
        <v>298</v>
      </c>
      <c r="AU80" s="301" t="s">
        <v>302</v>
      </c>
      <c r="AV80" s="301"/>
    </row>
    <row r="81" customFormat="false" ht="12.75" hidden="false" customHeight="false" outlineLevel="0" collapsed="false">
      <c r="A81" s="334" t="n">
        <v>39295</v>
      </c>
      <c r="B81" s="335" t="n">
        <v>0.55</v>
      </c>
      <c r="C81" s="335" t="n">
        <v>3.4405</v>
      </c>
      <c r="D81" s="335" t="n">
        <v>0</v>
      </c>
      <c r="E81" s="291" t="n">
        <v>0</v>
      </c>
      <c r="F81" s="291" t="n">
        <v>-0.005</v>
      </c>
      <c r="G81" s="336" t="n">
        <v>-0.005</v>
      </c>
      <c r="J81" s="335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64"/>
      <c r="AD81" s="292"/>
      <c r="AE81" s="292"/>
      <c r="AF81" s="292"/>
      <c r="AG81" s="292"/>
      <c r="AH81" s="292"/>
      <c r="AI81" s="292"/>
      <c r="AJ81" s="292"/>
      <c r="AK81" s="306" t="n">
        <v>79</v>
      </c>
      <c r="AL81" s="134" t="s">
        <v>491</v>
      </c>
      <c r="AM81" s="321" t="s">
        <v>301</v>
      </c>
      <c r="AN81" s="322" t="s">
        <v>375</v>
      </c>
      <c r="AO81" s="301" t="s">
        <v>302</v>
      </c>
      <c r="AP81" s="301"/>
      <c r="AQ81" s="306" t="n">
        <v>79</v>
      </c>
      <c r="AR81" s="228" t="s">
        <v>492</v>
      </c>
      <c r="AS81" s="321" t="s">
        <v>303</v>
      </c>
      <c r="AT81" s="322" t="s">
        <v>298</v>
      </c>
      <c r="AU81" s="301" t="s">
        <v>302</v>
      </c>
      <c r="AV81" s="301"/>
    </row>
    <row r="82" customFormat="false" ht="12.75" hidden="false" customHeight="false" outlineLevel="0" collapsed="false">
      <c r="A82" s="334" t="n">
        <v>39326</v>
      </c>
      <c r="B82" s="335" t="n">
        <v>0.55</v>
      </c>
      <c r="C82" s="335" t="n">
        <v>3.4535</v>
      </c>
      <c r="D82" s="335" t="n">
        <v>-0.0075</v>
      </c>
      <c r="E82" s="291" t="n">
        <v>-0.0075</v>
      </c>
      <c r="F82" s="291" t="n">
        <v>-0.005</v>
      </c>
      <c r="G82" s="336" t="n">
        <v>-0.005</v>
      </c>
      <c r="J82" s="335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64"/>
      <c r="AD82" s="292"/>
      <c r="AE82" s="292"/>
      <c r="AF82" s="292"/>
      <c r="AG82" s="292"/>
      <c r="AH82" s="292"/>
      <c r="AI82" s="292"/>
      <c r="AJ82" s="292"/>
      <c r="AK82" s="306" t="n">
        <v>80</v>
      </c>
      <c r="AL82" s="134" t="s">
        <v>493</v>
      </c>
      <c r="AM82" s="321" t="s">
        <v>301</v>
      </c>
      <c r="AN82" s="322" t="s">
        <v>375</v>
      </c>
      <c r="AO82" s="301" t="s">
        <v>302</v>
      </c>
      <c r="AP82" s="301"/>
      <c r="AQ82" s="306" t="n">
        <v>80</v>
      </c>
      <c r="AR82" s="228" t="s">
        <v>494</v>
      </c>
      <c r="AS82" s="321" t="s">
        <v>303</v>
      </c>
      <c r="AT82" s="322" t="s">
        <v>298</v>
      </c>
      <c r="AU82" s="301" t="s">
        <v>302</v>
      </c>
      <c r="AV82" s="301"/>
    </row>
    <row r="83" customFormat="false" ht="12.75" hidden="false" customHeight="false" outlineLevel="0" collapsed="false">
      <c r="A83" s="334" t="n">
        <v>39356</v>
      </c>
      <c r="B83" s="335" t="n">
        <v>0.6</v>
      </c>
      <c r="C83" s="335" t="n">
        <v>3.4455</v>
      </c>
      <c r="D83" s="335" t="n">
        <v>-0.0175</v>
      </c>
      <c r="E83" s="291" t="n">
        <v>-0.0175</v>
      </c>
      <c r="F83" s="291" t="n">
        <v>-0.005</v>
      </c>
      <c r="G83" s="336" t="n">
        <v>-0.005</v>
      </c>
      <c r="J83" s="335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64"/>
      <c r="AD83" s="292"/>
      <c r="AE83" s="292"/>
      <c r="AF83" s="292"/>
      <c r="AG83" s="292"/>
      <c r="AH83" s="292"/>
      <c r="AI83" s="292"/>
      <c r="AJ83" s="292"/>
      <c r="AK83" s="306" t="n">
        <v>81</v>
      </c>
      <c r="AL83" s="134" t="s">
        <v>495</v>
      </c>
      <c r="AM83" s="321" t="s">
        <v>301</v>
      </c>
      <c r="AN83" s="322" t="s">
        <v>375</v>
      </c>
      <c r="AO83" s="301" t="s">
        <v>302</v>
      </c>
      <c r="AP83" s="301"/>
      <c r="AQ83" s="306" t="n">
        <v>81</v>
      </c>
      <c r="AR83" s="228" t="s">
        <v>496</v>
      </c>
      <c r="AS83" s="321" t="s">
        <v>303</v>
      </c>
      <c r="AT83" s="322" t="s">
        <v>298</v>
      </c>
      <c r="AU83" s="301" t="s">
        <v>302</v>
      </c>
      <c r="AV83" s="301"/>
    </row>
    <row r="84" customFormat="false" ht="12.75" hidden="false" customHeight="false" outlineLevel="0" collapsed="false">
      <c r="A84" s="334" t="n">
        <v>39387</v>
      </c>
      <c r="B84" s="335" t="n">
        <v>0.85</v>
      </c>
      <c r="C84" s="335" t="n">
        <v>3.6155</v>
      </c>
      <c r="D84" s="335" t="n">
        <v>-0.0525</v>
      </c>
      <c r="E84" s="291" t="n">
        <v>-0.0525</v>
      </c>
      <c r="F84" s="291" t="n">
        <v>-0.005</v>
      </c>
      <c r="G84" s="336" t="n">
        <v>-0.005</v>
      </c>
      <c r="J84" s="335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64"/>
      <c r="AD84" s="292"/>
      <c r="AE84" s="292"/>
      <c r="AF84" s="292"/>
      <c r="AG84" s="292"/>
      <c r="AH84" s="292"/>
      <c r="AI84" s="292"/>
      <c r="AJ84" s="292"/>
      <c r="AK84" s="306" t="n">
        <v>82</v>
      </c>
      <c r="AL84" s="134" t="s">
        <v>497</v>
      </c>
      <c r="AM84" s="321" t="s">
        <v>301</v>
      </c>
      <c r="AN84" s="322" t="s">
        <v>375</v>
      </c>
      <c r="AO84" s="301" t="s">
        <v>302</v>
      </c>
      <c r="AP84" s="301"/>
      <c r="AQ84" s="306" t="n">
        <v>82</v>
      </c>
      <c r="AR84" s="228" t="s">
        <v>498</v>
      </c>
      <c r="AS84" s="321" t="s">
        <v>303</v>
      </c>
      <c r="AT84" s="322" t="s">
        <v>298</v>
      </c>
      <c r="AU84" s="301" t="s">
        <v>302</v>
      </c>
      <c r="AV84" s="301"/>
    </row>
    <row r="85" customFormat="false" ht="12.75" hidden="false" customHeight="false" outlineLevel="0" collapsed="false">
      <c r="A85" s="334" t="n">
        <v>39417</v>
      </c>
      <c r="B85" s="335" t="n">
        <v>1.05</v>
      </c>
      <c r="C85" s="335" t="n">
        <v>3.7905</v>
      </c>
      <c r="D85" s="335" t="n">
        <v>-0.075</v>
      </c>
      <c r="E85" s="291" t="n">
        <v>-0.075</v>
      </c>
      <c r="F85" s="291" t="n">
        <v>-0.005</v>
      </c>
      <c r="G85" s="336" t="n">
        <v>-0.005</v>
      </c>
      <c r="J85" s="335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64"/>
      <c r="AD85" s="292"/>
      <c r="AE85" s="292"/>
      <c r="AF85" s="292"/>
      <c r="AG85" s="292"/>
      <c r="AH85" s="292"/>
      <c r="AI85" s="292"/>
      <c r="AJ85" s="292"/>
      <c r="AK85" s="306" t="n">
        <v>83</v>
      </c>
      <c r="AL85" s="134" t="s">
        <v>499</v>
      </c>
      <c r="AM85" s="321" t="s">
        <v>301</v>
      </c>
      <c r="AN85" s="322" t="s">
        <v>375</v>
      </c>
      <c r="AO85" s="301" t="s">
        <v>302</v>
      </c>
      <c r="AP85" s="301"/>
      <c r="AQ85" s="306" t="n">
        <v>83</v>
      </c>
      <c r="AR85" s="228" t="s">
        <v>500</v>
      </c>
      <c r="AS85" s="321" t="s">
        <v>303</v>
      </c>
      <c r="AT85" s="322" t="s">
        <v>298</v>
      </c>
      <c r="AU85" s="301" t="s">
        <v>302</v>
      </c>
      <c r="AV85" s="301"/>
    </row>
    <row r="86" customFormat="false" ht="12.75" hidden="false" customHeight="false" outlineLevel="0" collapsed="false">
      <c r="A86" s="334" t="n">
        <v>39448</v>
      </c>
      <c r="B86" s="335" t="n">
        <v>1.05</v>
      </c>
      <c r="C86" s="335" t="n">
        <v>3.833</v>
      </c>
      <c r="D86" s="335" t="n">
        <v>-0.0775</v>
      </c>
      <c r="E86" s="291" t="n">
        <v>-0.0775</v>
      </c>
      <c r="F86" s="291" t="n">
        <v>-0.005</v>
      </c>
      <c r="G86" s="336" t="n">
        <v>-0.005</v>
      </c>
      <c r="J86" s="335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64"/>
      <c r="AD86" s="292"/>
      <c r="AE86" s="292"/>
      <c r="AF86" s="292"/>
      <c r="AG86" s="292"/>
      <c r="AH86" s="292"/>
      <c r="AI86" s="292"/>
      <c r="AJ86" s="292"/>
      <c r="AK86" s="306" t="n">
        <v>84</v>
      </c>
      <c r="AL86" s="134" t="s">
        <v>501</v>
      </c>
      <c r="AM86" s="321" t="s">
        <v>301</v>
      </c>
      <c r="AN86" s="322" t="s">
        <v>375</v>
      </c>
      <c r="AO86" s="301" t="s">
        <v>302</v>
      </c>
      <c r="AP86" s="301"/>
      <c r="AQ86" s="306" t="n">
        <v>84</v>
      </c>
      <c r="AR86" s="228" t="s">
        <v>502</v>
      </c>
      <c r="AS86" s="321" t="s">
        <v>303</v>
      </c>
      <c r="AT86" s="322" t="s">
        <v>298</v>
      </c>
      <c r="AU86" s="301" t="s">
        <v>302</v>
      </c>
      <c r="AV86" s="301"/>
    </row>
    <row r="87" customFormat="false" ht="12.75" hidden="false" customHeight="false" outlineLevel="0" collapsed="false">
      <c r="A87" s="334" t="n">
        <v>39479</v>
      </c>
      <c r="B87" s="335" t="n">
        <v>1.05</v>
      </c>
      <c r="C87" s="335" t="n">
        <v>3.719</v>
      </c>
      <c r="D87" s="335" t="n">
        <v>-0.06</v>
      </c>
      <c r="E87" s="291" t="n">
        <v>-0.06</v>
      </c>
      <c r="F87" s="291" t="n">
        <v>-0.005</v>
      </c>
      <c r="G87" s="336" t="n">
        <v>-0.005</v>
      </c>
      <c r="J87" s="335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64"/>
      <c r="AD87" s="292"/>
      <c r="AE87" s="292"/>
      <c r="AF87" s="292"/>
      <c r="AG87" s="292"/>
      <c r="AH87" s="292"/>
      <c r="AI87" s="292"/>
      <c r="AJ87" s="292"/>
      <c r="AK87" s="306" t="n">
        <v>85</v>
      </c>
      <c r="AL87" s="134" t="s">
        <v>503</v>
      </c>
      <c r="AM87" s="321" t="s">
        <v>301</v>
      </c>
      <c r="AN87" s="322" t="s">
        <v>375</v>
      </c>
      <c r="AO87" s="301" t="s">
        <v>302</v>
      </c>
      <c r="AP87" s="301"/>
      <c r="AQ87" s="306" t="n">
        <v>85</v>
      </c>
      <c r="AR87" s="228" t="s">
        <v>504</v>
      </c>
      <c r="AS87" s="321" t="s">
        <v>303</v>
      </c>
      <c r="AT87" s="322" t="s">
        <v>298</v>
      </c>
      <c r="AU87" s="301" t="s">
        <v>302</v>
      </c>
      <c r="AV87" s="301"/>
    </row>
    <row r="88" customFormat="false" ht="12.75" hidden="false" customHeight="false" outlineLevel="0" collapsed="false">
      <c r="A88" s="334" t="n">
        <v>39508</v>
      </c>
      <c r="B88" s="335" t="n">
        <v>0.8</v>
      </c>
      <c r="C88" s="335" t="n">
        <v>3.587</v>
      </c>
      <c r="D88" s="335" t="n">
        <v>-0.0475</v>
      </c>
      <c r="E88" s="291" t="n">
        <v>-0.0475</v>
      </c>
      <c r="F88" s="291" t="n">
        <v>-0.005</v>
      </c>
      <c r="G88" s="336" t="n">
        <v>-0.005</v>
      </c>
      <c r="J88" s="335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64"/>
      <c r="AD88" s="292"/>
      <c r="AE88" s="292"/>
      <c r="AF88" s="292"/>
      <c r="AG88" s="292"/>
      <c r="AH88" s="292"/>
      <c r="AI88" s="292"/>
      <c r="AJ88" s="292"/>
      <c r="AK88" s="306" t="n">
        <v>86</v>
      </c>
      <c r="AL88" s="134" t="s">
        <v>505</v>
      </c>
      <c r="AM88" s="321" t="s">
        <v>301</v>
      </c>
      <c r="AN88" s="322" t="s">
        <v>375</v>
      </c>
      <c r="AO88" s="301" t="s">
        <v>302</v>
      </c>
      <c r="AP88" s="301"/>
      <c r="AQ88" s="306" t="n">
        <v>86</v>
      </c>
      <c r="AR88" s="228" t="s">
        <v>506</v>
      </c>
      <c r="AS88" s="321" t="s">
        <v>303</v>
      </c>
      <c r="AT88" s="322" t="s">
        <v>298</v>
      </c>
      <c r="AU88" s="301" t="s">
        <v>302</v>
      </c>
      <c r="AV88" s="301"/>
    </row>
    <row r="89" customFormat="false" ht="12.75" hidden="false" customHeight="false" outlineLevel="0" collapsed="false">
      <c r="A89" s="334" t="n">
        <v>39539</v>
      </c>
      <c r="B89" s="335" t="n">
        <v>0.45</v>
      </c>
      <c r="C89" s="335" t="n">
        <v>3.417</v>
      </c>
      <c r="D89" s="335" t="n">
        <v>-0.01</v>
      </c>
      <c r="E89" s="291" t="n">
        <v>-0.01</v>
      </c>
      <c r="F89" s="291" t="n">
        <v>-0.005</v>
      </c>
      <c r="G89" s="336" t="n">
        <v>-0.005</v>
      </c>
      <c r="J89" s="335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64"/>
      <c r="AD89" s="292"/>
      <c r="AE89" s="292"/>
      <c r="AF89" s="292"/>
      <c r="AG89" s="292"/>
      <c r="AH89" s="292"/>
      <c r="AI89" s="292"/>
      <c r="AJ89" s="292"/>
      <c r="AK89" s="306" t="n">
        <v>87</v>
      </c>
      <c r="AL89" s="134" t="s">
        <v>507</v>
      </c>
      <c r="AM89" s="321" t="s">
        <v>301</v>
      </c>
      <c r="AN89" s="322" t="s">
        <v>375</v>
      </c>
      <c r="AO89" s="301" t="s">
        <v>302</v>
      </c>
      <c r="AP89" s="301"/>
      <c r="AQ89" s="306" t="n">
        <v>87</v>
      </c>
      <c r="AR89" s="228" t="s">
        <v>508</v>
      </c>
      <c r="AS89" s="321" t="s">
        <v>303</v>
      </c>
      <c r="AT89" s="322" t="s">
        <v>298</v>
      </c>
      <c r="AU89" s="301" t="s">
        <v>302</v>
      </c>
      <c r="AV89" s="301"/>
    </row>
    <row r="90" customFormat="false" ht="12.75" hidden="false" customHeight="false" outlineLevel="0" collapsed="false">
      <c r="A90" s="334" t="n">
        <v>39569</v>
      </c>
      <c r="B90" s="335" t="n">
        <v>0.5</v>
      </c>
      <c r="C90" s="335" t="n">
        <v>3.417</v>
      </c>
      <c r="D90" s="335" t="n">
        <v>-0.01</v>
      </c>
      <c r="E90" s="291" t="n">
        <v>-0.01</v>
      </c>
      <c r="F90" s="291" t="n">
        <v>-0.005</v>
      </c>
      <c r="G90" s="336" t="n">
        <v>-0.005</v>
      </c>
      <c r="J90" s="335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64"/>
      <c r="AD90" s="292"/>
      <c r="AE90" s="292"/>
      <c r="AF90" s="292"/>
      <c r="AG90" s="292"/>
      <c r="AH90" s="292"/>
      <c r="AI90" s="292"/>
      <c r="AJ90" s="292"/>
      <c r="AK90" s="306" t="n">
        <v>88</v>
      </c>
      <c r="AL90" s="134" t="s">
        <v>509</v>
      </c>
      <c r="AM90" s="321" t="s">
        <v>301</v>
      </c>
      <c r="AN90" s="322" t="s">
        <v>375</v>
      </c>
      <c r="AO90" s="301" t="s">
        <v>302</v>
      </c>
      <c r="AP90" s="301"/>
      <c r="AQ90" s="306" t="n">
        <v>88</v>
      </c>
      <c r="AR90" s="228" t="s">
        <v>510</v>
      </c>
      <c r="AS90" s="321" t="s">
        <v>303</v>
      </c>
      <c r="AT90" s="322" t="s">
        <v>298</v>
      </c>
      <c r="AU90" s="301" t="s">
        <v>302</v>
      </c>
      <c r="AV90" s="301"/>
    </row>
    <row r="91" customFormat="false" ht="12.75" hidden="false" customHeight="false" outlineLevel="0" collapsed="false">
      <c r="A91" s="334" t="n">
        <v>39600</v>
      </c>
      <c r="B91" s="335" t="n">
        <v>0.5</v>
      </c>
      <c r="C91" s="335" t="n">
        <v>3.449</v>
      </c>
      <c r="D91" s="335" t="n">
        <v>-0.005</v>
      </c>
      <c r="E91" s="291" t="n">
        <v>-0.005</v>
      </c>
      <c r="F91" s="291" t="n">
        <v>-0.005</v>
      </c>
      <c r="G91" s="336" t="n">
        <v>-0.005</v>
      </c>
      <c r="J91" s="335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64"/>
      <c r="AD91" s="292"/>
      <c r="AE91" s="292"/>
      <c r="AF91" s="292"/>
      <c r="AG91" s="292"/>
      <c r="AH91" s="292"/>
      <c r="AI91" s="292"/>
      <c r="AJ91" s="292"/>
      <c r="AK91" s="306" t="n">
        <v>89</v>
      </c>
      <c r="AL91" s="134" t="s">
        <v>511</v>
      </c>
      <c r="AM91" s="321" t="s">
        <v>301</v>
      </c>
      <c r="AN91" s="322" t="s">
        <v>375</v>
      </c>
      <c r="AO91" s="301" t="s">
        <v>302</v>
      </c>
      <c r="AP91" s="301"/>
      <c r="AQ91" s="306" t="n">
        <v>89</v>
      </c>
      <c r="AR91" s="228" t="s">
        <v>512</v>
      </c>
      <c r="AS91" s="321" t="s">
        <v>303</v>
      </c>
      <c r="AT91" s="322" t="s">
        <v>298</v>
      </c>
      <c r="AU91" s="301" t="s">
        <v>302</v>
      </c>
      <c r="AV91" s="301"/>
    </row>
    <row r="92" customFormat="false" ht="12.75" hidden="false" customHeight="false" outlineLevel="0" collapsed="false">
      <c r="A92" s="334" t="n">
        <v>39630</v>
      </c>
      <c r="B92" s="335" t="n">
        <v>0.5</v>
      </c>
      <c r="C92" s="335" t="n">
        <v>3.499</v>
      </c>
      <c r="D92" s="335" t="n">
        <v>-0.0025</v>
      </c>
      <c r="E92" s="291" t="n">
        <v>-0.0025</v>
      </c>
      <c r="F92" s="291" t="n">
        <v>-0.005</v>
      </c>
      <c r="G92" s="336" t="n">
        <v>-0.005</v>
      </c>
      <c r="J92" s="335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64"/>
      <c r="AD92" s="292"/>
      <c r="AE92" s="292"/>
      <c r="AF92" s="292"/>
      <c r="AG92" s="292"/>
      <c r="AH92" s="292"/>
      <c r="AI92" s="292"/>
      <c r="AJ92" s="292"/>
      <c r="AK92" s="306" t="n">
        <v>90</v>
      </c>
      <c r="AL92" s="134" t="s">
        <v>513</v>
      </c>
      <c r="AM92" s="321" t="s">
        <v>301</v>
      </c>
      <c r="AN92" s="322" t="s">
        <v>375</v>
      </c>
      <c r="AO92" s="301" t="s">
        <v>302</v>
      </c>
      <c r="AP92" s="301"/>
      <c r="AQ92" s="306" t="n">
        <v>90</v>
      </c>
      <c r="AR92" s="228" t="s">
        <v>514</v>
      </c>
      <c r="AS92" s="321" t="s">
        <v>303</v>
      </c>
      <c r="AT92" s="322" t="s">
        <v>298</v>
      </c>
      <c r="AU92" s="301" t="s">
        <v>302</v>
      </c>
      <c r="AV92" s="301"/>
    </row>
    <row r="93" customFormat="false" ht="12.75" hidden="false" customHeight="false" outlineLevel="0" collapsed="false">
      <c r="A93" s="334" t="n">
        <v>39661</v>
      </c>
      <c r="B93" s="335" t="n">
        <v>0.55</v>
      </c>
      <c r="C93" s="335" t="n">
        <v>3.533</v>
      </c>
      <c r="D93" s="335" t="n">
        <v>0</v>
      </c>
      <c r="E93" s="291" t="n">
        <v>0</v>
      </c>
      <c r="F93" s="291" t="n">
        <v>-0.005</v>
      </c>
      <c r="G93" s="336" t="n">
        <v>-0.005</v>
      </c>
      <c r="J93" s="335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64"/>
      <c r="AD93" s="292"/>
      <c r="AE93" s="292"/>
      <c r="AF93" s="292"/>
      <c r="AG93" s="292"/>
      <c r="AH93" s="292"/>
      <c r="AI93" s="292"/>
      <c r="AJ93" s="292"/>
      <c r="AK93" s="306" t="n">
        <v>91</v>
      </c>
      <c r="AL93" s="134" t="s">
        <v>515</v>
      </c>
      <c r="AM93" s="321" t="s">
        <v>301</v>
      </c>
      <c r="AN93" s="322" t="s">
        <v>375</v>
      </c>
      <c r="AO93" s="301" t="s">
        <v>302</v>
      </c>
      <c r="AP93" s="301"/>
      <c r="AQ93" s="306" t="n">
        <v>91</v>
      </c>
      <c r="AR93" s="228" t="s">
        <v>516</v>
      </c>
      <c r="AS93" s="321" t="s">
        <v>303</v>
      </c>
      <c r="AT93" s="322" t="s">
        <v>298</v>
      </c>
      <c r="AU93" s="301" t="s">
        <v>302</v>
      </c>
      <c r="AV93" s="301"/>
    </row>
    <row r="94" customFormat="false" ht="12.75" hidden="false" customHeight="false" outlineLevel="0" collapsed="false">
      <c r="A94" s="334" t="n">
        <v>39692</v>
      </c>
      <c r="B94" s="335" t="n">
        <v>0.55</v>
      </c>
      <c r="C94" s="335" t="n">
        <v>3.546</v>
      </c>
      <c r="D94" s="335" t="n">
        <v>-0.0075</v>
      </c>
      <c r="E94" s="291" t="n">
        <v>-0.0075</v>
      </c>
      <c r="F94" s="291" t="n">
        <v>-0.005</v>
      </c>
      <c r="G94" s="336" t="n">
        <v>-0.005</v>
      </c>
      <c r="J94" s="335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64"/>
      <c r="AD94" s="292"/>
      <c r="AE94" s="292"/>
      <c r="AF94" s="292"/>
      <c r="AG94" s="292"/>
      <c r="AH94" s="292"/>
      <c r="AI94" s="292"/>
      <c r="AJ94" s="292"/>
      <c r="AK94" s="306" t="n">
        <v>92</v>
      </c>
      <c r="AL94" s="134" t="s">
        <v>517</v>
      </c>
      <c r="AM94" s="321" t="s">
        <v>301</v>
      </c>
      <c r="AN94" s="322" t="s">
        <v>375</v>
      </c>
      <c r="AO94" s="301" t="s">
        <v>302</v>
      </c>
      <c r="AP94" s="301"/>
      <c r="AQ94" s="306" t="n">
        <v>92</v>
      </c>
      <c r="AR94" s="228" t="s">
        <v>518</v>
      </c>
      <c r="AS94" s="321" t="s">
        <v>303</v>
      </c>
      <c r="AT94" s="322" t="s">
        <v>298</v>
      </c>
      <c r="AU94" s="301" t="s">
        <v>302</v>
      </c>
      <c r="AV94" s="301"/>
    </row>
    <row r="95" customFormat="false" ht="12.75" hidden="false" customHeight="false" outlineLevel="0" collapsed="false">
      <c r="A95" s="334" t="n">
        <v>39722</v>
      </c>
      <c r="B95" s="335" t="n">
        <v>0.6</v>
      </c>
      <c r="C95" s="335" t="n">
        <v>3.538</v>
      </c>
      <c r="D95" s="335" t="n">
        <v>-0.0175</v>
      </c>
      <c r="E95" s="291" t="n">
        <v>-0.0175</v>
      </c>
      <c r="F95" s="291" t="n">
        <v>-0.005</v>
      </c>
      <c r="G95" s="336" t="n">
        <v>-0.005</v>
      </c>
      <c r="J95" s="335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64"/>
      <c r="AD95" s="292"/>
      <c r="AE95" s="292"/>
      <c r="AF95" s="292"/>
      <c r="AG95" s="292"/>
      <c r="AH95" s="292"/>
      <c r="AI95" s="292"/>
      <c r="AJ95" s="292"/>
      <c r="AK95" s="306" t="n">
        <v>93</v>
      </c>
      <c r="AL95" s="134" t="s">
        <v>519</v>
      </c>
      <c r="AM95" s="321" t="s">
        <v>301</v>
      </c>
      <c r="AN95" s="322" t="s">
        <v>375</v>
      </c>
      <c r="AO95" s="301" t="s">
        <v>302</v>
      </c>
      <c r="AP95" s="301"/>
      <c r="AQ95" s="306" t="n">
        <v>93</v>
      </c>
      <c r="AR95" s="228" t="s">
        <v>520</v>
      </c>
      <c r="AS95" s="321" t="s">
        <v>303</v>
      </c>
      <c r="AT95" s="322" t="s">
        <v>298</v>
      </c>
      <c r="AU95" s="301" t="s">
        <v>302</v>
      </c>
      <c r="AV95" s="301"/>
    </row>
    <row r="96" customFormat="false" ht="12.75" hidden="false" customHeight="false" outlineLevel="0" collapsed="false">
      <c r="A96" s="334" t="n">
        <v>39753</v>
      </c>
      <c r="B96" s="335" t="n">
        <v>0.85</v>
      </c>
      <c r="C96" s="335" t="n">
        <v>3.708</v>
      </c>
      <c r="D96" s="335" t="n">
        <v>-0.0525</v>
      </c>
      <c r="E96" s="291" t="n">
        <v>-0.0525</v>
      </c>
      <c r="F96" s="291" t="n">
        <v>-0.005</v>
      </c>
      <c r="G96" s="336" t="n">
        <v>-0.005</v>
      </c>
      <c r="J96" s="335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64"/>
      <c r="AD96" s="292"/>
      <c r="AE96" s="292"/>
      <c r="AF96" s="292"/>
      <c r="AG96" s="292"/>
      <c r="AH96" s="292"/>
      <c r="AI96" s="292"/>
      <c r="AJ96" s="292"/>
      <c r="AK96" s="306" t="n">
        <v>94</v>
      </c>
      <c r="AL96" s="134" t="s">
        <v>521</v>
      </c>
      <c r="AM96" s="321" t="s">
        <v>301</v>
      </c>
      <c r="AN96" s="322" t="s">
        <v>375</v>
      </c>
      <c r="AO96" s="301" t="s">
        <v>302</v>
      </c>
      <c r="AP96" s="301"/>
      <c r="AQ96" s="306" t="n">
        <v>94</v>
      </c>
      <c r="AR96" s="228" t="s">
        <v>522</v>
      </c>
      <c r="AS96" s="321" t="s">
        <v>303</v>
      </c>
      <c r="AT96" s="322" t="s">
        <v>298</v>
      </c>
      <c r="AU96" s="301" t="s">
        <v>302</v>
      </c>
      <c r="AV96" s="301"/>
    </row>
    <row r="97" customFormat="false" ht="12.75" hidden="false" customHeight="false" outlineLevel="0" collapsed="false">
      <c r="A97" s="334" t="n">
        <v>39783</v>
      </c>
      <c r="B97" s="335" t="n">
        <v>1.05</v>
      </c>
      <c r="C97" s="335" t="n">
        <v>3.883</v>
      </c>
      <c r="D97" s="335" t="n">
        <v>-0.075</v>
      </c>
      <c r="E97" s="291" t="n">
        <v>-0.075</v>
      </c>
      <c r="F97" s="291" t="n">
        <v>-0.005</v>
      </c>
      <c r="G97" s="336" t="n">
        <v>-0.005</v>
      </c>
      <c r="J97" s="335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64"/>
      <c r="AD97" s="292"/>
      <c r="AE97" s="292"/>
      <c r="AF97" s="292"/>
      <c r="AG97" s="292"/>
      <c r="AH97" s="292"/>
      <c r="AI97" s="292"/>
      <c r="AJ97" s="292"/>
      <c r="AK97" s="306" t="n">
        <v>95</v>
      </c>
      <c r="AL97" s="134" t="s">
        <v>523</v>
      </c>
      <c r="AM97" s="321" t="s">
        <v>301</v>
      </c>
      <c r="AN97" s="322" t="s">
        <v>375</v>
      </c>
      <c r="AO97" s="301" t="s">
        <v>302</v>
      </c>
      <c r="AP97" s="301"/>
      <c r="AQ97" s="306" t="n">
        <v>95</v>
      </c>
      <c r="AR97" s="228" t="s">
        <v>524</v>
      </c>
      <c r="AS97" s="321" t="s">
        <v>303</v>
      </c>
      <c r="AT97" s="322" t="s">
        <v>298</v>
      </c>
      <c r="AU97" s="301" t="s">
        <v>302</v>
      </c>
      <c r="AV97" s="301"/>
    </row>
    <row r="98" customFormat="false" ht="12.75" hidden="false" customHeight="false" outlineLevel="0" collapsed="false">
      <c r="A98" s="334" t="n">
        <v>39814</v>
      </c>
      <c r="B98" s="335" t="n">
        <v>1.05</v>
      </c>
      <c r="C98" s="335" t="n">
        <v>3.928</v>
      </c>
      <c r="D98" s="335" t="n">
        <v>-0.0775</v>
      </c>
      <c r="E98" s="291" t="n">
        <v>-0.0775</v>
      </c>
      <c r="F98" s="291" t="n">
        <v>-0.005</v>
      </c>
      <c r="G98" s="336" t="n">
        <v>-0.005</v>
      </c>
      <c r="J98" s="335"/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64"/>
      <c r="AD98" s="292"/>
      <c r="AE98" s="292"/>
      <c r="AF98" s="292"/>
      <c r="AG98" s="292"/>
      <c r="AH98" s="292"/>
      <c r="AI98" s="292"/>
      <c r="AJ98" s="292"/>
      <c r="AK98" s="306" t="n">
        <v>96</v>
      </c>
      <c r="AL98" s="134" t="s">
        <v>525</v>
      </c>
      <c r="AM98" s="321" t="s">
        <v>301</v>
      </c>
      <c r="AN98" s="322" t="s">
        <v>375</v>
      </c>
      <c r="AO98" s="301" t="s">
        <v>302</v>
      </c>
      <c r="AP98" s="301"/>
      <c r="AQ98" s="306" t="n">
        <v>96</v>
      </c>
      <c r="AR98" s="228" t="s">
        <v>526</v>
      </c>
      <c r="AS98" s="321" t="s">
        <v>303</v>
      </c>
      <c r="AT98" s="322" t="s">
        <v>298</v>
      </c>
      <c r="AU98" s="301" t="s">
        <v>302</v>
      </c>
      <c r="AV98" s="301"/>
    </row>
    <row r="99" customFormat="false" ht="12.75" hidden="false" customHeight="false" outlineLevel="0" collapsed="false">
      <c r="A99" s="334" t="n">
        <v>39845</v>
      </c>
      <c r="B99" s="335" t="n">
        <v>1.05</v>
      </c>
      <c r="C99" s="335" t="n">
        <v>3.814</v>
      </c>
      <c r="D99" s="335" t="n">
        <v>-0.06</v>
      </c>
      <c r="E99" s="291" t="n">
        <v>-0.06</v>
      </c>
      <c r="F99" s="291" t="n">
        <v>-0.005</v>
      </c>
      <c r="G99" s="336" t="n">
        <v>-0.005</v>
      </c>
      <c r="J99" s="335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64"/>
      <c r="AD99" s="292"/>
      <c r="AE99" s="292"/>
      <c r="AF99" s="292"/>
      <c r="AG99" s="292"/>
      <c r="AH99" s="292"/>
      <c r="AI99" s="292"/>
      <c r="AJ99" s="292"/>
      <c r="AK99" s="306" t="n">
        <v>97</v>
      </c>
      <c r="AL99" s="134" t="s">
        <v>527</v>
      </c>
      <c r="AM99" s="321" t="s">
        <v>301</v>
      </c>
      <c r="AN99" s="322" t="s">
        <v>375</v>
      </c>
      <c r="AO99" s="301" t="s">
        <v>302</v>
      </c>
      <c r="AP99" s="301"/>
      <c r="AQ99" s="306" t="n">
        <v>97</v>
      </c>
      <c r="AR99" s="228" t="s">
        <v>528</v>
      </c>
      <c r="AS99" s="321" t="s">
        <v>303</v>
      </c>
      <c r="AT99" s="322" t="s">
        <v>298</v>
      </c>
      <c r="AU99" s="301" t="s">
        <v>302</v>
      </c>
      <c r="AV99" s="301"/>
    </row>
    <row r="100" customFormat="false" ht="12.75" hidden="false" customHeight="false" outlineLevel="0" collapsed="false">
      <c r="A100" s="334" t="n">
        <v>39873</v>
      </c>
      <c r="B100" s="335" t="n">
        <v>0.8</v>
      </c>
      <c r="C100" s="335" t="n">
        <v>3.682</v>
      </c>
      <c r="D100" s="335" t="n">
        <v>-0.0475</v>
      </c>
      <c r="E100" s="291" t="n">
        <v>-0.0475</v>
      </c>
      <c r="F100" s="291" t="n">
        <v>-0.005</v>
      </c>
      <c r="G100" s="336" t="n">
        <v>-0.005</v>
      </c>
      <c r="J100" s="335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  <c r="AC100" s="264"/>
      <c r="AD100" s="292"/>
      <c r="AE100" s="292"/>
      <c r="AF100" s="292"/>
      <c r="AG100" s="292"/>
      <c r="AH100" s="292"/>
      <c r="AI100" s="292"/>
      <c r="AJ100" s="292"/>
      <c r="AK100" s="306" t="n">
        <v>98</v>
      </c>
      <c r="AL100" s="134" t="s">
        <v>529</v>
      </c>
      <c r="AM100" s="321" t="s">
        <v>301</v>
      </c>
      <c r="AN100" s="322" t="s">
        <v>375</v>
      </c>
      <c r="AO100" s="301" t="s">
        <v>302</v>
      </c>
      <c r="AP100" s="301"/>
      <c r="AQ100" s="306" t="n">
        <v>98</v>
      </c>
      <c r="AR100" s="228" t="s">
        <v>530</v>
      </c>
      <c r="AS100" s="321" t="s">
        <v>303</v>
      </c>
      <c r="AT100" s="322" t="s">
        <v>298</v>
      </c>
      <c r="AU100" s="301" t="s">
        <v>302</v>
      </c>
      <c r="AV100" s="301"/>
    </row>
    <row r="101" customFormat="false" ht="12.75" hidden="false" customHeight="false" outlineLevel="0" collapsed="false">
      <c r="A101" s="334" t="n">
        <v>39904</v>
      </c>
      <c r="B101" s="335" t="n">
        <v>0.45</v>
      </c>
      <c r="C101" s="335" t="n">
        <v>3.512</v>
      </c>
      <c r="D101" s="335" t="n">
        <v>-0.01</v>
      </c>
      <c r="E101" s="291" t="n">
        <v>-0.01</v>
      </c>
      <c r="F101" s="291" t="n">
        <v>-0.005</v>
      </c>
      <c r="G101" s="336" t="n">
        <v>-0.005</v>
      </c>
      <c r="J101" s="335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2"/>
      <c r="AC101" s="264"/>
      <c r="AD101" s="292"/>
      <c r="AE101" s="292"/>
      <c r="AF101" s="292"/>
      <c r="AG101" s="292"/>
      <c r="AH101" s="292"/>
      <c r="AI101" s="292"/>
      <c r="AJ101" s="292"/>
      <c r="AK101" s="306" t="n">
        <v>99</v>
      </c>
      <c r="AL101" s="134" t="s">
        <v>531</v>
      </c>
      <c r="AM101" s="321" t="s">
        <v>301</v>
      </c>
      <c r="AN101" s="322" t="s">
        <v>375</v>
      </c>
      <c r="AO101" s="301" t="s">
        <v>302</v>
      </c>
      <c r="AP101" s="301"/>
      <c r="AQ101" s="306" t="n">
        <v>99</v>
      </c>
      <c r="AR101" s="228" t="s">
        <v>532</v>
      </c>
      <c r="AS101" s="321" t="s">
        <v>303</v>
      </c>
      <c r="AT101" s="322" t="s">
        <v>298</v>
      </c>
      <c r="AU101" s="301" t="s">
        <v>302</v>
      </c>
      <c r="AV101" s="301"/>
    </row>
    <row r="102" customFormat="false" ht="12.75" hidden="false" customHeight="false" outlineLevel="0" collapsed="false">
      <c r="A102" s="334" t="n">
        <v>39934</v>
      </c>
      <c r="B102" s="335" t="n">
        <v>0.5</v>
      </c>
      <c r="C102" s="335" t="n">
        <v>3.512</v>
      </c>
      <c r="D102" s="335" t="n">
        <v>-0.01</v>
      </c>
      <c r="E102" s="291" t="n">
        <v>-0.01</v>
      </c>
      <c r="F102" s="291" t="n">
        <v>-0.005</v>
      </c>
      <c r="G102" s="336" t="n">
        <v>-0.005</v>
      </c>
      <c r="J102" s="335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64"/>
      <c r="AD102" s="292"/>
      <c r="AE102" s="292"/>
      <c r="AF102" s="292"/>
      <c r="AG102" s="292"/>
      <c r="AH102" s="292"/>
      <c r="AI102" s="292"/>
      <c r="AJ102" s="292"/>
      <c r="AK102" s="306" t="n">
        <v>100</v>
      </c>
      <c r="AL102" s="134" t="s">
        <v>533</v>
      </c>
      <c r="AM102" s="321" t="s">
        <v>301</v>
      </c>
      <c r="AN102" s="322" t="s">
        <v>375</v>
      </c>
      <c r="AO102" s="301" t="s">
        <v>302</v>
      </c>
      <c r="AP102" s="301"/>
      <c r="AQ102" s="306" t="n">
        <v>100</v>
      </c>
      <c r="AR102" s="228" t="s">
        <v>534</v>
      </c>
      <c r="AS102" s="321" t="s">
        <v>303</v>
      </c>
      <c r="AT102" s="322" t="s">
        <v>298</v>
      </c>
      <c r="AU102" s="301" t="s">
        <v>302</v>
      </c>
      <c r="AV102" s="301"/>
    </row>
    <row r="103" customFormat="false" ht="12.75" hidden="false" customHeight="false" outlineLevel="0" collapsed="false">
      <c r="A103" s="334" t="n">
        <v>39965</v>
      </c>
      <c r="B103" s="335" t="n">
        <v>0.5</v>
      </c>
      <c r="C103" s="335" t="n">
        <v>3.544</v>
      </c>
      <c r="D103" s="335" t="n">
        <v>-0.005</v>
      </c>
      <c r="E103" s="291" t="n">
        <v>-0.005</v>
      </c>
      <c r="F103" s="291" t="n">
        <v>-0.005</v>
      </c>
      <c r="G103" s="336" t="n">
        <v>-0.005</v>
      </c>
      <c r="J103" s="335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64"/>
      <c r="AD103" s="292"/>
      <c r="AE103" s="292"/>
      <c r="AF103" s="292"/>
      <c r="AG103" s="292"/>
      <c r="AH103" s="292"/>
      <c r="AI103" s="292"/>
      <c r="AJ103" s="292"/>
      <c r="AK103" s="306" t="n">
        <v>101</v>
      </c>
      <c r="AL103" s="134" t="s">
        <v>535</v>
      </c>
      <c r="AM103" s="321" t="s">
        <v>301</v>
      </c>
      <c r="AN103" s="322" t="s">
        <v>375</v>
      </c>
      <c r="AO103" s="301" t="s">
        <v>302</v>
      </c>
      <c r="AP103" s="301"/>
      <c r="AQ103" s="306" t="n">
        <v>101</v>
      </c>
      <c r="AR103" s="228" t="s">
        <v>536</v>
      </c>
      <c r="AS103" s="321" t="s">
        <v>303</v>
      </c>
      <c r="AT103" s="322" t="s">
        <v>298</v>
      </c>
      <c r="AU103" s="301" t="s">
        <v>302</v>
      </c>
      <c r="AV103" s="301"/>
    </row>
    <row r="104" customFormat="false" ht="12.75" hidden="false" customHeight="false" outlineLevel="0" collapsed="false">
      <c r="A104" s="334" t="n">
        <v>39995</v>
      </c>
      <c r="B104" s="335" t="n">
        <v>0.5</v>
      </c>
      <c r="C104" s="335" t="n">
        <v>3.594</v>
      </c>
      <c r="D104" s="335" t="n">
        <v>-0.0025</v>
      </c>
      <c r="E104" s="291" t="n">
        <v>-0.0025</v>
      </c>
      <c r="F104" s="291" t="n">
        <v>-0.005</v>
      </c>
      <c r="G104" s="336" t="n">
        <v>-0.005</v>
      </c>
      <c r="J104" s="335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64"/>
      <c r="AD104" s="292"/>
      <c r="AE104" s="292"/>
      <c r="AF104" s="292"/>
      <c r="AG104" s="292"/>
      <c r="AH104" s="292"/>
      <c r="AI104" s="292"/>
      <c r="AJ104" s="292"/>
      <c r="AK104" s="306" t="n">
        <v>102</v>
      </c>
      <c r="AL104" s="134" t="s">
        <v>537</v>
      </c>
      <c r="AM104" s="321" t="s">
        <v>301</v>
      </c>
      <c r="AN104" s="322" t="s">
        <v>375</v>
      </c>
      <c r="AO104" s="301" t="s">
        <v>302</v>
      </c>
      <c r="AP104" s="301"/>
      <c r="AQ104" s="306" t="n">
        <v>102</v>
      </c>
      <c r="AR104" s="228" t="s">
        <v>538</v>
      </c>
      <c r="AS104" s="321" t="s">
        <v>303</v>
      </c>
      <c r="AT104" s="322" t="s">
        <v>298</v>
      </c>
      <c r="AU104" s="301" t="s">
        <v>302</v>
      </c>
      <c r="AV104" s="301"/>
    </row>
    <row r="105" customFormat="false" ht="12.75" hidden="false" customHeight="false" outlineLevel="0" collapsed="false">
      <c r="A105" s="334" t="n">
        <v>40026</v>
      </c>
      <c r="B105" s="335" t="n">
        <v>0.55</v>
      </c>
      <c r="C105" s="335" t="n">
        <v>3.628</v>
      </c>
      <c r="D105" s="335" t="n">
        <v>0</v>
      </c>
      <c r="E105" s="291" t="n">
        <v>0</v>
      </c>
      <c r="F105" s="291" t="n">
        <v>-0.005</v>
      </c>
      <c r="G105" s="336" t="n">
        <v>-0.005</v>
      </c>
      <c r="J105" s="335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292"/>
      <c r="AC105" s="264"/>
      <c r="AD105" s="292"/>
      <c r="AE105" s="292"/>
      <c r="AF105" s="292"/>
      <c r="AG105" s="292"/>
      <c r="AH105" s="292"/>
      <c r="AI105" s="292"/>
      <c r="AJ105" s="292"/>
      <c r="AK105" s="306" t="n">
        <v>103</v>
      </c>
      <c r="AL105" s="134" t="s">
        <v>539</v>
      </c>
      <c r="AM105" s="321" t="s">
        <v>301</v>
      </c>
      <c r="AN105" s="322" t="s">
        <v>375</v>
      </c>
      <c r="AO105" s="301" t="s">
        <v>302</v>
      </c>
      <c r="AP105" s="301"/>
      <c r="AQ105" s="306" t="n">
        <v>103</v>
      </c>
      <c r="AR105" s="228" t="s">
        <v>540</v>
      </c>
      <c r="AS105" s="321" t="s">
        <v>303</v>
      </c>
      <c r="AT105" s="322" t="s">
        <v>298</v>
      </c>
      <c r="AU105" s="301" t="s">
        <v>302</v>
      </c>
      <c r="AV105" s="301"/>
    </row>
    <row r="106" customFormat="false" ht="12.75" hidden="false" customHeight="false" outlineLevel="0" collapsed="false">
      <c r="A106" s="334" t="n">
        <v>40057</v>
      </c>
      <c r="B106" s="335" t="n">
        <v>0.55</v>
      </c>
      <c r="C106" s="335" t="n">
        <v>3.641</v>
      </c>
      <c r="D106" s="335" t="n">
        <v>-0.0075</v>
      </c>
      <c r="E106" s="291" t="n">
        <v>-0.0075</v>
      </c>
      <c r="F106" s="291" t="n">
        <v>-0.005</v>
      </c>
      <c r="G106" s="336" t="n">
        <v>-0.005</v>
      </c>
      <c r="J106" s="335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292"/>
      <c r="AC106" s="264"/>
      <c r="AD106" s="292"/>
      <c r="AE106" s="292"/>
      <c r="AF106" s="292"/>
      <c r="AG106" s="292"/>
      <c r="AH106" s="292"/>
      <c r="AI106" s="292"/>
      <c r="AJ106" s="292"/>
      <c r="AK106" s="306" t="n">
        <v>104</v>
      </c>
      <c r="AL106" s="134" t="s">
        <v>380</v>
      </c>
      <c r="AM106" s="321" t="s">
        <v>301</v>
      </c>
      <c r="AN106" s="322" t="s">
        <v>298</v>
      </c>
      <c r="AO106" s="301" t="s">
        <v>302</v>
      </c>
      <c r="AP106" s="301"/>
      <c r="AQ106" s="306" t="n">
        <v>104</v>
      </c>
      <c r="AR106" s="228" t="s">
        <v>541</v>
      </c>
      <c r="AS106" s="321" t="s">
        <v>303</v>
      </c>
      <c r="AT106" s="322" t="s">
        <v>298</v>
      </c>
      <c r="AU106" s="301" t="s">
        <v>302</v>
      </c>
      <c r="AV106" s="301"/>
    </row>
    <row r="107" customFormat="false" ht="12.75" hidden="false" customHeight="false" outlineLevel="0" collapsed="false">
      <c r="A107" s="334" t="n">
        <v>40087</v>
      </c>
      <c r="B107" s="335" t="n">
        <v>0.6</v>
      </c>
      <c r="C107" s="335" t="n">
        <v>3.633</v>
      </c>
      <c r="D107" s="335" t="n">
        <v>-0.0175</v>
      </c>
      <c r="E107" s="291" t="n">
        <v>-0.0175</v>
      </c>
      <c r="F107" s="291" t="n">
        <v>-0.005</v>
      </c>
      <c r="G107" s="336" t="n">
        <v>-0.005</v>
      </c>
      <c r="J107" s="335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64"/>
      <c r="AD107" s="292"/>
      <c r="AE107" s="292"/>
      <c r="AF107" s="292"/>
      <c r="AG107" s="292"/>
      <c r="AH107" s="292"/>
      <c r="AI107" s="292"/>
      <c r="AJ107" s="292"/>
      <c r="AK107" s="306" t="n">
        <v>105</v>
      </c>
      <c r="AL107" s="134" t="s">
        <v>542</v>
      </c>
      <c r="AM107" s="321" t="s">
        <v>301</v>
      </c>
      <c r="AN107" s="322" t="s">
        <v>375</v>
      </c>
      <c r="AO107" s="301" t="s">
        <v>302</v>
      </c>
      <c r="AP107" s="301"/>
      <c r="AQ107" s="306" t="n">
        <v>105</v>
      </c>
      <c r="AR107" s="228" t="s">
        <v>543</v>
      </c>
      <c r="AS107" s="321" t="s">
        <v>303</v>
      </c>
      <c r="AT107" s="322" t="s">
        <v>298</v>
      </c>
      <c r="AU107" s="301" t="s">
        <v>302</v>
      </c>
      <c r="AV107" s="301"/>
    </row>
    <row r="108" customFormat="false" ht="12.75" hidden="false" customHeight="false" outlineLevel="0" collapsed="false">
      <c r="A108" s="334" t="n">
        <v>40118</v>
      </c>
      <c r="B108" s="335" t="n">
        <v>0.85</v>
      </c>
      <c r="C108" s="335" t="n">
        <v>3.803</v>
      </c>
      <c r="D108" s="335" t="n">
        <v>-0.0525</v>
      </c>
      <c r="E108" s="291" t="n">
        <v>-0.0525</v>
      </c>
      <c r="F108" s="291" t="n">
        <v>-0.005</v>
      </c>
      <c r="G108" s="336" t="n">
        <v>-0.005</v>
      </c>
      <c r="J108" s="335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292"/>
      <c r="Y108" s="292"/>
      <c r="Z108" s="292"/>
      <c r="AA108" s="292"/>
      <c r="AB108" s="292"/>
      <c r="AC108" s="264"/>
      <c r="AD108" s="292"/>
      <c r="AE108" s="292"/>
      <c r="AF108" s="292"/>
      <c r="AG108" s="292"/>
      <c r="AH108" s="292"/>
      <c r="AI108" s="292"/>
      <c r="AJ108" s="292"/>
      <c r="AK108" s="306" t="n">
        <v>106</v>
      </c>
      <c r="AL108" s="134" t="s">
        <v>544</v>
      </c>
      <c r="AM108" s="321" t="s">
        <v>301</v>
      </c>
      <c r="AN108" s="322" t="s">
        <v>375</v>
      </c>
      <c r="AO108" s="301" t="s">
        <v>302</v>
      </c>
      <c r="AP108" s="301"/>
      <c r="AQ108" s="306" t="n">
        <v>106</v>
      </c>
      <c r="AR108" s="228" t="s">
        <v>545</v>
      </c>
      <c r="AS108" s="321" t="s">
        <v>303</v>
      </c>
      <c r="AT108" s="322" t="s">
        <v>298</v>
      </c>
      <c r="AU108" s="301" t="s">
        <v>302</v>
      </c>
      <c r="AV108" s="301"/>
    </row>
    <row r="109" customFormat="false" ht="12.75" hidden="false" customHeight="false" outlineLevel="0" collapsed="false">
      <c r="A109" s="334" t="n">
        <v>40148</v>
      </c>
      <c r="B109" s="335" t="n">
        <v>1.05</v>
      </c>
      <c r="C109" s="335" t="n">
        <v>3.978</v>
      </c>
      <c r="D109" s="335" t="n">
        <v>-0.075</v>
      </c>
      <c r="E109" s="291" t="n">
        <v>-0.075</v>
      </c>
      <c r="F109" s="291" t="n">
        <v>-0.005</v>
      </c>
      <c r="G109" s="336" t="n">
        <v>-0.005</v>
      </c>
      <c r="J109" s="335"/>
      <c r="K109" s="292"/>
      <c r="L109" s="292"/>
      <c r="M109" s="292"/>
      <c r="N109" s="292"/>
      <c r="O109" s="292"/>
      <c r="P109" s="292"/>
      <c r="Q109" s="292"/>
      <c r="R109" s="292"/>
      <c r="S109" s="292"/>
      <c r="T109" s="292"/>
      <c r="U109" s="292"/>
      <c r="V109" s="292"/>
      <c r="W109" s="292"/>
      <c r="X109" s="292"/>
      <c r="Y109" s="292"/>
      <c r="Z109" s="292"/>
      <c r="AA109" s="292"/>
      <c r="AB109" s="292"/>
      <c r="AC109" s="264"/>
      <c r="AD109" s="292"/>
      <c r="AE109" s="292"/>
      <c r="AF109" s="292"/>
      <c r="AG109" s="292"/>
      <c r="AH109" s="292"/>
      <c r="AI109" s="292"/>
      <c r="AJ109" s="292"/>
      <c r="AK109" s="306" t="n">
        <v>107</v>
      </c>
      <c r="AL109" s="134" t="s">
        <v>546</v>
      </c>
      <c r="AM109" s="321" t="s">
        <v>301</v>
      </c>
      <c r="AN109" s="322" t="s">
        <v>375</v>
      </c>
      <c r="AO109" s="301" t="s">
        <v>302</v>
      </c>
      <c r="AP109" s="301"/>
      <c r="AQ109" s="306" t="n">
        <v>107</v>
      </c>
      <c r="AR109" s="228" t="s">
        <v>547</v>
      </c>
      <c r="AS109" s="321" t="s">
        <v>303</v>
      </c>
      <c r="AT109" s="322" t="s">
        <v>298</v>
      </c>
      <c r="AU109" s="301" t="s">
        <v>302</v>
      </c>
      <c r="AV109" s="301"/>
    </row>
    <row r="110" customFormat="false" ht="12.75" hidden="false" customHeight="false" outlineLevel="0" collapsed="false">
      <c r="A110" s="334" t="n">
        <v>40179</v>
      </c>
      <c r="B110" s="335" t="n">
        <v>1.05</v>
      </c>
      <c r="C110" s="335" t="n">
        <v>4.0255</v>
      </c>
      <c r="D110" s="335" t="n">
        <v>-0.0775</v>
      </c>
      <c r="E110" s="291" t="n">
        <v>-0.0775</v>
      </c>
      <c r="F110" s="291" t="n">
        <v>-0.005</v>
      </c>
      <c r="G110" s="336" t="n">
        <v>-0.005</v>
      </c>
      <c r="J110" s="335"/>
      <c r="K110" s="292"/>
      <c r="L110" s="292"/>
      <c r="M110" s="292"/>
      <c r="N110" s="292"/>
      <c r="O110" s="292"/>
      <c r="P110" s="292"/>
      <c r="Q110" s="292"/>
      <c r="R110" s="292"/>
      <c r="S110" s="292"/>
      <c r="T110" s="292"/>
      <c r="U110" s="292"/>
      <c r="V110" s="292"/>
      <c r="W110" s="292"/>
      <c r="X110" s="292"/>
      <c r="Y110" s="292"/>
      <c r="Z110" s="292"/>
      <c r="AA110" s="292"/>
      <c r="AB110" s="292"/>
      <c r="AC110" s="264"/>
      <c r="AD110" s="292"/>
      <c r="AE110" s="292"/>
      <c r="AF110" s="292"/>
      <c r="AG110" s="292"/>
      <c r="AH110" s="292"/>
      <c r="AI110" s="292"/>
      <c r="AJ110" s="292"/>
      <c r="AK110" s="306" t="n">
        <v>108</v>
      </c>
      <c r="AL110" s="134" t="s">
        <v>548</v>
      </c>
      <c r="AM110" s="321" t="s">
        <v>301</v>
      </c>
      <c r="AN110" s="322" t="s">
        <v>375</v>
      </c>
      <c r="AO110" s="301" t="s">
        <v>302</v>
      </c>
      <c r="AP110" s="301"/>
      <c r="AQ110" s="306" t="n">
        <v>108</v>
      </c>
      <c r="AR110" s="228" t="s">
        <v>549</v>
      </c>
      <c r="AS110" s="321" t="s">
        <v>303</v>
      </c>
      <c r="AT110" s="322" t="s">
        <v>298</v>
      </c>
      <c r="AU110" s="301" t="s">
        <v>302</v>
      </c>
      <c r="AV110" s="301"/>
    </row>
    <row r="111" customFormat="false" ht="12.75" hidden="false" customHeight="false" outlineLevel="0" collapsed="false">
      <c r="A111" s="334" t="n">
        <v>40210</v>
      </c>
      <c r="B111" s="335" t="n">
        <v>1.05</v>
      </c>
      <c r="C111" s="335" t="n">
        <v>3.9115</v>
      </c>
      <c r="D111" s="335" t="n">
        <v>-0.06</v>
      </c>
      <c r="E111" s="291" t="n">
        <v>-0.06</v>
      </c>
      <c r="F111" s="291" t="n">
        <v>-0.005</v>
      </c>
      <c r="G111" s="336" t="n">
        <v>-0.005</v>
      </c>
      <c r="J111" s="335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2"/>
      <c r="W111" s="292"/>
      <c r="X111" s="292"/>
      <c r="Y111" s="292"/>
      <c r="Z111" s="292"/>
      <c r="AA111" s="292"/>
      <c r="AB111" s="292"/>
      <c r="AC111" s="264"/>
      <c r="AD111" s="292"/>
      <c r="AE111" s="292"/>
      <c r="AF111" s="292"/>
      <c r="AG111" s="292"/>
      <c r="AH111" s="292"/>
      <c r="AI111" s="292"/>
      <c r="AJ111" s="292"/>
      <c r="AK111" s="306" t="n">
        <v>109</v>
      </c>
      <c r="AL111" s="134" t="s">
        <v>550</v>
      </c>
      <c r="AM111" s="321" t="s">
        <v>301</v>
      </c>
      <c r="AN111" s="322" t="s">
        <v>375</v>
      </c>
      <c r="AO111" s="301" t="s">
        <v>302</v>
      </c>
      <c r="AP111" s="301"/>
      <c r="AQ111" s="306" t="n">
        <v>109</v>
      </c>
      <c r="AR111" s="228" t="s">
        <v>551</v>
      </c>
      <c r="AS111" s="321" t="s">
        <v>303</v>
      </c>
      <c r="AT111" s="322" t="s">
        <v>298</v>
      </c>
      <c r="AU111" s="301" t="s">
        <v>302</v>
      </c>
      <c r="AV111" s="301"/>
    </row>
    <row r="112" customFormat="false" ht="12.75" hidden="false" customHeight="false" outlineLevel="0" collapsed="false">
      <c r="A112" s="334" t="n">
        <v>40238</v>
      </c>
      <c r="B112" s="335" t="n">
        <v>0.8</v>
      </c>
      <c r="C112" s="335" t="n">
        <v>3.7795</v>
      </c>
      <c r="D112" s="335" t="n">
        <v>-0.0475</v>
      </c>
      <c r="E112" s="291" t="n">
        <v>-0.0475</v>
      </c>
      <c r="F112" s="291" t="n">
        <v>-0.005</v>
      </c>
      <c r="G112" s="336" t="n">
        <v>-0.005</v>
      </c>
      <c r="J112" s="335"/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  <c r="U112" s="292"/>
      <c r="V112" s="292"/>
      <c r="W112" s="292"/>
      <c r="X112" s="292"/>
      <c r="Y112" s="292"/>
      <c r="Z112" s="292"/>
      <c r="AA112" s="292"/>
      <c r="AB112" s="292"/>
      <c r="AC112" s="264"/>
      <c r="AD112" s="292"/>
      <c r="AE112" s="292"/>
      <c r="AF112" s="292"/>
      <c r="AG112" s="292"/>
      <c r="AH112" s="292"/>
      <c r="AI112" s="292"/>
      <c r="AJ112" s="292"/>
      <c r="AK112" s="306" t="n">
        <v>110</v>
      </c>
      <c r="AL112" s="134" t="s">
        <v>552</v>
      </c>
      <c r="AM112" s="321" t="s">
        <v>301</v>
      </c>
      <c r="AN112" s="322" t="s">
        <v>375</v>
      </c>
      <c r="AO112" s="301" t="s">
        <v>302</v>
      </c>
      <c r="AP112" s="301"/>
      <c r="AQ112" s="306" t="n">
        <v>110</v>
      </c>
      <c r="AR112" s="228" t="s">
        <v>553</v>
      </c>
      <c r="AS112" s="321" t="s">
        <v>303</v>
      </c>
      <c r="AT112" s="322" t="s">
        <v>298</v>
      </c>
      <c r="AU112" s="301" t="s">
        <v>302</v>
      </c>
      <c r="AV112" s="301"/>
    </row>
    <row r="113" customFormat="false" ht="12.75" hidden="false" customHeight="false" outlineLevel="0" collapsed="false">
      <c r="A113" s="334" t="n">
        <v>40269</v>
      </c>
      <c r="B113" s="335" t="n">
        <v>0.45</v>
      </c>
      <c r="C113" s="335" t="n">
        <v>3.6095</v>
      </c>
      <c r="D113" s="335" t="n">
        <v>-0.01</v>
      </c>
      <c r="E113" s="291" t="n">
        <v>-0.01</v>
      </c>
      <c r="F113" s="291" t="n">
        <v>-0.005</v>
      </c>
      <c r="G113" s="336" t="n">
        <v>-0.005</v>
      </c>
      <c r="J113" s="335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  <c r="AC113" s="264"/>
      <c r="AD113" s="292"/>
      <c r="AE113" s="292"/>
      <c r="AF113" s="292"/>
      <c r="AG113" s="292"/>
      <c r="AH113" s="292"/>
      <c r="AI113" s="292"/>
      <c r="AJ113" s="292"/>
      <c r="AK113" s="306" t="n">
        <v>111</v>
      </c>
      <c r="AL113" s="134" t="s">
        <v>554</v>
      </c>
      <c r="AM113" s="321" t="s">
        <v>301</v>
      </c>
      <c r="AN113" s="322" t="s">
        <v>375</v>
      </c>
      <c r="AO113" s="301" t="s">
        <v>302</v>
      </c>
      <c r="AP113" s="301"/>
      <c r="AQ113" s="306" t="n">
        <v>111</v>
      </c>
      <c r="AR113" s="228" t="s">
        <v>555</v>
      </c>
      <c r="AS113" s="321" t="s">
        <v>303</v>
      </c>
      <c r="AT113" s="322" t="s">
        <v>298</v>
      </c>
      <c r="AU113" s="301" t="s">
        <v>302</v>
      </c>
      <c r="AV113" s="301"/>
    </row>
    <row r="114" customFormat="false" ht="12.75" hidden="false" customHeight="false" outlineLevel="0" collapsed="false">
      <c r="A114" s="334" t="n">
        <v>40299</v>
      </c>
      <c r="B114" s="335" t="n">
        <v>0.5</v>
      </c>
      <c r="C114" s="335" t="n">
        <v>3.6095</v>
      </c>
      <c r="D114" s="335" t="n">
        <v>-0.01</v>
      </c>
      <c r="E114" s="291" t="n">
        <v>-0.01</v>
      </c>
      <c r="F114" s="291" t="n">
        <v>-0.005</v>
      </c>
      <c r="G114" s="336" t="n">
        <v>-0.005</v>
      </c>
      <c r="J114" s="335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  <c r="AC114" s="264"/>
      <c r="AD114" s="292"/>
      <c r="AE114" s="292"/>
      <c r="AF114" s="292"/>
      <c r="AG114" s="292"/>
      <c r="AH114" s="292"/>
      <c r="AI114" s="292"/>
      <c r="AJ114" s="292"/>
      <c r="AK114" s="306" t="n">
        <v>112</v>
      </c>
      <c r="AL114" s="134" t="s">
        <v>556</v>
      </c>
      <c r="AM114" s="321" t="s">
        <v>301</v>
      </c>
      <c r="AN114" s="322" t="s">
        <v>375</v>
      </c>
      <c r="AO114" s="301" t="s">
        <v>302</v>
      </c>
      <c r="AP114" s="301"/>
      <c r="AQ114" s="306" t="n">
        <v>112</v>
      </c>
      <c r="AR114" s="228" t="s">
        <v>557</v>
      </c>
      <c r="AS114" s="321" t="s">
        <v>303</v>
      </c>
      <c r="AT114" s="322" t="s">
        <v>298</v>
      </c>
      <c r="AU114" s="301" t="s">
        <v>302</v>
      </c>
      <c r="AV114" s="301"/>
    </row>
    <row r="115" customFormat="false" ht="12.75" hidden="false" customHeight="false" outlineLevel="0" collapsed="false">
      <c r="A115" s="334" t="n">
        <v>40330</v>
      </c>
      <c r="B115" s="335" t="n">
        <v>0.5</v>
      </c>
      <c r="C115" s="335" t="n">
        <v>3.6415</v>
      </c>
      <c r="D115" s="335" t="n">
        <v>-0.005</v>
      </c>
      <c r="E115" s="291" t="n">
        <v>-0.005</v>
      </c>
      <c r="F115" s="291" t="n">
        <v>-0.005</v>
      </c>
      <c r="G115" s="336" t="n">
        <v>-0.005</v>
      </c>
      <c r="J115" s="335"/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  <c r="U115" s="292"/>
      <c r="V115" s="292"/>
      <c r="W115" s="292"/>
      <c r="X115" s="292"/>
      <c r="Y115" s="292"/>
      <c r="Z115" s="292"/>
      <c r="AA115" s="292"/>
      <c r="AB115" s="292"/>
      <c r="AC115" s="264"/>
      <c r="AD115" s="292"/>
      <c r="AE115" s="292"/>
      <c r="AF115" s="292"/>
      <c r="AG115" s="292"/>
      <c r="AH115" s="292"/>
      <c r="AI115" s="292"/>
      <c r="AJ115" s="292"/>
      <c r="AK115" s="306" t="n">
        <v>113</v>
      </c>
      <c r="AL115" s="134" t="s">
        <v>558</v>
      </c>
      <c r="AM115" s="321" t="s">
        <v>301</v>
      </c>
      <c r="AN115" s="322" t="s">
        <v>375</v>
      </c>
      <c r="AO115" s="301" t="s">
        <v>302</v>
      </c>
      <c r="AP115" s="301"/>
      <c r="AQ115" s="306" t="n">
        <v>113</v>
      </c>
      <c r="AR115" s="228" t="s">
        <v>559</v>
      </c>
      <c r="AS115" s="321" t="s">
        <v>303</v>
      </c>
      <c r="AT115" s="322" t="s">
        <v>298</v>
      </c>
      <c r="AU115" s="301" t="s">
        <v>302</v>
      </c>
      <c r="AV115" s="301"/>
    </row>
    <row r="116" customFormat="false" ht="12.75" hidden="false" customHeight="false" outlineLevel="0" collapsed="false">
      <c r="A116" s="334" t="n">
        <v>40360</v>
      </c>
      <c r="B116" s="335" t="n">
        <v>0.5</v>
      </c>
      <c r="C116" s="335" t="n">
        <v>3.6915</v>
      </c>
      <c r="D116" s="335" t="n">
        <v>-0.0025</v>
      </c>
      <c r="E116" s="291" t="n">
        <v>-0.0025</v>
      </c>
      <c r="F116" s="291" t="n">
        <v>-0.005</v>
      </c>
      <c r="G116" s="336" t="n">
        <v>-0.005</v>
      </c>
      <c r="J116" s="335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  <c r="AC116" s="264"/>
      <c r="AD116" s="292"/>
      <c r="AE116" s="292"/>
      <c r="AF116" s="292"/>
      <c r="AG116" s="292"/>
      <c r="AH116" s="292"/>
      <c r="AI116" s="292"/>
      <c r="AJ116" s="292"/>
      <c r="AK116" s="306" t="n">
        <v>114</v>
      </c>
      <c r="AL116" s="134" t="s">
        <v>560</v>
      </c>
      <c r="AM116" s="321" t="s">
        <v>301</v>
      </c>
      <c r="AN116" s="322" t="s">
        <v>375</v>
      </c>
      <c r="AO116" s="301" t="s">
        <v>302</v>
      </c>
      <c r="AP116" s="301"/>
      <c r="AQ116" s="306" t="n">
        <v>114</v>
      </c>
      <c r="AR116" s="228" t="s">
        <v>561</v>
      </c>
      <c r="AS116" s="321" t="s">
        <v>303</v>
      </c>
      <c r="AT116" s="322" t="s">
        <v>298</v>
      </c>
      <c r="AU116" s="301" t="s">
        <v>302</v>
      </c>
      <c r="AV116" s="301"/>
    </row>
    <row r="117" customFormat="false" ht="12.75" hidden="false" customHeight="false" outlineLevel="0" collapsed="false">
      <c r="A117" s="334" t="n">
        <v>40391</v>
      </c>
      <c r="B117" s="335" t="n">
        <v>0.55</v>
      </c>
      <c r="C117" s="335" t="n">
        <v>3.7255</v>
      </c>
      <c r="D117" s="335" t="n">
        <v>0</v>
      </c>
      <c r="E117" s="291" t="n">
        <v>0</v>
      </c>
      <c r="F117" s="291" t="n">
        <v>-0.005</v>
      </c>
      <c r="G117" s="336" t="n">
        <v>-0.005</v>
      </c>
      <c r="J117" s="335"/>
      <c r="K117" s="292"/>
      <c r="L117" s="292"/>
      <c r="M117" s="292"/>
      <c r="N117" s="292"/>
      <c r="O117" s="292"/>
      <c r="P117" s="292"/>
      <c r="Q117" s="292"/>
      <c r="R117" s="292"/>
      <c r="S117" s="292"/>
      <c r="T117" s="292"/>
      <c r="U117" s="292"/>
      <c r="V117" s="292"/>
      <c r="W117" s="292"/>
      <c r="X117" s="292"/>
      <c r="Y117" s="292"/>
      <c r="Z117" s="292"/>
      <c r="AA117" s="292"/>
      <c r="AB117" s="292"/>
      <c r="AC117" s="264"/>
      <c r="AD117" s="292"/>
      <c r="AE117" s="292"/>
      <c r="AF117" s="292"/>
      <c r="AG117" s="292"/>
      <c r="AH117" s="292"/>
      <c r="AI117" s="292"/>
      <c r="AJ117" s="292"/>
      <c r="AK117" s="306" t="n">
        <v>115</v>
      </c>
      <c r="AL117" s="134" t="s">
        <v>562</v>
      </c>
      <c r="AM117" s="321" t="s">
        <v>301</v>
      </c>
      <c r="AN117" s="322" t="s">
        <v>375</v>
      </c>
      <c r="AO117" s="301" t="s">
        <v>302</v>
      </c>
      <c r="AP117" s="301"/>
      <c r="AQ117" s="306" t="n">
        <v>115</v>
      </c>
      <c r="AR117" s="228" t="s">
        <v>563</v>
      </c>
      <c r="AS117" s="321" t="s">
        <v>303</v>
      </c>
      <c r="AT117" s="322" t="s">
        <v>298</v>
      </c>
      <c r="AU117" s="301" t="s">
        <v>302</v>
      </c>
      <c r="AV117" s="301"/>
    </row>
    <row r="118" customFormat="false" ht="12.75" hidden="false" customHeight="false" outlineLevel="0" collapsed="false">
      <c r="A118" s="334" t="n">
        <v>40422</v>
      </c>
      <c r="B118" s="335" t="n">
        <v>0.55</v>
      </c>
      <c r="C118" s="335" t="n">
        <v>3.7385</v>
      </c>
      <c r="D118" s="335" t="n">
        <v>-0.0075</v>
      </c>
      <c r="E118" s="291" t="n">
        <v>-0.0075</v>
      </c>
      <c r="F118" s="291" t="n">
        <v>-0.005</v>
      </c>
      <c r="G118" s="336" t="n">
        <v>-0.005</v>
      </c>
      <c r="J118" s="335"/>
      <c r="K118" s="292"/>
      <c r="L118" s="292"/>
      <c r="M118" s="292"/>
      <c r="N118" s="292"/>
      <c r="O118" s="292"/>
      <c r="P118" s="292"/>
      <c r="Q118" s="292"/>
      <c r="R118" s="292"/>
      <c r="S118" s="292"/>
      <c r="T118" s="292"/>
      <c r="U118" s="292"/>
      <c r="V118" s="292"/>
      <c r="W118" s="292"/>
      <c r="X118" s="292"/>
      <c r="Y118" s="292"/>
      <c r="Z118" s="292"/>
      <c r="AA118" s="292"/>
      <c r="AB118" s="292"/>
      <c r="AC118" s="264"/>
      <c r="AD118" s="292"/>
      <c r="AE118" s="292"/>
      <c r="AF118" s="292"/>
      <c r="AG118" s="292"/>
      <c r="AH118" s="292"/>
      <c r="AI118" s="292"/>
      <c r="AJ118" s="292"/>
      <c r="AK118" s="306" t="n">
        <v>116</v>
      </c>
      <c r="AL118" s="134" t="s">
        <v>564</v>
      </c>
      <c r="AM118" s="321" t="s">
        <v>301</v>
      </c>
      <c r="AN118" s="322" t="s">
        <v>375</v>
      </c>
      <c r="AO118" s="301" t="s">
        <v>302</v>
      </c>
      <c r="AP118" s="301"/>
      <c r="AQ118" s="306" t="n">
        <v>116</v>
      </c>
      <c r="AR118" s="228" t="s">
        <v>565</v>
      </c>
      <c r="AS118" s="321" t="s">
        <v>303</v>
      </c>
      <c r="AT118" s="322" t="s">
        <v>298</v>
      </c>
      <c r="AU118" s="301" t="s">
        <v>302</v>
      </c>
      <c r="AV118" s="301"/>
    </row>
    <row r="119" customFormat="false" ht="12.75" hidden="false" customHeight="false" outlineLevel="0" collapsed="false">
      <c r="A119" s="334" t="n">
        <v>40452</v>
      </c>
      <c r="B119" s="335" t="n">
        <v>0.6</v>
      </c>
      <c r="C119" s="335" t="n">
        <v>3.7305</v>
      </c>
      <c r="D119" s="335" t="n">
        <v>-0.0175</v>
      </c>
      <c r="E119" s="291" t="n">
        <v>-0.0175</v>
      </c>
      <c r="F119" s="291" t="n">
        <v>-0.005</v>
      </c>
      <c r="G119" s="336" t="n">
        <v>-0.005</v>
      </c>
      <c r="J119" s="335"/>
      <c r="K119" s="292"/>
      <c r="L119" s="292"/>
      <c r="M119" s="292"/>
      <c r="N119" s="292"/>
      <c r="O119" s="292"/>
      <c r="P119" s="292"/>
      <c r="Q119" s="292"/>
      <c r="R119" s="292"/>
      <c r="S119" s="292"/>
      <c r="T119" s="292"/>
      <c r="U119" s="292"/>
      <c r="V119" s="292"/>
      <c r="W119" s="292"/>
      <c r="X119" s="292"/>
      <c r="Y119" s="292"/>
      <c r="Z119" s="292"/>
      <c r="AA119" s="292"/>
      <c r="AB119" s="292"/>
      <c r="AC119" s="264"/>
      <c r="AD119" s="292"/>
      <c r="AE119" s="292"/>
      <c r="AF119" s="292"/>
      <c r="AG119" s="292"/>
      <c r="AH119" s="292"/>
      <c r="AI119" s="292"/>
      <c r="AJ119" s="292"/>
      <c r="AK119" s="306" t="n">
        <v>117</v>
      </c>
      <c r="AL119" s="134" t="s">
        <v>566</v>
      </c>
      <c r="AM119" s="321" t="s">
        <v>301</v>
      </c>
      <c r="AN119" s="322" t="s">
        <v>375</v>
      </c>
      <c r="AO119" s="301" t="s">
        <v>302</v>
      </c>
      <c r="AP119" s="301"/>
      <c r="AQ119" s="306" t="n">
        <v>117</v>
      </c>
      <c r="AR119" s="228" t="s">
        <v>567</v>
      </c>
      <c r="AS119" s="321" t="s">
        <v>303</v>
      </c>
      <c r="AT119" s="322" t="s">
        <v>298</v>
      </c>
      <c r="AU119" s="301" t="s">
        <v>302</v>
      </c>
      <c r="AV119" s="301"/>
    </row>
    <row r="120" customFormat="false" ht="12.75" hidden="false" customHeight="false" outlineLevel="0" collapsed="false">
      <c r="A120" s="334" t="n">
        <v>40483</v>
      </c>
      <c r="B120" s="335" t="n">
        <v>0.85</v>
      </c>
      <c r="C120" s="335" t="n">
        <v>3.9005</v>
      </c>
      <c r="D120" s="335" t="n">
        <v>-0.0525</v>
      </c>
      <c r="E120" s="291" t="n">
        <v>-0.0525</v>
      </c>
      <c r="F120" s="291" t="n">
        <v>-0.005</v>
      </c>
      <c r="G120" s="336" t="n">
        <v>-0.005</v>
      </c>
      <c r="J120" s="335"/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  <c r="AA120" s="292"/>
      <c r="AB120" s="292"/>
      <c r="AC120" s="264"/>
      <c r="AD120" s="292"/>
      <c r="AE120" s="292"/>
      <c r="AF120" s="292"/>
      <c r="AG120" s="292"/>
      <c r="AH120" s="292"/>
      <c r="AI120" s="292"/>
      <c r="AJ120" s="292"/>
      <c r="AK120" s="306" t="n">
        <v>118</v>
      </c>
      <c r="AL120" s="134" t="s">
        <v>568</v>
      </c>
      <c r="AM120" s="321" t="s">
        <v>301</v>
      </c>
      <c r="AN120" s="322" t="s">
        <v>375</v>
      </c>
      <c r="AO120" s="301" t="s">
        <v>302</v>
      </c>
      <c r="AP120" s="301"/>
      <c r="AQ120" s="306" t="n">
        <v>118</v>
      </c>
      <c r="AR120" s="228" t="s">
        <v>569</v>
      </c>
      <c r="AS120" s="321" t="s">
        <v>303</v>
      </c>
      <c r="AT120" s="322" t="s">
        <v>298</v>
      </c>
      <c r="AU120" s="301" t="s">
        <v>302</v>
      </c>
      <c r="AV120" s="301"/>
    </row>
    <row r="121" customFormat="false" ht="12.75" hidden="false" customHeight="false" outlineLevel="0" collapsed="false">
      <c r="A121" s="334" t="n">
        <v>40513</v>
      </c>
      <c r="B121" s="335" t="n">
        <v>1.05</v>
      </c>
      <c r="C121" s="335" t="n">
        <v>4.0755</v>
      </c>
      <c r="D121" s="335" t="n">
        <v>-0.075</v>
      </c>
      <c r="E121" s="291" t="n">
        <v>-0.075</v>
      </c>
      <c r="F121" s="291" t="n">
        <v>-0.005</v>
      </c>
      <c r="G121" s="336" t="n">
        <v>-0.005</v>
      </c>
      <c r="J121" s="335"/>
      <c r="K121" s="292"/>
      <c r="L121" s="292"/>
      <c r="M121" s="292"/>
      <c r="N121" s="292"/>
      <c r="O121" s="292"/>
      <c r="P121" s="292"/>
      <c r="Q121" s="292"/>
      <c r="R121" s="292"/>
      <c r="S121" s="292"/>
      <c r="T121" s="292"/>
      <c r="U121" s="292"/>
      <c r="V121" s="292"/>
      <c r="W121" s="292"/>
      <c r="X121" s="292"/>
      <c r="Y121" s="292"/>
      <c r="Z121" s="292"/>
      <c r="AA121" s="292"/>
      <c r="AB121" s="292"/>
      <c r="AC121" s="264"/>
      <c r="AD121" s="292"/>
      <c r="AE121" s="292"/>
      <c r="AF121" s="292"/>
      <c r="AG121" s="292"/>
      <c r="AH121" s="292"/>
      <c r="AI121" s="292"/>
      <c r="AJ121" s="292"/>
      <c r="AK121" s="306" t="n">
        <v>119</v>
      </c>
      <c r="AL121" s="134" t="s">
        <v>570</v>
      </c>
      <c r="AM121" s="321" t="s">
        <v>301</v>
      </c>
      <c r="AN121" s="322" t="s">
        <v>375</v>
      </c>
      <c r="AO121" s="301" t="s">
        <v>302</v>
      </c>
      <c r="AP121" s="301"/>
      <c r="AQ121" s="306" t="n">
        <v>119</v>
      </c>
      <c r="AR121" s="228" t="s">
        <v>571</v>
      </c>
      <c r="AS121" s="321" t="s">
        <v>303</v>
      </c>
      <c r="AT121" s="322" t="s">
        <v>298</v>
      </c>
      <c r="AU121" s="301" t="s">
        <v>302</v>
      </c>
      <c r="AV121" s="301"/>
    </row>
    <row r="122" customFormat="false" ht="12.75" hidden="false" customHeight="false" outlineLevel="0" collapsed="false">
      <c r="A122" s="334" t="n">
        <v>40544</v>
      </c>
      <c r="B122" s="335" t="n">
        <v>1.05</v>
      </c>
      <c r="C122" s="335" t="n">
        <v>4.1255</v>
      </c>
      <c r="D122" s="335" t="n">
        <v>-0.0775</v>
      </c>
      <c r="E122" s="291" t="n">
        <v>-0.0775</v>
      </c>
      <c r="F122" s="291" t="n">
        <v>-0.005</v>
      </c>
      <c r="G122" s="336" t="n">
        <v>-0.005</v>
      </c>
      <c r="J122" s="335"/>
      <c r="K122" s="292"/>
      <c r="L122" s="292"/>
      <c r="M122" s="292"/>
      <c r="N122" s="292"/>
      <c r="O122" s="292"/>
      <c r="P122" s="292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  <c r="AA122" s="292"/>
      <c r="AB122" s="292"/>
      <c r="AC122" s="264"/>
      <c r="AD122" s="292"/>
      <c r="AE122" s="292"/>
      <c r="AF122" s="292"/>
      <c r="AG122" s="292"/>
      <c r="AH122" s="292"/>
      <c r="AI122" s="292"/>
      <c r="AJ122" s="292"/>
      <c r="AK122" s="306" t="n">
        <v>120</v>
      </c>
      <c r="AL122" s="134" t="s">
        <v>572</v>
      </c>
      <c r="AM122" s="321" t="s">
        <v>301</v>
      </c>
      <c r="AN122" s="322" t="s">
        <v>375</v>
      </c>
      <c r="AO122" s="301" t="s">
        <v>302</v>
      </c>
      <c r="AP122" s="301"/>
      <c r="AQ122" s="306" t="n">
        <v>120</v>
      </c>
      <c r="AR122" s="228" t="s">
        <v>573</v>
      </c>
      <c r="AS122" s="321" t="s">
        <v>303</v>
      </c>
      <c r="AT122" s="322" t="s">
        <v>298</v>
      </c>
      <c r="AU122" s="301" t="s">
        <v>302</v>
      </c>
      <c r="AV122" s="301"/>
    </row>
    <row r="123" customFormat="false" ht="12.75" hidden="false" customHeight="false" outlineLevel="0" collapsed="false">
      <c r="A123" s="334" t="n">
        <v>40575</v>
      </c>
      <c r="B123" s="335" t="n">
        <v>1.05</v>
      </c>
      <c r="C123" s="335" t="n">
        <v>4.0115</v>
      </c>
      <c r="D123" s="335" t="n">
        <v>-0.06</v>
      </c>
      <c r="E123" s="291" t="n">
        <v>-0.06</v>
      </c>
      <c r="F123" s="291" t="n">
        <v>-0.005</v>
      </c>
      <c r="G123" s="336" t="n">
        <v>-0.005</v>
      </c>
      <c r="J123" s="335"/>
      <c r="K123" s="292"/>
      <c r="L123" s="292"/>
      <c r="M123" s="292"/>
      <c r="N123" s="292"/>
      <c r="O123" s="292"/>
      <c r="P123" s="292"/>
      <c r="Q123" s="292"/>
      <c r="R123" s="292"/>
      <c r="S123" s="292"/>
      <c r="T123" s="292"/>
      <c r="U123" s="292"/>
      <c r="V123" s="292"/>
      <c r="W123" s="292"/>
      <c r="X123" s="292"/>
      <c r="Y123" s="292"/>
      <c r="Z123" s="292"/>
      <c r="AA123" s="292"/>
      <c r="AB123" s="292"/>
      <c r="AC123" s="264"/>
      <c r="AD123" s="292"/>
      <c r="AE123" s="292"/>
      <c r="AF123" s="292"/>
      <c r="AG123" s="292"/>
      <c r="AH123" s="292"/>
      <c r="AI123" s="292"/>
      <c r="AJ123" s="292"/>
      <c r="AK123" s="306" t="n">
        <v>121</v>
      </c>
      <c r="AL123" s="134" t="s">
        <v>574</v>
      </c>
      <c r="AM123" s="321" t="s">
        <v>301</v>
      </c>
      <c r="AN123" s="322" t="s">
        <v>375</v>
      </c>
      <c r="AO123" s="301" t="s">
        <v>302</v>
      </c>
      <c r="AP123" s="301"/>
      <c r="AQ123" s="306" t="n">
        <v>121</v>
      </c>
      <c r="AR123" s="228" t="s">
        <v>575</v>
      </c>
      <c r="AS123" s="321" t="s">
        <v>303</v>
      </c>
      <c r="AT123" s="322" t="s">
        <v>298</v>
      </c>
      <c r="AU123" s="301" t="s">
        <v>302</v>
      </c>
      <c r="AV123" s="301"/>
    </row>
    <row r="124" customFormat="false" ht="12.75" hidden="false" customHeight="false" outlineLevel="0" collapsed="false">
      <c r="A124" s="334" t="n">
        <v>40603</v>
      </c>
      <c r="B124" s="335" t="n">
        <v>0.8</v>
      </c>
      <c r="C124" s="335" t="n">
        <v>3.8795</v>
      </c>
      <c r="D124" s="335" t="n">
        <v>-0.0475</v>
      </c>
      <c r="E124" s="291" t="n">
        <v>-0.0475</v>
      </c>
      <c r="F124" s="291" t="n">
        <v>-0.005</v>
      </c>
      <c r="G124" s="336" t="n">
        <v>-0.005</v>
      </c>
      <c r="J124" s="335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  <c r="AC124" s="264"/>
      <c r="AD124" s="292"/>
      <c r="AE124" s="292"/>
      <c r="AF124" s="292"/>
      <c r="AG124" s="292"/>
      <c r="AH124" s="292"/>
      <c r="AI124" s="292"/>
      <c r="AJ124" s="292"/>
      <c r="AK124" s="306" t="n">
        <v>122</v>
      </c>
      <c r="AL124" s="134" t="s">
        <v>576</v>
      </c>
      <c r="AM124" s="321" t="s">
        <v>301</v>
      </c>
      <c r="AN124" s="322" t="s">
        <v>375</v>
      </c>
      <c r="AO124" s="301" t="s">
        <v>302</v>
      </c>
      <c r="AP124" s="301"/>
      <c r="AQ124" s="306" t="n">
        <v>122</v>
      </c>
      <c r="AR124" s="228" t="s">
        <v>577</v>
      </c>
      <c r="AS124" s="321" t="s">
        <v>303</v>
      </c>
      <c r="AT124" s="322" t="s">
        <v>298</v>
      </c>
      <c r="AU124" s="301" t="s">
        <v>302</v>
      </c>
      <c r="AV124" s="301"/>
    </row>
    <row r="125" customFormat="false" ht="12.75" hidden="false" customHeight="false" outlineLevel="0" collapsed="false">
      <c r="A125" s="334" t="n">
        <v>40634</v>
      </c>
      <c r="B125" s="335" t="n">
        <v>0.45</v>
      </c>
      <c r="C125" s="335" t="n">
        <v>3.7095</v>
      </c>
      <c r="D125" s="335" t="n">
        <v>-0.01</v>
      </c>
      <c r="E125" s="291" t="n">
        <v>-0.01</v>
      </c>
      <c r="F125" s="291" t="n">
        <v>-0.005</v>
      </c>
      <c r="G125" s="336" t="n">
        <v>-0.005</v>
      </c>
      <c r="J125" s="335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  <c r="AA125" s="292"/>
      <c r="AB125" s="292"/>
      <c r="AC125" s="264"/>
      <c r="AD125" s="292"/>
      <c r="AE125" s="292"/>
      <c r="AF125" s="292"/>
      <c r="AG125" s="292"/>
      <c r="AH125" s="292"/>
      <c r="AI125" s="292"/>
      <c r="AJ125" s="292"/>
      <c r="AK125" s="306" t="n">
        <v>123</v>
      </c>
      <c r="AL125" s="134" t="s">
        <v>578</v>
      </c>
      <c r="AM125" s="321" t="s">
        <v>301</v>
      </c>
      <c r="AN125" s="322" t="s">
        <v>375</v>
      </c>
      <c r="AO125" s="301" t="s">
        <v>302</v>
      </c>
      <c r="AP125" s="301"/>
      <c r="AQ125" s="306" t="n">
        <v>123</v>
      </c>
      <c r="AR125" s="228" t="s">
        <v>579</v>
      </c>
      <c r="AS125" s="321" t="s">
        <v>303</v>
      </c>
      <c r="AT125" s="322" t="s">
        <v>298</v>
      </c>
      <c r="AU125" s="301" t="s">
        <v>302</v>
      </c>
      <c r="AV125" s="301"/>
    </row>
    <row r="126" customFormat="false" ht="12.75" hidden="false" customHeight="false" outlineLevel="0" collapsed="false">
      <c r="A126" s="334" t="n">
        <v>40664</v>
      </c>
      <c r="B126" s="335" t="n">
        <v>0.5</v>
      </c>
      <c r="C126" s="335" t="n">
        <v>3.7095</v>
      </c>
      <c r="D126" s="335" t="n">
        <v>-0.01</v>
      </c>
      <c r="E126" s="291" t="n">
        <v>-0.01</v>
      </c>
      <c r="F126" s="291" t="n">
        <v>-0.005</v>
      </c>
      <c r="G126" s="336" t="n">
        <v>-0.005</v>
      </c>
      <c r="J126" s="335"/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  <c r="AA126" s="292"/>
      <c r="AB126" s="292"/>
      <c r="AC126" s="264"/>
      <c r="AD126" s="292"/>
      <c r="AE126" s="292"/>
      <c r="AF126" s="292"/>
      <c r="AG126" s="292"/>
      <c r="AH126" s="292"/>
      <c r="AI126" s="292"/>
      <c r="AJ126" s="292"/>
      <c r="AK126" s="306" t="n">
        <v>124</v>
      </c>
      <c r="AL126" s="134" t="s">
        <v>580</v>
      </c>
      <c r="AM126" s="321" t="s">
        <v>301</v>
      </c>
      <c r="AN126" s="322" t="s">
        <v>375</v>
      </c>
      <c r="AO126" s="301" t="s">
        <v>302</v>
      </c>
      <c r="AP126" s="301"/>
      <c r="AQ126" s="306" t="n">
        <v>124</v>
      </c>
      <c r="AR126" s="228" t="s">
        <v>581</v>
      </c>
      <c r="AS126" s="321" t="s">
        <v>303</v>
      </c>
      <c r="AT126" s="322" t="s">
        <v>298</v>
      </c>
      <c r="AU126" s="301" t="s">
        <v>302</v>
      </c>
      <c r="AV126" s="301"/>
    </row>
    <row r="127" customFormat="false" ht="12.75" hidden="false" customHeight="false" outlineLevel="0" collapsed="false">
      <c r="A127" s="334" t="n">
        <v>40695</v>
      </c>
      <c r="B127" s="335" t="n">
        <v>0.5</v>
      </c>
      <c r="C127" s="335" t="n">
        <v>3.7415</v>
      </c>
      <c r="D127" s="335" t="n">
        <v>-0.005</v>
      </c>
      <c r="E127" s="291" t="n">
        <v>-0.005</v>
      </c>
      <c r="F127" s="291" t="n">
        <v>-0.005</v>
      </c>
      <c r="G127" s="336" t="n">
        <v>-0.005</v>
      </c>
      <c r="J127" s="335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  <c r="AC127" s="264"/>
      <c r="AD127" s="292"/>
      <c r="AE127" s="292"/>
      <c r="AF127" s="292"/>
      <c r="AG127" s="292"/>
      <c r="AH127" s="292"/>
      <c r="AI127" s="292"/>
      <c r="AJ127" s="292"/>
      <c r="AK127" s="306" t="n">
        <v>125</v>
      </c>
      <c r="AL127" s="134" t="s">
        <v>582</v>
      </c>
      <c r="AM127" s="321" t="s">
        <v>301</v>
      </c>
      <c r="AN127" s="322" t="s">
        <v>375</v>
      </c>
      <c r="AO127" s="301" t="s">
        <v>302</v>
      </c>
      <c r="AP127" s="301"/>
      <c r="AQ127" s="306" t="n">
        <v>125</v>
      </c>
      <c r="AR127" s="228" t="s">
        <v>583</v>
      </c>
      <c r="AS127" s="321" t="s">
        <v>303</v>
      </c>
      <c r="AT127" s="322" t="s">
        <v>298</v>
      </c>
      <c r="AU127" s="301" t="s">
        <v>302</v>
      </c>
      <c r="AV127" s="301"/>
    </row>
    <row r="128" customFormat="false" ht="12.75" hidden="false" customHeight="false" outlineLevel="0" collapsed="false">
      <c r="A128" s="334" t="n">
        <v>40725</v>
      </c>
      <c r="B128" s="335" t="n">
        <v>0.5</v>
      </c>
      <c r="C128" s="335" t="n">
        <v>3.7915</v>
      </c>
      <c r="D128" s="335" t="n">
        <v>-0.0025</v>
      </c>
      <c r="E128" s="291" t="n">
        <v>-0.0025</v>
      </c>
      <c r="F128" s="291" t="n">
        <v>-0.005</v>
      </c>
      <c r="G128" s="336" t="n">
        <v>-0.005</v>
      </c>
      <c r="J128" s="335"/>
      <c r="K128" s="292"/>
      <c r="L128" s="292"/>
      <c r="M128" s="292"/>
      <c r="N128" s="292"/>
      <c r="O128" s="292"/>
      <c r="P128" s="292"/>
      <c r="Q128" s="292"/>
      <c r="R128" s="292"/>
      <c r="S128" s="292"/>
      <c r="T128" s="292"/>
      <c r="U128" s="292"/>
      <c r="V128" s="292"/>
      <c r="W128" s="292"/>
      <c r="X128" s="292"/>
      <c r="Y128" s="292"/>
      <c r="Z128" s="292"/>
      <c r="AA128" s="292"/>
      <c r="AB128" s="292"/>
      <c r="AC128" s="264"/>
      <c r="AD128" s="292"/>
      <c r="AE128" s="292"/>
      <c r="AF128" s="292"/>
      <c r="AG128" s="292"/>
      <c r="AH128" s="292"/>
      <c r="AI128" s="292"/>
      <c r="AJ128" s="292"/>
      <c r="AK128" s="306" t="n">
        <v>126</v>
      </c>
      <c r="AL128" s="134" t="s">
        <v>584</v>
      </c>
      <c r="AM128" s="321" t="s">
        <v>301</v>
      </c>
      <c r="AN128" s="322" t="s">
        <v>375</v>
      </c>
      <c r="AO128" s="301" t="s">
        <v>302</v>
      </c>
      <c r="AP128" s="301"/>
      <c r="AQ128" s="306" t="n">
        <v>126</v>
      </c>
      <c r="AR128" s="228" t="s">
        <v>585</v>
      </c>
      <c r="AS128" s="321" t="s">
        <v>303</v>
      </c>
      <c r="AT128" s="322" t="s">
        <v>298</v>
      </c>
      <c r="AU128" s="301" t="s">
        <v>302</v>
      </c>
      <c r="AV128" s="301"/>
    </row>
    <row r="129" customFormat="false" ht="12.75" hidden="false" customHeight="false" outlineLevel="0" collapsed="false">
      <c r="A129" s="334" t="n">
        <v>40756</v>
      </c>
      <c r="B129" s="335" t="n">
        <v>0.55</v>
      </c>
      <c r="C129" s="335" t="n">
        <v>3.8255</v>
      </c>
      <c r="D129" s="335" t="n">
        <v>0</v>
      </c>
      <c r="E129" s="291" t="n">
        <v>0</v>
      </c>
      <c r="F129" s="291" t="n">
        <v>-0.005</v>
      </c>
      <c r="G129" s="336" t="n">
        <v>-0.005</v>
      </c>
      <c r="J129" s="335"/>
      <c r="K129" s="292"/>
      <c r="L129" s="292"/>
      <c r="M129" s="292"/>
      <c r="N129" s="292"/>
      <c r="O129" s="292"/>
      <c r="P129" s="292"/>
      <c r="Q129" s="292"/>
      <c r="R129" s="292"/>
      <c r="S129" s="292"/>
      <c r="T129" s="292"/>
      <c r="U129" s="292"/>
      <c r="V129" s="292"/>
      <c r="W129" s="292"/>
      <c r="X129" s="292"/>
      <c r="Y129" s="292"/>
      <c r="Z129" s="292"/>
      <c r="AA129" s="292"/>
      <c r="AB129" s="292"/>
      <c r="AC129" s="264"/>
      <c r="AD129" s="292"/>
      <c r="AE129" s="292"/>
      <c r="AF129" s="292"/>
      <c r="AG129" s="292"/>
      <c r="AH129" s="292"/>
      <c r="AI129" s="292"/>
      <c r="AJ129" s="292"/>
      <c r="AK129" s="306" t="n">
        <v>127</v>
      </c>
      <c r="AL129" s="134" t="s">
        <v>586</v>
      </c>
      <c r="AM129" s="321" t="s">
        <v>301</v>
      </c>
      <c r="AN129" s="322" t="s">
        <v>375</v>
      </c>
      <c r="AO129" s="301" t="s">
        <v>302</v>
      </c>
      <c r="AP129" s="301"/>
      <c r="AQ129" s="306" t="n">
        <v>127</v>
      </c>
      <c r="AR129" s="228" t="s">
        <v>587</v>
      </c>
      <c r="AS129" s="321" t="s">
        <v>303</v>
      </c>
      <c r="AT129" s="322" t="s">
        <v>298</v>
      </c>
      <c r="AU129" s="301" t="s">
        <v>302</v>
      </c>
      <c r="AV129" s="301"/>
    </row>
    <row r="130" customFormat="false" ht="12.75" hidden="false" customHeight="false" outlineLevel="0" collapsed="false">
      <c r="A130" s="334" t="n">
        <v>40787</v>
      </c>
      <c r="B130" s="335" t="n">
        <v>0.55</v>
      </c>
      <c r="C130" s="335" t="n">
        <v>3.8385</v>
      </c>
      <c r="D130" s="335" t="n">
        <v>-0.0075</v>
      </c>
      <c r="E130" s="291" t="n">
        <v>-0.0075</v>
      </c>
      <c r="F130" s="291" t="n">
        <v>-0.005</v>
      </c>
      <c r="G130" s="336" t="n">
        <v>-0.005</v>
      </c>
      <c r="J130" s="335"/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292"/>
      <c r="AC130" s="264"/>
      <c r="AD130" s="292"/>
      <c r="AE130" s="292"/>
      <c r="AF130" s="292"/>
      <c r="AG130" s="292"/>
      <c r="AH130" s="292"/>
      <c r="AI130" s="292"/>
      <c r="AJ130" s="292"/>
      <c r="AK130" s="306" t="n">
        <v>128</v>
      </c>
      <c r="AL130" s="134" t="s">
        <v>588</v>
      </c>
      <c r="AM130" s="321" t="s">
        <v>301</v>
      </c>
      <c r="AN130" s="322" t="s">
        <v>375</v>
      </c>
      <c r="AO130" s="301" t="s">
        <v>302</v>
      </c>
      <c r="AP130" s="301"/>
      <c r="AQ130" s="306" t="n">
        <v>128</v>
      </c>
      <c r="AR130" s="228" t="s">
        <v>589</v>
      </c>
      <c r="AS130" s="321" t="s">
        <v>303</v>
      </c>
      <c r="AT130" s="322" t="s">
        <v>298</v>
      </c>
      <c r="AU130" s="301" t="s">
        <v>302</v>
      </c>
      <c r="AV130" s="301"/>
    </row>
    <row r="131" customFormat="false" ht="12.75" hidden="false" customHeight="false" outlineLevel="0" collapsed="false">
      <c r="A131" s="334" t="n">
        <v>40817</v>
      </c>
      <c r="B131" s="335" t="n">
        <v>0.6</v>
      </c>
      <c r="C131" s="335" t="n">
        <v>3.8305</v>
      </c>
      <c r="D131" s="335" t="n">
        <v>-0.0175</v>
      </c>
      <c r="E131" s="291" t="n">
        <v>-0.0175</v>
      </c>
      <c r="F131" s="291" t="n">
        <v>-0.005</v>
      </c>
      <c r="G131" s="336" t="n">
        <v>-0.005</v>
      </c>
      <c r="J131" s="335"/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2"/>
      <c r="Z131" s="292"/>
      <c r="AA131" s="292"/>
      <c r="AB131" s="292"/>
      <c r="AC131" s="264"/>
      <c r="AD131" s="292"/>
      <c r="AE131" s="292"/>
      <c r="AF131" s="292"/>
      <c r="AG131" s="292"/>
      <c r="AH131" s="292"/>
      <c r="AI131" s="292"/>
      <c r="AJ131" s="292"/>
      <c r="AK131" s="306" t="n">
        <v>129</v>
      </c>
      <c r="AL131" s="134" t="s">
        <v>590</v>
      </c>
      <c r="AM131" s="321" t="s">
        <v>301</v>
      </c>
      <c r="AN131" s="322" t="s">
        <v>375</v>
      </c>
      <c r="AO131" s="301" t="s">
        <v>302</v>
      </c>
      <c r="AP131" s="301"/>
      <c r="AQ131" s="306" t="n">
        <v>129</v>
      </c>
      <c r="AR131" s="228" t="s">
        <v>591</v>
      </c>
      <c r="AS131" s="321" t="s">
        <v>303</v>
      </c>
      <c r="AT131" s="322" t="s">
        <v>298</v>
      </c>
      <c r="AU131" s="301" t="s">
        <v>302</v>
      </c>
      <c r="AV131" s="301"/>
    </row>
    <row r="132" customFormat="false" ht="12.75" hidden="false" customHeight="false" outlineLevel="0" collapsed="false">
      <c r="A132" s="334" t="n">
        <v>40848</v>
      </c>
      <c r="B132" s="291" t="n">
        <v>0.85</v>
      </c>
      <c r="C132" s="291" t="n">
        <v>4.0005</v>
      </c>
      <c r="D132" s="291" t="n">
        <v>-0.0525</v>
      </c>
      <c r="E132" s="291" t="n">
        <v>-0.0525</v>
      </c>
      <c r="F132" s="291" t="n">
        <v>-0.005</v>
      </c>
      <c r="G132" s="336" t="n">
        <v>-0.005</v>
      </c>
      <c r="J132" s="335"/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2"/>
      <c r="Z132" s="292"/>
      <c r="AA132" s="292"/>
      <c r="AB132" s="292"/>
      <c r="AC132" s="264"/>
      <c r="AD132" s="292"/>
      <c r="AE132" s="292"/>
      <c r="AF132" s="292"/>
      <c r="AG132" s="292"/>
      <c r="AH132" s="292"/>
      <c r="AI132" s="292"/>
      <c r="AJ132" s="292"/>
      <c r="AK132" s="306" t="n">
        <v>130</v>
      </c>
      <c r="AL132" s="134" t="s">
        <v>592</v>
      </c>
      <c r="AM132" s="321" t="s">
        <v>301</v>
      </c>
      <c r="AN132" s="322" t="s">
        <v>375</v>
      </c>
      <c r="AO132" s="301" t="s">
        <v>302</v>
      </c>
      <c r="AP132" s="301"/>
      <c r="AQ132" s="306" t="n">
        <v>130</v>
      </c>
      <c r="AR132" s="228" t="s">
        <v>593</v>
      </c>
      <c r="AS132" s="321" t="s">
        <v>303</v>
      </c>
      <c r="AT132" s="322" t="s">
        <v>298</v>
      </c>
      <c r="AU132" s="301" t="s">
        <v>302</v>
      </c>
      <c r="AV132" s="301"/>
    </row>
    <row r="133" customFormat="false" ht="12.75" hidden="false" customHeight="false" outlineLevel="0" collapsed="false">
      <c r="A133" s="334" t="n">
        <v>40878</v>
      </c>
      <c r="B133" s="291" t="n">
        <v>1.05</v>
      </c>
      <c r="C133" s="291" t="n">
        <v>4.1755</v>
      </c>
      <c r="D133" s="291" t="n">
        <v>-0.075</v>
      </c>
      <c r="E133" s="291" t="n">
        <v>-0.075</v>
      </c>
      <c r="F133" s="291" t="n">
        <v>-0.005</v>
      </c>
      <c r="G133" s="336" t="n">
        <v>-0.005</v>
      </c>
      <c r="J133" s="335"/>
      <c r="K133" s="292"/>
      <c r="L133" s="292"/>
      <c r="M133" s="292"/>
      <c r="N133" s="292"/>
      <c r="O133" s="292"/>
      <c r="P133" s="292"/>
      <c r="Q133" s="292"/>
      <c r="R133" s="292"/>
      <c r="S133" s="292"/>
      <c r="T133" s="292"/>
      <c r="U133" s="292"/>
      <c r="V133" s="292"/>
      <c r="W133" s="292"/>
      <c r="X133" s="292"/>
      <c r="Y133" s="292"/>
      <c r="Z133" s="292"/>
      <c r="AA133" s="292"/>
      <c r="AB133" s="292"/>
      <c r="AC133" s="264"/>
      <c r="AD133" s="292"/>
      <c r="AE133" s="292"/>
      <c r="AF133" s="292"/>
      <c r="AG133" s="292"/>
      <c r="AH133" s="292"/>
      <c r="AI133" s="292"/>
      <c r="AJ133" s="292"/>
      <c r="AK133" s="306" t="n">
        <v>131</v>
      </c>
      <c r="AL133" s="134" t="s">
        <v>594</v>
      </c>
      <c r="AM133" s="321" t="s">
        <v>301</v>
      </c>
      <c r="AN133" s="322" t="s">
        <v>375</v>
      </c>
      <c r="AO133" s="301" t="s">
        <v>302</v>
      </c>
      <c r="AP133" s="301"/>
      <c r="AQ133" s="306" t="n">
        <v>131</v>
      </c>
      <c r="AR133" s="228" t="s">
        <v>595</v>
      </c>
      <c r="AS133" s="321" t="s">
        <v>303</v>
      </c>
      <c r="AT133" s="322" t="s">
        <v>298</v>
      </c>
      <c r="AU133" s="301" t="s">
        <v>302</v>
      </c>
      <c r="AV133" s="301"/>
    </row>
    <row r="134" customFormat="false" ht="12.75" hidden="false" customHeight="false" outlineLevel="0" collapsed="false">
      <c r="A134" s="334" t="n">
        <v>40909</v>
      </c>
      <c r="B134" s="291" t="n">
        <v>1.05</v>
      </c>
      <c r="C134" s="291" t="n">
        <v>4.228</v>
      </c>
      <c r="D134" s="291" t="n">
        <v>-0.0775</v>
      </c>
      <c r="E134" s="291" t="n">
        <v>-0.0775</v>
      </c>
      <c r="F134" s="291" t="n">
        <v>-0.005</v>
      </c>
      <c r="G134" s="336" t="n">
        <v>-0.005</v>
      </c>
      <c r="J134" s="335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64"/>
      <c r="AD134" s="292"/>
      <c r="AE134" s="292"/>
      <c r="AF134" s="292"/>
      <c r="AG134" s="292"/>
      <c r="AH134" s="292"/>
      <c r="AI134" s="292"/>
      <c r="AJ134" s="292"/>
      <c r="AK134" s="306" t="n">
        <v>132</v>
      </c>
      <c r="AL134" s="134" t="s">
        <v>596</v>
      </c>
      <c r="AM134" s="321" t="s">
        <v>301</v>
      </c>
      <c r="AN134" s="322" t="s">
        <v>375</v>
      </c>
      <c r="AO134" s="301" t="s">
        <v>302</v>
      </c>
      <c r="AP134" s="301"/>
      <c r="AQ134" s="306" t="n">
        <v>132</v>
      </c>
      <c r="AR134" s="228" t="s">
        <v>597</v>
      </c>
      <c r="AS134" s="321" t="s">
        <v>303</v>
      </c>
      <c r="AT134" s="322" t="s">
        <v>298</v>
      </c>
      <c r="AU134" s="301" t="s">
        <v>302</v>
      </c>
      <c r="AV134" s="301"/>
    </row>
    <row r="135" customFormat="false" ht="12.75" hidden="false" customHeight="false" outlineLevel="0" collapsed="false">
      <c r="A135" s="334" t="n">
        <v>40940</v>
      </c>
      <c r="B135" s="291" t="n">
        <v>1.05</v>
      </c>
      <c r="C135" s="291" t="n">
        <v>4.114</v>
      </c>
      <c r="D135" s="291" t="n">
        <v>-0.06</v>
      </c>
      <c r="E135" s="291" t="n">
        <v>-0.06</v>
      </c>
      <c r="F135" s="291" t="n">
        <v>-0.005</v>
      </c>
      <c r="G135" s="336" t="n">
        <v>-0.005</v>
      </c>
      <c r="J135" s="335"/>
      <c r="K135" s="292"/>
      <c r="L135" s="292"/>
      <c r="M135" s="292"/>
      <c r="N135" s="292"/>
      <c r="O135" s="292"/>
      <c r="P135" s="292"/>
      <c r="Q135" s="292"/>
      <c r="R135" s="292"/>
      <c r="S135" s="292"/>
      <c r="T135" s="292"/>
      <c r="U135" s="292"/>
      <c r="V135" s="292"/>
      <c r="W135" s="292"/>
      <c r="X135" s="292"/>
      <c r="Y135" s="292"/>
      <c r="Z135" s="292"/>
      <c r="AA135" s="292"/>
      <c r="AB135" s="292"/>
      <c r="AC135" s="264"/>
      <c r="AD135" s="292"/>
      <c r="AE135" s="292"/>
      <c r="AF135" s="292"/>
      <c r="AG135" s="292"/>
      <c r="AH135" s="292"/>
      <c r="AI135" s="292"/>
      <c r="AJ135" s="292"/>
      <c r="AK135" s="306" t="n">
        <v>133</v>
      </c>
      <c r="AL135" s="134" t="s">
        <v>598</v>
      </c>
      <c r="AM135" s="321" t="s">
        <v>301</v>
      </c>
      <c r="AN135" s="322" t="s">
        <v>375</v>
      </c>
      <c r="AO135" s="301" t="s">
        <v>302</v>
      </c>
      <c r="AP135" s="301"/>
      <c r="AQ135" s="306" t="n">
        <v>133</v>
      </c>
      <c r="AR135" s="228" t="s">
        <v>599</v>
      </c>
      <c r="AS135" s="321" t="s">
        <v>303</v>
      </c>
      <c r="AT135" s="322" t="s">
        <v>298</v>
      </c>
      <c r="AU135" s="301" t="s">
        <v>302</v>
      </c>
      <c r="AV135" s="301"/>
    </row>
    <row r="136" customFormat="false" ht="12.75" hidden="false" customHeight="false" outlineLevel="0" collapsed="false">
      <c r="A136" s="334" t="n">
        <v>40969</v>
      </c>
      <c r="B136" s="291" t="n">
        <v>0.8</v>
      </c>
      <c r="C136" s="291" t="n">
        <v>3.982</v>
      </c>
      <c r="D136" s="291" t="n">
        <v>-0.0475</v>
      </c>
      <c r="E136" s="291" t="n">
        <v>-0.0475</v>
      </c>
      <c r="F136" s="291" t="n">
        <v>-0.005</v>
      </c>
      <c r="G136" s="336" t="n">
        <v>-0.005</v>
      </c>
      <c r="J136" s="335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92"/>
      <c r="W136" s="292"/>
      <c r="X136" s="292"/>
      <c r="Y136" s="292"/>
      <c r="Z136" s="292"/>
      <c r="AA136" s="292"/>
      <c r="AB136" s="292"/>
      <c r="AC136" s="264"/>
      <c r="AD136" s="292"/>
      <c r="AE136" s="292"/>
      <c r="AF136" s="292"/>
      <c r="AG136" s="292"/>
      <c r="AH136" s="292"/>
      <c r="AI136" s="292"/>
      <c r="AJ136" s="292"/>
      <c r="AK136" s="306" t="n">
        <v>134</v>
      </c>
      <c r="AL136" s="134" t="s">
        <v>600</v>
      </c>
      <c r="AM136" s="321" t="s">
        <v>301</v>
      </c>
      <c r="AN136" s="322" t="s">
        <v>375</v>
      </c>
      <c r="AO136" s="301" t="s">
        <v>302</v>
      </c>
      <c r="AP136" s="301"/>
      <c r="AQ136" s="306" t="n">
        <v>134</v>
      </c>
      <c r="AR136" s="228" t="s">
        <v>601</v>
      </c>
      <c r="AS136" s="321" t="s">
        <v>303</v>
      </c>
      <c r="AT136" s="322" t="s">
        <v>298</v>
      </c>
      <c r="AU136" s="301" t="s">
        <v>302</v>
      </c>
      <c r="AV136" s="301"/>
    </row>
    <row r="137" customFormat="false" ht="12.75" hidden="false" customHeight="false" outlineLevel="0" collapsed="false">
      <c r="A137" s="334" t="n">
        <v>41000</v>
      </c>
      <c r="B137" s="291" t="n">
        <v>0.45</v>
      </c>
      <c r="C137" s="291" t="n">
        <v>3.812</v>
      </c>
      <c r="D137" s="291" t="n">
        <v>-0.01</v>
      </c>
      <c r="E137" s="291" t="n">
        <v>-0.01</v>
      </c>
      <c r="F137" s="291" t="n">
        <v>-0.005</v>
      </c>
      <c r="G137" s="336" t="n">
        <v>-0.005</v>
      </c>
      <c r="J137" s="335"/>
      <c r="K137" s="292"/>
      <c r="L137" s="292"/>
      <c r="M137" s="292"/>
      <c r="N137" s="292"/>
      <c r="O137" s="292"/>
      <c r="P137" s="292"/>
      <c r="Q137" s="292"/>
      <c r="R137" s="292"/>
      <c r="S137" s="292"/>
      <c r="T137" s="292"/>
      <c r="U137" s="292"/>
      <c r="V137" s="292"/>
      <c r="W137" s="292"/>
      <c r="X137" s="292"/>
      <c r="Y137" s="292"/>
      <c r="Z137" s="292"/>
      <c r="AA137" s="292"/>
      <c r="AB137" s="292"/>
      <c r="AC137" s="264"/>
      <c r="AD137" s="292"/>
      <c r="AE137" s="292"/>
      <c r="AF137" s="292"/>
      <c r="AG137" s="292"/>
      <c r="AH137" s="292"/>
      <c r="AI137" s="292"/>
      <c r="AJ137" s="292"/>
      <c r="AK137" s="306" t="n">
        <v>135</v>
      </c>
      <c r="AL137" s="134" t="s">
        <v>602</v>
      </c>
      <c r="AM137" s="321" t="s">
        <v>301</v>
      </c>
      <c r="AN137" s="322" t="s">
        <v>375</v>
      </c>
      <c r="AO137" s="301" t="s">
        <v>302</v>
      </c>
      <c r="AP137" s="301"/>
      <c r="AQ137" s="306" t="n">
        <v>135</v>
      </c>
      <c r="AR137" s="228" t="s">
        <v>603</v>
      </c>
      <c r="AS137" s="321" t="s">
        <v>303</v>
      </c>
      <c r="AT137" s="322" t="s">
        <v>298</v>
      </c>
      <c r="AU137" s="301" t="s">
        <v>302</v>
      </c>
      <c r="AV137" s="301"/>
    </row>
    <row r="138" customFormat="false" ht="12.75" hidden="false" customHeight="false" outlineLevel="0" collapsed="false">
      <c r="A138" s="334" t="n">
        <v>41030</v>
      </c>
      <c r="B138" s="291" t="n">
        <v>0.5</v>
      </c>
      <c r="C138" s="291" t="n">
        <v>3.812</v>
      </c>
      <c r="D138" s="291" t="n">
        <v>-0.01</v>
      </c>
      <c r="E138" s="291" t="n">
        <v>-0.01</v>
      </c>
      <c r="F138" s="291" t="n">
        <v>-0.005</v>
      </c>
      <c r="G138" s="336" t="n">
        <v>-0.005</v>
      </c>
      <c r="J138" s="335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292"/>
      <c r="Z138" s="292"/>
      <c r="AA138" s="292"/>
      <c r="AB138" s="292"/>
      <c r="AC138" s="264"/>
      <c r="AD138" s="292"/>
      <c r="AE138" s="292"/>
      <c r="AF138" s="292"/>
      <c r="AG138" s="292"/>
      <c r="AH138" s="292"/>
      <c r="AI138" s="292"/>
      <c r="AJ138" s="292"/>
      <c r="AK138" s="306" t="n">
        <v>136</v>
      </c>
      <c r="AL138" s="134" t="s">
        <v>604</v>
      </c>
      <c r="AM138" s="321" t="s">
        <v>301</v>
      </c>
      <c r="AN138" s="322" t="s">
        <v>375</v>
      </c>
      <c r="AO138" s="301" t="s">
        <v>302</v>
      </c>
      <c r="AP138" s="301"/>
      <c r="AQ138" s="306" t="n">
        <v>136</v>
      </c>
      <c r="AR138" s="228" t="s">
        <v>605</v>
      </c>
      <c r="AS138" s="321" t="s">
        <v>303</v>
      </c>
      <c r="AT138" s="322" t="s">
        <v>298</v>
      </c>
      <c r="AU138" s="301" t="s">
        <v>302</v>
      </c>
      <c r="AV138" s="301"/>
    </row>
    <row r="139" customFormat="false" ht="12.75" hidden="false" customHeight="false" outlineLevel="0" collapsed="false">
      <c r="A139" s="334" t="n">
        <v>41061</v>
      </c>
      <c r="B139" s="291" t="n">
        <v>0.5</v>
      </c>
      <c r="C139" s="291" t="n">
        <v>3.844</v>
      </c>
      <c r="D139" s="291" t="n">
        <v>-0.005</v>
      </c>
      <c r="E139" s="291" t="n">
        <v>-0.005</v>
      </c>
      <c r="F139" s="291" t="n">
        <v>-0.005</v>
      </c>
      <c r="G139" s="336" t="n">
        <v>-0.005</v>
      </c>
      <c r="J139" s="335"/>
      <c r="K139" s="292"/>
      <c r="L139" s="292"/>
      <c r="M139" s="292"/>
      <c r="N139" s="292"/>
      <c r="O139" s="292"/>
      <c r="P139" s="292"/>
      <c r="Q139" s="292"/>
      <c r="R139" s="292"/>
      <c r="S139" s="292"/>
      <c r="T139" s="292"/>
      <c r="U139" s="292"/>
      <c r="V139" s="292"/>
      <c r="W139" s="292"/>
      <c r="X139" s="292"/>
      <c r="Y139" s="292"/>
      <c r="Z139" s="292"/>
      <c r="AA139" s="292"/>
      <c r="AB139" s="292"/>
      <c r="AC139" s="264"/>
      <c r="AD139" s="292"/>
      <c r="AE139" s="292"/>
      <c r="AF139" s="292"/>
      <c r="AG139" s="292"/>
      <c r="AH139" s="292"/>
      <c r="AI139" s="292"/>
      <c r="AJ139" s="292"/>
      <c r="AK139" s="306" t="n">
        <v>137</v>
      </c>
      <c r="AL139" s="134" t="s">
        <v>606</v>
      </c>
      <c r="AM139" s="321" t="s">
        <v>301</v>
      </c>
      <c r="AN139" s="322" t="s">
        <v>375</v>
      </c>
      <c r="AO139" s="301" t="s">
        <v>302</v>
      </c>
      <c r="AP139" s="301"/>
      <c r="AQ139" s="306" t="n">
        <v>137</v>
      </c>
      <c r="AR139" s="228" t="s">
        <v>607</v>
      </c>
      <c r="AS139" s="321" t="s">
        <v>303</v>
      </c>
      <c r="AT139" s="322" t="s">
        <v>298</v>
      </c>
      <c r="AU139" s="301" t="s">
        <v>302</v>
      </c>
      <c r="AV139" s="301"/>
    </row>
    <row r="140" customFormat="false" ht="12.75" hidden="false" customHeight="false" outlineLevel="0" collapsed="false">
      <c r="A140" s="334" t="n">
        <v>41091</v>
      </c>
      <c r="B140" s="291" t="n">
        <v>0.5</v>
      </c>
      <c r="C140" s="291" t="n">
        <v>3.894</v>
      </c>
      <c r="D140" s="291" t="n">
        <v>-0.0025</v>
      </c>
      <c r="E140" s="291" t="n">
        <v>-0.0025</v>
      </c>
      <c r="F140" s="291" t="n">
        <v>-0.005</v>
      </c>
      <c r="G140" s="336" t="n">
        <v>-0.005</v>
      </c>
      <c r="J140" s="335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  <c r="Y140" s="292"/>
      <c r="Z140" s="292"/>
      <c r="AA140" s="292"/>
      <c r="AB140" s="292"/>
      <c r="AC140" s="264"/>
      <c r="AD140" s="292"/>
      <c r="AE140" s="292"/>
      <c r="AF140" s="292"/>
      <c r="AG140" s="292"/>
      <c r="AH140" s="292"/>
      <c r="AI140" s="292"/>
      <c r="AJ140" s="292"/>
      <c r="AK140" s="306" t="n">
        <v>138</v>
      </c>
      <c r="AL140" s="134" t="s">
        <v>608</v>
      </c>
      <c r="AM140" s="321" t="s">
        <v>301</v>
      </c>
      <c r="AN140" s="322" t="s">
        <v>375</v>
      </c>
      <c r="AO140" s="301" t="s">
        <v>302</v>
      </c>
      <c r="AP140" s="301"/>
      <c r="AQ140" s="306" t="n">
        <v>138</v>
      </c>
      <c r="AR140" s="228" t="s">
        <v>609</v>
      </c>
      <c r="AS140" s="321" t="s">
        <v>303</v>
      </c>
      <c r="AT140" s="322" t="s">
        <v>298</v>
      </c>
      <c r="AU140" s="301" t="s">
        <v>302</v>
      </c>
      <c r="AV140" s="301"/>
    </row>
    <row r="141" customFormat="false" ht="12.75" hidden="false" customHeight="false" outlineLevel="0" collapsed="false">
      <c r="A141" s="334" t="n">
        <v>41122</v>
      </c>
      <c r="B141" s="291" t="n">
        <v>0.55</v>
      </c>
      <c r="C141" s="291" t="n">
        <v>3.928</v>
      </c>
      <c r="D141" s="291" t="n">
        <v>0</v>
      </c>
      <c r="E141" s="291" t="n">
        <v>0</v>
      </c>
      <c r="F141" s="291" t="n">
        <v>-0.005</v>
      </c>
      <c r="G141" s="336" t="n">
        <v>-0.005</v>
      </c>
      <c r="J141" s="335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292"/>
      <c r="AB141" s="292"/>
      <c r="AC141" s="264"/>
      <c r="AD141" s="292"/>
      <c r="AE141" s="292"/>
      <c r="AF141" s="292"/>
      <c r="AG141" s="292"/>
      <c r="AH141" s="292"/>
      <c r="AI141" s="292"/>
      <c r="AJ141" s="292"/>
      <c r="AK141" s="306" t="n">
        <v>139</v>
      </c>
      <c r="AL141" s="134" t="s">
        <v>610</v>
      </c>
      <c r="AM141" s="321" t="s">
        <v>301</v>
      </c>
      <c r="AN141" s="322" t="s">
        <v>375</v>
      </c>
      <c r="AO141" s="301" t="s">
        <v>302</v>
      </c>
      <c r="AP141" s="301"/>
      <c r="AQ141" s="306" t="n">
        <v>139</v>
      </c>
      <c r="AR141" s="228" t="s">
        <v>611</v>
      </c>
      <c r="AS141" s="321" t="s">
        <v>303</v>
      </c>
      <c r="AT141" s="322" t="s">
        <v>298</v>
      </c>
      <c r="AU141" s="301" t="s">
        <v>302</v>
      </c>
      <c r="AV141" s="301"/>
    </row>
    <row r="142" customFormat="false" ht="12.75" hidden="false" customHeight="false" outlineLevel="0" collapsed="false">
      <c r="A142" s="334" t="n">
        <v>41153</v>
      </c>
      <c r="B142" s="291" t="n">
        <v>0.55</v>
      </c>
      <c r="C142" s="291" t="n">
        <v>3.941</v>
      </c>
      <c r="D142" s="291" t="n">
        <v>-0.0075</v>
      </c>
      <c r="E142" s="291" t="n">
        <v>-0.0075</v>
      </c>
      <c r="F142" s="291" t="n">
        <v>-0.005</v>
      </c>
      <c r="G142" s="336" t="n">
        <v>-0.005</v>
      </c>
      <c r="J142" s="335"/>
      <c r="K142" s="292"/>
      <c r="L142" s="292"/>
      <c r="M142" s="292"/>
      <c r="N142" s="292"/>
      <c r="O142" s="292"/>
      <c r="P142" s="292"/>
      <c r="Q142" s="292"/>
      <c r="R142" s="292"/>
      <c r="S142" s="292"/>
      <c r="T142" s="292"/>
      <c r="U142" s="292"/>
      <c r="V142" s="292"/>
      <c r="W142" s="292"/>
      <c r="X142" s="292"/>
      <c r="Y142" s="292"/>
      <c r="Z142" s="292"/>
      <c r="AA142" s="292"/>
      <c r="AB142" s="292"/>
      <c r="AC142" s="264"/>
      <c r="AD142" s="292"/>
      <c r="AE142" s="292"/>
      <c r="AF142" s="292"/>
      <c r="AG142" s="292"/>
      <c r="AH142" s="292"/>
      <c r="AI142" s="292"/>
      <c r="AJ142" s="292"/>
      <c r="AK142" s="306" t="n">
        <v>140</v>
      </c>
      <c r="AL142" s="134" t="s">
        <v>612</v>
      </c>
      <c r="AM142" s="321" t="s">
        <v>301</v>
      </c>
      <c r="AN142" s="322" t="s">
        <v>375</v>
      </c>
      <c r="AO142" s="301" t="s">
        <v>302</v>
      </c>
      <c r="AP142" s="301"/>
      <c r="AQ142" s="306" t="n">
        <v>140</v>
      </c>
      <c r="AR142" s="228" t="s">
        <v>613</v>
      </c>
      <c r="AS142" s="321" t="s">
        <v>303</v>
      </c>
      <c r="AT142" s="322" t="s">
        <v>298</v>
      </c>
      <c r="AU142" s="301" t="s">
        <v>302</v>
      </c>
      <c r="AV142" s="301"/>
    </row>
    <row r="143" customFormat="false" ht="12.75" hidden="false" customHeight="false" outlineLevel="0" collapsed="false">
      <c r="A143" s="334" t="n">
        <v>41183</v>
      </c>
      <c r="B143" s="291" t="n">
        <v>0.6</v>
      </c>
      <c r="C143" s="291" t="n">
        <v>3.933</v>
      </c>
      <c r="D143" s="291" t="n">
        <v>-0.0175</v>
      </c>
      <c r="E143" s="291" t="n">
        <v>-0.0175</v>
      </c>
      <c r="F143" s="291" t="n">
        <v>-0.005</v>
      </c>
      <c r="G143" s="336" t="n">
        <v>-0.005</v>
      </c>
      <c r="J143" s="335"/>
      <c r="K143" s="292"/>
      <c r="L143" s="292"/>
      <c r="M143" s="292"/>
      <c r="N143" s="292"/>
      <c r="O143" s="292"/>
      <c r="P143" s="292"/>
      <c r="Q143" s="292"/>
      <c r="R143" s="292"/>
      <c r="S143" s="292"/>
      <c r="T143" s="292"/>
      <c r="U143" s="292"/>
      <c r="V143" s="292"/>
      <c r="W143" s="292"/>
      <c r="X143" s="292"/>
      <c r="Y143" s="292"/>
      <c r="Z143" s="292"/>
      <c r="AA143" s="292"/>
      <c r="AB143" s="292"/>
      <c r="AC143" s="264"/>
      <c r="AD143" s="292"/>
      <c r="AE143" s="292"/>
      <c r="AF143" s="292"/>
      <c r="AG143" s="292"/>
      <c r="AH143" s="292"/>
      <c r="AI143" s="292"/>
      <c r="AJ143" s="292"/>
      <c r="AK143" s="306" t="n">
        <v>141</v>
      </c>
      <c r="AL143" s="134" t="s">
        <v>614</v>
      </c>
      <c r="AM143" s="321" t="s">
        <v>301</v>
      </c>
      <c r="AN143" s="322" t="s">
        <v>375</v>
      </c>
      <c r="AO143" s="301" t="s">
        <v>302</v>
      </c>
      <c r="AP143" s="301"/>
      <c r="AQ143" s="306" t="n">
        <v>141</v>
      </c>
      <c r="AR143" s="228" t="s">
        <v>615</v>
      </c>
      <c r="AS143" s="321" t="s">
        <v>303</v>
      </c>
      <c r="AT143" s="322" t="s">
        <v>298</v>
      </c>
      <c r="AU143" s="301" t="s">
        <v>302</v>
      </c>
      <c r="AV143" s="301"/>
    </row>
    <row r="144" customFormat="false" ht="12.75" hidden="false" customHeight="false" outlineLevel="0" collapsed="false">
      <c r="A144" s="334" t="n">
        <v>41214</v>
      </c>
      <c r="B144" s="291" t="n">
        <v>0.85</v>
      </c>
      <c r="C144" s="291" t="n">
        <v>4.103</v>
      </c>
      <c r="D144" s="291" t="n">
        <v>-0.0525</v>
      </c>
      <c r="E144" s="291" t="n">
        <v>-0.0525</v>
      </c>
      <c r="F144" s="291" t="n">
        <v>-0.005</v>
      </c>
      <c r="G144" s="336" t="n">
        <v>-0.005</v>
      </c>
      <c r="J144" s="335"/>
      <c r="K144" s="292"/>
      <c r="L144" s="292"/>
      <c r="M144" s="292"/>
      <c r="N144" s="292"/>
      <c r="O144" s="292"/>
      <c r="P144" s="292"/>
      <c r="Q144" s="292"/>
      <c r="R144" s="292"/>
      <c r="S144" s="292"/>
      <c r="T144" s="292"/>
      <c r="U144" s="292"/>
      <c r="V144" s="292"/>
      <c r="W144" s="292"/>
      <c r="X144" s="292"/>
      <c r="Y144" s="292"/>
      <c r="Z144" s="292"/>
      <c r="AA144" s="292"/>
      <c r="AB144" s="292"/>
      <c r="AC144" s="264"/>
      <c r="AD144" s="292"/>
      <c r="AE144" s="292"/>
      <c r="AF144" s="292"/>
      <c r="AG144" s="292"/>
      <c r="AH144" s="292"/>
      <c r="AI144" s="292"/>
      <c r="AJ144" s="292"/>
      <c r="AK144" s="306" t="n">
        <v>142</v>
      </c>
      <c r="AL144" s="134" t="s">
        <v>616</v>
      </c>
      <c r="AM144" s="321" t="s">
        <v>301</v>
      </c>
      <c r="AN144" s="322" t="s">
        <v>375</v>
      </c>
      <c r="AO144" s="301" t="s">
        <v>302</v>
      </c>
      <c r="AP144" s="301"/>
      <c r="AQ144" s="306" t="n">
        <v>142</v>
      </c>
      <c r="AR144" s="228" t="s">
        <v>617</v>
      </c>
      <c r="AS144" s="321" t="s">
        <v>303</v>
      </c>
      <c r="AT144" s="322" t="s">
        <v>298</v>
      </c>
      <c r="AU144" s="301" t="s">
        <v>302</v>
      </c>
      <c r="AV144" s="301"/>
    </row>
    <row r="145" customFormat="false" ht="12.75" hidden="false" customHeight="false" outlineLevel="0" collapsed="false">
      <c r="A145" s="334" t="n">
        <v>41244</v>
      </c>
      <c r="B145" s="291" t="n">
        <v>1.05</v>
      </c>
      <c r="C145" s="291" t="n">
        <v>4.278</v>
      </c>
      <c r="D145" s="291" t="n">
        <v>-0.075</v>
      </c>
      <c r="E145" s="291" t="n">
        <v>-0.075</v>
      </c>
      <c r="F145" s="291" t="n">
        <v>-0.005</v>
      </c>
      <c r="G145" s="336" t="n">
        <v>-0.005</v>
      </c>
      <c r="J145" s="335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  <c r="AC145" s="264"/>
      <c r="AD145" s="292"/>
      <c r="AE145" s="292"/>
      <c r="AF145" s="292"/>
      <c r="AG145" s="292"/>
      <c r="AH145" s="292"/>
      <c r="AI145" s="292"/>
      <c r="AJ145" s="292"/>
      <c r="AK145" s="306" t="n">
        <v>143</v>
      </c>
      <c r="AL145" s="134" t="s">
        <v>618</v>
      </c>
      <c r="AM145" s="321" t="s">
        <v>301</v>
      </c>
      <c r="AN145" s="322" t="s">
        <v>375</v>
      </c>
      <c r="AO145" s="301" t="s">
        <v>302</v>
      </c>
      <c r="AP145" s="301"/>
      <c r="AQ145" s="306" t="n">
        <v>143</v>
      </c>
      <c r="AR145" s="228" t="s">
        <v>619</v>
      </c>
      <c r="AS145" s="321" t="s">
        <v>303</v>
      </c>
      <c r="AT145" s="322" t="s">
        <v>298</v>
      </c>
      <c r="AU145" s="301" t="s">
        <v>302</v>
      </c>
      <c r="AV145" s="301"/>
    </row>
    <row r="146" customFormat="false" ht="12.75" hidden="false" customHeight="false" outlineLevel="0" collapsed="false">
      <c r="A146" s="334" t="n">
        <v>41275</v>
      </c>
      <c r="B146" s="291" t="n">
        <v>1.05</v>
      </c>
      <c r="C146" s="291" t="n">
        <v>4.333</v>
      </c>
      <c r="D146" s="291" t="n">
        <v>-0.0775</v>
      </c>
      <c r="E146" s="291" t="n">
        <v>-0.0775</v>
      </c>
      <c r="F146" s="291" t="n">
        <v>-0.005</v>
      </c>
      <c r="G146" s="336" t="n">
        <v>-0.005</v>
      </c>
      <c r="J146" s="335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  <c r="U146" s="292"/>
      <c r="V146" s="292"/>
      <c r="W146" s="292"/>
      <c r="X146" s="292"/>
      <c r="Y146" s="292"/>
      <c r="Z146" s="292"/>
      <c r="AA146" s="292"/>
      <c r="AB146" s="292"/>
      <c r="AC146" s="264"/>
      <c r="AD146" s="292"/>
      <c r="AE146" s="292"/>
      <c r="AF146" s="292"/>
      <c r="AG146" s="292"/>
      <c r="AH146" s="292"/>
      <c r="AI146" s="292"/>
      <c r="AJ146" s="292"/>
      <c r="AK146" s="306" t="n">
        <v>144</v>
      </c>
      <c r="AL146" s="134" t="s">
        <v>620</v>
      </c>
      <c r="AM146" s="321" t="s">
        <v>301</v>
      </c>
      <c r="AN146" s="322" t="s">
        <v>375</v>
      </c>
      <c r="AO146" s="301" t="s">
        <v>302</v>
      </c>
      <c r="AP146" s="301"/>
      <c r="AQ146" s="306" t="n">
        <v>144</v>
      </c>
      <c r="AR146" s="228" t="s">
        <v>621</v>
      </c>
      <c r="AS146" s="321" t="s">
        <v>303</v>
      </c>
      <c r="AT146" s="322" t="s">
        <v>298</v>
      </c>
      <c r="AU146" s="301" t="s">
        <v>302</v>
      </c>
      <c r="AV146" s="301"/>
    </row>
    <row r="147" customFormat="false" ht="12.75" hidden="false" customHeight="false" outlineLevel="0" collapsed="false">
      <c r="A147" s="334" t="n">
        <v>41306</v>
      </c>
      <c r="B147" s="291" t="n">
        <v>1.05</v>
      </c>
      <c r="C147" s="291" t="n">
        <v>4.219</v>
      </c>
      <c r="D147" s="291" t="n">
        <v>-0.06</v>
      </c>
      <c r="E147" s="291" t="n">
        <v>-0.06</v>
      </c>
      <c r="F147" s="291" t="n">
        <v>-0.005</v>
      </c>
      <c r="G147" s="336" t="n">
        <v>-0.005</v>
      </c>
      <c r="J147" s="335"/>
      <c r="K147" s="292"/>
      <c r="L147" s="292"/>
      <c r="M147" s="292"/>
      <c r="N147" s="292"/>
      <c r="O147" s="292"/>
      <c r="P147" s="292"/>
      <c r="Q147" s="292"/>
      <c r="R147" s="292"/>
      <c r="S147" s="292"/>
      <c r="T147" s="292"/>
      <c r="U147" s="292"/>
      <c r="V147" s="292"/>
      <c r="W147" s="292"/>
      <c r="X147" s="292"/>
      <c r="Y147" s="292"/>
      <c r="Z147" s="292"/>
      <c r="AA147" s="292"/>
      <c r="AB147" s="292"/>
      <c r="AC147" s="264"/>
      <c r="AD147" s="292"/>
      <c r="AE147" s="292"/>
      <c r="AF147" s="292"/>
      <c r="AG147" s="292"/>
      <c r="AH147" s="292"/>
      <c r="AI147" s="292"/>
      <c r="AJ147" s="292"/>
      <c r="AK147" s="306" t="n">
        <v>145</v>
      </c>
      <c r="AL147" s="134" t="s">
        <v>622</v>
      </c>
      <c r="AM147" s="321" t="s">
        <v>301</v>
      </c>
      <c r="AN147" s="322" t="s">
        <v>375</v>
      </c>
      <c r="AO147" s="301" t="s">
        <v>302</v>
      </c>
      <c r="AP147" s="301"/>
      <c r="AQ147" s="306" t="n">
        <v>145</v>
      </c>
      <c r="AR147" s="228" t="s">
        <v>623</v>
      </c>
      <c r="AS147" s="321" t="s">
        <v>303</v>
      </c>
      <c r="AT147" s="322" t="s">
        <v>298</v>
      </c>
      <c r="AU147" s="301" t="s">
        <v>302</v>
      </c>
      <c r="AV147" s="301"/>
    </row>
    <row r="148" customFormat="false" ht="12.75" hidden="false" customHeight="false" outlineLevel="0" collapsed="false">
      <c r="A148" s="334" t="n">
        <v>41334</v>
      </c>
      <c r="B148" s="291" t="n">
        <v>0.8</v>
      </c>
      <c r="C148" s="291" t="n">
        <v>4.087</v>
      </c>
      <c r="D148" s="291" t="n">
        <v>-0.0475</v>
      </c>
      <c r="E148" s="291" t="n">
        <v>-0.0475</v>
      </c>
      <c r="F148" s="291" t="n">
        <v>-0.005</v>
      </c>
      <c r="G148" s="336" t="n">
        <v>-0.005</v>
      </c>
      <c r="J148" s="335"/>
      <c r="K148" s="292"/>
      <c r="L148" s="292"/>
      <c r="M148" s="292"/>
      <c r="N148" s="292"/>
      <c r="O148" s="292"/>
      <c r="P148" s="292"/>
      <c r="Q148" s="292"/>
      <c r="R148" s="292"/>
      <c r="S148" s="292"/>
      <c r="T148" s="292"/>
      <c r="U148" s="292"/>
      <c r="V148" s="292"/>
      <c r="W148" s="292"/>
      <c r="X148" s="292"/>
      <c r="Y148" s="292"/>
      <c r="Z148" s="292"/>
      <c r="AA148" s="292"/>
      <c r="AB148" s="292"/>
      <c r="AC148" s="264"/>
      <c r="AD148" s="292"/>
      <c r="AE148" s="292"/>
      <c r="AF148" s="292"/>
      <c r="AG148" s="292"/>
      <c r="AH148" s="292"/>
      <c r="AI148" s="292"/>
      <c r="AJ148" s="292"/>
      <c r="AK148" s="306" t="n">
        <v>146</v>
      </c>
      <c r="AL148" s="134" t="s">
        <v>624</v>
      </c>
      <c r="AM148" s="321" t="s">
        <v>301</v>
      </c>
      <c r="AN148" s="322" t="s">
        <v>375</v>
      </c>
      <c r="AO148" s="301" t="s">
        <v>302</v>
      </c>
      <c r="AP148" s="301"/>
      <c r="AQ148" s="306" t="n">
        <v>146</v>
      </c>
      <c r="AR148" s="228" t="s">
        <v>625</v>
      </c>
      <c r="AS148" s="321" t="s">
        <v>303</v>
      </c>
      <c r="AT148" s="322" t="s">
        <v>298</v>
      </c>
      <c r="AU148" s="301" t="s">
        <v>302</v>
      </c>
      <c r="AV148" s="301"/>
    </row>
    <row r="149" customFormat="false" ht="12.75" hidden="false" customHeight="false" outlineLevel="0" collapsed="false">
      <c r="A149" s="334" t="n">
        <v>41365</v>
      </c>
      <c r="B149" s="291" t="n">
        <v>0.45</v>
      </c>
      <c r="C149" s="291" t="n">
        <v>3.917</v>
      </c>
      <c r="D149" s="291" t="n">
        <v>-0.01</v>
      </c>
      <c r="E149" s="291" t="n">
        <v>-0.01</v>
      </c>
      <c r="F149" s="291" t="n">
        <v>-0.005</v>
      </c>
      <c r="G149" s="336" t="n">
        <v>-0.005</v>
      </c>
      <c r="J149" s="335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  <c r="AB149" s="292"/>
      <c r="AC149" s="264"/>
      <c r="AD149" s="292"/>
      <c r="AE149" s="292"/>
      <c r="AF149" s="292"/>
      <c r="AG149" s="292"/>
      <c r="AH149" s="292"/>
      <c r="AI149" s="292"/>
      <c r="AJ149" s="292"/>
      <c r="AK149" s="306" t="n">
        <v>147</v>
      </c>
      <c r="AL149" s="134" t="s">
        <v>626</v>
      </c>
      <c r="AM149" s="321" t="s">
        <v>301</v>
      </c>
      <c r="AN149" s="322" t="s">
        <v>375</v>
      </c>
      <c r="AO149" s="301" t="s">
        <v>302</v>
      </c>
      <c r="AP149" s="301"/>
      <c r="AQ149" s="306" t="n">
        <v>147</v>
      </c>
      <c r="AR149" s="228" t="s">
        <v>627</v>
      </c>
      <c r="AS149" s="321" t="s">
        <v>303</v>
      </c>
      <c r="AT149" s="322" t="s">
        <v>298</v>
      </c>
      <c r="AU149" s="301" t="s">
        <v>302</v>
      </c>
      <c r="AV149" s="301"/>
    </row>
    <row r="150" customFormat="false" ht="12.75" hidden="false" customHeight="false" outlineLevel="0" collapsed="false">
      <c r="A150" s="334" t="n">
        <v>41395</v>
      </c>
      <c r="B150" s="291" t="n">
        <v>0.5</v>
      </c>
      <c r="C150" s="291" t="n">
        <v>3.917</v>
      </c>
      <c r="D150" s="291" t="n">
        <v>-0.01</v>
      </c>
      <c r="E150" s="291" t="n">
        <v>-0.01</v>
      </c>
      <c r="F150" s="291" t="n">
        <v>-0.005</v>
      </c>
      <c r="G150" s="336" t="n">
        <v>-0.005</v>
      </c>
      <c r="J150" s="335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  <c r="U150" s="292"/>
      <c r="V150" s="292"/>
      <c r="W150" s="292"/>
      <c r="X150" s="292"/>
      <c r="Y150" s="292"/>
      <c r="Z150" s="292"/>
      <c r="AA150" s="292"/>
      <c r="AB150" s="292"/>
      <c r="AC150" s="264"/>
      <c r="AD150" s="292"/>
      <c r="AE150" s="292"/>
      <c r="AF150" s="292"/>
      <c r="AG150" s="292"/>
      <c r="AH150" s="292"/>
      <c r="AI150" s="292"/>
      <c r="AJ150" s="292"/>
      <c r="AK150" s="306" t="n">
        <v>148</v>
      </c>
      <c r="AL150" s="134" t="s">
        <v>628</v>
      </c>
      <c r="AM150" s="321" t="s">
        <v>301</v>
      </c>
      <c r="AN150" s="322" t="s">
        <v>375</v>
      </c>
      <c r="AO150" s="301" t="s">
        <v>302</v>
      </c>
      <c r="AP150" s="301"/>
      <c r="AQ150" s="306" t="n">
        <v>148</v>
      </c>
      <c r="AR150" s="228" t="s">
        <v>629</v>
      </c>
      <c r="AS150" s="321" t="s">
        <v>303</v>
      </c>
      <c r="AT150" s="322" t="s">
        <v>298</v>
      </c>
      <c r="AU150" s="301" t="s">
        <v>302</v>
      </c>
      <c r="AV150" s="301"/>
    </row>
    <row r="151" customFormat="false" ht="12.75" hidden="false" customHeight="false" outlineLevel="0" collapsed="false">
      <c r="A151" s="334" t="n">
        <v>41426</v>
      </c>
      <c r="B151" s="291" t="n">
        <v>0.5</v>
      </c>
      <c r="C151" s="291" t="n">
        <v>3.949</v>
      </c>
      <c r="D151" s="291" t="n">
        <v>-0.005</v>
      </c>
      <c r="E151" s="291" t="n">
        <v>-0.005</v>
      </c>
      <c r="F151" s="291" t="n">
        <v>-0.005</v>
      </c>
      <c r="G151" s="336" t="n">
        <v>-0.005</v>
      </c>
      <c r="J151" s="335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  <c r="AC151" s="264"/>
      <c r="AD151" s="292"/>
      <c r="AE151" s="292"/>
      <c r="AF151" s="292"/>
      <c r="AG151" s="292"/>
      <c r="AH151" s="292"/>
      <c r="AI151" s="292"/>
      <c r="AJ151" s="292"/>
      <c r="AK151" s="306" t="n">
        <v>149</v>
      </c>
      <c r="AL151" s="134" t="s">
        <v>630</v>
      </c>
      <c r="AM151" s="321" t="s">
        <v>301</v>
      </c>
      <c r="AN151" s="322" t="s">
        <v>375</v>
      </c>
      <c r="AO151" s="301" t="s">
        <v>302</v>
      </c>
      <c r="AP151" s="301"/>
      <c r="AQ151" s="306" t="n">
        <v>149</v>
      </c>
      <c r="AR151" s="228" t="s">
        <v>631</v>
      </c>
      <c r="AS151" s="321" t="s">
        <v>303</v>
      </c>
      <c r="AT151" s="322" t="s">
        <v>298</v>
      </c>
      <c r="AU151" s="301" t="s">
        <v>302</v>
      </c>
      <c r="AV151" s="301"/>
    </row>
    <row r="152" customFormat="false" ht="12.75" hidden="false" customHeight="false" outlineLevel="0" collapsed="false">
      <c r="A152" s="334" t="n">
        <v>41456</v>
      </c>
      <c r="B152" s="291" t="n">
        <v>0.5</v>
      </c>
      <c r="C152" s="291" t="n">
        <v>3.999</v>
      </c>
      <c r="D152" s="291" t="n">
        <v>-0.0025</v>
      </c>
      <c r="E152" s="291" t="n">
        <v>-0.0025</v>
      </c>
      <c r="F152" s="291" t="n">
        <v>-0.005</v>
      </c>
      <c r="G152" s="336" t="n">
        <v>-0.005</v>
      </c>
      <c r="J152" s="335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  <c r="U152" s="292"/>
      <c r="V152" s="292"/>
      <c r="W152" s="292"/>
      <c r="X152" s="292"/>
      <c r="Y152" s="292"/>
      <c r="Z152" s="292"/>
      <c r="AA152" s="292"/>
      <c r="AB152" s="292"/>
      <c r="AC152" s="264"/>
      <c r="AD152" s="292"/>
      <c r="AE152" s="292"/>
      <c r="AF152" s="292"/>
      <c r="AG152" s="292"/>
      <c r="AH152" s="292"/>
      <c r="AI152" s="292"/>
      <c r="AJ152" s="292"/>
      <c r="AK152" s="306" t="n">
        <v>150</v>
      </c>
      <c r="AL152" s="134" t="s">
        <v>632</v>
      </c>
      <c r="AM152" s="321" t="s">
        <v>301</v>
      </c>
      <c r="AN152" s="322" t="s">
        <v>375</v>
      </c>
      <c r="AO152" s="301" t="s">
        <v>302</v>
      </c>
      <c r="AP152" s="301"/>
      <c r="AQ152" s="306" t="n">
        <v>150</v>
      </c>
      <c r="AR152" s="228" t="s">
        <v>633</v>
      </c>
      <c r="AS152" s="321" t="s">
        <v>303</v>
      </c>
      <c r="AT152" s="322" t="s">
        <v>298</v>
      </c>
      <c r="AU152" s="301" t="s">
        <v>302</v>
      </c>
      <c r="AV152" s="301"/>
    </row>
    <row r="153" customFormat="false" ht="12.75" hidden="false" customHeight="false" outlineLevel="0" collapsed="false">
      <c r="A153" s="334" t="n">
        <v>41487</v>
      </c>
      <c r="B153" s="291" t="n">
        <v>0.55</v>
      </c>
      <c r="C153" s="291" t="n">
        <v>4.033</v>
      </c>
      <c r="D153" s="291" t="n">
        <v>0</v>
      </c>
      <c r="E153" s="291" t="n">
        <v>0</v>
      </c>
      <c r="F153" s="291" t="n">
        <v>-0.005</v>
      </c>
      <c r="G153" s="336" t="n">
        <v>-0.005</v>
      </c>
      <c r="J153" s="335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292"/>
      <c r="Z153" s="292"/>
      <c r="AA153" s="292"/>
      <c r="AB153" s="292"/>
      <c r="AC153" s="264"/>
      <c r="AD153" s="292"/>
      <c r="AE153" s="292"/>
      <c r="AF153" s="292"/>
      <c r="AG153" s="292"/>
      <c r="AH153" s="292"/>
      <c r="AI153" s="292"/>
      <c r="AJ153" s="292"/>
      <c r="AK153" s="306" t="n">
        <v>151</v>
      </c>
      <c r="AL153" s="134" t="s">
        <v>634</v>
      </c>
      <c r="AM153" s="321" t="s">
        <v>301</v>
      </c>
      <c r="AN153" s="322" t="s">
        <v>375</v>
      </c>
      <c r="AO153" s="301" t="s">
        <v>302</v>
      </c>
      <c r="AP153" s="301"/>
      <c r="AQ153" s="306" t="n">
        <v>151</v>
      </c>
      <c r="AR153" s="228" t="s">
        <v>635</v>
      </c>
      <c r="AS153" s="321" t="s">
        <v>303</v>
      </c>
      <c r="AT153" s="322" t="s">
        <v>298</v>
      </c>
      <c r="AU153" s="301" t="s">
        <v>302</v>
      </c>
      <c r="AV153" s="301"/>
    </row>
    <row r="154" customFormat="false" ht="12.75" hidden="false" customHeight="false" outlineLevel="0" collapsed="false">
      <c r="A154" s="334" t="n">
        <v>41518</v>
      </c>
      <c r="B154" s="291" t="n">
        <v>0.55</v>
      </c>
      <c r="C154" s="291" t="n">
        <v>4.046</v>
      </c>
      <c r="D154" s="291" t="n">
        <v>-0.0075</v>
      </c>
      <c r="E154" s="291" t="n">
        <v>-0.0075</v>
      </c>
      <c r="F154" s="291" t="n">
        <v>-0.005</v>
      </c>
      <c r="G154" s="336" t="n">
        <v>-0.005</v>
      </c>
      <c r="J154" s="335"/>
      <c r="K154" s="292"/>
      <c r="L154" s="292"/>
      <c r="M154" s="292"/>
      <c r="N154" s="292"/>
      <c r="O154" s="292"/>
      <c r="P154" s="292"/>
      <c r="Q154" s="292"/>
      <c r="R154" s="292"/>
      <c r="S154" s="292"/>
      <c r="T154" s="292"/>
      <c r="U154" s="292"/>
      <c r="V154" s="292"/>
      <c r="W154" s="292"/>
      <c r="X154" s="292"/>
      <c r="Y154" s="292"/>
      <c r="Z154" s="292"/>
      <c r="AA154" s="292"/>
      <c r="AB154" s="292"/>
      <c r="AC154" s="264"/>
      <c r="AD154" s="292"/>
      <c r="AE154" s="292"/>
      <c r="AF154" s="292"/>
      <c r="AG154" s="292"/>
      <c r="AH154" s="292"/>
      <c r="AI154" s="292"/>
      <c r="AJ154" s="292"/>
      <c r="AK154" s="306" t="n">
        <v>152</v>
      </c>
      <c r="AL154" s="134" t="s">
        <v>636</v>
      </c>
      <c r="AM154" s="321" t="s">
        <v>301</v>
      </c>
      <c r="AN154" s="322" t="s">
        <v>375</v>
      </c>
      <c r="AO154" s="301" t="s">
        <v>302</v>
      </c>
      <c r="AP154" s="301"/>
      <c r="AQ154" s="306" t="n">
        <v>152</v>
      </c>
      <c r="AR154" s="228" t="s">
        <v>637</v>
      </c>
      <c r="AS154" s="321" t="s">
        <v>303</v>
      </c>
      <c r="AT154" s="322" t="s">
        <v>298</v>
      </c>
      <c r="AU154" s="301" t="s">
        <v>302</v>
      </c>
      <c r="AV154" s="301"/>
    </row>
    <row r="155" customFormat="false" ht="12.75" hidden="false" customHeight="false" outlineLevel="0" collapsed="false">
      <c r="A155" s="334" t="n">
        <v>41548</v>
      </c>
      <c r="B155" s="291" t="n">
        <v>0.6</v>
      </c>
      <c r="C155" s="291" t="n">
        <v>4.038</v>
      </c>
      <c r="D155" s="291" t="n">
        <v>-0.0175</v>
      </c>
      <c r="E155" s="291" t="n">
        <v>-0.0175</v>
      </c>
      <c r="F155" s="291" t="n">
        <v>-0.005</v>
      </c>
      <c r="G155" s="336" t="n">
        <v>-0.005</v>
      </c>
      <c r="J155" s="335"/>
      <c r="K155" s="292"/>
      <c r="L155" s="292"/>
      <c r="M155" s="292"/>
      <c r="N155" s="292"/>
      <c r="O155" s="292"/>
      <c r="P155" s="292"/>
      <c r="Q155" s="292"/>
      <c r="R155" s="292"/>
      <c r="S155" s="292"/>
      <c r="T155" s="292"/>
      <c r="U155" s="292"/>
      <c r="V155" s="292"/>
      <c r="W155" s="292"/>
      <c r="X155" s="292"/>
      <c r="Y155" s="292"/>
      <c r="Z155" s="292"/>
      <c r="AA155" s="292"/>
      <c r="AB155" s="292"/>
      <c r="AC155" s="264"/>
      <c r="AD155" s="292"/>
      <c r="AE155" s="292"/>
      <c r="AF155" s="292"/>
      <c r="AG155" s="292"/>
      <c r="AH155" s="292"/>
      <c r="AI155" s="292"/>
      <c r="AJ155" s="292"/>
      <c r="AK155" s="306" t="n">
        <v>153</v>
      </c>
      <c r="AL155" s="134" t="s">
        <v>638</v>
      </c>
      <c r="AM155" s="321" t="s">
        <v>301</v>
      </c>
      <c r="AN155" s="322" t="s">
        <v>375</v>
      </c>
      <c r="AO155" s="301" t="s">
        <v>302</v>
      </c>
      <c r="AP155" s="301"/>
      <c r="AQ155" s="306" t="n">
        <v>153</v>
      </c>
      <c r="AR155" s="228" t="s">
        <v>639</v>
      </c>
      <c r="AS155" s="321" t="s">
        <v>303</v>
      </c>
      <c r="AT155" s="322" t="s">
        <v>298</v>
      </c>
      <c r="AU155" s="301" t="s">
        <v>302</v>
      </c>
      <c r="AV155" s="301"/>
    </row>
    <row r="156" customFormat="false" ht="12.75" hidden="false" customHeight="false" outlineLevel="0" collapsed="false">
      <c r="A156" s="334" t="n">
        <v>41579</v>
      </c>
      <c r="B156" s="291" t="n">
        <v>0.85</v>
      </c>
      <c r="C156" s="291" t="n">
        <v>4.208</v>
      </c>
      <c r="D156" s="291" t="n">
        <v>-0.0525</v>
      </c>
      <c r="E156" s="291" t="n">
        <v>-0.0525</v>
      </c>
      <c r="F156" s="291" t="n">
        <v>-0.005</v>
      </c>
      <c r="G156" s="336" t="n">
        <v>-0.005</v>
      </c>
      <c r="J156" s="335"/>
      <c r="K156" s="292"/>
      <c r="L156" s="292"/>
      <c r="M156" s="292"/>
      <c r="N156" s="292"/>
      <c r="O156" s="292"/>
      <c r="P156" s="292"/>
      <c r="Q156" s="292"/>
      <c r="R156" s="292"/>
      <c r="S156" s="292"/>
      <c r="T156" s="292"/>
      <c r="U156" s="292"/>
      <c r="V156" s="292"/>
      <c r="W156" s="292"/>
      <c r="X156" s="292"/>
      <c r="Y156" s="292"/>
      <c r="Z156" s="292"/>
      <c r="AA156" s="292"/>
      <c r="AB156" s="292"/>
      <c r="AC156" s="264"/>
      <c r="AD156" s="292"/>
      <c r="AE156" s="292"/>
      <c r="AF156" s="292"/>
      <c r="AG156" s="292"/>
      <c r="AH156" s="292"/>
      <c r="AI156" s="292"/>
      <c r="AJ156" s="292"/>
      <c r="AK156" s="306" t="n">
        <v>154</v>
      </c>
      <c r="AL156" s="134" t="s">
        <v>640</v>
      </c>
      <c r="AM156" s="321" t="s">
        <v>301</v>
      </c>
      <c r="AN156" s="322" t="s">
        <v>375</v>
      </c>
      <c r="AO156" s="301" t="s">
        <v>302</v>
      </c>
      <c r="AP156" s="301"/>
      <c r="AQ156" s="306" t="n">
        <v>154</v>
      </c>
      <c r="AR156" s="228" t="s">
        <v>641</v>
      </c>
      <c r="AS156" s="321" t="s">
        <v>303</v>
      </c>
      <c r="AT156" s="322" t="s">
        <v>298</v>
      </c>
      <c r="AU156" s="301" t="s">
        <v>302</v>
      </c>
      <c r="AV156" s="301"/>
    </row>
    <row r="157" customFormat="false" ht="12.75" hidden="false" customHeight="false" outlineLevel="0" collapsed="false">
      <c r="A157" s="334" t="n">
        <v>41609</v>
      </c>
      <c r="B157" s="291" t="n">
        <v>1.05</v>
      </c>
      <c r="C157" s="291" t="n">
        <v>4.383</v>
      </c>
      <c r="D157" s="291" t="n">
        <v>-0.075</v>
      </c>
      <c r="E157" s="291" t="n">
        <v>-0.075</v>
      </c>
      <c r="F157" s="291" t="n">
        <v>-0.005</v>
      </c>
      <c r="G157" s="336" t="n">
        <v>-0.005</v>
      </c>
      <c r="J157" s="335"/>
      <c r="K157" s="292"/>
      <c r="L157" s="292"/>
      <c r="M157" s="292"/>
      <c r="N157" s="292"/>
      <c r="O157" s="292"/>
      <c r="P157" s="292"/>
      <c r="Q157" s="292"/>
      <c r="R157" s="292"/>
      <c r="S157" s="292"/>
      <c r="T157" s="292"/>
      <c r="U157" s="292"/>
      <c r="V157" s="292"/>
      <c r="W157" s="292"/>
      <c r="X157" s="292"/>
      <c r="Y157" s="292"/>
      <c r="Z157" s="292"/>
      <c r="AA157" s="292"/>
      <c r="AB157" s="292"/>
      <c r="AC157" s="264"/>
      <c r="AD157" s="292"/>
      <c r="AE157" s="292"/>
      <c r="AF157" s="292"/>
      <c r="AG157" s="292"/>
      <c r="AH157" s="292"/>
      <c r="AI157" s="292"/>
      <c r="AJ157" s="292"/>
      <c r="AK157" s="306" t="n">
        <v>155</v>
      </c>
      <c r="AL157" s="134" t="s">
        <v>642</v>
      </c>
      <c r="AM157" s="321" t="s">
        <v>301</v>
      </c>
      <c r="AN157" s="322" t="s">
        <v>375</v>
      </c>
      <c r="AO157" s="301" t="s">
        <v>302</v>
      </c>
      <c r="AP157" s="301"/>
      <c r="AQ157" s="306" t="n">
        <v>155</v>
      </c>
      <c r="AR157" s="228" t="s">
        <v>643</v>
      </c>
      <c r="AS157" s="321" t="s">
        <v>303</v>
      </c>
      <c r="AT157" s="322" t="s">
        <v>298</v>
      </c>
      <c r="AU157" s="301" t="s">
        <v>302</v>
      </c>
      <c r="AV157" s="301"/>
    </row>
    <row r="158" customFormat="false" ht="12.75" hidden="false" customHeight="false" outlineLevel="0" collapsed="false">
      <c r="A158" s="334" t="n">
        <v>41640</v>
      </c>
      <c r="B158" s="291" t="n">
        <v>1.05</v>
      </c>
      <c r="C158" s="291" t="n">
        <v>4.4405</v>
      </c>
      <c r="D158" s="291" t="n">
        <v>-0.0775</v>
      </c>
      <c r="E158" s="291" t="n">
        <v>-0.0775</v>
      </c>
      <c r="F158" s="291" t="n">
        <v>-0.005</v>
      </c>
      <c r="G158" s="336" t="n">
        <v>-0.005</v>
      </c>
      <c r="J158" s="335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  <c r="AC158" s="264"/>
      <c r="AD158" s="292"/>
      <c r="AE158" s="292"/>
      <c r="AF158" s="292"/>
      <c r="AG158" s="292"/>
      <c r="AH158" s="292"/>
      <c r="AI158" s="292"/>
      <c r="AJ158" s="292"/>
      <c r="AK158" s="306" t="n">
        <v>156</v>
      </c>
      <c r="AL158" s="134" t="s">
        <v>644</v>
      </c>
      <c r="AM158" s="321" t="s">
        <v>301</v>
      </c>
      <c r="AN158" s="322" t="s">
        <v>375</v>
      </c>
      <c r="AO158" s="301" t="s">
        <v>302</v>
      </c>
      <c r="AP158" s="301"/>
      <c r="AQ158" s="306" t="n">
        <v>156</v>
      </c>
      <c r="AR158" s="228" t="s">
        <v>645</v>
      </c>
      <c r="AS158" s="321" t="s">
        <v>303</v>
      </c>
      <c r="AT158" s="322" t="s">
        <v>298</v>
      </c>
      <c r="AU158" s="301" t="s">
        <v>302</v>
      </c>
      <c r="AV158" s="301"/>
    </row>
    <row r="159" customFormat="false" ht="12.75" hidden="false" customHeight="false" outlineLevel="0" collapsed="false">
      <c r="A159" s="334" t="n">
        <v>41671</v>
      </c>
      <c r="B159" s="291" t="n">
        <v>1.05</v>
      </c>
      <c r="C159" s="291" t="n">
        <v>4.3265</v>
      </c>
      <c r="D159" s="291" t="n">
        <v>-0.06</v>
      </c>
      <c r="E159" s="291" t="n">
        <v>-0.06</v>
      </c>
      <c r="F159" s="291" t="n">
        <v>-0.005</v>
      </c>
      <c r="G159" s="336" t="n">
        <v>-0.005</v>
      </c>
      <c r="J159" s="335"/>
      <c r="K159" s="292"/>
      <c r="L159" s="292"/>
      <c r="M159" s="292"/>
      <c r="N159" s="292"/>
      <c r="O159" s="292"/>
      <c r="P159" s="292"/>
      <c r="Q159" s="292"/>
      <c r="R159" s="292"/>
      <c r="S159" s="292"/>
      <c r="T159" s="292"/>
      <c r="U159" s="292"/>
      <c r="V159" s="292"/>
      <c r="W159" s="292"/>
      <c r="X159" s="292"/>
      <c r="Y159" s="292"/>
      <c r="Z159" s="292"/>
      <c r="AA159" s="292"/>
      <c r="AB159" s="292"/>
      <c r="AC159" s="264"/>
      <c r="AD159" s="292"/>
      <c r="AE159" s="292"/>
      <c r="AF159" s="292"/>
      <c r="AG159" s="292"/>
      <c r="AH159" s="292"/>
      <c r="AI159" s="292"/>
      <c r="AJ159" s="292"/>
      <c r="AK159" s="306" t="n">
        <v>157</v>
      </c>
      <c r="AL159" s="134" t="s">
        <v>646</v>
      </c>
      <c r="AM159" s="321" t="s">
        <v>301</v>
      </c>
      <c r="AN159" s="322" t="s">
        <v>375</v>
      </c>
      <c r="AO159" s="301" t="s">
        <v>302</v>
      </c>
      <c r="AP159" s="301"/>
      <c r="AQ159" s="306" t="n">
        <v>157</v>
      </c>
      <c r="AR159" s="228" t="s">
        <v>647</v>
      </c>
      <c r="AS159" s="321" t="s">
        <v>303</v>
      </c>
      <c r="AT159" s="322" t="s">
        <v>298</v>
      </c>
      <c r="AU159" s="301" t="s">
        <v>302</v>
      </c>
      <c r="AV159" s="301"/>
    </row>
    <row r="160" customFormat="false" ht="12.75" hidden="false" customHeight="false" outlineLevel="0" collapsed="false">
      <c r="A160" s="334" t="n">
        <v>41699</v>
      </c>
      <c r="B160" s="291" t="n">
        <v>0.8</v>
      </c>
      <c r="C160" s="291" t="n">
        <v>4.1945</v>
      </c>
      <c r="D160" s="291" t="n">
        <v>-0.0475</v>
      </c>
      <c r="E160" s="291" t="n">
        <v>-0.0475</v>
      </c>
      <c r="F160" s="291" t="n">
        <v>-0.005</v>
      </c>
      <c r="G160" s="336" t="n">
        <v>-0.005</v>
      </c>
      <c r="J160" s="335"/>
      <c r="K160" s="292"/>
      <c r="L160" s="292"/>
      <c r="M160" s="292"/>
      <c r="N160" s="292"/>
      <c r="O160" s="292"/>
      <c r="P160" s="292"/>
      <c r="Q160" s="292"/>
      <c r="R160" s="292"/>
      <c r="S160" s="292"/>
      <c r="T160" s="292"/>
      <c r="U160" s="292"/>
      <c r="V160" s="292"/>
      <c r="W160" s="292"/>
      <c r="X160" s="292"/>
      <c r="Y160" s="292"/>
      <c r="Z160" s="292"/>
      <c r="AA160" s="292"/>
      <c r="AB160" s="292"/>
      <c r="AC160" s="264"/>
      <c r="AD160" s="292"/>
      <c r="AE160" s="292"/>
      <c r="AF160" s="292"/>
      <c r="AG160" s="292"/>
      <c r="AH160" s="292"/>
      <c r="AI160" s="292"/>
      <c r="AJ160" s="292"/>
      <c r="AK160" s="306" t="n">
        <v>158</v>
      </c>
      <c r="AL160" s="134" t="s">
        <v>648</v>
      </c>
      <c r="AM160" s="321" t="s">
        <v>301</v>
      </c>
      <c r="AN160" s="322" t="s">
        <v>375</v>
      </c>
      <c r="AO160" s="301" t="s">
        <v>302</v>
      </c>
      <c r="AP160" s="301"/>
      <c r="AQ160" s="306" t="n">
        <v>158</v>
      </c>
      <c r="AR160" s="228" t="s">
        <v>649</v>
      </c>
      <c r="AS160" s="321" t="s">
        <v>303</v>
      </c>
      <c r="AT160" s="322" t="s">
        <v>298</v>
      </c>
      <c r="AU160" s="301" t="s">
        <v>302</v>
      </c>
      <c r="AV160" s="301"/>
    </row>
    <row r="161" customFormat="false" ht="12.75" hidden="false" customHeight="false" outlineLevel="0" collapsed="false">
      <c r="A161" s="334" t="n">
        <v>41730</v>
      </c>
      <c r="B161" s="291" t="n">
        <v>0.45</v>
      </c>
      <c r="C161" s="291" t="n">
        <v>4.0245</v>
      </c>
      <c r="D161" s="291" t="n">
        <v>-0.01</v>
      </c>
      <c r="E161" s="291" t="n">
        <v>-0.01</v>
      </c>
      <c r="F161" s="291" t="n">
        <v>-0.005</v>
      </c>
      <c r="G161" s="336" t="n">
        <v>-0.005</v>
      </c>
      <c r="J161" s="335"/>
      <c r="K161" s="292"/>
      <c r="L161" s="292"/>
      <c r="M161" s="292"/>
      <c r="N161" s="292"/>
      <c r="O161" s="292"/>
      <c r="P161" s="292"/>
      <c r="Q161" s="292"/>
      <c r="R161" s="292"/>
      <c r="S161" s="292"/>
      <c r="T161" s="292"/>
      <c r="U161" s="292"/>
      <c r="V161" s="292"/>
      <c r="W161" s="292"/>
      <c r="X161" s="292"/>
      <c r="Y161" s="292"/>
      <c r="Z161" s="292"/>
      <c r="AA161" s="292"/>
      <c r="AB161" s="292"/>
      <c r="AC161" s="264"/>
      <c r="AD161" s="292"/>
      <c r="AE161" s="292"/>
      <c r="AF161" s="292"/>
      <c r="AG161" s="292"/>
      <c r="AH161" s="292"/>
      <c r="AI161" s="292"/>
      <c r="AJ161" s="292"/>
      <c r="AK161" s="306" t="n">
        <v>159</v>
      </c>
      <c r="AL161" s="134" t="s">
        <v>650</v>
      </c>
      <c r="AM161" s="321" t="s">
        <v>301</v>
      </c>
      <c r="AN161" s="322" t="s">
        <v>375</v>
      </c>
      <c r="AO161" s="301" t="s">
        <v>302</v>
      </c>
      <c r="AP161" s="301"/>
      <c r="AQ161" s="306" t="n">
        <v>159</v>
      </c>
      <c r="AR161" s="228" t="s">
        <v>651</v>
      </c>
      <c r="AS161" s="321" t="s">
        <v>303</v>
      </c>
      <c r="AT161" s="322" t="s">
        <v>298</v>
      </c>
      <c r="AU161" s="301" t="s">
        <v>302</v>
      </c>
      <c r="AV161" s="301"/>
    </row>
    <row r="162" customFormat="false" ht="12.75" hidden="false" customHeight="false" outlineLevel="0" collapsed="false">
      <c r="A162" s="334" t="n">
        <v>41760</v>
      </c>
      <c r="B162" s="291" t="n">
        <v>0.5</v>
      </c>
      <c r="C162" s="291" t="n">
        <v>4.0245</v>
      </c>
      <c r="D162" s="291" t="n">
        <v>-0.01</v>
      </c>
      <c r="E162" s="291" t="n">
        <v>-0.01</v>
      </c>
      <c r="F162" s="291" t="n">
        <v>-0.005</v>
      </c>
      <c r="G162" s="336" t="n">
        <v>-0.005</v>
      </c>
      <c r="J162" s="335"/>
      <c r="K162" s="292"/>
      <c r="L162" s="292"/>
      <c r="M162" s="292"/>
      <c r="N162" s="292"/>
      <c r="O162" s="292"/>
      <c r="P162" s="292"/>
      <c r="Q162" s="292"/>
      <c r="R162" s="292"/>
      <c r="S162" s="292"/>
      <c r="T162" s="292"/>
      <c r="U162" s="292"/>
      <c r="V162" s="292"/>
      <c r="W162" s="292"/>
      <c r="X162" s="292"/>
      <c r="Y162" s="292"/>
      <c r="Z162" s="292"/>
      <c r="AA162" s="292"/>
      <c r="AB162" s="292"/>
      <c r="AC162" s="264"/>
      <c r="AD162" s="292"/>
      <c r="AE162" s="292"/>
      <c r="AF162" s="292"/>
      <c r="AG162" s="292"/>
      <c r="AH162" s="292"/>
      <c r="AI162" s="292"/>
      <c r="AJ162" s="292"/>
      <c r="AK162" s="306" t="n">
        <v>160</v>
      </c>
      <c r="AL162" s="134" t="s">
        <v>652</v>
      </c>
      <c r="AM162" s="321" t="s">
        <v>301</v>
      </c>
      <c r="AN162" s="322" t="s">
        <v>375</v>
      </c>
      <c r="AO162" s="301" t="s">
        <v>302</v>
      </c>
      <c r="AP162" s="301"/>
      <c r="AQ162" s="306" t="n">
        <v>160</v>
      </c>
      <c r="AR162" s="228" t="s">
        <v>653</v>
      </c>
      <c r="AS162" s="321" t="s">
        <v>303</v>
      </c>
      <c r="AT162" s="322" t="s">
        <v>298</v>
      </c>
      <c r="AU162" s="301" t="s">
        <v>302</v>
      </c>
      <c r="AV162" s="301"/>
    </row>
    <row r="163" customFormat="false" ht="12.75" hidden="false" customHeight="false" outlineLevel="0" collapsed="false">
      <c r="A163" s="334" t="n">
        <v>41791</v>
      </c>
      <c r="B163" s="291" t="n">
        <v>0.5</v>
      </c>
      <c r="C163" s="291" t="n">
        <v>4.0565</v>
      </c>
      <c r="D163" s="291" t="n">
        <v>-0.005</v>
      </c>
      <c r="E163" s="291" t="n">
        <v>-0.005</v>
      </c>
      <c r="F163" s="291" t="n">
        <v>-0.005</v>
      </c>
      <c r="G163" s="336" t="n">
        <v>-0.005</v>
      </c>
      <c r="J163" s="335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292"/>
      <c r="Y163" s="292"/>
      <c r="Z163" s="292"/>
      <c r="AA163" s="292"/>
      <c r="AB163" s="292"/>
      <c r="AC163" s="264"/>
      <c r="AD163" s="292"/>
      <c r="AE163" s="292"/>
      <c r="AF163" s="292"/>
      <c r="AG163" s="292"/>
      <c r="AH163" s="292"/>
      <c r="AI163" s="292"/>
      <c r="AJ163" s="292"/>
      <c r="AK163" s="306" t="n">
        <v>161</v>
      </c>
      <c r="AL163" s="134" t="s">
        <v>654</v>
      </c>
      <c r="AM163" s="321" t="s">
        <v>301</v>
      </c>
      <c r="AN163" s="322" t="s">
        <v>375</v>
      </c>
      <c r="AO163" s="301" t="s">
        <v>302</v>
      </c>
      <c r="AP163" s="301"/>
      <c r="AQ163" s="306" t="n">
        <v>161</v>
      </c>
      <c r="AR163" s="228" t="s">
        <v>655</v>
      </c>
      <c r="AS163" s="321" t="s">
        <v>303</v>
      </c>
      <c r="AT163" s="322" t="s">
        <v>298</v>
      </c>
      <c r="AU163" s="301" t="s">
        <v>302</v>
      </c>
      <c r="AV163" s="301"/>
    </row>
    <row r="164" customFormat="false" ht="12.75" hidden="false" customHeight="false" outlineLevel="0" collapsed="false">
      <c r="A164" s="334" t="n">
        <v>41821</v>
      </c>
      <c r="B164" s="291" t="n">
        <v>0.5</v>
      </c>
      <c r="C164" s="291" t="n">
        <v>4.1065</v>
      </c>
      <c r="D164" s="291" t="n">
        <v>-0.0025</v>
      </c>
      <c r="E164" s="291" t="n">
        <v>-0.0025</v>
      </c>
      <c r="F164" s="291" t="n">
        <v>-0.005</v>
      </c>
      <c r="G164" s="336" t="n">
        <v>-0.005</v>
      </c>
      <c r="J164" s="335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  <c r="AB164" s="292"/>
      <c r="AC164" s="264"/>
      <c r="AD164" s="292"/>
      <c r="AE164" s="292"/>
      <c r="AF164" s="292"/>
      <c r="AG164" s="292"/>
      <c r="AH164" s="292"/>
      <c r="AI164" s="292"/>
      <c r="AJ164" s="292"/>
      <c r="AK164" s="306" t="n">
        <v>162</v>
      </c>
      <c r="AL164" s="134" t="s">
        <v>656</v>
      </c>
      <c r="AM164" s="321" t="s">
        <v>301</v>
      </c>
      <c r="AN164" s="322" t="s">
        <v>375</v>
      </c>
      <c r="AO164" s="301" t="s">
        <v>302</v>
      </c>
      <c r="AP164" s="301"/>
      <c r="AQ164" s="306" t="n">
        <v>162</v>
      </c>
      <c r="AR164" s="228" t="s">
        <v>657</v>
      </c>
      <c r="AS164" s="321" t="s">
        <v>303</v>
      </c>
      <c r="AT164" s="322" t="s">
        <v>298</v>
      </c>
      <c r="AU164" s="301" t="s">
        <v>302</v>
      </c>
      <c r="AV164" s="301"/>
    </row>
    <row r="165" customFormat="false" ht="12.75" hidden="false" customHeight="false" outlineLevel="0" collapsed="false">
      <c r="A165" s="334" t="n">
        <v>41852</v>
      </c>
      <c r="B165" s="291" t="n">
        <v>0.55</v>
      </c>
      <c r="C165" s="291" t="n">
        <v>4.1405</v>
      </c>
      <c r="D165" s="291" t="n">
        <v>0</v>
      </c>
      <c r="E165" s="291" t="n">
        <v>0</v>
      </c>
      <c r="F165" s="291" t="n">
        <v>-0.005</v>
      </c>
      <c r="G165" s="336" t="n">
        <v>-0.005</v>
      </c>
      <c r="J165" s="335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64"/>
      <c r="AD165" s="292"/>
      <c r="AE165" s="292"/>
      <c r="AF165" s="292"/>
      <c r="AG165" s="292"/>
      <c r="AH165" s="292"/>
      <c r="AI165" s="292"/>
      <c r="AJ165" s="292"/>
      <c r="AK165" s="306" t="n">
        <v>163</v>
      </c>
      <c r="AL165" s="134" t="s">
        <v>658</v>
      </c>
      <c r="AM165" s="321" t="s">
        <v>301</v>
      </c>
      <c r="AN165" s="322" t="s">
        <v>375</v>
      </c>
      <c r="AO165" s="301" t="s">
        <v>302</v>
      </c>
      <c r="AP165" s="301"/>
      <c r="AQ165" s="306" t="n">
        <v>163</v>
      </c>
      <c r="AR165" s="228" t="s">
        <v>659</v>
      </c>
      <c r="AS165" s="321" t="s">
        <v>303</v>
      </c>
      <c r="AT165" s="322" t="s">
        <v>298</v>
      </c>
      <c r="AU165" s="301" t="s">
        <v>302</v>
      </c>
      <c r="AV165" s="301"/>
    </row>
    <row r="166" customFormat="false" ht="12.75" hidden="false" customHeight="false" outlineLevel="0" collapsed="false">
      <c r="A166" s="334" t="n">
        <v>41883</v>
      </c>
      <c r="B166" s="291" t="n">
        <v>0.55</v>
      </c>
      <c r="C166" s="291" t="n">
        <v>4.1535</v>
      </c>
      <c r="D166" s="291" t="n">
        <v>-0.0075</v>
      </c>
      <c r="E166" s="291" t="n">
        <v>-0.0075</v>
      </c>
      <c r="F166" s="291" t="n">
        <v>-0.005</v>
      </c>
      <c r="G166" s="336" t="n">
        <v>-0.005</v>
      </c>
      <c r="J166" s="335"/>
      <c r="K166" s="292"/>
      <c r="L166" s="292"/>
      <c r="M166" s="292"/>
      <c r="N166" s="292"/>
      <c r="O166" s="292"/>
      <c r="P166" s="292"/>
      <c r="Q166" s="292"/>
      <c r="R166" s="292"/>
      <c r="S166" s="292"/>
      <c r="T166" s="292"/>
      <c r="U166" s="292"/>
      <c r="V166" s="292"/>
      <c r="W166" s="292"/>
      <c r="X166" s="292"/>
      <c r="Y166" s="292"/>
      <c r="Z166" s="292"/>
      <c r="AA166" s="292"/>
      <c r="AB166" s="292"/>
      <c r="AC166" s="264"/>
      <c r="AD166" s="292"/>
      <c r="AE166" s="292"/>
      <c r="AF166" s="292"/>
      <c r="AG166" s="292"/>
      <c r="AH166" s="292"/>
      <c r="AI166" s="292"/>
      <c r="AJ166" s="292"/>
      <c r="AK166" s="306" t="n">
        <v>164</v>
      </c>
      <c r="AL166" s="134" t="s">
        <v>660</v>
      </c>
      <c r="AM166" s="321" t="s">
        <v>301</v>
      </c>
      <c r="AN166" s="322" t="s">
        <v>375</v>
      </c>
      <c r="AO166" s="301" t="s">
        <v>302</v>
      </c>
      <c r="AP166" s="301"/>
      <c r="AQ166" s="306" t="n">
        <v>164</v>
      </c>
      <c r="AR166" s="228" t="s">
        <v>661</v>
      </c>
      <c r="AS166" s="321" t="s">
        <v>303</v>
      </c>
      <c r="AT166" s="322" t="s">
        <v>298</v>
      </c>
      <c r="AU166" s="301" t="s">
        <v>302</v>
      </c>
      <c r="AV166" s="301"/>
    </row>
    <row r="167" customFormat="false" ht="12.75" hidden="false" customHeight="false" outlineLevel="0" collapsed="false">
      <c r="A167" s="334" t="n">
        <v>41913</v>
      </c>
      <c r="B167" s="291" t="n">
        <v>0.6</v>
      </c>
      <c r="C167" s="291" t="n">
        <v>4.1455</v>
      </c>
      <c r="D167" s="291" t="n">
        <v>-0.0175</v>
      </c>
      <c r="E167" s="291" t="n">
        <v>-0.0175</v>
      </c>
      <c r="F167" s="291" t="n">
        <v>-0.005</v>
      </c>
      <c r="G167" s="336" t="n">
        <v>-0.005</v>
      </c>
      <c r="J167" s="335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2"/>
      <c r="X167" s="292"/>
      <c r="Y167" s="292"/>
      <c r="Z167" s="292"/>
      <c r="AA167" s="292"/>
      <c r="AB167" s="292"/>
      <c r="AC167" s="264"/>
      <c r="AD167" s="292"/>
      <c r="AE167" s="292"/>
      <c r="AF167" s="292"/>
      <c r="AG167" s="292"/>
      <c r="AH167" s="292"/>
      <c r="AI167" s="292"/>
      <c r="AJ167" s="292"/>
      <c r="AK167" s="306" t="n">
        <v>165</v>
      </c>
      <c r="AL167" s="134" t="s">
        <v>662</v>
      </c>
      <c r="AM167" s="321" t="s">
        <v>301</v>
      </c>
      <c r="AN167" s="322" t="s">
        <v>375</v>
      </c>
      <c r="AO167" s="301" t="s">
        <v>302</v>
      </c>
      <c r="AP167" s="301"/>
      <c r="AQ167" s="306" t="n">
        <v>165</v>
      </c>
      <c r="AR167" s="228" t="s">
        <v>663</v>
      </c>
      <c r="AS167" s="321" t="s">
        <v>303</v>
      </c>
      <c r="AT167" s="322" t="s">
        <v>298</v>
      </c>
      <c r="AU167" s="301" t="s">
        <v>302</v>
      </c>
      <c r="AV167" s="301"/>
    </row>
    <row r="168" customFormat="false" ht="12.75" hidden="false" customHeight="false" outlineLevel="0" collapsed="false">
      <c r="A168" s="334" t="n">
        <v>41944</v>
      </c>
      <c r="B168" s="291" t="n">
        <v>0.85</v>
      </c>
      <c r="C168" s="291" t="n">
        <v>4.3155</v>
      </c>
      <c r="D168" s="291" t="n">
        <v>-0.0525</v>
      </c>
      <c r="E168" s="291" t="n">
        <v>-0.0525</v>
      </c>
      <c r="F168" s="291" t="n">
        <v>-0.005</v>
      </c>
      <c r="G168" s="336" t="n">
        <v>-0.005</v>
      </c>
      <c r="J168" s="335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  <c r="AC168" s="264"/>
      <c r="AD168" s="292"/>
      <c r="AE168" s="292"/>
      <c r="AF168" s="292"/>
      <c r="AG168" s="292"/>
      <c r="AH168" s="292"/>
      <c r="AI168" s="292"/>
      <c r="AJ168" s="292"/>
      <c r="AK168" s="306" t="n">
        <v>166</v>
      </c>
      <c r="AL168" s="134" t="s">
        <v>664</v>
      </c>
      <c r="AM168" s="321" t="s">
        <v>301</v>
      </c>
      <c r="AN168" s="322" t="s">
        <v>375</v>
      </c>
      <c r="AO168" s="301" t="s">
        <v>302</v>
      </c>
      <c r="AP168" s="301"/>
      <c r="AQ168" s="306" t="n">
        <v>166</v>
      </c>
      <c r="AR168" s="228" t="s">
        <v>665</v>
      </c>
      <c r="AS168" s="321" t="s">
        <v>303</v>
      </c>
      <c r="AT168" s="322" t="s">
        <v>298</v>
      </c>
      <c r="AU168" s="301" t="s">
        <v>302</v>
      </c>
      <c r="AV168" s="301"/>
    </row>
    <row r="169" customFormat="false" ht="12.75" hidden="false" customHeight="false" outlineLevel="0" collapsed="false">
      <c r="A169" s="334" t="n">
        <v>41974</v>
      </c>
      <c r="B169" s="291" t="n">
        <v>1.05</v>
      </c>
      <c r="C169" s="291" t="n">
        <v>4.4905</v>
      </c>
      <c r="D169" s="291" t="n">
        <v>-0.075</v>
      </c>
      <c r="E169" s="291" t="n">
        <v>-0.075</v>
      </c>
      <c r="F169" s="291" t="n">
        <v>-0.005</v>
      </c>
      <c r="G169" s="336" t="n">
        <v>-0.005</v>
      </c>
      <c r="J169" s="335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  <c r="AC169" s="264"/>
      <c r="AD169" s="292"/>
      <c r="AE169" s="292"/>
      <c r="AF169" s="292"/>
      <c r="AG169" s="292"/>
      <c r="AH169" s="292"/>
      <c r="AI169" s="292"/>
      <c r="AJ169" s="292"/>
      <c r="AK169" s="306" t="n">
        <v>167</v>
      </c>
      <c r="AL169" s="134" t="s">
        <v>666</v>
      </c>
      <c r="AM169" s="321" t="s">
        <v>301</v>
      </c>
      <c r="AN169" s="322" t="s">
        <v>375</v>
      </c>
      <c r="AO169" s="301" t="s">
        <v>302</v>
      </c>
      <c r="AP169" s="301"/>
      <c r="AQ169" s="306" t="n">
        <v>167</v>
      </c>
      <c r="AR169" s="228" t="s">
        <v>667</v>
      </c>
      <c r="AS169" s="321" t="s">
        <v>303</v>
      </c>
      <c r="AT169" s="322" t="s">
        <v>298</v>
      </c>
      <c r="AU169" s="301" t="s">
        <v>302</v>
      </c>
      <c r="AV169" s="301"/>
    </row>
    <row r="170" customFormat="false" ht="12.75" hidden="false" customHeight="false" outlineLevel="0" collapsed="false">
      <c r="A170" s="334" t="n">
        <v>42005</v>
      </c>
      <c r="B170" s="291" t="n">
        <v>1.05</v>
      </c>
      <c r="C170" s="291" t="n">
        <v>4.548</v>
      </c>
      <c r="D170" s="291" t="n">
        <v>-0.0775</v>
      </c>
      <c r="E170" s="291" t="n">
        <v>-0.0775</v>
      </c>
      <c r="F170" s="291" t="n">
        <v>-0.005</v>
      </c>
      <c r="G170" s="336" t="n">
        <v>-0.005</v>
      </c>
      <c r="J170" s="335"/>
      <c r="K170" s="292"/>
      <c r="L170" s="292"/>
      <c r="M170" s="292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2"/>
      <c r="Z170" s="292"/>
      <c r="AA170" s="292"/>
      <c r="AB170" s="292"/>
      <c r="AC170" s="264"/>
      <c r="AD170" s="292"/>
      <c r="AE170" s="292"/>
      <c r="AF170" s="292"/>
      <c r="AG170" s="292"/>
      <c r="AH170" s="292"/>
      <c r="AI170" s="292"/>
      <c r="AJ170" s="292"/>
      <c r="AK170" s="306" t="n">
        <v>168</v>
      </c>
      <c r="AL170" s="134" t="s">
        <v>668</v>
      </c>
      <c r="AM170" s="321" t="s">
        <v>301</v>
      </c>
      <c r="AN170" s="322" t="s">
        <v>375</v>
      </c>
      <c r="AO170" s="301" t="s">
        <v>302</v>
      </c>
      <c r="AP170" s="301"/>
      <c r="AQ170" s="306" t="n">
        <v>168</v>
      </c>
      <c r="AR170" s="228" t="s">
        <v>669</v>
      </c>
      <c r="AS170" s="321" t="s">
        <v>303</v>
      </c>
      <c r="AT170" s="322" t="s">
        <v>298</v>
      </c>
      <c r="AU170" s="301" t="s">
        <v>302</v>
      </c>
      <c r="AV170" s="301"/>
    </row>
    <row r="171" customFormat="false" ht="12.75" hidden="false" customHeight="false" outlineLevel="0" collapsed="false">
      <c r="A171" s="334" t="n">
        <v>42036</v>
      </c>
      <c r="B171" s="291" t="n">
        <v>1.05</v>
      </c>
      <c r="C171" s="291" t="n">
        <v>4.434</v>
      </c>
      <c r="D171" s="291" t="n">
        <v>-0.06</v>
      </c>
      <c r="E171" s="291" t="n">
        <v>-0.06</v>
      </c>
      <c r="F171" s="291" t="n">
        <v>-0.005</v>
      </c>
      <c r="G171" s="336" t="n">
        <v>-0.005</v>
      </c>
      <c r="J171" s="335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  <c r="AC171" s="264"/>
      <c r="AD171" s="292"/>
      <c r="AE171" s="292"/>
      <c r="AF171" s="292"/>
      <c r="AG171" s="292"/>
      <c r="AH171" s="292"/>
      <c r="AI171" s="292"/>
      <c r="AJ171" s="292"/>
      <c r="AK171" s="306" t="n">
        <v>169</v>
      </c>
      <c r="AL171" s="134" t="s">
        <v>670</v>
      </c>
      <c r="AM171" s="321" t="s">
        <v>301</v>
      </c>
      <c r="AN171" s="322" t="s">
        <v>375</v>
      </c>
      <c r="AO171" s="301" t="s">
        <v>302</v>
      </c>
      <c r="AP171" s="301"/>
      <c r="AQ171" s="306" t="n">
        <v>169</v>
      </c>
      <c r="AR171" s="228" t="s">
        <v>671</v>
      </c>
      <c r="AS171" s="321" t="s">
        <v>303</v>
      </c>
      <c r="AT171" s="322" t="s">
        <v>298</v>
      </c>
      <c r="AU171" s="301" t="s">
        <v>302</v>
      </c>
      <c r="AV171" s="301"/>
    </row>
    <row r="172" customFormat="false" ht="12.75" hidden="false" customHeight="false" outlineLevel="0" collapsed="false">
      <c r="A172" s="334" t="n">
        <v>42064</v>
      </c>
      <c r="B172" s="291" t="n">
        <v>0.8</v>
      </c>
      <c r="C172" s="291" t="n">
        <v>4.302</v>
      </c>
      <c r="D172" s="291" t="n">
        <v>-0.0475</v>
      </c>
      <c r="E172" s="291" t="n">
        <v>-0.0475</v>
      </c>
      <c r="F172" s="291" t="n">
        <v>-0.005</v>
      </c>
      <c r="G172" s="336" t="n">
        <v>-0.005</v>
      </c>
      <c r="J172" s="335"/>
      <c r="K172" s="292"/>
      <c r="L172" s="292"/>
      <c r="M172" s="292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92"/>
      <c r="AA172" s="292"/>
      <c r="AB172" s="292"/>
      <c r="AC172" s="264"/>
      <c r="AD172" s="292"/>
      <c r="AE172" s="292"/>
      <c r="AF172" s="292"/>
      <c r="AG172" s="292"/>
      <c r="AH172" s="292"/>
      <c r="AI172" s="292"/>
      <c r="AJ172" s="292"/>
      <c r="AK172" s="306" t="n">
        <v>170</v>
      </c>
      <c r="AL172" s="134" t="s">
        <v>672</v>
      </c>
      <c r="AM172" s="321" t="s">
        <v>301</v>
      </c>
      <c r="AN172" s="322" t="s">
        <v>375</v>
      </c>
      <c r="AO172" s="301" t="s">
        <v>302</v>
      </c>
      <c r="AP172" s="301"/>
      <c r="AQ172" s="306" t="n">
        <v>170</v>
      </c>
      <c r="AR172" s="228" t="s">
        <v>673</v>
      </c>
      <c r="AS172" s="321" t="s">
        <v>303</v>
      </c>
      <c r="AT172" s="322" t="s">
        <v>298</v>
      </c>
      <c r="AU172" s="301" t="s">
        <v>302</v>
      </c>
      <c r="AV172" s="301"/>
    </row>
    <row r="173" customFormat="false" ht="12.75" hidden="false" customHeight="false" outlineLevel="0" collapsed="false">
      <c r="A173" s="334" t="n">
        <v>42095</v>
      </c>
      <c r="B173" s="291" t="n">
        <v>0.45</v>
      </c>
      <c r="C173" s="291" t="n">
        <v>4.132</v>
      </c>
      <c r="D173" s="291" t="n">
        <v>-0.01</v>
      </c>
      <c r="E173" s="291" t="n">
        <v>-0.01</v>
      </c>
      <c r="F173" s="291" t="n">
        <v>-0.005</v>
      </c>
      <c r="G173" s="336" t="n">
        <v>-0.005</v>
      </c>
      <c r="J173" s="335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92"/>
      <c r="AA173" s="292"/>
      <c r="AB173" s="292"/>
      <c r="AC173" s="264"/>
      <c r="AD173" s="292"/>
      <c r="AE173" s="292"/>
      <c r="AF173" s="292"/>
      <c r="AG173" s="292"/>
      <c r="AH173" s="292"/>
      <c r="AI173" s="292"/>
      <c r="AJ173" s="292"/>
      <c r="AK173" s="306" t="n">
        <v>171</v>
      </c>
      <c r="AL173" s="134" t="s">
        <v>674</v>
      </c>
      <c r="AM173" s="321" t="s">
        <v>301</v>
      </c>
      <c r="AN173" s="322" t="s">
        <v>375</v>
      </c>
      <c r="AO173" s="301" t="s">
        <v>302</v>
      </c>
      <c r="AP173" s="301"/>
      <c r="AQ173" s="306" t="n">
        <v>171</v>
      </c>
      <c r="AR173" s="228" t="s">
        <v>675</v>
      </c>
      <c r="AS173" s="321" t="s">
        <v>303</v>
      </c>
      <c r="AT173" s="322" t="s">
        <v>298</v>
      </c>
      <c r="AU173" s="301" t="s">
        <v>302</v>
      </c>
      <c r="AV173" s="301"/>
    </row>
    <row r="174" customFormat="false" ht="12.75" hidden="false" customHeight="false" outlineLevel="0" collapsed="false">
      <c r="A174" s="334" t="n">
        <v>42125</v>
      </c>
      <c r="B174" s="291" t="n">
        <v>0.5</v>
      </c>
      <c r="C174" s="291" t="n">
        <v>4.132</v>
      </c>
      <c r="D174" s="291" t="n">
        <v>-0.01</v>
      </c>
      <c r="E174" s="291" t="n">
        <v>-0.01</v>
      </c>
      <c r="F174" s="291" t="n">
        <v>-0.005</v>
      </c>
      <c r="G174" s="336" t="n">
        <v>-0.005</v>
      </c>
      <c r="J174" s="335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64"/>
      <c r="AD174" s="292"/>
      <c r="AE174" s="292"/>
      <c r="AF174" s="292"/>
      <c r="AG174" s="292"/>
      <c r="AH174" s="292"/>
      <c r="AI174" s="292"/>
      <c r="AJ174" s="292"/>
      <c r="AK174" s="306" t="n">
        <v>172</v>
      </c>
      <c r="AL174" s="134" t="s">
        <v>676</v>
      </c>
      <c r="AM174" s="321" t="s">
        <v>301</v>
      </c>
      <c r="AN174" s="322" t="s">
        <v>375</v>
      </c>
      <c r="AO174" s="301" t="s">
        <v>302</v>
      </c>
      <c r="AP174" s="301"/>
      <c r="AQ174" s="306" t="n">
        <v>172</v>
      </c>
      <c r="AR174" s="228" t="s">
        <v>677</v>
      </c>
      <c r="AS174" s="321" t="s">
        <v>303</v>
      </c>
      <c r="AT174" s="322" t="s">
        <v>298</v>
      </c>
      <c r="AU174" s="301" t="s">
        <v>302</v>
      </c>
      <c r="AV174" s="301"/>
    </row>
    <row r="175" customFormat="false" ht="12.75" hidden="false" customHeight="false" outlineLevel="0" collapsed="false">
      <c r="A175" s="334" t="n">
        <v>42156</v>
      </c>
      <c r="B175" s="291" t="n">
        <v>0.5</v>
      </c>
      <c r="C175" s="291" t="n">
        <v>4.164</v>
      </c>
      <c r="D175" s="291" t="n">
        <v>-0.005</v>
      </c>
      <c r="E175" s="291" t="n">
        <v>-0.005</v>
      </c>
      <c r="F175" s="291" t="n">
        <v>-0.005</v>
      </c>
      <c r="G175" s="336" t="n">
        <v>-0.005</v>
      </c>
      <c r="J175" s="335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64"/>
      <c r="AD175" s="292"/>
      <c r="AE175" s="292"/>
      <c r="AF175" s="292"/>
      <c r="AG175" s="292"/>
      <c r="AH175" s="292"/>
      <c r="AI175" s="292"/>
      <c r="AJ175" s="292"/>
      <c r="AK175" s="306" t="n">
        <v>173</v>
      </c>
      <c r="AL175" s="134" t="s">
        <v>678</v>
      </c>
      <c r="AM175" s="321" t="s">
        <v>301</v>
      </c>
      <c r="AN175" s="322" t="s">
        <v>375</v>
      </c>
      <c r="AO175" s="301" t="s">
        <v>302</v>
      </c>
      <c r="AP175" s="301"/>
      <c r="AQ175" s="306" t="n">
        <v>173</v>
      </c>
      <c r="AR175" s="228" t="s">
        <v>679</v>
      </c>
      <c r="AS175" s="321" t="s">
        <v>303</v>
      </c>
      <c r="AT175" s="322" t="s">
        <v>298</v>
      </c>
      <c r="AU175" s="301" t="s">
        <v>302</v>
      </c>
      <c r="AV175" s="301"/>
    </row>
    <row r="176" customFormat="false" ht="12.75" hidden="false" customHeight="false" outlineLevel="0" collapsed="false">
      <c r="A176" s="334" t="n">
        <v>42186</v>
      </c>
      <c r="B176" s="291" t="n">
        <v>0.5</v>
      </c>
      <c r="C176" s="291" t="n">
        <v>4.214</v>
      </c>
      <c r="D176" s="291" t="n">
        <v>-0.0025</v>
      </c>
      <c r="E176" s="291" t="n">
        <v>-0.0025</v>
      </c>
      <c r="F176" s="291" t="n">
        <v>-0.005</v>
      </c>
      <c r="G176" s="336" t="n">
        <v>-0.005</v>
      </c>
      <c r="J176" s="335"/>
      <c r="K176" s="292"/>
      <c r="L176" s="292"/>
      <c r="M176" s="292"/>
      <c r="N176" s="292"/>
      <c r="O176" s="292"/>
      <c r="P176" s="292"/>
      <c r="Q176" s="292"/>
      <c r="R176" s="292"/>
      <c r="S176" s="292"/>
      <c r="T176" s="292"/>
      <c r="U176" s="292"/>
      <c r="V176" s="292"/>
      <c r="W176" s="292"/>
      <c r="X176" s="292"/>
      <c r="Y176" s="292"/>
      <c r="Z176" s="292"/>
      <c r="AA176" s="292"/>
      <c r="AB176" s="292"/>
      <c r="AC176" s="264"/>
      <c r="AD176" s="292"/>
      <c r="AE176" s="292"/>
      <c r="AF176" s="292"/>
      <c r="AG176" s="292"/>
      <c r="AH176" s="292"/>
      <c r="AI176" s="292"/>
      <c r="AJ176" s="292"/>
      <c r="AK176" s="306" t="n">
        <v>174</v>
      </c>
      <c r="AL176" s="134" t="s">
        <v>680</v>
      </c>
      <c r="AM176" s="321" t="s">
        <v>301</v>
      </c>
      <c r="AN176" s="322" t="s">
        <v>375</v>
      </c>
      <c r="AO176" s="301" t="s">
        <v>302</v>
      </c>
      <c r="AP176" s="301"/>
      <c r="AQ176" s="306" t="n">
        <v>174</v>
      </c>
      <c r="AR176" s="228" t="s">
        <v>681</v>
      </c>
      <c r="AS176" s="321" t="s">
        <v>303</v>
      </c>
      <c r="AT176" s="322" t="s">
        <v>298</v>
      </c>
      <c r="AU176" s="301" t="s">
        <v>302</v>
      </c>
      <c r="AV176" s="301"/>
    </row>
    <row r="177" customFormat="false" ht="12.75" hidden="false" customHeight="false" outlineLevel="0" collapsed="false">
      <c r="A177" s="334" t="n">
        <v>42217</v>
      </c>
      <c r="B177" s="291" t="n">
        <v>0.55</v>
      </c>
      <c r="C177" s="291" t="n">
        <v>4.248</v>
      </c>
      <c r="D177" s="291" t="n">
        <v>0</v>
      </c>
      <c r="E177" s="291" t="n">
        <v>0</v>
      </c>
      <c r="F177" s="291" t="n">
        <v>-0.005</v>
      </c>
      <c r="G177" s="336" t="n">
        <v>-0.005</v>
      </c>
      <c r="J177" s="335"/>
      <c r="K177" s="292"/>
      <c r="L177" s="292"/>
      <c r="M177" s="292"/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64"/>
      <c r="AD177" s="292"/>
      <c r="AE177" s="292"/>
      <c r="AF177" s="292"/>
      <c r="AG177" s="292"/>
      <c r="AH177" s="292"/>
      <c r="AI177" s="292"/>
      <c r="AJ177" s="292"/>
      <c r="AK177" s="306" t="n">
        <v>175</v>
      </c>
      <c r="AL177" s="134" t="s">
        <v>682</v>
      </c>
      <c r="AM177" s="321" t="s">
        <v>301</v>
      </c>
      <c r="AN177" s="322" t="s">
        <v>375</v>
      </c>
      <c r="AO177" s="301" t="s">
        <v>302</v>
      </c>
      <c r="AP177" s="301"/>
      <c r="AQ177" s="306" t="n">
        <v>175</v>
      </c>
      <c r="AR177" s="228" t="s">
        <v>683</v>
      </c>
      <c r="AS177" s="321" t="s">
        <v>303</v>
      </c>
      <c r="AT177" s="322" t="s">
        <v>298</v>
      </c>
      <c r="AU177" s="301" t="s">
        <v>302</v>
      </c>
      <c r="AV177" s="301"/>
    </row>
    <row r="178" customFormat="false" ht="12.75" hidden="false" customHeight="false" outlineLevel="0" collapsed="false">
      <c r="A178" s="334" t="n">
        <v>42248</v>
      </c>
      <c r="B178" s="291" t="n">
        <v>0.55</v>
      </c>
      <c r="C178" s="291" t="n">
        <v>4.261</v>
      </c>
      <c r="D178" s="291" t="n">
        <v>-0.0075</v>
      </c>
      <c r="E178" s="291" t="n">
        <v>-0.0075</v>
      </c>
      <c r="F178" s="291" t="n">
        <v>-0.005</v>
      </c>
      <c r="G178" s="336" t="n">
        <v>-0.005</v>
      </c>
      <c r="J178" s="335"/>
      <c r="K178" s="292"/>
      <c r="L178" s="292"/>
      <c r="M178" s="292"/>
      <c r="N178" s="292"/>
      <c r="O178" s="292"/>
      <c r="P178" s="292"/>
      <c r="Q178" s="292"/>
      <c r="R178" s="292"/>
      <c r="S178" s="292"/>
      <c r="T178" s="292"/>
      <c r="U178" s="292"/>
      <c r="V178" s="292"/>
      <c r="W178" s="292"/>
      <c r="X178" s="292"/>
      <c r="Y178" s="292"/>
      <c r="Z178" s="292"/>
      <c r="AA178" s="292"/>
      <c r="AB178" s="292"/>
      <c r="AC178" s="264"/>
      <c r="AD178" s="292"/>
      <c r="AE178" s="292"/>
      <c r="AF178" s="292"/>
      <c r="AG178" s="292"/>
      <c r="AH178" s="292"/>
      <c r="AI178" s="292"/>
      <c r="AJ178" s="292"/>
      <c r="AK178" s="306" t="n">
        <v>176</v>
      </c>
      <c r="AL178" s="134" t="s">
        <v>684</v>
      </c>
      <c r="AM178" s="321" t="s">
        <v>301</v>
      </c>
      <c r="AN178" s="322" t="s">
        <v>375</v>
      </c>
      <c r="AO178" s="301" t="s">
        <v>302</v>
      </c>
      <c r="AP178" s="301"/>
      <c r="AQ178" s="306" t="n">
        <v>176</v>
      </c>
      <c r="AR178" s="228" t="s">
        <v>685</v>
      </c>
      <c r="AS178" s="321" t="s">
        <v>303</v>
      </c>
      <c r="AT178" s="322" t="s">
        <v>298</v>
      </c>
      <c r="AU178" s="301" t="s">
        <v>302</v>
      </c>
      <c r="AV178" s="301"/>
    </row>
    <row r="179" customFormat="false" ht="12.75" hidden="false" customHeight="false" outlineLevel="0" collapsed="false">
      <c r="A179" s="334" t="n">
        <v>42278</v>
      </c>
      <c r="B179" s="291" t="n">
        <v>0.6</v>
      </c>
      <c r="C179" s="291" t="n">
        <v>4.253</v>
      </c>
      <c r="D179" s="291" t="n">
        <v>-0.0175</v>
      </c>
      <c r="E179" s="291" t="n">
        <v>-0.0175</v>
      </c>
      <c r="F179" s="291" t="n">
        <v>-0.005</v>
      </c>
      <c r="G179" s="336" t="n">
        <v>-0.005</v>
      </c>
      <c r="J179" s="335"/>
      <c r="K179" s="292"/>
      <c r="L179" s="292"/>
      <c r="M179" s="292"/>
      <c r="N179" s="292"/>
      <c r="O179" s="292"/>
      <c r="P179" s="292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64"/>
      <c r="AD179" s="292"/>
      <c r="AE179" s="292"/>
      <c r="AF179" s="292"/>
      <c r="AG179" s="292"/>
      <c r="AH179" s="292"/>
      <c r="AI179" s="292"/>
      <c r="AJ179" s="292"/>
      <c r="AK179" s="306" t="n">
        <v>177</v>
      </c>
      <c r="AL179" s="134" t="s">
        <v>686</v>
      </c>
      <c r="AM179" s="321" t="s">
        <v>301</v>
      </c>
      <c r="AN179" s="322" t="s">
        <v>375</v>
      </c>
      <c r="AO179" s="301" t="s">
        <v>302</v>
      </c>
      <c r="AP179" s="301"/>
      <c r="AQ179" s="306" t="n">
        <v>177</v>
      </c>
      <c r="AR179" s="228" t="s">
        <v>687</v>
      </c>
      <c r="AS179" s="321" t="s">
        <v>303</v>
      </c>
      <c r="AT179" s="322" t="s">
        <v>298</v>
      </c>
      <c r="AU179" s="301" t="s">
        <v>302</v>
      </c>
      <c r="AV179" s="301"/>
    </row>
    <row r="180" customFormat="false" ht="12.75" hidden="false" customHeight="false" outlineLevel="0" collapsed="false">
      <c r="A180" s="334" t="n">
        <v>42309</v>
      </c>
      <c r="B180" s="291" t="n">
        <v>0.85</v>
      </c>
      <c r="C180" s="291" t="n">
        <v>4.423</v>
      </c>
      <c r="D180" s="291" t="n">
        <v>-0.0525</v>
      </c>
      <c r="E180" s="291" t="n">
        <v>-0.0525</v>
      </c>
      <c r="F180" s="291" t="n">
        <v>-0.005</v>
      </c>
      <c r="G180" s="336" t="n">
        <v>-0.005</v>
      </c>
      <c r="J180" s="335"/>
      <c r="K180" s="292"/>
      <c r="L180" s="292"/>
      <c r="M180" s="292"/>
      <c r="N180" s="292"/>
      <c r="O180" s="292"/>
      <c r="P180" s="292"/>
      <c r="Q180" s="292"/>
      <c r="R180" s="292"/>
      <c r="S180" s="292"/>
      <c r="T180" s="292"/>
      <c r="U180" s="292"/>
      <c r="V180" s="292"/>
      <c r="W180" s="292"/>
      <c r="X180" s="292"/>
      <c r="Y180" s="292"/>
      <c r="Z180" s="292"/>
      <c r="AA180" s="292"/>
      <c r="AB180" s="292"/>
      <c r="AC180" s="264"/>
      <c r="AD180" s="292"/>
      <c r="AE180" s="292"/>
      <c r="AF180" s="292"/>
      <c r="AG180" s="292"/>
      <c r="AH180" s="292"/>
      <c r="AI180" s="292"/>
      <c r="AJ180" s="292"/>
      <c r="AK180" s="306" t="n">
        <v>178</v>
      </c>
      <c r="AL180" s="134" t="s">
        <v>688</v>
      </c>
      <c r="AM180" s="321" t="s">
        <v>301</v>
      </c>
      <c r="AN180" s="322" t="s">
        <v>375</v>
      </c>
      <c r="AO180" s="301" t="s">
        <v>302</v>
      </c>
      <c r="AP180" s="301"/>
      <c r="AQ180" s="306" t="n">
        <v>178</v>
      </c>
      <c r="AR180" s="228" t="s">
        <v>689</v>
      </c>
      <c r="AS180" s="321" t="s">
        <v>303</v>
      </c>
      <c r="AT180" s="322" t="s">
        <v>298</v>
      </c>
      <c r="AU180" s="301" t="s">
        <v>302</v>
      </c>
      <c r="AV180" s="301"/>
    </row>
    <row r="181" customFormat="false" ht="12.75" hidden="false" customHeight="false" outlineLevel="0" collapsed="false">
      <c r="A181" s="334" t="n">
        <v>42339</v>
      </c>
      <c r="B181" s="291" t="n">
        <v>1.05</v>
      </c>
      <c r="C181" s="291" t="n">
        <v>4.598</v>
      </c>
      <c r="D181" s="291" t="n">
        <v>-0.075</v>
      </c>
      <c r="E181" s="291" t="n">
        <v>-0.075</v>
      </c>
      <c r="F181" s="291" t="n">
        <v>-0.005</v>
      </c>
      <c r="G181" s="336" t="n">
        <v>-0.005</v>
      </c>
      <c r="J181" s="335"/>
      <c r="K181" s="292"/>
      <c r="L181" s="292"/>
      <c r="M181" s="292"/>
      <c r="N181" s="292"/>
      <c r="O181" s="292"/>
      <c r="P181" s="292"/>
      <c r="Q181" s="292"/>
      <c r="R181" s="292"/>
      <c r="S181" s="292"/>
      <c r="T181" s="292"/>
      <c r="U181" s="292"/>
      <c r="V181" s="292"/>
      <c r="W181" s="292"/>
      <c r="X181" s="292"/>
      <c r="Y181" s="292"/>
      <c r="Z181" s="292"/>
      <c r="AA181" s="292"/>
      <c r="AB181" s="292"/>
      <c r="AC181" s="264"/>
      <c r="AD181" s="292"/>
      <c r="AE181" s="292"/>
      <c r="AF181" s="292"/>
      <c r="AG181" s="292"/>
      <c r="AH181" s="292"/>
      <c r="AI181" s="292"/>
      <c r="AJ181" s="292"/>
      <c r="AK181" s="306" t="n">
        <v>179</v>
      </c>
      <c r="AL181" s="134" t="s">
        <v>690</v>
      </c>
      <c r="AM181" s="321" t="s">
        <v>301</v>
      </c>
      <c r="AN181" s="322" t="s">
        <v>375</v>
      </c>
      <c r="AO181" s="301" t="s">
        <v>302</v>
      </c>
      <c r="AP181" s="301"/>
      <c r="AQ181" s="306" t="n">
        <v>179</v>
      </c>
      <c r="AR181" s="228" t="s">
        <v>691</v>
      </c>
      <c r="AS181" s="321" t="s">
        <v>303</v>
      </c>
      <c r="AT181" s="322" t="s">
        <v>298</v>
      </c>
      <c r="AU181" s="301" t="s">
        <v>302</v>
      </c>
      <c r="AV181" s="301"/>
    </row>
    <row r="182" customFormat="false" ht="12.75" hidden="false" customHeight="false" outlineLevel="0" collapsed="false">
      <c r="A182" s="334" t="n">
        <v>42370</v>
      </c>
      <c r="B182" s="291" t="n">
        <v>1.05</v>
      </c>
      <c r="C182" s="291" t="n">
        <v>4.6555</v>
      </c>
      <c r="D182" s="291" t="n">
        <v>-0.0775</v>
      </c>
      <c r="E182" s="291" t="n">
        <v>-0.0775</v>
      </c>
      <c r="F182" s="291" t="n">
        <v>-0.005</v>
      </c>
      <c r="G182" s="336" t="n">
        <v>-0.005</v>
      </c>
      <c r="J182" s="335"/>
      <c r="K182" s="292"/>
      <c r="L182" s="292"/>
      <c r="M182" s="292"/>
      <c r="N182" s="292"/>
      <c r="O182" s="292"/>
      <c r="P182" s="292"/>
      <c r="Q182" s="292"/>
      <c r="R182" s="292"/>
      <c r="S182" s="292"/>
      <c r="T182" s="292"/>
      <c r="U182" s="292"/>
      <c r="V182" s="292"/>
      <c r="W182" s="292"/>
      <c r="X182" s="292"/>
      <c r="Y182" s="292"/>
      <c r="Z182" s="292"/>
      <c r="AA182" s="292"/>
      <c r="AB182" s="292"/>
      <c r="AC182" s="264"/>
      <c r="AD182" s="292"/>
      <c r="AE182" s="292"/>
      <c r="AF182" s="292"/>
      <c r="AG182" s="292"/>
      <c r="AH182" s="292"/>
      <c r="AI182" s="292"/>
      <c r="AJ182" s="292"/>
      <c r="AK182" s="306" t="n">
        <v>180</v>
      </c>
      <c r="AL182" s="134" t="s">
        <v>692</v>
      </c>
      <c r="AM182" s="321" t="s">
        <v>301</v>
      </c>
      <c r="AN182" s="322" t="s">
        <v>375</v>
      </c>
      <c r="AO182" s="301" t="s">
        <v>302</v>
      </c>
      <c r="AP182" s="301"/>
      <c r="AQ182" s="306" t="n">
        <v>180</v>
      </c>
      <c r="AR182" s="228" t="s">
        <v>693</v>
      </c>
      <c r="AS182" s="321" t="s">
        <v>303</v>
      </c>
      <c r="AT182" s="322" t="s">
        <v>298</v>
      </c>
      <c r="AU182" s="301" t="s">
        <v>302</v>
      </c>
      <c r="AV182" s="301"/>
    </row>
    <row r="183" customFormat="false" ht="12.75" hidden="false" customHeight="false" outlineLevel="0" collapsed="false">
      <c r="A183" s="334" t="n">
        <v>42401</v>
      </c>
      <c r="B183" s="291" t="n">
        <v>1.05</v>
      </c>
      <c r="C183" s="291" t="n">
        <v>4.5415</v>
      </c>
      <c r="D183" s="291" t="n">
        <v>-0.06</v>
      </c>
      <c r="E183" s="291" t="n">
        <v>-0.06</v>
      </c>
      <c r="F183" s="291" t="n">
        <v>-0.005</v>
      </c>
      <c r="G183" s="336" t="n">
        <v>-0.005</v>
      </c>
      <c r="J183" s="335"/>
      <c r="K183" s="292"/>
      <c r="L183" s="292"/>
      <c r="M183" s="292"/>
      <c r="N183" s="292"/>
      <c r="O183" s="292"/>
      <c r="P183" s="292"/>
      <c r="Q183" s="292"/>
      <c r="R183" s="292"/>
      <c r="S183" s="292"/>
      <c r="T183" s="292"/>
      <c r="U183" s="292"/>
      <c r="V183" s="292"/>
      <c r="W183" s="292"/>
      <c r="X183" s="292"/>
      <c r="Y183" s="292"/>
      <c r="Z183" s="292"/>
      <c r="AA183" s="292"/>
      <c r="AB183" s="292"/>
      <c r="AC183" s="264"/>
      <c r="AD183" s="292"/>
      <c r="AE183" s="292"/>
      <c r="AF183" s="292"/>
      <c r="AG183" s="292"/>
      <c r="AH183" s="292"/>
      <c r="AI183" s="292"/>
      <c r="AJ183" s="292"/>
      <c r="AK183" s="306" t="n">
        <v>181</v>
      </c>
      <c r="AL183" s="134" t="s">
        <v>694</v>
      </c>
      <c r="AM183" s="321" t="s">
        <v>301</v>
      </c>
      <c r="AN183" s="322" t="s">
        <v>375</v>
      </c>
      <c r="AO183" s="301" t="s">
        <v>302</v>
      </c>
      <c r="AP183" s="301"/>
      <c r="AQ183" s="306" t="n">
        <v>181</v>
      </c>
      <c r="AR183" s="228" t="s">
        <v>695</v>
      </c>
      <c r="AS183" s="321" t="s">
        <v>303</v>
      </c>
      <c r="AT183" s="322" t="s">
        <v>298</v>
      </c>
      <c r="AU183" s="301" t="s">
        <v>302</v>
      </c>
      <c r="AV183" s="301"/>
    </row>
    <row r="184" customFormat="false" ht="12.75" hidden="false" customHeight="false" outlineLevel="0" collapsed="false">
      <c r="A184" s="334" t="n">
        <v>42430</v>
      </c>
      <c r="B184" s="291" t="n">
        <v>0.8</v>
      </c>
      <c r="C184" s="291" t="n">
        <v>4.4095</v>
      </c>
      <c r="D184" s="291" t="n">
        <v>-0.0475</v>
      </c>
      <c r="E184" s="291" t="n">
        <v>-0.0475</v>
      </c>
      <c r="F184" s="291" t="n">
        <v>-0.005</v>
      </c>
      <c r="G184" s="336" t="n">
        <v>-0.005</v>
      </c>
      <c r="J184" s="335"/>
      <c r="K184" s="292"/>
      <c r="L184" s="292"/>
      <c r="M184" s="292"/>
      <c r="N184" s="292"/>
      <c r="O184" s="292"/>
      <c r="P184" s="292"/>
      <c r="Q184" s="292"/>
      <c r="R184" s="292"/>
      <c r="S184" s="292"/>
      <c r="T184" s="292"/>
      <c r="U184" s="292"/>
      <c r="V184" s="292"/>
      <c r="W184" s="292"/>
      <c r="X184" s="292"/>
      <c r="Y184" s="292"/>
      <c r="Z184" s="292"/>
      <c r="AA184" s="292"/>
      <c r="AB184" s="292"/>
      <c r="AC184" s="264"/>
      <c r="AD184" s="292"/>
      <c r="AE184" s="292"/>
      <c r="AF184" s="292"/>
      <c r="AG184" s="292"/>
      <c r="AH184" s="292"/>
      <c r="AI184" s="292"/>
      <c r="AJ184" s="292"/>
      <c r="AK184" s="306" t="n">
        <v>182</v>
      </c>
      <c r="AL184" s="134" t="s">
        <v>696</v>
      </c>
      <c r="AM184" s="321" t="s">
        <v>301</v>
      </c>
      <c r="AN184" s="322" t="s">
        <v>375</v>
      </c>
      <c r="AO184" s="301" t="s">
        <v>302</v>
      </c>
      <c r="AP184" s="301"/>
      <c r="AQ184" s="306" t="n">
        <v>182</v>
      </c>
      <c r="AR184" s="228" t="s">
        <v>697</v>
      </c>
      <c r="AS184" s="321" t="s">
        <v>303</v>
      </c>
      <c r="AT184" s="322" t="s">
        <v>298</v>
      </c>
      <c r="AU184" s="301" t="s">
        <v>302</v>
      </c>
      <c r="AV184" s="301"/>
    </row>
    <row r="185" customFormat="false" ht="12.75" hidden="false" customHeight="false" outlineLevel="0" collapsed="false">
      <c r="A185" s="334" t="n">
        <v>42461</v>
      </c>
      <c r="B185" s="291" t="n">
        <v>0.45</v>
      </c>
      <c r="C185" s="291" t="n">
        <v>4.2395</v>
      </c>
      <c r="D185" s="291" t="n">
        <v>-0.01</v>
      </c>
      <c r="E185" s="291" t="n">
        <v>-0.01</v>
      </c>
      <c r="F185" s="291" t="n">
        <v>-0.005</v>
      </c>
      <c r="G185" s="336" t="n">
        <v>-0.005</v>
      </c>
      <c r="J185" s="335"/>
      <c r="K185" s="292"/>
      <c r="L185" s="292"/>
      <c r="M185" s="292"/>
      <c r="N185" s="292"/>
      <c r="O185" s="292"/>
      <c r="P185" s="292"/>
      <c r="Q185" s="292"/>
      <c r="R185" s="292"/>
      <c r="S185" s="292"/>
      <c r="T185" s="292"/>
      <c r="U185" s="292"/>
      <c r="V185" s="292"/>
      <c r="W185" s="292"/>
      <c r="X185" s="292"/>
      <c r="Y185" s="292"/>
      <c r="Z185" s="292"/>
      <c r="AA185" s="292"/>
      <c r="AB185" s="292"/>
      <c r="AC185" s="264"/>
      <c r="AD185" s="292"/>
      <c r="AE185" s="292"/>
      <c r="AF185" s="292"/>
      <c r="AG185" s="292"/>
      <c r="AH185" s="292"/>
      <c r="AI185" s="292"/>
      <c r="AJ185" s="292"/>
      <c r="AK185" s="306" t="n">
        <v>183</v>
      </c>
      <c r="AL185" s="134" t="s">
        <v>698</v>
      </c>
      <c r="AM185" s="321" t="s">
        <v>301</v>
      </c>
      <c r="AN185" s="322" t="s">
        <v>375</v>
      </c>
      <c r="AO185" s="301" t="s">
        <v>302</v>
      </c>
      <c r="AP185" s="301"/>
      <c r="AQ185" s="306" t="n">
        <v>183</v>
      </c>
      <c r="AR185" s="228" t="s">
        <v>699</v>
      </c>
      <c r="AS185" s="321" t="s">
        <v>303</v>
      </c>
      <c r="AT185" s="322" t="s">
        <v>298</v>
      </c>
      <c r="AU185" s="301" t="s">
        <v>302</v>
      </c>
      <c r="AV185" s="301"/>
    </row>
    <row r="186" customFormat="false" ht="12.75" hidden="false" customHeight="false" outlineLevel="0" collapsed="false">
      <c r="A186" s="334" t="n">
        <v>42491</v>
      </c>
      <c r="B186" s="291" t="n">
        <v>0.5</v>
      </c>
      <c r="C186" s="291" t="n">
        <v>4.2395</v>
      </c>
      <c r="D186" s="291" t="n">
        <v>-0.01</v>
      </c>
      <c r="E186" s="291" t="n">
        <v>-0.01</v>
      </c>
      <c r="F186" s="291" t="n">
        <v>-0.005</v>
      </c>
      <c r="G186" s="336" t="n">
        <v>-0.005</v>
      </c>
      <c r="J186" s="335"/>
      <c r="K186" s="292"/>
      <c r="L186" s="292"/>
      <c r="M186" s="292"/>
      <c r="N186" s="292"/>
      <c r="O186" s="292"/>
      <c r="P186" s="292"/>
      <c r="Q186" s="292"/>
      <c r="R186" s="292"/>
      <c r="S186" s="292"/>
      <c r="T186" s="292"/>
      <c r="U186" s="292"/>
      <c r="V186" s="292"/>
      <c r="W186" s="292"/>
      <c r="X186" s="292"/>
      <c r="Y186" s="292"/>
      <c r="Z186" s="292"/>
      <c r="AA186" s="292"/>
      <c r="AB186" s="292"/>
      <c r="AC186" s="264"/>
      <c r="AD186" s="292"/>
      <c r="AE186" s="292"/>
      <c r="AF186" s="292"/>
      <c r="AG186" s="292"/>
      <c r="AH186" s="292"/>
      <c r="AI186" s="292"/>
      <c r="AJ186" s="292"/>
      <c r="AK186" s="306" t="n">
        <v>184</v>
      </c>
      <c r="AL186" s="134" t="s">
        <v>700</v>
      </c>
      <c r="AM186" s="321" t="s">
        <v>301</v>
      </c>
      <c r="AN186" s="322" t="s">
        <v>375</v>
      </c>
      <c r="AO186" s="301" t="s">
        <v>302</v>
      </c>
      <c r="AP186" s="301"/>
      <c r="AQ186" s="306" t="n">
        <v>184</v>
      </c>
      <c r="AR186" s="228" t="s">
        <v>701</v>
      </c>
      <c r="AS186" s="321" t="s">
        <v>303</v>
      </c>
      <c r="AT186" s="322" t="s">
        <v>298</v>
      </c>
      <c r="AU186" s="301" t="s">
        <v>302</v>
      </c>
      <c r="AV186" s="301"/>
    </row>
    <row r="187" customFormat="false" ht="12.75" hidden="false" customHeight="false" outlineLevel="0" collapsed="false">
      <c r="A187" s="334" t="n">
        <v>42522</v>
      </c>
      <c r="B187" s="291" t="n">
        <v>0.5</v>
      </c>
      <c r="C187" s="291" t="n">
        <v>4.2715</v>
      </c>
      <c r="D187" s="291" t="n">
        <v>-0.005</v>
      </c>
      <c r="E187" s="291" t="n">
        <v>-0.005</v>
      </c>
      <c r="F187" s="291" t="n">
        <v>-0.005</v>
      </c>
      <c r="G187" s="336" t="n">
        <v>-0.005</v>
      </c>
      <c r="J187" s="335"/>
      <c r="K187" s="292"/>
      <c r="L187" s="292"/>
      <c r="M187" s="292"/>
      <c r="N187" s="292"/>
      <c r="O187" s="292"/>
      <c r="P187" s="292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/>
      <c r="AB187" s="292"/>
      <c r="AC187" s="264"/>
      <c r="AD187" s="292"/>
      <c r="AE187" s="292"/>
      <c r="AF187" s="292"/>
      <c r="AG187" s="292"/>
      <c r="AH187" s="292"/>
      <c r="AI187" s="292"/>
      <c r="AJ187" s="292"/>
      <c r="AK187" s="306" t="n">
        <v>185</v>
      </c>
      <c r="AL187" s="134" t="s">
        <v>702</v>
      </c>
      <c r="AM187" s="321" t="s">
        <v>301</v>
      </c>
      <c r="AN187" s="322" t="s">
        <v>375</v>
      </c>
      <c r="AO187" s="301" t="s">
        <v>302</v>
      </c>
      <c r="AP187" s="301"/>
      <c r="AQ187" s="306" t="n">
        <v>185</v>
      </c>
      <c r="AR187" s="228" t="s">
        <v>703</v>
      </c>
      <c r="AS187" s="321" t="s">
        <v>303</v>
      </c>
      <c r="AT187" s="322" t="s">
        <v>298</v>
      </c>
      <c r="AU187" s="301" t="s">
        <v>302</v>
      </c>
      <c r="AV187" s="301"/>
    </row>
    <row r="188" customFormat="false" ht="12.75" hidden="false" customHeight="false" outlineLevel="0" collapsed="false">
      <c r="A188" s="334" t="n">
        <v>42552</v>
      </c>
      <c r="B188" s="291" t="n">
        <v>0.5</v>
      </c>
      <c r="C188" s="291" t="n">
        <v>4.3215</v>
      </c>
      <c r="D188" s="291" t="n">
        <v>-0.0025</v>
      </c>
      <c r="E188" s="291" t="n">
        <v>-0.0025</v>
      </c>
      <c r="F188" s="291" t="n">
        <v>-0.005</v>
      </c>
      <c r="G188" s="336" t="n">
        <v>-0.005</v>
      </c>
      <c r="J188" s="335"/>
      <c r="K188" s="292"/>
      <c r="L188" s="292"/>
      <c r="M188" s="292"/>
      <c r="N188" s="292"/>
      <c r="O188" s="292"/>
      <c r="P188" s="292"/>
      <c r="Q188" s="292"/>
      <c r="R188" s="292"/>
      <c r="S188" s="292"/>
      <c r="T188" s="292"/>
      <c r="U188" s="292"/>
      <c r="V188" s="292"/>
      <c r="W188" s="292"/>
      <c r="X188" s="292"/>
      <c r="Y188" s="292"/>
      <c r="Z188" s="292"/>
      <c r="AA188" s="292"/>
      <c r="AB188" s="292"/>
      <c r="AC188" s="264"/>
      <c r="AD188" s="292"/>
      <c r="AE188" s="292"/>
      <c r="AF188" s="292"/>
      <c r="AG188" s="292"/>
      <c r="AH188" s="292"/>
      <c r="AI188" s="292"/>
      <c r="AJ188" s="292"/>
      <c r="AK188" s="306" t="n">
        <v>186</v>
      </c>
      <c r="AL188" s="134" t="s">
        <v>704</v>
      </c>
      <c r="AM188" s="321" t="s">
        <v>301</v>
      </c>
      <c r="AN188" s="322" t="s">
        <v>375</v>
      </c>
      <c r="AO188" s="301" t="s">
        <v>302</v>
      </c>
      <c r="AP188" s="301"/>
      <c r="AQ188" s="292"/>
      <c r="AR188" s="292"/>
      <c r="AS188" s="292"/>
      <c r="AT188" s="292"/>
      <c r="AU188" s="292"/>
      <c r="AV188" s="292"/>
    </row>
    <row r="189" customFormat="false" ht="12.75" hidden="false" customHeight="false" outlineLevel="0" collapsed="false">
      <c r="A189" s="334" t="n">
        <v>42583</v>
      </c>
      <c r="B189" s="291" t="n">
        <v>0.55</v>
      </c>
      <c r="C189" s="291" t="n">
        <v>4.3555</v>
      </c>
      <c r="D189" s="291" t="n">
        <v>0</v>
      </c>
      <c r="E189" s="291" t="n">
        <v>0</v>
      </c>
      <c r="F189" s="291" t="n">
        <v>-0.005</v>
      </c>
      <c r="G189" s="336" t="n">
        <v>-0.005</v>
      </c>
      <c r="J189" s="335"/>
      <c r="K189" s="292"/>
      <c r="L189" s="292"/>
      <c r="M189" s="292"/>
      <c r="N189" s="292"/>
      <c r="O189" s="292"/>
      <c r="P189" s="292"/>
      <c r="Q189" s="292"/>
      <c r="R189" s="292"/>
      <c r="S189" s="292"/>
      <c r="T189" s="292"/>
      <c r="U189" s="292"/>
      <c r="V189" s="292"/>
      <c r="W189" s="292"/>
      <c r="X189" s="292"/>
      <c r="Y189" s="292"/>
      <c r="Z189" s="292"/>
      <c r="AA189" s="292"/>
      <c r="AB189" s="292"/>
      <c r="AC189" s="264"/>
      <c r="AD189" s="292"/>
      <c r="AE189" s="292"/>
      <c r="AF189" s="292"/>
      <c r="AG189" s="292"/>
      <c r="AH189" s="292"/>
      <c r="AI189" s="292"/>
      <c r="AJ189" s="292"/>
      <c r="AK189" s="306" t="n">
        <v>187</v>
      </c>
      <c r="AL189" s="134" t="s">
        <v>705</v>
      </c>
      <c r="AM189" s="321" t="s">
        <v>301</v>
      </c>
      <c r="AN189" s="322" t="s">
        <v>375</v>
      </c>
      <c r="AO189" s="301" t="s">
        <v>302</v>
      </c>
      <c r="AP189" s="301"/>
      <c r="AQ189" s="292"/>
      <c r="AR189" s="292"/>
      <c r="AS189" s="292"/>
      <c r="AT189" s="292"/>
      <c r="AU189" s="292"/>
      <c r="AV189" s="292"/>
    </row>
    <row r="190" customFormat="false" ht="12.75" hidden="false" customHeight="false" outlineLevel="0" collapsed="false">
      <c r="A190" s="334" t="n">
        <v>42614</v>
      </c>
      <c r="B190" s="291" t="n">
        <v>0.55</v>
      </c>
      <c r="C190" s="291" t="n">
        <v>4.3685</v>
      </c>
      <c r="D190" s="291" t="n">
        <v>-0.0075</v>
      </c>
      <c r="E190" s="291" t="n">
        <v>-0.0075</v>
      </c>
      <c r="F190" s="291" t="n">
        <v>-0.005</v>
      </c>
      <c r="G190" s="336" t="n">
        <v>-0.005</v>
      </c>
      <c r="J190" s="335"/>
      <c r="K190" s="292"/>
      <c r="L190" s="292"/>
      <c r="M190" s="292"/>
      <c r="N190" s="292"/>
      <c r="O190" s="292"/>
      <c r="P190" s="292"/>
      <c r="Q190" s="292"/>
      <c r="R190" s="292"/>
      <c r="S190" s="292"/>
      <c r="T190" s="292"/>
      <c r="U190" s="292"/>
      <c r="V190" s="292"/>
      <c r="W190" s="292"/>
      <c r="X190" s="292"/>
      <c r="Y190" s="292"/>
      <c r="Z190" s="292"/>
      <c r="AA190" s="292"/>
      <c r="AB190" s="292"/>
      <c r="AC190" s="264"/>
      <c r="AD190" s="292"/>
      <c r="AE190" s="292"/>
      <c r="AF190" s="292"/>
      <c r="AG190" s="292"/>
      <c r="AH190" s="292"/>
      <c r="AI190" s="292"/>
      <c r="AJ190" s="292"/>
      <c r="AK190" s="306" t="n">
        <v>188</v>
      </c>
      <c r="AL190" s="134" t="s">
        <v>706</v>
      </c>
      <c r="AM190" s="321" t="s">
        <v>301</v>
      </c>
      <c r="AN190" s="322" t="s">
        <v>375</v>
      </c>
      <c r="AO190" s="301" t="s">
        <v>302</v>
      </c>
      <c r="AP190" s="301"/>
      <c r="AQ190" s="292"/>
      <c r="AR190" s="292"/>
      <c r="AS190" s="292"/>
      <c r="AT190" s="292"/>
      <c r="AU190" s="292"/>
      <c r="AV190" s="292"/>
    </row>
    <row r="191" customFormat="false" ht="12.75" hidden="false" customHeight="false" outlineLevel="0" collapsed="false">
      <c r="A191" s="334" t="n">
        <v>42644</v>
      </c>
      <c r="B191" s="291" t="n">
        <v>0.6</v>
      </c>
      <c r="C191" s="291" t="n">
        <v>4.3605</v>
      </c>
      <c r="D191" s="291" t="n">
        <v>-0.0175</v>
      </c>
      <c r="E191" s="291" t="n">
        <v>-0.0175</v>
      </c>
      <c r="F191" s="291" t="n">
        <v>-0.005</v>
      </c>
      <c r="G191" s="336" t="n">
        <v>-0.005</v>
      </c>
      <c r="J191" s="335"/>
      <c r="K191" s="292"/>
      <c r="L191" s="292"/>
      <c r="M191" s="292"/>
      <c r="N191" s="292"/>
      <c r="O191" s="292"/>
      <c r="P191" s="292"/>
      <c r="Q191" s="292"/>
      <c r="R191" s="292"/>
      <c r="S191" s="292"/>
      <c r="T191" s="292"/>
      <c r="U191" s="292"/>
      <c r="V191" s="292"/>
      <c r="W191" s="292"/>
      <c r="X191" s="292"/>
      <c r="Y191" s="292"/>
      <c r="Z191" s="292"/>
      <c r="AA191" s="292"/>
      <c r="AB191" s="292"/>
      <c r="AC191" s="264"/>
      <c r="AD191" s="292"/>
      <c r="AE191" s="292"/>
      <c r="AF191" s="292"/>
      <c r="AG191" s="292"/>
      <c r="AH191" s="292"/>
      <c r="AI191" s="292"/>
      <c r="AJ191" s="292"/>
      <c r="AK191" s="306" t="n">
        <v>189</v>
      </c>
      <c r="AL191" s="134" t="s">
        <v>707</v>
      </c>
      <c r="AM191" s="321" t="s">
        <v>301</v>
      </c>
      <c r="AN191" s="322" t="s">
        <v>375</v>
      </c>
      <c r="AO191" s="301" t="s">
        <v>302</v>
      </c>
      <c r="AP191" s="301"/>
      <c r="AQ191" s="292"/>
      <c r="AR191" s="292"/>
      <c r="AS191" s="292"/>
      <c r="AT191" s="292"/>
      <c r="AU191" s="292"/>
      <c r="AV191" s="292"/>
    </row>
    <row r="192" customFormat="false" ht="12.75" hidden="false" customHeight="false" outlineLevel="0" collapsed="false">
      <c r="A192" s="334" t="n">
        <v>42675</v>
      </c>
      <c r="B192" s="291" t="n">
        <v>0.85</v>
      </c>
      <c r="C192" s="291" t="n">
        <v>4.5305</v>
      </c>
      <c r="D192" s="291" t="n">
        <v>-0.0525</v>
      </c>
      <c r="E192" s="291" t="n">
        <v>-0.0525</v>
      </c>
      <c r="F192" s="291" t="n">
        <v>-0.005</v>
      </c>
      <c r="G192" s="336" t="n">
        <v>-0.005</v>
      </c>
      <c r="J192" s="335"/>
      <c r="K192" s="292"/>
      <c r="L192" s="292"/>
      <c r="M192" s="292"/>
      <c r="N192" s="292"/>
      <c r="O192" s="292"/>
      <c r="P192" s="292"/>
      <c r="Q192" s="292"/>
      <c r="R192" s="292"/>
      <c r="S192" s="292"/>
      <c r="T192" s="292"/>
      <c r="U192" s="292"/>
      <c r="V192" s="292"/>
      <c r="W192" s="292"/>
      <c r="X192" s="292"/>
      <c r="Y192" s="292"/>
      <c r="Z192" s="292"/>
      <c r="AA192" s="292"/>
      <c r="AB192" s="292"/>
      <c r="AC192" s="264"/>
      <c r="AD192" s="292"/>
      <c r="AE192" s="292"/>
      <c r="AF192" s="292"/>
      <c r="AG192" s="292"/>
      <c r="AH192" s="292"/>
      <c r="AI192" s="292"/>
      <c r="AJ192" s="292"/>
      <c r="AK192" s="306" t="n">
        <v>190</v>
      </c>
      <c r="AL192" s="134" t="s">
        <v>708</v>
      </c>
      <c r="AM192" s="321" t="s">
        <v>301</v>
      </c>
      <c r="AN192" s="322" t="s">
        <v>375</v>
      </c>
      <c r="AO192" s="301" t="s">
        <v>302</v>
      </c>
      <c r="AP192" s="301"/>
      <c r="AQ192" s="292"/>
      <c r="AR192" s="292"/>
      <c r="AS192" s="292"/>
      <c r="AT192" s="292"/>
      <c r="AU192" s="292"/>
      <c r="AV192" s="292"/>
    </row>
    <row r="193" customFormat="false" ht="12.75" hidden="false" customHeight="false" outlineLevel="0" collapsed="false">
      <c r="A193" s="334" t="n">
        <v>42705</v>
      </c>
      <c r="B193" s="291" t="n">
        <v>1.05</v>
      </c>
      <c r="C193" s="291" t="n">
        <v>4.7055</v>
      </c>
      <c r="D193" s="291" t="n">
        <v>-0.075</v>
      </c>
      <c r="E193" s="291" t="n">
        <v>-0.075</v>
      </c>
      <c r="F193" s="291" t="n">
        <v>-0.005</v>
      </c>
      <c r="G193" s="336" t="n">
        <v>-0.005</v>
      </c>
      <c r="J193" s="335"/>
      <c r="K193" s="292"/>
      <c r="L193" s="292"/>
      <c r="M193" s="292"/>
      <c r="N193" s="292"/>
      <c r="O193" s="292"/>
      <c r="P193" s="292"/>
      <c r="Q193" s="292"/>
      <c r="R193" s="292"/>
      <c r="S193" s="292"/>
      <c r="T193" s="292"/>
      <c r="U193" s="292"/>
      <c r="V193" s="292"/>
      <c r="W193" s="292"/>
      <c r="X193" s="292"/>
      <c r="Y193" s="292"/>
      <c r="Z193" s="292"/>
      <c r="AA193" s="292"/>
      <c r="AB193" s="292"/>
      <c r="AC193" s="264"/>
      <c r="AD193" s="292"/>
      <c r="AE193" s="292"/>
      <c r="AF193" s="292"/>
      <c r="AG193" s="292"/>
      <c r="AH193" s="292"/>
      <c r="AI193" s="292"/>
      <c r="AJ193" s="292"/>
      <c r="AK193" s="306" t="n">
        <v>191</v>
      </c>
      <c r="AL193" s="134" t="s">
        <v>709</v>
      </c>
      <c r="AM193" s="321" t="s">
        <v>301</v>
      </c>
      <c r="AN193" s="322" t="s">
        <v>375</v>
      </c>
      <c r="AO193" s="301" t="s">
        <v>302</v>
      </c>
      <c r="AP193" s="301"/>
      <c r="AQ193" s="292"/>
      <c r="AR193" s="292"/>
      <c r="AS193" s="292"/>
      <c r="AT193" s="292"/>
      <c r="AU193" s="292"/>
      <c r="AV193" s="292"/>
    </row>
    <row r="194" customFormat="false" ht="12.75" hidden="false" customHeight="false" outlineLevel="0" collapsed="false">
      <c r="A194" s="334" t="n">
        <v>42736</v>
      </c>
      <c r="B194" s="291" t="n">
        <v>1.05</v>
      </c>
      <c r="C194" s="291" t="n">
        <v>4.763</v>
      </c>
      <c r="D194" s="291" t="n">
        <v>-0.0775</v>
      </c>
      <c r="E194" s="291" t="n">
        <v>-0.0775</v>
      </c>
      <c r="F194" s="291" t="n">
        <v>-0.005</v>
      </c>
      <c r="G194" s="336" t="n">
        <v>-0.005</v>
      </c>
      <c r="J194" s="335"/>
      <c r="K194" s="292"/>
      <c r="L194" s="292"/>
      <c r="M194" s="292"/>
      <c r="N194" s="292"/>
      <c r="O194" s="292"/>
      <c r="P194" s="292"/>
      <c r="Q194" s="292"/>
      <c r="R194" s="292"/>
      <c r="S194" s="292"/>
      <c r="T194" s="292"/>
      <c r="U194" s="292"/>
      <c r="V194" s="292"/>
      <c r="W194" s="292"/>
      <c r="X194" s="292"/>
      <c r="Y194" s="292"/>
      <c r="Z194" s="292"/>
      <c r="AA194" s="292"/>
      <c r="AB194" s="292"/>
      <c r="AC194" s="264"/>
      <c r="AD194" s="292"/>
      <c r="AE194" s="292"/>
      <c r="AF194" s="292"/>
      <c r="AG194" s="292"/>
      <c r="AH194" s="292"/>
      <c r="AI194" s="292"/>
      <c r="AJ194" s="292"/>
      <c r="AK194" s="306" t="n">
        <v>192</v>
      </c>
      <c r="AL194" s="134" t="s">
        <v>710</v>
      </c>
      <c r="AM194" s="321" t="s">
        <v>301</v>
      </c>
      <c r="AN194" s="322" t="s">
        <v>375</v>
      </c>
      <c r="AO194" s="301" t="s">
        <v>302</v>
      </c>
      <c r="AP194" s="301"/>
    </row>
    <row r="195" customFormat="false" ht="12.75" hidden="false" customHeight="false" outlineLevel="0" collapsed="false">
      <c r="A195" s="334" t="n">
        <v>42767</v>
      </c>
      <c r="B195" s="291" t="n">
        <v>1.05</v>
      </c>
      <c r="C195" s="291" t="n">
        <v>4.649</v>
      </c>
      <c r="D195" s="291" t="n">
        <v>-0.06</v>
      </c>
      <c r="E195" s="291" t="n">
        <v>-0.06</v>
      </c>
      <c r="F195" s="291" t="n">
        <v>-0.005</v>
      </c>
      <c r="G195" s="336" t="n">
        <v>-0.005</v>
      </c>
      <c r="J195" s="335"/>
      <c r="K195" s="292"/>
      <c r="L195" s="292"/>
      <c r="M195" s="292"/>
      <c r="N195" s="292"/>
      <c r="O195" s="292"/>
      <c r="P195" s="292"/>
      <c r="Q195" s="292"/>
      <c r="R195" s="292"/>
      <c r="S195" s="292"/>
      <c r="T195" s="292"/>
      <c r="U195" s="292"/>
      <c r="V195" s="292"/>
      <c r="W195" s="292"/>
      <c r="X195" s="292"/>
      <c r="Y195" s="292"/>
      <c r="Z195" s="292"/>
      <c r="AA195" s="292"/>
      <c r="AB195" s="292"/>
      <c r="AC195" s="264"/>
      <c r="AD195" s="292"/>
      <c r="AE195" s="292"/>
      <c r="AF195" s="292"/>
      <c r="AG195" s="292"/>
      <c r="AH195" s="292"/>
      <c r="AI195" s="292"/>
      <c r="AJ195" s="292"/>
      <c r="AK195" s="306" t="n">
        <v>193</v>
      </c>
      <c r="AL195" s="134" t="s">
        <v>711</v>
      </c>
      <c r="AM195" s="321" t="s">
        <v>301</v>
      </c>
      <c r="AN195" s="322" t="s">
        <v>375</v>
      </c>
      <c r="AO195" s="301" t="s">
        <v>302</v>
      </c>
      <c r="AP195" s="301"/>
    </row>
    <row r="196" customFormat="false" ht="12.75" hidden="false" customHeight="false" outlineLevel="0" collapsed="false">
      <c r="A196" s="334" t="n">
        <v>42795</v>
      </c>
      <c r="B196" s="291" t="n">
        <v>0.8</v>
      </c>
      <c r="C196" s="291" t="n">
        <v>4.517</v>
      </c>
      <c r="D196" s="291" t="n">
        <v>-0.0475</v>
      </c>
      <c r="E196" s="291" t="n">
        <v>-0.0475</v>
      </c>
      <c r="F196" s="291" t="n">
        <v>-0.005</v>
      </c>
      <c r="G196" s="336" t="n">
        <v>-0.005</v>
      </c>
      <c r="J196" s="335"/>
      <c r="K196" s="292"/>
      <c r="L196" s="292"/>
      <c r="M196" s="292"/>
      <c r="N196" s="292"/>
      <c r="O196" s="292"/>
      <c r="P196" s="292"/>
      <c r="Q196" s="292"/>
      <c r="R196" s="292"/>
      <c r="S196" s="292"/>
      <c r="T196" s="292"/>
      <c r="U196" s="292"/>
      <c r="V196" s="292"/>
      <c r="W196" s="292"/>
      <c r="X196" s="292"/>
      <c r="Y196" s="292"/>
      <c r="Z196" s="292"/>
      <c r="AA196" s="292"/>
      <c r="AB196" s="292"/>
      <c r="AC196" s="264"/>
      <c r="AD196" s="292"/>
      <c r="AE196" s="292"/>
      <c r="AF196" s="292"/>
      <c r="AG196" s="292"/>
      <c r="AH196" s="292"/>
      <c r="AI196" s="292"/>
      <c r="AJ196" s="292"/>
      <c r="AK196" s="306" t="n">
        <v>194</v>
      </c>
      <c r="AL196" s="134" t="s">
        <v>712</v>
      </c>
      <c r="AM196" s="321" t="s">
        <v>301</v>
      </c>
      <c r="AN196" s="322" t="s">
        <v>375</v>
      </c>
      <c r="AO196" s="301" t="s">
        <v>302</v>
      </c>
      <c r="AP196" s="301"/>
    </row>
    <row r="197" customFormat="false" ht="12.75" hidden="false" customHeight="false" outlineLevel="0" collapsed="false">
      <c r="A197" s="334" t="n">
        <v>42826</v>
      </c>
      <c r="B197" s="291" t="n">
        <v>0.45</v>
      </c>
      <c r="C197" s="291" t="n">
        <v>4.347</v>
      </c>
      <c r="D197" s="291" t="n">
        <v>-0.01</v>
      </c>
      <c r="E197" s="291" t="n">
        <v>-0.01</v>
      </c>
      <c r="F197" s="291" t="n">
        <v>-0.005</v>
      </c>
      <c r="G197" s="336" t="n">
        <v>-0.005</v>
      </c>
      <c r="J197" s="335"/>
      <c r="K197" s="292"/>
      <c r="L197" s="292"/>
      <c r="M197" s="292"/>
      <c r="N197" s="292"/>
      <c r="O197" s="292"/>
      <c r="P197" s="292"/>
      <c r="Q197" s="292"/>
      <c r="R197" s="292"/>
      <c r="S197" s="292"/>
      <c r="T197" s="292"/>
      <c r="U197" s="292"/>
      <c r="V197" s="292"/>
      <c r="W197" s="292"/>
      <c r="X197" s="292"/>
      <c r="Y197" s="292"/>
      <c r="Z197" s="292"/>
      <c r="AA197" s="292"/>
      <c r="AB197" s="292"/>
      <c r="AC197" s="264"/>
      <c r="AD197" s="292"/>
      <c r="AE197" s="292"/>
      <c r="AF197" s="292"/>
      <c r="AG197" s="292"/>
      <c r="AH197" s="292"/>
      <c r="AI197" s="292"/>
      <c r="AJ197" s="292"/>
      <c r="AK197" s="306" t="n">
        <v>195</v>
      </c>
      <c r="AL197" s="134" t="s">
        <v>713</v>
      </c>
      <c r="AM197" s="321" t="s">
        <v>301</v>
      </c>
      <c r="AN197" s="322" t="s">
        <v>375</v>
      </c>
      <c r="AO197" s="301" t="s">
        <v>302</v>
      </c>
      <c r="AP197" s="301"/>
    </row>
    <row r="198" customFormat="false" ht="12.75" hidden="false" customHeight="false" outlineLevel="0" collapsed="false">
      <c r="A198" s="334" t="n">
        <v>42856</v>
      </c>
      <c r="B198" s="291" t="n">
        <v>0.5</v>
      </c>
      <c r="C198" s="291" t="n">
        <v>4.347</v>
      </c>
      <c r="D198" s="291" t="n">
        <v>-0.01</v>
      </c>
      <c r="E198" s="291" t="n">
        <v>-0.01</v>
      </c>
      <c r="F198" s="291" t="n">
        <v>-0.005</v>
      </c>
      <c r="G198" s="336" t="n">
        <v>-0.005</v>
      </c>
      <c r="J198" s="335"/>
      <c r="K198" s="292"/>
      <c r="L198" s="292"/>
      <c r="M198" s="292"/>
      <c r="N198" s="292"/>
      <c r="O198" s="292"/>
      <c r="P198" s="292"/>
      <c r="Q198" s="292"/>
      <c r="R198" s="292"/>
      <c r="S198" s="292"/>
      <c r="T198" s="292"/>
      <c r="U198" s="292"/>
      <c r="V198" s="292"/>
      <c r="W198" s="292"/>
      <c r="X198" s="292"/>
      <c r="Y198" s="292"/>
      <c r="Z198" s="292"/>
      <c r="AA198" s="292"/>
      <c r="AB198" s="292"/>
      <c r="AC198" s="264"/>
      <c r="AD198" s="292"/>
      <c r="AE198" s="292"/>
      <c r="AF198" s="292"/>
      <c r="AG198" s="292"/>
      <c r="AH198" s="292"/>
      <c r="AI198" s="292"/>
      <c r="AJ198" s="292"/>
      <c r="AK198" s="306" t="n">
        <v>196</v>
      </c>
      <c r="AL198" s="134" t="s">
        <v>714</v>
      </c>
      <c r="AM198" s="321" t="s">
        <v>301</v>
      </c>
      <c r="AN198" s="322" t="s">
        <v>375</v>
      </c>
      <c r="AO198" s="301" t="s">
        <v>302</v>
      </c>
      <c r="AP198" s="301"/>
    </row>
    <row r="199" customFormat="false" ht="12.75" hidden="false" customHeight="false" outlineLevel="0" collapsed="false">
      <c r="A199" s="334" t="n">
        <v>42887</v>
      </c>
      <c r="B199" s="291" t="n">
        <v>0.5</v>
      </c>
      <c r="C199" s="291" t="n">
        <v>4.379</v>
      </c>
      <c r="D199" s="291" t="n">
        <v>-0.005</v>
      </c>
      <c r="E199" s="291" t="n">
        <v>-0.005</v>
      </c>
      <c r="F199" s="291" t="n">
        <v>-0.005</v>
      </c>
      <c r="G199" s="336" t="n">
        <v>-0.005</v>
      </c>
      <c r="J199" s="335"/>
      <c r="K199" s="292"/>
      <c r="L199" s="292"/>
      <c r="M199" s="292"/>
      <c r="N199" s="292"/>
      <c r="O199" s="292"/>
      <c r="P199" s="292"/>
      <c r="Q199" s="292"/>
      <c r="R199" s="292"/>
      <c r="S199" s="292"/>
      <c r="T199" s="292"/>
      <c r="U199" s="292"/>
      <c r="V199" s="292"/>
      <c r="W199" s="292"/>
      <c r="X199" s="292"/>
      <c r="Y199" s="292"/>
      <c r="Z199" s="292"/>
      <c r="AA199" s="292"/>
      <c r="AB199" s="292"/>
      <c r="AC199" s="264"/>
      <c r="AD199" s="292"/>
      <c r="AE199" s="292"/>
      <c r="AF199" s="292"/>
      <c r="AG199" s="292"/>
      <c r="AH199" s="292"/>
      <c r="AI199" s="292"/>
      <c r="AJ199" s="292"/>
      <c r="AK199" s="306" t="n">
        <v>197</v>
      </c>
      <c r="AL199" s="134" t="s">
        <v>715</v>
      </c>
      <c r="AM199" s="321" t="s">
        <v>301</v>
      </c>
      <c r="AN199" s="322" t="s">
        <v>375</v>
      </c>
      <c r="AO199" s="301" t="s">
        <v>302</v>
      </c>
      <c r="AP199" s="301"/>
    </row>
    <row r="200" customFormat="false" ht="12.75" hidden="false" customHeight="false" outlineLevel="0" collapsed="false">
      <c r="A200" s="334" t="n">
        <v>42917</v>
      </c>
      <c r="B200" s="291" t="n">
        <v>0.5</v>
      </c>
      <c r="C200" s="291" t="n">
        <v>4.429</v>
      </c>
      <c r="D200" s="291" t="n">
        <v>-0.0025</v>
      </c>
      <c r="E200" s="291" t="n">
        <v>-0.0025</v>
      </c>
      <c r="F200" s="291" t="n">
        <v>-0.005</v>
      </c>
      <c r="G200" s="336" t="n">
        <v>-0.005</v>
      </c>
      <c r="J200" s="335"/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  <c r="AA200" s="292"/>
      <c r="AB200" s="292"/>
      <c r="AC200" s="264"/>
      <c r="AD200" s="292"/>
      <c r="AE200" s="292"/>
      <c r="AF200" s="292"/>
      <c r="AG200" s="292"/>
      <c r="AH200" s="292"/>
      <c r="AI200" s="292"/>
      <c r="AJ200" s="292"/>
      <c r="AK200" s="306" t="n">
        <v>198</v>
      </c>
      <c r="AL200" s="134" t="s">
        <v>716</v>
      </c>
      <c r="AM200" s="321" t="s">
        <v>301</v>
      </c>
      <c r="AN200" s="322" t="s">
        <v>375</v>
      </c>
      <c r="AO200" s="301" t="s">
        <v>302</v>
      </c>
      <c r="AP200" s="301"/>
    </row>
    <row r="201" customFormat="false" ht="12.75" hidden="false" customHeight="false" outlineLevel="0" collapsed="false">
      <c r="A201" s="334" t="n">
        <v>42948</v>
      </c>
      <c r="B201" s="291" t="n">
        <v>0.55</v>
      </c>
      <c r="C201" s="291" t="n">
        <v>4.463</v>
      </c>
      <c r="D201" s="291" t="n">
        <v>0</v>
      </c>
      <c r="E201" s="291" t="n">
        <v>0</v>
      </c>
      <c r="F201" s="291" t="n">
        <v>-0.005</v>
      </c>
      <c r="G201" s="336" t="n">
        <v>-0.005</v>
      </c>
      <c r="J201" s="335"/>
      <c r="K201" s="292"/>
      <c r="L201" s="292"/>
      <c r="M201" s="292"/>
      <c r="N201" s="292"/>
      <c r="O201" s="292"/>
      <c r="P201" s="292"/>
      <c r="Q201" s="292"/>
      <c r="R201" s="292"/>
      <c r="S201" s="292"/>
      <c r="T201" s="292"/>
      <c r="U201" s="292"/>
      <c r="V201" s="292"/>
      <c r="W201" s="292"/>
      <c r="X201" s="292"/>
      <c r="Y201" s="292"/>
      <c r="Z201" s="292"/>
      <c r="AA201" s="292"/>
      <c r="AB201" s="292"/>
      <c r="AC201" s="264"/>
      <c r="AD201" s="292"/>
      <c r="AE201" s="292"/>
      <c r="AF201" s="292"/>
      <c r="AG201" s="292"/>
      <c r="AH201" s="292"/>
      <c r="AI201" s="292"/>
      <c r="AJ201" s="292"/>
      <c r="AK201" s="306" t="n">
        <v>199</v>
      </c>
      <c r="AL201" s="134" t="s">
        <v>717</v>
      </c>
      <c r="AM201" s="321" t="s">
        <v>301</v>
      </c>
      <c r="AN201" s="322" t="s">
        <v>375</v>
      </c>
      <c r="AO201" s="301" t="s">
        <v>302</v>
      </c>
      <c r="AP201" s="301"/>
    </row>
    <row r="202" customFormat="false" ht="12.75" hidden="false" customHeight="false" outlineLevel="0" collapsed="false">
      <c r="A202" s="334" t="n">
        <v>42979</v>
      </c>
      <c r="B202" s="291" t="n">
        <v>0.55</v>
      </c>
      <c r="C202" s="291" t="n">
        <v>4.476</v>
      </c>
      <c r="D202" s="291" t="n">
        <v>-0.0075</v>
      </c>
      <c r="E202" s="291" t="n">
        <v>-0.0075</v>
      </c>
      <c r="F202" s="291" t="n">
        <v>-0.005</v>
      </c>
      <c r="G202" s="336" t="n">
        <v>-0.005</v>
      </c>
      <c r="J202" s="335"/>
      <c r="K202" s="292"/>
      <c r="L202" s="292"/>
      <c r="M202" s="292"/>
      <c r="N202" s="292"/>
      <c r="O202" s="292"/>
      <c r="P202" s="292"/>
      <c r="Q202" s="292"/>
      <c r="R202" s="292"/>
      <c r="S202" s="292"/>
      <c r="T202" s="292"/>
      <c r="U202" s="292"/>
      <c r="V202" s="292"/>
      <c r="W202" s="292"/>
      <c r="X202" s="292"/>
      <c r="Y202" s="292"/>
      <c r="Z202" s="292"/>
      <c r="AA202" s="292"/>
      <c r="AB202" s="292"/>
      <c r="AC202" s="264"/>
      <c r="AD202" s="292"/>
      <c r="AE202" s="292"/>
      <c r="AF202" s="292"/>
      <c r="AG202" s="292"/>
      <c r="AH202" s="292"/>
      <c r="AI202" s="292"/>
      <c r="AJ202" s="292"/>
      <c r="AK202" s="306" t="n">
        <v>200</v>
      </c>
      <c r="AL202" s="134" t="s">
        <v>718</v>
      </c>
      <c r="AM202" s="321" t="s">
        <v>301</v>
      </c>
      <c r="AN202" s="322" t="s">
        <v>375</v>
      </c>
      <c r="AO202" s="301" t="s">
        <v>302</v>
      </c>
      <c r="AP202" s="301"/>
    </row>
    <row r="203" customFormat="false" ht="12.75" hidden="false" customHeight="false" outlineLevel="0" collapsed="false">
      <c r="A203" s="334" t="n">
        <v>43009</v>
      </c>
      <c r="B203" s="291" t="n">
        <v>0.6</v>
      </c>
      <c r="C203" s="291" t="n">
        <v>4.468</v>
      </c>
      <c r="D203" s="291" t="n">
        <v>-0.0175</v>
      </c>
      <c r="E203" s="291" t="n">
        <v>-0.0175</v>
      </c>
      <c r="F203" s="291" t="n">
        <v>-0.005</v>
      </c>
      <c r="G203" s="336" t="n">
        <v>-0.005</v>
      </c>
      <c r="J203" s="335"/>
      <c r="K203" s="292"/>
      <c r="L203" s="292"/>
      <c r="M203" s="292"/>
      <c r="N203" s="292"/>
      <c r="O203" s="292"/>
      <c r="P203" s="292"/>
      <c r="Q203" s="292"/>
      <c r="R203" s="292"/>
      <c r="S203" s="292"/>
      <c r="T203" s="292"/>
      <c r="U203" s="292"/>
      <c r="V203" s="292"/>
      <c r="W203" s="292"/>
      <c r="X203" s="292"/>
      <c r="Y203" s="292"/>
      <c r="Z203" s="292"/>
      <c r="AA203" s="292"/>
      <c r="AB203" s="292"/>
      <c r="AC203" s="264"/>
      <c r="AD203" s="292"/>
      <c r="AE203" s="292"/>
      <c r="AF203" s="292"/>
      <c r="AG203" s="292"/>
      <c r="AH203" s="292"/>
      <c r="AI203" s="292"/>
      <c r="AJ203" s="292"/>
      <c r="AK203" s="306" t="n">
        <v>201</v>
      </c>
      <c r="AL203" s="134" t="s">
        <v>719</v>
      </c>
      <c r="AM203" s="321" t="s">
        <v>301</v>
      </c>
      <c r="AN203" s="322" t="s">
        <v>375</v>
      </c>
      <c r="AO203" s="301" t="s">
        <v>302</v>
      </c>
      <c r="AP203" s="301"/>
    </row>
    <row r="204" customFormat="false" ht="12.75" hidden="false" customHeight="false" outlineLevel="0" collapsed="false">
      <c r="A204" s="334" t="n">
        <v>43040</v>
      </c>
      <c r="B204" s="291" t="n">
        <v>0.85</v>
      </c>
      <c r="C204" s="291" t="n">
        <v>4.638</v>
      </c>
      <c r="D204" s="291" t="n">
        <v>-0.0525</v>
      </c>
      <c r="E204" s="291" t="n">
        <v>-0.0525</v>
      </c>
      <c r="F204" s="291" t="n">
        <v>-0.005</v>
      </c>
      <c r="G204" s="336" t="n">
        <v>-0.005</v>
      </c>
      <c r="J204" s="335"/>
      <c r="K204" s="292"/>
      <c r="L204" s="292"/>
      <c r="M204" s="292"/>
      <c r="N204" s="292"/>
      <c r="O204" s="292"/>
      <c r="P204" s="292"/>
      <c r="Q204" s="292"/>
      <c r="R204" s="292"/>
      <c r="S204" s="292"/>
      <c r="T204" s="292"/>
      <c r="U204" s="292"/>
      <c r="V204" s="292"/>
      <c r="W204" s="292"/>
      <c r="X204" s="292"/>
      <c r="Y204" s="292"/>
      <c r="Z204" s="292"/>
      <c r="AA204" s="292"/>
      <c r="AB204" s="292"/>
      <c r="AC204" s="264"/>
      <c r="AD204" s="292"/>
      <c r="AE204" s="292"/>
      <c r="AF204" s="292"/>
      <c r="AG204" s="292"/>
      <c r="AH204" s="292"/>
      <c r="AI204" s="292"/>
      <c r="AJ204" s="292"/>
      <c r="AK204" s="306" t="n">
        <v>202</v>
      </c>
      <c r="AL204" s="134" t="s">
        <v>720</v>
      </c>
      <c r="AM204" s="321" t="s">
        <v>301</v>
      </c>
      <c r="AN204" s="322" t="s">
        <v>375</v>
      </c>
      <c r="AO204" s="301" t="s">
        <v>302</v>
      </c>
      <c r="AP204" s="301"/>
    </row>
    <row r="205" customFormat="false" ht="12.75" hidden="false" customHeight="false" outlineLevel="0" collapsed="false">
      <c r="A205" s="334" t="n">
        <v>43070</v>
      </c>
      <c r="B205" s="291" t="n">
        <v>1.05</v>
      </c>
      <c r="C205" s="291" t="n">
        <v>4.813</v>
      </c>
      <c r="D205" s="291" t="n">
        <v>-0.075</v>
      </c>
      <c r="E205" s="291" t="n">
        <v>-0.075</v>
      </c>
      <c r="F205" s="291" t="n">
        <v>-0.005</v>
      </c>
      <c r="G205" s="336" t="n">
        <v>-0.005</v>
      </c>
      <c r="J205" s="335"/>
      <c r="K205" s="292"/>
      <c r="L205" s="292"/>
      <c r="M205" s="292"/>
      <c r="N205" s="292"/>
      <c r="O205" s="292"/>
      <c r="P205" s="292"/>
      <c r="Q205" s="292"/>
      <c r="R205" s="292"/>
      <c r="S205" s="292"/>
      <c r="T205" s="292"/>
      <c r="U205" s="292"/>
      <c r="V205" s="292"/>
      <c r="W205" s="292"/>
      <c r="X205" s="292"/>
      <c r="Y205" s="292"/>
      <c r="Z205" s="292"/>
      <c r="AA205" s="292"/>
      <c r="AB205" s="292"/>
      <c r="AC205" s="264"/>
      <c r="AD205" s="292"/>
      <c r="AE205" s="292"/>
      <c r="AF205" s="292"/>
      <c r="AG205" s="292"/>
      <c r="AH205" s="292"/>
      <c r="AI205" s="292"/>
      <c r="AJ205" s="292"/>
      <c r="AK205" s="306" t="n">
        <v>203</v>
      </c>
      <c r="AL205" s="134" t="s">
        <v>721</v>
      </c>
      <c r="AM205" s="321" t="s">
        <v>301</v>
      </c>
      <c r="AN205" s="322" t="s">
        <v>375</v>
      </c>
      <c r="AO205" s="301" t="s">
        <v>302</v>
      </c>
      <c r="AP205" s="301"/>
    </row>
    <row r="206" customFormat="false" ht="12.75" hidden="false" customHeight="false" outlineLevel="0" collapsed="false">
      <c r="A206" s="334" t="n">
        <v>43101</v>
      </c>
      <c r="B206" s="291" t="n">
        <v>1.05</v>
      </c>
      <c r="C206" s="291" t="n">
        <v>4.8705</v>
      </c>
      <c r="D206" s="291" t="n">
        <v>-0.0775</v>
      </c>
      <c r="E206" s="291" t="n">
        <v>-0.0775</v>
      </c>
      <c r="F206" s="291" t="n">
        <v>-0.005</v>
      </c>
      <c r="G206" s="336" t="n">
        <v>-0.005</v>
      </c>
      <c r="J206" s="335"/>
      <c r="K206" s="292"/>
      <c r="L206" s="292"/>
      <c r="M206" s="292"/>
      <c r="N206" s="292"/>
      <c r="O206" s="292"/>
      <c r="P206" s="292"/>
      <c r="Q206" s="292"/>
      <c r="R206" s="292"/>
      <c r="S206" s="292"/>
      <c r="T206" s="292"/>
      <c r="U206" s="292"/>
      <c r="V206" s="292"/>
      <c r="W206" s="292"/>
      <c r="X206" s="292"/>
      <c r="Y206" s="292"/>
      <c r="Z206" s="292"/>
      <c r="AA206" s="292"/>
      <c r="AB206" s="292"/>
      <c r="AC206" s="264"/>
      <c r="AD206" s="292"/>
      <c r="AE206" s="292"/>
      <c r="AF206" s="292"/>
      <c r="AG206" s="292"/>
      <c r="AH206" s="292"/>
      <c r="AI206" s="292"/>
      <c r="AJ206" s="292"/>
      <c r="AK206" s="306" t="n">
        <v>204</v>
      </c>
      <c r="AL206" s="134" t="s">
        <v>722</v>
      </c>
      <c r="AM206" s="321" t="s">
        <v>301</v>
      </c>
      <c r="AN206" s="322" t="s">
        <v>375</v>
      </c>
      <c r="AO206" s="301" t="s">
        <v>302</v>
      </c>
      <c r="AP206" s="301"/>
    </row>
    <row r="207" customFormat="false" ht="12.75" hidden="false" customHeight="false" outlineLevel="0" collapsed="false">
      <c r="A207" s="334" t="n">
        <v>43132</v>
      </c>
      <c r="B207" s="291" t="n">
        <v>1.05</v>
      </c>
      <c r="C207" s="291" t="n">
        <v>4.7565</v>
      </c>
      <c r="D207" s="291" t="n">
        <v>-0.06</v>
      </c>
      <c r="E207" s="291" t="n">
        <v>-0.06</v>
      </c>
      <c r="F207" s="291" t="n">
        <v>-0.005</v>
      </c>
      <c r="G207" s="336" t="n">
        <v>-0.005</v>
      </c>
      <c r="J207" s="335"/>
      <c r="K207" s="292"/>
      <c r="L207" s="292"/>
      <c r="M207" s="292"/>
      <c r="N207" s="292"/>
      <c r="O207" s="292"/>
      <c r="P207" s="292"/>
      <c r="Q207" s="292"/>
      <c r="R207" s="292"/>
      <c r="S207" s="292"/>
      <c r="T207" s="292"/>
      <c r="U207" s="292"/>
      <c r="V207" s="292"/>
      <c r="W207" s="292"/>
      <c r="X207" s="292"/>
      <c r="Y207" s="292"/>
      <c r="Z207" s="292"/>
      <c r="AA207" s="292"/>
      <c r="AB207" s="292"/>
      <c r="AC207" s="264"/>
      <c r="AD207" s="292"/>
      <c r="AE207" s="292"/>
      <c r="AF207" s="292"/>
      <c r="AG207" s="292"/>
      <c r="AH207" s="292"/>
      <c r="AI207" s="292"/>
      <c r="AJ207" s="292"/>
      <c r="AK207" s="306" t="n">
        <v>205</v>
      </c>
      <c r="AL207" s="134" t="s">
        <v>723</v>
      </c>
      <c r="AM207" s="321" t="s">
        <v>301</v>
      </c>
      <c r="AN207" s="322" t="s">
        <v>375</v>
      </c>
      <c r="AO207" s="301" t="s">
        <v>302</v>
      </c>
      <c r="AP207" s="301"/>
    </row>
    <row r="208" customFormat="false" ht="12.75" hidden="false" customHeight="false" outlineLevel="0" collapsed="false">
      <c r="A208" s="334" t="n">
        <v>43160</v>
      </c>
      <c r="B208" s="291" t="n">
        <v>0.8</v>
      </c>
      <c r="C208" s="291" t="n">
        <v>4.6245</v>
      </c>
      <c r="D208" s="291" t="n">
        <v>-0.0475</v>
      </c>
      <c r="E208" s="291" t="n">
        <v>-0.0475</v>
      </c>
      <c r="F208" s="291" t="n">
        <v>-0.005</v>
      </c>
      <c r="G208" s="336" t="n">
        <v>-0.005</v>
      </c>
      <c r="J208" s="335"/>
      <c r="K208" s="292"/>
      <c r="L208" s="292"/>
      <c r="M208" s="292"/>
      <c r="N208" s="292"/>
      <c r="O208" s="292"/>
      <c r="P208" s="292"/>
      <c r="Q208" s="292"/>
      <c r="R208" s="292"/>
      <c r="S208" s="292"/>
      <c r="T208" s="292"/>
      <c r="U208" s="292"/>
      <c r="V208" s="292"/>
      <c r="W208" s="292"/>
      <c r="X208" s="292"/>
      <c r="Y208" s="292"/>
      <c r="Z208" s="292"/>
      <c r="AA208" s="292"/>
      <c r="AB208" s="292"/>
      <c r="AC208" s="264"/>
      <c r="AD208" s="292"/>
      <c r="AE208" s="292"/>
      <c r="AF208" s="292"/>
      <c r="AG208" s="292"/>
      <c r="AH208" s="292"/>
      <c r="AI208" s="292"/>
      <c r="AJ208" s="292"/>
      <c r="AK208" s="306" t="n">
        <v>206</v>
      </c>
      <c r="AL208" s="134" t="s">
        <v>724</v>
      </c>
      <c r="AM208" s="321" t="s">
        <v>301</v>
      </c>
      <c r="AN208" s="322" t="s">
        <v>375</v>
      </c>
      <c r="AO208" s="301" t="s">
        <v>302</v>
      </c>
      <c r="AP208" s="301"/>
    </row>
    <row r="209" customFormat="false" ht="12.75" hidden="false" customHeight="false" outlineLevel="0" collapsed="false">
      <c r="A209" s="334" t="n">
        <v>43191</v>
      </c>
      <c r="B209" s="291" t="n">
        <v>0.45</v>
      </c>
      <c r="C209" s="291" t="n">
        <v>4.4545</v>
      </c>
      <c r="D209" s="291" t="n">
        <v>-0.01</v>
      </c>
      <c r="E209" s="291" t="n">
        <v>-0.01</v>
      </c>
      <c r="F209" s="291" t="n">
        <v>-0.005</v>
      </c>
      <c r="G209" s="336" t="n">
        <v>-0.005</v>
      </c>
      <c r="J209" s="335"/>
      <c r="K209" s="292"/>
      <c r="L209" s="292"/>
      <c r="M209" s="292"/>
      <c r="N209" s="292"/>
      <c r="O209" s="292"/>
      <c r="P209" s="292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64"/>
      <c r="AD209" s="292"/>
      <c r="AE209" s="292"/>
      <c r="AF209" s="292"/>
      <c r="AG209" s="292"/>
      <c r="AH209" s="292"/>
      <c r="AI209" s="292"/>
      <c r="AJ209" s="292"/>
      <c r="AK209" s="306" t="n">
        <v>207</v>
      </c>
      <c r="AL209" s="134" t="s">
        <v>725</v>
      </c>
      <c r="AM209" s="321" t="s">
        <v>301</v>
      </c>
      <c r="AN209" s="322" t="s">
        <v>375</v>
      </c>
      <c r="AO209" s="301" t="s">
        <v>302</v>
      </c>
      <c r="AP209" s="301"/>
    </row>
    <row r="210" customFormat="false" ht="12.75" hidden="false" customHeight="false" outlineLevel="0" collapsed="false">
      <c r="A210" s="334" t="n">
        <v>43221</v>
      </c>
      <c r="B210" s="291" t="n">
        <v>0.5</v>
      </c>
      <c r="C210" s="291" t="n">
        <v>4.4545</v>
      </c>
      <c r="D210" s="291" t="n">
        <v>-0.01</v>
      </c>
      <c r="E210" s="291" t="n">
        <v>-0.01</v>
      </c>
      <c r="F210" s="291" t="n">
        <v>-0.005</v>
      </c>
      <c r="G210" s="336" t="n">
        <v>-0.005</v>
      </c>
      <c r="J210" s="335"/>
      <c r="K210" s="292"/>
      <c r="L210" s="292"/>
      <c r="M210" s="292"/>
      <c r="N210" s="292"/>
      <c r="O210" s="292"/>
      <c r="P210" s="292"/>
      <c r="Q210" s="292"/>
      <c r="R210" s="292"/>
      <c r="S210" s="292"/>
      <c r="T210" s="292"/>
      <c r="U210" s="292"/>
      <c r="V210" s="292"/>
      <c r="W210" s="292"/>
      <c r="X210" s="292"/>
      <c r="Y210" s="292"/>
      <c r="Z210" s="292"/>
      <c r="AA210" s="292"/>
      <c r="AB210" s="292"/>
      <c r="AC210" s="264"/>
      <c r="AD210" s="292"/>
      <c r="AE210" s="292"/>
      <c r="AF210" s="292"/>
      <c r="AG210" s="292"/>
      <c r="AH210" s="292"/>
      <c r="AI210" s="292"/>
      <c r="AJ210" s="292"/>
      <c r="AK210" s="306" t="n">
        <v>208</v>
      </c>
      <c r="AL210" s="134" t="s">
        <v>726</v>
      </c>
      <c r="AM210" s="321" t="s">
        <v>301</v>
      </c>
      <c r="AN210" s="322" t="s">
        <v>375</v>
      </c>
      <c r="AO210" s="301" t="s">
        <v>302</v>
      </c>
      <c r="AP210" s="301"/>
    </row>
    <row r="211" customFormat="false" ht="12.75" hidden="false" customHeight="false" outlineLevel="0" collapsed="false">
      <c r="A211" s="334" t="n">
        <v>43252</v>
      </c>
      <c r="B211" s="291" t="n">
        <v>0.5</v>
      </c>
      <c r="C211" s="291" t="n">
        <v>4.4865</v>
      </c>
      <c r="D211" s="291" t="n">
        <v>-0.005</v>
      </c>
      <c r="E211" s="291" t="n">
        <v>-0.005</v>
      </c>
      <c r="F211" s="291" t="n">
        <v>-0.005</v>
      </c>
      <c r="G211" s="336" t="n">
        <v>-0.005</v>
      </c>
      <c r="J211" s="335"/>
      <c r="K211" s="292"/>
      <c r="L211" s="292"/>
      <c r="M211" s="292"/>
      <c r="N211" s="292"/>
      <c r="O211" s="292"/>
      <c r="P211" s="292"/>
      <c r="Q211" s="292"/>
      <c r="R211" s="292"/>
      <c r="S211" s="292"/>
      <c r="T211" s="292"/>
      <c r="U211" s="292"/>
      <c r="V211" s="292"/>
      <c r="W211" s="292"/>
      <c r="X211" s="292"/>
      <c r="Y211" s="292"/>
      <c r="Z211" s="292"/>
      <c r="AA211" s="292"/>
      <c r="AB211" s="292"/>
      <c r="AC211" s="264"/>
      <c r="AD211" s="292"/>
      <c r="AE211" s="292"/>
      <c r="AF211" s="292"/>
      <c r="AG211" s="292"/>
      <c r="AH211" s="292"/>
      <c r="AI211" s="292"/>
      <c r="AJ211" s="292"/>
      <c r="AK211" s="306" t="n">
        <v>209</v>
      </c>
      <c r="AL211" s="134" t="s">
        <v>727</v>
      </c>
      <c r="AM211" s="321" t="s">
        <v>301</v>
      </c>
      <c r="AN211" s="322" t="s">
        <v>375</v>
      </c>
      <c r="AO211" s="301" t="s">
        <v>302</v>
      </c>
      <c r="AP211" s="301"/>
    </row>
    <row r="212" customFormat="false" ht="12.75" hidden="false" customHeight="false" outlineLevel="0" collapsed="false">
      <c r="A212" s="334" t="n">
        <v>43282</v>
      </c>
      <c r="B212" s="291" t="n">
        <v>0.5</v>
      </c>
      <c r="C212" s="291" t="n">
        <v>4.5365</v>
      </c>
      <c r="D212" s="291" t="n">
        <v>-0.0025</v>
      </c>
      <c r="E212" s="291" t="n">
        <v>-0.0025</v>
      </c>
      <c r="F212" s="291" t="n">
        <v>-0.005</v>
      </c>
      <c r="G212" s="336" t="n">
        <v>-0.005</v>
      </c>
      <c r="J212" s="335"/>
      <c r="K212" s="292"/>
      <c r="L212" s="292"/>
      <c r="M212" s="292"/>
      <c r="N212" s="292"/>
      <c r="O212" s="292"/>
      <c r="P212" s="292"/>
      <c r="Q212" s="292"/>
      <c r="R212" s="292"/>
      <c r="S212" s="292"/>
      <c r="T212" s="292"/>
      <c r="U212" s="292"/>
      <c r="V212" s="292"/>
      <c r="W212" s="292"/>
      <c r="X212" s="292"/>
      <c r="Y212" s="292"/>
      <c r="Z212" s="292"/>
      <c r="AA212" s="292"/>
      <c r="AB212" s="292"/>
      <c r="AC212" s="264"/>
      <c r="AD212" s="292"/>
      <c r="AE212" s="292"/>
      <c r="AF212" s="292"/>
      <c r="AG212" s="292"/>
      <c r="AH212" s="292"/>
      <c r="AI212" s="292"/>
      <c r="AJ212" s="292"/>
      <c r="AK212" s="306" t="n">
        <v>210</v>
      </c>
      <c r="AL212" s="134" t="s">
        <v>728</v>
      </c>
      <c r="AM212" s="321" t="s">
        <v>301</v>
      </c>
      <c r="AN212" s="322" t="s">
        <v>375</v>
      </c>
      <c r="AO212" s="301" t="s">
        <v>302</v>
      </c>
      <c r="AP212" s="301"/>
    </row>
    <row r="213" customFormat="false" ht="12.75" hidden="false" customHeight="false" outlineLevel="0" collapsed="false">
      <c r="A213" s="334" t="n">
        <v>43313</v>
      </c>
      <c r="B213" s="291" t="n">
        <v>0.55</v>
      </c>
      <c r="C213" s="291" t="n">
        <v>4.5705</v>
      </c>
      <c r="D213" s="291" t="n">
        <v>0</v>
      </c>
      <c r="E213" s="291" t="n">
        <v>0</v>
      </c>
      <c r="F213" s="291" t="n">
        <v>-0.005</v>
      </c>
      <c r="G213" s="336" t="n">
        <v>-0.005</v>
      </c>
      <c r="J213" s="335"/>
      <c r="K213" s="292"/>
      <c r="L213" s="292"/>
      <c r="M213" s="292"/>
      <c r="N213" s="292"/>
      <c r="O213" s="292"/>
      <c r="P213" s="292"/>
      <c r="Q213" s="292"/>
      <c r="R213" s="292"/>
      <c r="S213" s="292"/>
      <c r="T213" s="292"/>
      <c r="U213" s="292"/>
      <c r="V213" s="292"/>
      <c r="W213" s="292"/>
      <c r="X213" s="292"/>
      <c r="Y213" s="292"/>
      <c r="Z213" s="292"/>
      <c r="AA213" s="292"/>
      <c r="AB213" s="292"/>
      <c r="AC213" s="264"/>
      <c r="AD213" s="292"/>
      <c r="AE213" s="292"/>
      <c r="AF213" s="292"/>
      <c r="AG213" s="292"/>
      <c r="AH213" s="292"/>
      <c r="AI213" s="292"/>
      <c r="AJ213" s="292"/>
      <c r="AK213" s="306" t="n">
        <v>211</v>
      </c>
      <c r="AL213" s="134" t="s">
        <v>729</v>
      </c>
      <c r="AM213" s="321" t="s">
        <v>301</v>
      </c>
      <c r="AN213" s="322" t="s">
        <v>375</v>
      </c>
      <c r="AO213" s="301" t="s">
        <v>302</v>
      </c>
      <c r="AP213" s="301"/>
    </row>
    <row r="214" customFormat="false" ht="12.75" hidden="false" customHeight="false" outlineLevel="0" collapsed="false">
      <c r="A214" s="334" t="n">
        <v>43344</v>
      </c>
      <c r="B214" s="291" t="n">
        <v>0.55</v>
      </c>
      <c r="C214" s="291" t="n">
        <v>4.5835</v>
      </c>
      <c r="D214" s="291" t="n">
        <v>-0.0075</v>
      </c>
      <c r="E214" s="291" t="n">
        <v>-0.0075</v>
      </c>
      <c r="F214" s="291" t="n">
        <v>-0.005</v>
      </c>
      <c r="G214" s="336" t="n">
        <v>-0.005</v>
      </c>
      <c r="J214" s="335"/>
      <c r="K214" s="292"/>
      <c r="L214" s="292"/>
      <c r="M214" s="292"/>
      <c r="N214" s="292"/>
      <c r="O214" s="292"/>
      <c r="P214" s="292"/>
      <c r="Q214" s="292"/>
      <c r="R214" s="292"/>
      <c r="S214" s="292"/>
      <c r="T214" s="292"/>
      <c r="U214" s="292"/>
      <c r="V214" s="292"/>
      <c r="W214" s="292"/>
      <c r="X214" s="292"/>
      <c r="Y214" s="292"/>
      <c r="Z214" s="292"/>
      <c r="AA214" s="292"/>
      <c r="AB214" s="292"/>
      <c r="AC214" s="264"/>
      <c r="AD214" s="292"/>
      <c r="AE214" s="292"/>
      <c r="AF214" s="292"/>
      <c r="AG214" s="292"/>
      <c r="AH214" s="292"/>
      <c r="AI214" s="292"/>
      <c r="AJ214" s="292"/>
      <c r="AK214" s="306" t="n">
        <v>212</v>
      </c>
      <c r="AL214" s="134" t="s">
        <v>730</v>
      </c>
      <c r="AM214" s="321" t="s">
        <v>301</v>
      </c>
      <c r="AN214" s="322" t="s">
        <v>375</v>
      </c>
      <c r="AO214" s="301" t="s">
        <v>302</v>
      </c>
      <c r="AP214" s="301"/>
    </row>
    <row r="215" customFormat="false" ht="12.75" hidden="false" customHeight="false" outlineLevel="0" collapsed="false">
      <c r="A215" s="334" t="n">
        <v>43374</v>
      </c>
      <c r="B215" s="291" t="n">
        <v>0.6</v>
      </c>
      <c r="C215" s="291" t="n">
        <v>4.5755</v>
      </c>
      <c r="D215" s="291" t="n">
        <v>-0.0175</v>
      </c>
      <c r="E215" s="291" t="n">
        <v>-0.0175</v>
      </c>
      <c r="F215" s="291" t="n">
        <v>-0.005</v>
      </c>
      <c r="G215" s="336" t="n">
        <v>-0.005</v>
      </c>
      <c r="J215" s="335"/>
      <c r="K215" s="292"/>
      <c r="L215" s="292"/>
      <c r="M215" s="292"/>
      <c r="N215" s="292"/>
      <c r="O215" s="292"/>
      <c r="P215" s="292"/>
      <c r="Q215" s="292"/>
      <c r="R215" s="292"/>
      <c r="S215" s="292"/>
      <c r="T215" s="292"/>
      <c r="U215" s="292"/>
      <c r="V215" s="292"/>
      <c r="W215" s="292"/>
      <c r="X215" s="292"/>
      <c r="Y215" s="292"/>
      <c r="Z215" s="292"/>
      <c r="AA215" s="292"/>
      <c r="AB215" s="292"/>
      <c r="AC215" s="264"/>
      <c r="AD215" s="292"/>
      <c r="AE215" s="292"/>
      <c r="AF215" s="292"/>
      <c r="AG215" s="292"/>
      <c r="AH215" s="292"/>
      <c r="AI215" s="292"/>
      <c r="AJ215" s="292"/>
      <c r="AK215" s="306" t="n">
        <v>213</v>
      </c>
      <c r="AL215" s="134" t="s">
        <v>731</v>
      </c>
      <c r="AM215" s="321" t="s">
        <v>301</v>
      </c>
      <c r="AN215" s="322" t="s">
        <v>375</v>
      </c>
      <c r="AO215" s="301" t="s">
        <v>302</v>
      </c>
      <c r="AP215" s="301"/>
    </row>
    <row r="216" customFormat="false" ht="12.75" hidden="false" customHeight="false" outlineLevel="0" collapsed="false">
      <c r="A216" s="334" t="n">
        <v>43405</v>
      </c>
      <c r="B216" s="291" t="n">
        <v>0.85</v>
      </c>
      <c r="C216" s="291" t="n">
        <v>4.7455</v>
      </c>
      <c r="D216" s="291" t="n">
        <v>-0.0525</v>
      </c>
      <c r="E216" s="291" t="n">
        <v>-0.0525</v>
      </c>
      <c r="F216" s="291" t="n">
        <v>-0.005</v>
      </c>
      <c r="G216" s="336" t="n">
        <v>-0.005</v>
      </c>
      <c r="J216" s="335"/>
      <c r="K216" s="292"/>
      <c r="L216" s="292"/>
      <c r="M216" s="292"/>
      <c r="N216" s="292"/>
      <c r="O216" s="292"/>
      <c r="P216" s="292"/>
      <c r="Q216" s="292"/>
      <c r="R216" s="292"/>
      <c r="S216" s="292"/>
      <c r="T216" s="292"/>
      <c r="U216" s="292"/>
      <c r="V216" s="292"/>
      <c r="W216" s="292"/>
      <c r="X216" s="292"/>
      <c r="Y216" s="292"/>
      <c r="Z216" s="292"/>
      <c r="AA216" s="292"/>
      <c r="AB216" s="292"/>
      <c r="AC216" s="264"/>
      <c r="AD216" s="292"/>
      <c r="AE216" s="292"/>
      <c r="AF216" s="292"/>
      <c r="AG216" s="292"/>
      <c r="AH216" s="292"/>
      <c r="AI216" s="292"/>
      <c r="AJ216" s="292"/>
      <c r="AK216" s="306" t="n">
        <v>214</v>
      </c>
      <c r="AL216" s="134" t="s">
        <v>732</v>
      </c>
      <c r="AM216" s="321" t="s">
        <v>301</v>
      </c>
      <c r="AN216" s="322" t="s">
        <v>375</v>
      </c>
      <c r="AO216" s="301" t="s">
        <v>302</v>
      </c>
      <c r="AP216" s="301"/>
    </row>
    <row r="217" customFormat="false" ht="12.75" hidden="false" customHeight="false" outlineLevel="0" collapsed="false">
      <c r="A217" s="334" t="n">
        <v>43435</v>
      </c>
      <c r="B217" s="291" t="n">
        <v>1.05</v>
      </c>
      <c r="C217" s="291" t="n">
        <v>4.9205</v>
      </c>
      <c r="D217" s="291" t="n">
        <v>-0.075</v>
      </c>
      <c r="E217" s="291" t="n">
        <v>-0.075</v>
      </c>
      <c r="F217" s="291" t="n">
        <v>-0.005</v>
      </c>
      <c r="G217" s="336" t="n">
        <v>-0.005</v>
      </c>
      <c r="J217" s="335"/>
      <c r="K217" s="292"/>
      <c r="L217" s="292"/>
      <c r="M217" s="292"/>
      <c r="N217" s="292"/>
      <c r="O217" s="292"/>
      <c r="P217" s="292"/>
      <c r="Q217" s="292"/>
      <c r="R217" s="292"/>
      <c r="S217" s="292"/>
      <c r="T217" s="292"/>
      <c r="U217" s="292"/>
      <c r="V217" s="292"/>
      <c r="W217" s="292"/>
      <c r="X217" s="292"/>
      <c r="Y217" s="292"/>
      <c r="Z217" s="292"/>
      <c r="AA217" s="292"/>
      <c r="AB217" s="292"/>
      <c r="AC217" s="264"/>
      <c r="AD217" s="292"/>
      <c r="AE217" s="292"/>
      <c r="AF217" s="292"/>
      <c r="AG217" s="292"/>
      <c r="AH217" s="292"/>
      <c r="AI217" s="292"/>
      <c r="AJ217" s="292"/>
      <c r="AK217" s="306" t="n">
        <v>215</v>
      </c>
      <c r="AL217" s="134" t="s">
        <v>733</v>
      </c>
      <c r="AM217" s="321" t="s">
        <v>301</v>
      </c>
      <c r="AN217" s="322" t="s">
        <v>375</v>
      </c>
      <c r="AO217" s="301" t="s">
        <v>302</v>
      </c>
      <c r="AP217" s="301"/>
    </row>
    <row r="218" customFormat="false" ht="12.75" hidden="false" customHeight="false" outlineLevel="0" collapsed="false">
      <c r="A218" s="334" t="n">
        <v>43466</v>
      </c>
      <c r="B218" s="291" t="n">
        <v>1.05</v>
      </c>
      <c r="C218" s="291" t="n">
        <v>4.978</v>
      </c>
      <c r="D218" s="291" t="n">
        <v>-0.0775</v>
      </c>
      <c r="E218" s="291" t="n">
        <v>-0.0775</v>
      </c>
      <c r="F218" s="291" t="n">
        <v>-0.005</v>
      </c>
      <c r="G218" s="336" t="n">
        <v>-0.005</v>
      </c>
      <c r="J218" s="335"/>
      <c r="K218" s="292"/>
      <c r="L218" s="292"/>
      <c r="M218" s="292"/>
      <c r="N218" s="292"/>
      <c r="O218" s="292"/>
      <c r="P218" s="292"/>
      <c r="Q218" s="292"/>
      <c r="R218" s="292"/>
      <c r="S218" s="292"/>
      <c r="T218" s="292"/>
      <c r="U218" s="292"/>
      <c r="V218" s="292"/>
      <c r="W218" s="292"/>
      <c r="X218" s="292"/>
      <c r="Y218" s="292"/>
      <c r="Z218" s="292"/>
      <c r="AA218" s="292"/>
      <c r="AB218" s="292"/>
      <c r="AC218" s="264"/>
      <c r="AD218" s="292"/>
      <c r="AE218" s="292"/>
      <c r="AF218" s="292"/>
      <c r="AG218" s="292"/>
      <c r="AH218" s="292"/>
      <c r="AI218" s="292"/>
      <c r="AJ218" s="292"/>
      <c r="AK218" s="306" t="n">
        <v>216</v>
      </c>
      <c r="AL218" s="134" t="s">
        <v>734</v>
      </c>
      <c r="AM218" s="321" t="s">
        <v>301</v>
      </c>
      <c r="AN218" s="322" t="s">
        <v>375</v>
      </c>
      <c r="AO218" s="301" t="s">
        <v>302</v>
      </c>
      <c r="AP218" s="301"/>
    </row>
    <row r="219" customFormat="false" ht="12.75" hidden="false" customHeight="false" outlineLevel="0" collapsed="false">
      <c r="A219" s="334" t="n">
        <v>43497</v>
      </c>
      <c r="B219" s="291" t="n">
        <v>1.05</v>
      </c>
      <c r="C219" s="291" t="n">
        <v>4.864</v>
      </c>
      <c r="D219" s="291" t="n">
        <v>-0.06</v>
      </c>
      <c r="E219" s="291" t="n">
        <v>-0.06</v>
      </c>
      <c r="F219" s="291" t="n">
        <v>-0.005</v>
      </c>
      <c r="G219" s="336" t="n">
        <v>-0.005</v>
      </c>
      <c r="J219" s="335"/>
      <c r="K219" s="292"/>
      <c r="L219" s="292"/>
      <c r="M219" s="292"/>
      <c r="N219" s="292"/>
      <c r="O219" s="292"/>
      <c r="P219" s="292"/>
      <c r="Q219" s="292"/>
      <c r="R219" s="292"/>
      <c r="S219" s="292"/>
      <c r="T219" s="292"/>
      <c r="U219" s="292"/>
      <c r="V219" s="292"/>
      <c r="W219" s="292"/>
      <c r="X219" s="292"/>
      <c r="Y219" s="292"/>
      <c r="Z219" s="292"/>
      <c r="AA219" s="292"/>
      <c r="AB219" s="292"/>
      <c r="AC219" s="264"/>
      <c r="AD219" s="292"/>
      <c r="AE219" s="292"/>
      <c r="AF219" s="292"/>
      <c r="AG219" s="292"/>
      <c r="AH219" s="292"/>
      <c r="AI219" s="292"/>
      <c r="AJ219" s="292"/>
      <c r="AK219" s="306" t="n">
        <v>217</v>
      </c>
      <c r="AL219" s="134" t="s">
        <v>735</v>
      </c>
      <c r="AM219" s="321" t="s">
        <v>301</v>
      </c>
      <c r="AN219" s="322" t="s">
        <v>375</v>
      </c>
      <c r="AO219" s="301" t="s">
        <v>302</v>
      </c>
      <c r="AP219" s="301"/>
    </row>
    <row r="220" customFormat="false" ht="12.75" hidden="false" customHeight="false" outlineLevel="0" collapsed="false">
      <c r="A220" s="334" t="n">
        <v>43525</v>
      </c>
      <c r="B220" s="291" t="n">
        <v>0.8</v>
      </c>
      <c r="C220" s="291" t="n">
        <v>4.732</v>
      </c>
      <c r="D220" s="291" t="n">
        <v>-0.0475</v>
      </c>
      <c r="E220" s="291" t="n">
        <v>-0.0475</v>
      </c>
      <c r="F220" s="291" t="n">
        <v>-0.005</v>
      </c>
      <c r="G220" s="336" t="n">
        <v>-0.005</v>
      </c>
      <c r="J220" s="335"/>
      <c r="K220" s="292"/>
      <c r="L220" s="292"/>
      <c r="M220" s="292"/>
      <c r="N220" s="292"/>
      <c r="O220" s="292"/>
      <c r="P220" s="292"/>
      <c r="Q220" s="292"/>
      <c r="R220" s="292"/>
      <c r="S220" s="292"/>
      <c r="T220" s="292"/>
      <c r="U220" s="292"/>
      <c r="V220" s="292"/>
      <c r="W220" s="292"/>
      <c r="X220" s="292"/>
      <c r="Y220" s="292"/>
      <c r="Z220" s="292"/>
      <c r="AA220" s="292"/>
      <c r="AB220" s="292"/>
      <c r="AC220" s="264"/>
      <c r="AD220" s="292"/>
      <c r="AE220" s="292"/>
      <c r="AF220" s="292"/>
      <c r="AG220" s="292"/>
      <c r="AH220" s="292"/>
      <c r="AI220" s="292"/>
      <c r="AJ220" s="292"/>
      <c r="AK220" s="306" t="n">
        <v>218</v>
      </c>
      <c r="AL220" s="134" t="s">
        <v>736</v>
      </c>
      <c r="AM220" s="321" t="s">
        <v>301</v>
      </c>
      <c r="AN220" s="322" t="s">
        <v>375</v>
      </c>
      <c r="AO220" s="301" t="s">
        <v>302</v>
      </c>
      <c r="AP220" s="301"/>
    </row>
    <row r="221" customFormat="false" ht="12.75" hidden="false" customHeight="false" outlineLevel="0" collapsed="false">
      <c r="A221" s="334" t="n">
        <v>43556</v>
      </c>
      <c r="B221" s="291" t="n">
        <v>0.45</v>
      </c>
      <c r="C221" s="291" t="n">
        <v>4.562</v>
      </c>
      <c r="D221" s="291" t="n">
        <v>-0.01</v>
      </c>
      <c r="E221" s="291" t="n">
        <v>-0.01</v>
      </c>
      <c r="F221" s="291" t="n">
        <v>-0.005</v>
      </c>
      <c r="G221" s="336" t="n">
        <v>-0.005</v>
      </c>
      <c r="J221" s="335"/>
      <c r="K221" s="292"/>
      <c r="L221" s="292"/>
      <c r="M221" s="292"/>
      <c r="N221" s="292"/>
      <c r="O221" s="292"/>
      <c r="P221" s="292"/>
      <c r="Q221" s="292"/>
      <c r="R221" s="292"/>
      <c r="S221" s="292"/>
      <c r="T221" s="292"/>
      <c r="U221" s="292"/>
      <c r="V221" s="292"/>
      <c r="W221" s="292"/>
      <c r="X221" s="292"/>
      <c r="Y221" s="292"/>
      <c r="Z221" s="292"/>
      <c r="AA221" s="292"/>
      <c r="AB221" s="292"/>
      <c r="AC221" s="264"/>
      <c r="AD221" s="292"/>
      <c r="AE221" s="292"/>
      <c r="AF221" s="292"/>
      <c r="AG221" s="292"/>
      <c r="AH221" s="292"/>
      <c r="AI221" s="292"/>
      <c r="AJ221" s="292"/>
      <c r="AK221" s="306" t="n">
        <v>219</v>
      </c>
      <c r="AL221" s="134" t="s">
        <v>737</v>
      </c>
      <c r="AM221" s="321" t="s">
        <v>301</v>
      </c>
      <c r="AN221" s="322" t="s">
        <v>375</v>
      </c>
      <c r="AO221" s="301" t="s">
        <v>302</v>
      </c>
      <c r="AP221" s="301"/>
    </row>
    <row r="222" customFormat="false" ht="12.75" hidden="false" customHeight="false" outlineLevel="0" collapsed="false">
      <c r="A222" s="334" t="n">
        <v>43586</v>
      </c>
      <c r="B222" s="291" t="n">
        <v>0.5</v>
      </c>
      <c r="C222" s="291" t="n">
        <v>4.562</v>
      </c>
      <c r="D222" s="291" t="n">
        <v>-0.01</v>
      </c>
      <c r="E222" s="291" t="n">
        <v>-0.01</v>
      </c>
      <c r="F222" s="291" t="n">
        <v>-0.005</v>
      </c>
      <c r="G222" s="336" t="n">
        <v>-0.005</v>
      </c>
      <c r="J222" s="335"/>
      <c r="K222" s="292"/>
      <c r="L222" s="292"/>
      <c r="M222" s="292"/>
      <c r="N222" s="292"/>
      <c r="O222" s="292"/>
      <c r="P222" s="292"/>
      <c r="Q222" s="292"/>
      <c r="R222" s="292"/>
      <c r="S222" s="292"/>
      <c r="T222" s="292"/>
      <c r="U222" s="292"/>
      <c r="V222" s="292"/>
      <c r="W222" s="292"/>
      <c r="X222" s="292"/>
      <c r="Y222" s="292"/>
      <c r="Z222" s="292"/>
      <c r="AA222" s="292"/>
      <c r="AB222" s="292"/>
      <c r="AC222" s="264"/>
      <c r="AD222" s="292"/>
      <c r="AE222" s="292"/>
      <c r="AF222" s="292"/>
      <c r="AG222" s="292"/>
      <c r="AH222" s="292"/>
      <c r="AI222" s="292"/>
      <c r="AJ222" s="292"/>
      <c r="AK222" s="306" t="n">
        <v>220</v>
      </c>
      <c r="AL222" s="134" t="s">
        <v>738</v>
      </c>
      <c r="AM222" s="321" t="s">
        <v>301</v>
      </c>
      <c r="AN222" s="322" t="s">
        <v>375</v>
      </c>
      <c r="AO222" s="301" t="s">
        <v>302</v>
      </c>
      <c r="AP222" s="301"/>
    </row>
    <row r="223" customFormat="false" ht="12.75" hidden="false" customHeight="false" outlineLevel="0" collapsed="false">
      <c r="A223" s="334" t="n">
        <v>43617</v>
      </c>
      <c r="B223" s="291" t="n">
        <v>0.5</v>
      </c>
      <c r="C223" s="291" t="n">
        <v>4.594</v>
      </c>
      <c r="D223" s="291" t="n">
        <v>-0.005</v>
      </c>
      <c r="E223" s="291" t="n">
        <v>-0.005</v>
      </c>
      <c r="F223" s="291" t="n">
        <v>-0.005</v>
      </c>
      <c r="G223" s="336" t="n">
        <v>-0.005</v>
      </c>
      <c r="J223" s="335"/>
      <c r="K223" s="292"/>
      <c r="L223" s="292"/>
      <c r="M223" s="292"/>
      <c r="N223" s="292"/>
      <c r="O223" s="292"/>
      <c r="P223" s="292"/>
      <c r="Q223" s="292"/>
      <c r="R223" s="292"/>
      <c r="S223" s="292"/>
      <c r="T223" s="292"/>
      <c r="U223" s="292"/>
      <c r="V223" s="292"/>
      <c r="W223" s="292"/>
      <c r="X223" s="292"/>
      <c r="Y223" s="292"/>
      <c r="Z223" s="292"/>
      <c r="AA223" s="292"/>
      <c r="AB223" s="292"/>
      <c r="AC223" s="264"/>
      <c r="AD223" s="292"/>
      <c r="AE223" s="292"/>
      <c r="AF223" s="292"/>
      <c r="AG223" s="292"/>
      <c r="AH223" s="292"/>
      <c r="AI223" s="292"/>
      <c r="AJ223" s="292"/>
      <c r="AK223" s="306" t="n">
        <v>221</v>
      </c>
      <c r="AL223" s="134" t="s">
        <v>739</v>
      </c>
      <c r="AM223" s="321" t="s">
        <v>301</v>
      </c>
      <c r="AN223" s="322" t="s">
        <v>375</v>
      </c>
      <c r="AO223" s="301" t="s">
        <v>302</v>
      </c>
      <c r="AP223" s="301"/>
    </row>
    <row r="224" customFormat="false" ht="12.75" hidden="false" customHeight="false" outlineLevel="0" collapsed="false">
      <c r="A224" s="334" t="n">
        <v>43647</v>
      </c>
      <c r="B224" s="291" t="n">
        <v>0.5</v>
      </c>
      <c r="C224" s="291" t="n">
        <v>4.644</v>
      </c>
      <c r="D224" s="291" t="n">
        <v>-0.0025</v>
      </c>
      <c r="E224" s="291" t="n">
        <v>-0.0025</v>
      </c>
      <c r="F224" s="291" t="n">
        <v>-0.005</v>
      </c>
      <c r="G224" s="336" t="n">
        <v>-0.005</v>
      </c>
      <c r="J224" s="335"/>
      <c r="K224" s="292"/>
      <c r="L224" s="292"/>
      <c r="M224" s="292"/>
      <c r="N224" s="292"/>
      <c r="O224" s="292"/>
      <c r="P224" s="292"/>
      <c r="Q224" s="292"/>
      <c r="R224" s="292"/>
      <c r="S224" s="292"/>
      <c r="T224" s="292"/>
      <c r="U224" s="292"/>
      <c r="V224" s="292"/>
      <c r="W224" s="292"/>
      <c r="X224" s="292"/>
      <c r="Y224" s="292"/>
      <c r="Z224" s="292"/>
      <c r="AA224" s="292"/>
      <c r="AB224" s="292"/>
      <c r="AC224" s="264"/>
      <c r="AD224" s="292"/>
      <c r="AE224" s="292"/>
      <c r="AF224" s="292"/>
      <c r="AG224" s="292"/>
      <c r="AH224" s="292"/>
      <c r="AI224" s="292"/>
      <c r="AJ224" s="292"/>
      <c r="AK224" s="306" t="n">
        <v>222</v>
      </c>
      <c r="AL224" s="134" t="s">
        <v>740</v>
      </c>
      <c r="AM224" s="321" t="s">
        <v>301</v>
      </c>
      <c r="AN224" s="322" t="s">
        <v>375</v>
      </c>
      <c r="AO224" s="301" t="s">
        <v>302</v>
      </c>
      <c r="AP224" s="301"/>
    </row>
    <row r="225" customFormat="false" ht="12.75" hidden="false" customHeight="false" outlineLevel="0" collapsed="false">
      <c r="A225" s="334" t="n">
        <v>43678</v>
      </c>
      <c r="B225" s="291" t="n">
        <v>0.55</v>
      </c>
      <c r="C225" s="291" t="n">
        <v>4.678</v>
      </c>
      <c r="D225" s="291" t="n">
        <v>0</v>
      </c>
      <c r="E225" s="291" t="n">
        <v>0</v>
      </c>
      <c r="F225" s="291" t="n">
        <v>-0.005</v>
      </c>
      <c r="G225" s="336" t="n">
        <v>-0.005</v>
      </c>
      <c r="J225" s="335"/>
      <c r="K225" s="292"/>
      <c r="L225" s="292"/>
      <c r="M225" s="292"/>
      <c r="N225" s="292"/>
      <c r="O225" s="292"/>
      <c r="P225" s="292"/>
      <c r="Q225" s="292"/>
      <c r="R225" s="292"/>
      <c r="S225" s="292"/>
      <c r="T225" s="292"/>
      <c r="U225" s="292"/>
      <c r="V225" s="292"/>
      <c r="W225" s="292"/>
      <c r="X225" s="292"/>
      <c r="Y225" s="292"/>
      <c r="Z225" s="292"/>
      <c r="AA225" s="292"/>
      <c r="AB225" s="292"/>
      <c r="AC225" s="264"/>
      <c r="AD225" s="292"/>
      <c r="AE225" s="292"/>
      <c r="AF225" s="292"/>
      <c r="AG225" s="292"/>
      <c r="AH225" s="292"/>
      <c r="AI225" s="292"/>
      <c r="AJ225" s="292"/>
      <c r="AK225" s="306" t="n">
        <v>223</v>
      </c>
      <c r="AL225" s="134" t="s">
        <v>741</v>
      </c>
      <c r="AM225" s="321" t="s">
        <v>301</v>
      </c>
      <c r="AN225" s="322" t="s">
        <v>375</v>
      </c>
      <c r="AO225" s="301" t="s">
        <v>302</v>
      </c>
      <c r="AP225" s="301"/>
    </row>
    <row r="226" customFormat="false" ht="12.75" hidden="false" customHeight="false" outlineLevel="0" collapsed="false">
      <c r="A226" s="334" t="n">
        <v>43709</v>
      </c>
      <c r="B226" s="291" t="n">
        <v>0.55</v>
      </c>
      <c r="C226" s="291" t="n">
        <v>4.691</v>
      </c>
      <c r="D226" s="291" t="n">
        <v>-0.0075</v>
      </c>
      <c r="E226" s="291" t="n">
        <v>-0.0075</v>
      </c>
      <c r="F226" s="291" t="n">
        <v>-0.005</v>
      </c>
      <c r="G226" s="336" t="n">
        <v>-0.005</v>
      </c>
      <c r="J226" s="335"/>
      <c r="K226" s="292"/>
      <c r="L226" s="292"/>
      <c r="M226" s="292"/>
      <c r="N226" s="292"/>
      <c r="O226" s="292"/>
      <c r="P226" s="292"/>
      <c r="Q226" s="292"/>
      <c r="R226" s="292"/>
      <c r="S226" s="292"/>
      <c r="T226" s="292"/>
      <c r="U226" s="292"/>
      <c r="V226" s="292"/>
      <c r="W226" s="292"/>
      <c r="X226" s="292"/>
      <c r="Y226" s="292"/>
      <c r="Z226" s="292"/>
      <c r="AA226" s="292"/>
      <c r="AB226" s="292"/>
      <c r="AC226" s="264"/>
      <c r="AD226" s="292"/>
      <c r="AE226" s="292"/>
      <c r="AF226" s="292"/>
      <c r="AG226" s="292"/>
      <c r="AH226" s="292"/>
      <c r="AI226" s="292"/>
      <c r="AJ226" s="292"/>
      <c r="AK226" s="306" t="n">
        <v>224</v>
      </c>
      <c r="AL226" s="134" t="s">
        <v>742</v>
      </c>
      <c r="AM226" s="321" t="s">
        <v>301</v>
      </c>
      <c r="AN226" s="322" t="s">
        <v>375</v>
      </c>
      <c r="AO226" s="301" t="s">
        <v>302</v>
      </c>
      <c r="AP226" s="301"/>
    </row>
    <row r="227" customFormat="false" ht="12.75" hidden="false" customHeight="false" outlineLevel="0" collapsed="false">
      <c r="A227" s="334" t="n">
        <v>43739</v>
      </c>
      <c r="B227" s="291" t="n">
        <v>0.6</v>
      </c>
      <c r="C227" s="291" t="n">
        <v>4.683</v>
      </c>
      <c r="D227" s="291" t="n">
        <v>-0.0175</v>
      </c>
      <c r="E227" s="291" t="n">
        <v>-0.0175</v>
      </c>
      <c r="F227" s="291" t="n">
        <v>-0.005</v>
      </c>
      <c r="G227" s="336" t="n">
        <v>-0.005</v>
      </c>
      <c r="J227" s="335"/>
      <c r="K227" s="292"/>
      <c r="L227" s="292"/>
      <c r="M227" s="292"/>
      <c r="N227" s="292"/>
      <c r="O227" s="292"/>
      <c r="P227" s="292"/>
      <c r="Q227" s="292"/>
      <c r="R227" s="292"/>
      <c r="S227" s="292"/>
      <c r="T227" s="292"/>
      <c r="U227" s="292"/>
      <c r="V227" s="292"/>
      <c r="W227" s="292"/>
      <c r="X227" s="292"/>
      <c r="Y227" s="292"/>
      <c r="Z227" s="292"/>
      <c r="AA227" s="292"/>
      <c r="AB227" s="292"/>
      <c r="AC227" s="264"/>
      <c r="AD227" s="292"/>
      <c r="AE227" s="292"/>
      <c r="AF227" s="292"/>
      <c r="AG227" s="292"/>
      <c r="AH227" s="292"/>
      <c r="AI227" s="292"/>
      <c r="AJ227" s="292"/>
      <c r="AK227" s="306" t="n">
        <v>225</v>
      </c>
      <c r="AL227" s="134" t="s">
        <v>743</v>
      </c>
      <c r="AM227" s="321" t="s">
        <v>301</v>
      </c>
      <c r="AN227" s="322" t="s">
        <v>375</v>
      </c>
      <c r="AO227" s="301" t="s">
        <v>302</v>
      </c>
      <c r="AP227" s="301"/>
    </row>
    <row r="228" customFormat="false" ht="12.75" hidden="false" customHeight="false" outlineLevel="0" collapsed="false">
      <c r="A228" s="334" t="n">
        <v>43770</v>
      </c>
      <c r="B228" s="291" t="n">
        <v>0.85</v>
      </c>
      <c r="C228" s="291" t="n">
        <v>4.853</v>
      </c>
      <c r="D228" s="291" t="n">
        <v>-0.0525</v>
      </c>
      <c r="E228" s="291" t="n">
        <v>-0.0525</v>
      </c>
      <c r="F228" s="291" t="n">
        <v>-0.005</v>
      </c>
      <c r="G228" s="336" t="n">
        <v>-0.005</v>
      </c>
      <c r="J228" s="335"/>
      <c r="K228" s="292"/>
      <c r="L228" s="292"/>
      <c r="M228" s="292"/>
      <c r="N228" s="292"/>
      <c r="O228" s="292"/>
      <c r="P228" s="292"/>
      <c r="Q228" s="292"/>
      <c r="R228" s="292"/>
      <c r="S228" s="292"/>
      <c r="T228" s="292"/>
      <c r="U228" s="292"/>
      <c r="V228" s="292"/>
      <c r="W228" s="292"/>
      <c r="X228" s="292"/>
      <c r="Y228" s="292"/>
      <c r="Z228" s="292"/>
      <c r="AA228" s="292"/>
      <c r="AB228" s="292"/>
      <c r="AC228" s="264"/>
      <c r="AD228" s="292"/>
      <c r="AE228" s="292"/>
      <c r="AF228" s="292"/>
      <c r="AG228" s="292"/>
      <c r="AH228" s="292"/>
      <c r="AI228" s="292"/>
      <c r="AJ228" s="292"/>
      <c r="AK228" s="306" t="n">
        <v>226</v>
      </c>
      <c r="AL228" s="134" t="s">
        <v>744</v>
      </c>
      <c r="AM228" s="321" t="s">
        <v>301</v>
      </c>
      <c r="AN228" s="322" t="s">
        <v>375</v>
      </c>
      <c r="AO228" s="301" t="s">
        <v>302</v>
      </c>
      <c r="AP228" s="301"/>
    </row>
    <row r="229" customFormat="false" ht="12.75" hidden="false" customHeight="false" outlineLevel="0" collapsed="false">
      <c r="A229" s="334" t="n">
        <v>43800</v>
      </c>
      <c r="B229" s="291" t="n">
        <v>1.05</v>
      </c>
      <c r="C229" s="291" t="n">
        <v>5.028</v>
      </c>
      <c r="D229" s="291" t="n">
        <v>-0.075</v>
      </c>
      <c r="E229" s="291" t="n">
        <v>-0.075</v>
      </c>
      <c r="F229" s="291" t="n">
        <v>-0.005</v>
      </c>
      <c r="G229" s="336" t="n">
        <v>-0.005</v>
      </c>
      <c r="J229" s="335"/>
      <c r="K229" s="292"/>
      <c r="L229" s="292"/>
      <c r="M229" s="292"/>
      <c r="N229" s="292"/>
      <c r="O229" s="292"/>
      <c r="P229" s="292"/>
      <c r="Q229" s="292"/>
      <c r="R229" s="292"/>
      <c r="S229" s="292"/>
      <c r="T229" s="292"/>
      <c r="U229" s="292"/>
      <c r="V229" s="292"/>
      <c r="W229" s="292"/>
      <c r="X229" s="292"/>
      <c r="Y229" s="292"/>
      <c r="Z229" s="292"/>
      <c r="AA229" s="292"/>
      <c r="AB229" s="292"/>
      <c r="AC229" s="264"/>
      <c r="AD229" s="292"/>
      <c r="AE229" s="292"/>
      <c r="AF229" s="292"/>
      <c r="AG229" s="292"/>
      <c r="AH229" s="292"/>
      <c r="AI229" s="292"/>
      <c r="AJ229" s="292"/>
      <c r="AK229" s="306" t="n">
        <v>227</v>
      </c>
      <c r="AL229" s="134" t="s">
        <v>745</v>
      </c>
      <c r="AM229" s="321" t="s">
        <v>301</v>
      </c>
      <c r="AN229" s="322" t="s">
        <v>375</v>
      </c>
      <c r="AO229" s="301" t="s">
        <v>302</v>
      </c>
      <c r="AP229" s="301"/>
    </row>
    <row r="230" customFormat="false" ht="12.75" hidden="false" customHeight="false" outlineLevel="0" collapsed="false">
      <c r="A230" s="334" t="n">
        <v>43831</v>
      </c>
      <c r="B230" s="291" t="n">
        <v>1.05</v>
      </c>
      <c r="C230" s="291" t="n">
        <v>5.0855</v>
      </c>
      <c r="D230" s="291" t="n">
        <v>-0.0775</v>
      </c>
      <c r="E230" s="291" t="n">
        <v>-0.0775</v>
      </c>
      <c r="F230" s="291" t="n">
        <v>-0.005</v>
      </c>
      <c r="G230" s="336" t="n">
        <v>-0.005</v>
      </c>
      <c r="J230" s="335"/>
      <c r="K230" s="292"/>
      <c r="L230" s="292"/>
      <c r="M230" s="292"/>
      <c r="N230" s="292"/>
      <c r="O230" s="292"/>
      <c r="P230" s="292"/>
      <c r="Q230" s="292"/>
      <c r="R230" s="292"/>
      <c r="S230" s="292"/>
      <c r="T230" s="292"/>
      <c r="U230" s="292"/>
      <c r="V230" s="292"/>
      <c r="W230" s="292"/>
      <c r="X230" s="292"/>
      <c r="Y230" s="292"/>
      <c r="Z230" s="292"/>
      <c r="AA230" s="292"/>
      <c r="AB230" s="292"/>
      <c r="AC230" s="264"/>
      <c r="AD230" s="292"/>
      <c r="AE230" s="292"/>
      <c r="AF230" s="292"/>
      <c r="AG230" s="292"/>
      <c r="AH230" s="292"/>
      <c r="AI230" s="292"/>
      <c r="AJ230" s="292"/>
      <c r="AK230" s="306" t="n">
        <v>228</v>
      </c>
      <c r="AL230" s="134" t="s">
        <v>746</v>
      </c>
      <c r="AM230" s="321" t="s">
        <v>301</v>
      </c>
      <c r="AN230" s="322" t="s">
        <v>375</v>
      </c>
      <c r="AO230" s="301" t="s">
        <v>302</v>
      </c>
      <c r="AP230" s="301"/>
    </row>
    <row r="231" customFormat="false" ht="12.75" hidden="false" customHeight="false" outlineLevel="0" collapsed="false">
      <c r="A231" s="334" t="n">
        <v>43862</v>
      </c>
      <c r="B231" s="291" t="n">
        <v>1.05</v>
      </c>
      <c r="C231" s="291" t="n">
        <v>4.9715</v>
      </c>
      <c r="D231" s="291" t="n">
        <v>-0.06</v>
      </c>
      <c r="E231" s="291" t="n">
        <v>-0.06</v>
      </c>
      <c r="F231" s="291" t="n">
        <v>-0.005</v>
      </c>
      <c r="G231" s="336" t="n">
        <v>-0.005</v>
      </c>
      <c r="J231" s="335"/>
      <c r="K231" s="292"/>
      <c r="L231" s="292"/>
      <c r="M231" s="292"/>
      <c r="N231" s="292"/>
      <c r="O231" s="292"/>
      <c r="P231" s="292"/>
      <c r="Q231" s="292"/>
      <c r="R231" s="292"/>
      <c r="S231" s="292"/>
      <c r="T231" s="292"/>
      <c r="U231" s="292"/>
      <c r="V231" s="292"/>
      <c r="W231" s="292"/>
      <c r="X231" s="292"/>
      <c r="Y231" s="292"/>
      <c r="Z231" s="292"/>
      <c r="AA231" s="292"/>
      <c r="AB231" s="292"/>
      <c r="AC231" s="264"/>
      <c r="AD231" s="292"/>
      <c r="AE231" s="292"/>
      <c r="AF231" s="292"/>
      <c r="AG231" s="292"/>
      <c r="AH231" s="292"/>
      <c r="AI231" s="292"/>
      <c r="AJ231" s="292"/>
      <c r="AK231" s="306" t="n">
        <v>229</v>
      </c>
      <c r="AL231" s="134" t="s">
        <v>747</v>
      </c>
      <c r="AM231" s="321" t="s">
        <v>301</v>
      </c>
      <c r="AN231" s="322" t="s">
        <v>375</v>
      </c>
      <c r="AO231" s="301" t="s">
        <v>302</v>
      </c>
      <c r="AP231" s="301"/>
    </row>
    <row r="232" customFormat="false" ht="12.75" hidden="false" customHeight="false" outlineLevel="0" collapsed="false">
      <c r="A232" s="334" t="n">
        <v>43891</v>
      </c>
      <c r="B232" s="291" t="n">
        <v>0.8</v>
      </c>
      <c r="C232" s="291" t="n">
        <v>4.8395</v>
      </c>
      <c r="D232" s="291" t="n">
        <v>-0.0475</v>
      </c>
      <c r="E232" s="291" t="n">
        <v>-0.0475</v>
      </c>
      <c r="F232" s="291" t="n">
        <v>-0.005</v>
      </c>
      <c r="G232" s="336" t="n">
        <v>-0.005</v>
      </c>
      <c r="J232" s="335"/>
      <c r="K232" s="292"/>
      <c r="L232" s="292"/>
      <c r="M232" s="292"/>
      <c r="N232" s="292"/>
      <c r="O232" s="292"/>
      <c r="P232" s="292"/>
      <c r="Q232" s="292"/>
      <c r="R232" s="292"/>
      <c r="S232" s="292"/>
      <c r="T232" s="292"/>
      <c r="U232" s="292"/>
      <c r="V232" s="292"/>
      <c r="W232" s="292"/>
      <c r="X232" s="292"/>
      <c r="Y232" s="292"/>
      <c r="Z232" s="292"/>
      <c r="AA232" s="292"/>
      <c r="AB232" s="292"/>
      <c r="AC232" s="264"/>
      <c r="AD232" s="292"/>
      <c r="AE232" s="292"/>
      <c r="AF232" s="292"/>
      <c r="AG232" s="292"/>
      <c r="AH232" s="292"/>
      <c r="AI232" s="292"/>
      <c r="AJ232" s="292"/>
      <c r="AK232" s="306" t="n">
        <v>230</v>
      </c>
      <c r="AL232" s="134" t="s">
        <v>748</v>
      </c>
      <c r="AM232" s="321" t="s">
        <v>301</v>
      </c>
      <c r="AN232" s="322" t="s">
        <v>375</v>
      </c>
      <c r="AO232" s="301" t="s">
        <v>302</v>
      </c>
      <c r="AP232" s="301"/>
    </row>
    <row r="233" customFormat="false" ht="12.75" hidden="false" customHeight="false" outlineLevel="0" collapsed="false">
      <c r="A233" s="334" t="n">
        <v>43922</v>
      </c>
      <c r="B233" s="291" t="n">
        <v>0.45</v>
      </c>
      <c r="C233" s="291" t="n">
        <v>4.6695</v>
      </c>
      <c r="D233" s="291" t="n">
        <v>-0.01</v>
      </c>
      <c r="E233" s="291" t="n">
        <v>-0.01</v>
      </c>
      <c r="F233" s="291" t="n">
        <v>-0.005</v>
      </c>
      <c r="G233" s="336" t="n">
        <v>-0.005</v>
      </c>
      <c r="J233" s="335"/>
      <c r="K233" s="292"/>
      <c r="L233" s="292"/>
      <c r="M233" s="292"/>
      <c r="N233" s="292"/>
      <c r="O233" s="292"/>
      <c r="P233" s="292"/>
      <c r="Q233" s="292"/>
      <c r="R233" s="292"/>
      <c r="S233" s="292"/>
      <c r="T233" s="292"/>
      <c r="U233" s="292"/>
      <c r="V233" s="292"/>
      <c r="W233" s="292"/>
      <c r="X233" s="292"/>
      <c r="Y233" s="292"/>
      <c r="Z233" s="292"/>
      <c r="AA233" s="292"/>
      <c r="AB233" s="292"/>
      <c r="AC233" s="264"/>
      <c r="AD233" s="292"/>
      <c r="AE233" s="292"/>
      <c r="AF233" s="292"/>
      <c r="AG233" s="292"/>
      <c r="AH233" s="292"/>
      <c r="AI233" s="292"/>
      <c r="AJ233" s="292"/>
      <c r="AK233" s="306" t="n">
        <v>231</v>
      </c>
      <c r="AL233" s="134" t="s">
        <v>749</v>
      </c>
      <c r="AM233" s="321" t="s">
        <v>301</v>
      </c>
      <c r="AN233" s="322" t="s">
        <v>375</v>
      </c>
      <c r="AO233" s="301" t="s">
        <v>302</v>
      </c>
      <c r="AP233" s="301"/>
    </row>
    <row r="234" customFormat="false" ht="12.75" hidden="false" customHeight="false" outlineLevel="0" collapsed="false">
      <c r="A234" s="334" t="n">
        <v>43952</v>
      </c>
      <c r="B234" s="291" t="n">
        <v>0.5</v>
      </c>
      <c r="C234" s="291" t="n">
        <v>4.6695</v>
      </c>
      <c r="D234" s="291" t="n">
        <v>-0.01</v>
      </c>
      <c r="E234" s="291" t="n">
        <v>-0.01</v>
      </c>
      <c r="F234" s="291" t="n">
        <v>-0.005</v>
      </c>
      <c r="G234" s="336" t="n">
        <v>-0.005</v>
      </c>
      <c r="J234" s="335"/>
      <c r="K234" s="292"/>
      <c r="L234" s="292"/>
      <c r="M234" s="292"/>
      <c r="N234" s="292"/>
      <c r="O234" s="292"/>
      <c r="P234" s="292"/>
      <c r="Q234" s="292"/>
      <c r="R234" s="292"/>
      <c r="S234" s="292"/>
      <c r="T234" s="292"/>
      <c r="U234" s="292"/>
      <c r="V234" s="292"/>
      <c r="W234" s="292"/>
      <c r="X234" s="292"/>
      <c r="Y234" s="292"/>
      <c r="Z234" s="292"/>
      <c r="AA234" s="292"/>
      <c r="AB234" s="292"/>
      <c r="AC234" s="264"/>
      <c r="AD234" s="292"/>
      <c r="AE234" s="292"/>
      <c r="AF234" s="292"/>
      <c r="AG234" s="292"/>
      <c r="AH234" s="292"/>
      <c r="AI234" s="292"/>
      <c r="AJ234" s="292"/>
      <c r="AK234" s="306" t="n">
        <v>232</v>
      </c>
      <c r="AL234" s="134" t="s">
        <v>750</v>
      </c>
      <c r="AM234" s="321" t="s">
        <v>301</v>
      </c>
      <c r="AN234" s="322" t="s">
        <v>375</v>
      </c>
      <c r="AO234" s="301" t="s">
        <v>302</v>
      </c>
      <c r="AP234" s="301"/>
    </row>
    <row r="235" customFormat="false" ht="12.75" hidden="false" customHeight="false" outlineLevel="0" collapsed="false">
      <c r="A235" s="334" t="n">
        <v>43983</v>
      </c>
      <c r="B235" s="291" t="n">
        <v>0.5</v>
      </c>
      <c r="C235" s="291" t="n">
        <v>4.7015</v>
      </c>
      <c r="D235" s="291" t="n">
        <v>-0.005</v>
      </c>
      <c r="E235" s="291" t="n">
        <v>-0.005</v>
      </c>
      <c r="F235" s="291" t="n">
        <v>-0.005</v>
      </c>
      <c r="G235" s="336" t="n">
        <v>-0.005</v>
      </c>
      <c r="J235" s="335"/>
      <c r="K235" s="292"/>
      <c r="L235" s="292"/>
      <c r="M235" s="292"/>
      <c r="N235" s="292"/>
      <c r="O235" s="292"/>
      <c r="P235" s="292"/>
      <c r="Q235" s="292"/>
      <c r="R235" s="292"/>
      <c r="S235" s="292"/>
      <c r="T235" s="292"/>
      <c r="U235" s="292"/>
      <c r="V235" s="292"/>
      <c r="W235" s="292"/>
      <c r="X235" s="292"/>
      <c r="Y235" s="292"/>
      <c r="Z235" s="292"/>
      <c r="AA235" s="292"/>
      <c r="AB235" s="292"/>
      <c r="AC235" s="264"/>
      <c r="AD235" s="292"/>
      <c r="AE235" s="292"/>
      <c r="AF235" s="292"/>
      <c r="AG235" s="292"/>
      <c r="AH235" s="292"/>
      <c r="AI235" s="292"/>
      <c r="AJ235" s="292"/>
      <c r="AK235" s="306" t="n">
        <v>233</v>
      </c>
      <c r="AL235" s="134" t="s">
        <v>751</v>
      </c>
      <c r="AM235" s="321" t="s">
        <v>301</v>
      </c>
      <c r="AN235" s="322" t="s">
        <v>375</v>
      </c>
      <c r="AO235" s="301" t="s">
        <v>302</v>
      </c>
      <c r="AP235" s="301"/>
    </row>
    <row r="236" customFormat="false" ht="12.75" hidden="false" customHeight="false" outlineLevel="0" collapsed="false">
      <c r="A236" s="334" t="n">
        <v>44013</v>
      </c>
      <c r="B236" s="291" t="n">
        <v>0.5</v>
      </c>
      <c r="C236" s="291" t="n">
        <v>4.7515</v>
      </c>
      <c r="D236" s="291" t="n">
        <v>-0.0025</v>
      </c>
      <c r="E236" s="291" t="n">
        <v>-0.0025</v>
      </c>
      <c r="F236" s="291" t="n">
        <v>-0.005</v>
      </c>
      <c r="G236" s="336" t="n">
        <v>-0.005</v>
      </c>
      <c r="J236" s="335"/>
      <c r="K236" s="292"/>
      <c r="L236" s="292"/>
      <c r="M236" s="292"/>
      <c r="N236" s="292"/>
      <c r="O236" s="292"/>
      <c r="P236" s="292"/>
      <c r="Q236" s="292"/>
      <c r="R236" s="292"/>
      <c r="S236" s="292"/>
      <c r="T236" s="292"/>
      <c r="U236" s="292"/>
      <c r="V236" s="292"/>
      <c r="W236" s="292"/>
      <c r="X236" s="292"/>
      <c r="Y236" s="292"/>
      <c r="Z236" s="292"/>
      <c r="AA236" s="292"/>
      <c r="AB236" s="292"/>
      <c r="AC236" s="264"/>
      <c r="AD236" s="292"/>
      <c r="AE236" s="292"/>
      <c r="AF236" s="292"/>
      <c r="AG236" s="292"/>
      <c r="AH236" s="292"/>
      <c r="AI236" s="292"/>
      <c r="AJ236" s="292"/>
      <c r="AK236" s="306" t="n">
        <v>234</v>
      </c>
      <c r="AL236" s="134" t="s">
        <v>752</v>
      </c>
      <c r="AM236" s="321" t="s">
        <v>301</v>
      </c>
      <c r="AN236" s="322" t="s">
        <v>375</v>
      </c>
      <c r="AO236" s="301" t="s">
        <v>302</v>
      </c>
      <c r="AP236" s="301"/>
    </row>
    <row r="237" customFormat="false" ht="12.75" hidden="false" customHeight="false" outlineLevel="0" collapsed="false">
      <c r="A237" s="334" t="n">
        <v>44044</v>
      </c>
      <c r="B237" s="291" t="n">
        <v>0.55</v>
      </c>
      <c r="C237" s="291" t="n">
        <v>4.7855</v>
      </c>
      <c r="D237" s="291" t="n">
        <v>0</v>
      </c>
      <c r="E237" s="291" t="n">
        <v>0</v>
      </c>
      <c r="F237" s="291" t="n">
        <v>-0.005</v>
      </c>
      <c r="G237" s="336" t="n">
        <v>-0.005</v>
      </c>
      <c r="J237" s="335"/>
      <c r="K237" s="292"/>
      <c r="L237" s="292"/>
      <c r="M237" s="292"/>
      <c r="N237" s="292"/>
      <c r="O237" s="292"/>
      <c r="P237" s="292"/>
      <c r="Q237" s="292"/>
      <c r="R237" s="292"/>
      <c r="S237" s="292"/>
      <c r="T237" s="292"/>
      <c r="U237" s="292"/>
      <c r="V237" s="292"/>
      <c r="W237" s="292"/>
      <c r="X237" s="292"/>
      <c r="Y237" s="292"/>
      <c r="Z237" s="292"/>
      <c r="AA237" s="292"/>
      <c r="AB237" s="292"/>
      <c r="AC237" s="264"/>
      <c r="AD237" s="292"/>
      <c r="AE237" s="292"/>
      <c r="AF237" s="292"/>
      <c r="AG237" s="292"/>
      <c r="AH237" s="292"/>
      <c r="AI237" s="292"/>
      <c r="AJ237" s="292"/>
      <c r="AK237" s="306" t="n">
        <v>235</v>
      </c>
      <c r="AL237" s="134" t="s">
        <v>753</v>
      </c>
      <c r="AM237" s="321" t="s">
        <v>301</v>
      </c>
      <c r="AN237" s="322" t="s">
        <v>375</v>
      </c>
      <c r="AO237" s="301" t="s">
        <v>302</v>
      </c>
      <c r="AP237" s="301"/>
    </row>
    <row r="238" customFormat="false" ht="12.75" hidden="false" customHeight="false" outlineLevel="0" collapsed="false">
      <c r="A238" s="334" t="n">
        <v>44075</v>
      </c>
      <c r="B238" s="291" t="n">
        <v>0.55</v>
      </c>
      <c r="C238" s="291" t="n">
        <v>4.7985</v>
      </c>
      <c r="D238" s="291" t="n">
        <v>-0.0075</v>
      </c>
      <c r="E238" s="291" t="n">
        <v>-0.0075</v>
      </c>
      <c r="F238" s="291" t="n">
        <v>-0.005</v>
      </c>
      <c r="G238" s="336" t="n">
        <v>-0.005</v>
      </c>
      <c r="J238" s="335"/>
      <c r="K238" s="292"/>
      <c r="L238" s="292"/>
      <c r="M238" s="292"/>
      <c r="N238" s="292"/>
      <c r="O238" s="292"/>
      <c r="P238" s="292"/>
      <c r="Q238" s="292"/>
      <c r="R238" s="292"/>
      <c r="S238" s="292"/>
      <c r="T238" s="292"/>
      <c r="U238" s="292"/>
      <c r="V238" s="292"/>
      <c r="W238" s="292"/>
      <c r="X238" s="292"/>
      <c r="Y238" s="292"/>
      <c r="Z238" s="292"/>
      <c r="AA238" s="292"/>
      <c r="AB238" s="292"/>
      <c r="AC238" s="264"/>
      <c r="AD238" s="292"/>
      <c r="AE238" s="292"/>
      <c r="AF238" s="292"/>
      <c r="AG238" s="292"/>
      <c r="AH238" s="292"/>
      <c r="AI238" s="292"/>
      <c r="AJ238" s="292"/>
      <c r="AK238" s="306" t="n">
        <v>236</v>
      </c>
      <c r="AL238" s="134" t="s">
        <v>754</v>
      </c>
      <c r="AM238" s="321" t="s">
        <v>301</v>
      </c>
      <c r="AN238" s="322" t="s">
        <v>375</v>
      </c>
      <c r="AO238" s="301" t="s">
        <v>302</v>
      </c>
      <c r="AP238" s="301"/>
    </row>
    <row r="239" customFormat="false" ht="12.75" hidden="false" customHeight="false" outlineLevel="0" collapsed="false">
      <c r="A239" s="334" t="n">
        <v>44105</v>
      </c>
      <c r="B239" s="291" t="n">
        <v>0.6</v>
      </c>
      <c r="C239" s="291" t="n">
        <v>4.7905</v>
      </c>
      <c r="D239" s="291" t="n">
        <v>-0.0175</v>
      </c>
      <c r="E239" s="291" t="n">
        <v>-0.0175</v>
      </c>
      <c r="F239" s="291" t="n">
        <v>-0.005</v>
      </c>
      <c r="G239" s="336" t="n">
        <v>-0.005</v>
      </c>
      <c r="J239" s="335"/>
      <c r="K239" s="292"/>
      <c r="L239" s="292"/>
      <c r="M239" s="292"/>
      <c r="N239" s="292"/>
      <c r="O239" s="292"/>
      <c r="P239" s="292"/>
      <c r="Q239" s="292"/>
      <c r="R239" s="292"/>
      <c r="S239" s="292"/>
      <c r="T239" s="292"/>
      <c r="U239" s="292"/>
      <c r="V239" s="292"/>
      <c r="W239" s="292"/>
      <c r="X239" s="292"/>
      <c r="Y239" s="292"/>
      <c r="Z239" s="292"/>
      <c r="AA239" s="292"/>
      <c r="AB239" s="292"/>
      <c r="AC239" s="264"/>
      <c r="AD239" s="292"/>
      <c r="AE239" s="292"/>
      <c r="AF239" s="292"/>
      <c r="AG239" s="292"/>
      <c r="AH239" s="292"/>
      <c r="AI239" s="292"/>
      <c r="AJ239" s="292"/>
      <c r="AK239" s="306" t="n">
        <v>237</v>
      </c>
      <c r="AL239" s="134" t="s">
        <v>755</v>
      </c>
      <c r="AM239" s="321" t="s">
        <v>301</v>
      </c>
      <c r="AN239" s="322" t="s">
        <v>375</v>
      </c>
      <c r="AO239" s="301" t="s">
        <v>302</v>
      </c>
      <c r="AP239" s="301"/>
    </row>
    <row r="240" customFormat="false" ht="12.75" hidden="false" customHeight="false" outlineLevel="0" collapsed="false">
      <c r="A240" s="334" t="n">
        <v>44136</v>
      </c>
      <c r="B240" s="291" t="n">
        <v>0.85</v>
      </c>
      <c r="C240" s="291" t="n">
        <v>4.9605</v>
      </c>
      <c r="D240" s="291" t="n">
        <v>-0.0525</v>
      </c>
      <c r="E240" s="291" t="n">
        <v>-0.0525</v>
      </c>
      <c r="F240" s="291" t="n">
        <v>-0.005</v>
      </c>
      <c r="G240" s="336" t="n">
        <v>-0.005</v>
      </c>
      <c r="J240" s="335"/>
      <c r="K240" s="292"/>
      <c r="L240" s="292"/>
      <c r="M240" s="292"/>
      <c r="N240" s="292"/>
      <c r="O240" s="292"/>
      <c r="P240" s="292"/>
      <c r="Q240" s="292"/>
      <c r="R240" s="292"/>
      <c r="S240" s="292"/>
      <c r="T240" s="292"/>
      <c r="U240" s="292"/>
      <c r="V240" s="292"/>
      <c r="W240" s="292"/>
      <c r="X240" s="292"/>
      <c r="Y240" s="292"/>
      <c r="Z240" s="292"/>
      <c r="AA240" s="292"/>
      <c r="AB240" s="292"/>
      <c r="AC240" s="264"/>
      <c r="AD240" s="292"/>
      <c r="AE240" s="292"/>
      <c r="AF240" s="292"/>
      <c r="AG240" s="292"/>
      <c r="AH240" s="292"/>
      <c r="AI240" s="292"/>
      <c r="AJ240" s="292"/>
      <c r="AK240" s="306" t="n">
        <v>238</v>
      </c>
      <c r="AL240" s="134" t="s">
        <v>756</v>
      </c>
      <c r="AM240" s="321" t="s">
        <v>301</v>
      </c>
      <c r="AN240" s="322" t="s">
        <v>375</v>
      </c>
      <c r="AO240" s="301" t="s">
        <v>302</v>
      </c>
      <c r="AP240" s="301"/>
    </row>
    <row r="241" customFormat="false" ht="12.75" hidden="false" customHeight="false" outlineLevel="0" collapsed="false">
      <c r="A241" s="334" t="n">
        <v>44166</v>
      </c>
      <c r="B241" s="291" t="n">
        <v>1.05</v>
      </c>
      <c r="C241" s="291" t="n">
        <v>5.1355</v>
      </c>
      <c r="D241" s="291" t="n">
        <v>-0.075</v>
      </c>
      <c r="E241" s="291" t="n">
        <v>-0.075</v>
      </c>
      <c r="F241" s="291" t="n">
        <v>-0.005</v>
      </c>
      <c r="G241" s="336" t="n">
        <v>-0.005</v>
      </c>
      <c r="J241" s="335"/>
      <c r="K241" s="292"/>
      <c r="L241" s="292"/>
      <c r="M241" s="292"/>
      <c r="N241" s="292"/>
      <c r="O241" s="292"/>
      <c r="P241" s="292"/>
      <c r="Q241" s="292"/>
      <c r="R241" s="292"/>
      <c r="S241" s="292"/>
      <c r="T241" s="292"/>
      <c r="U241" s="292"/>
      <c r="V241" s="292"/>
      <c r="W241" s="292"/>
      <c r="X241" s="292"/>
      <c r="Y241" s="292"/>
      <c r="Z241" s="292"/>
      <c r="AA241" s="292"/>
      <c r="AB241" s="292"/>
      <c r="AC241" s="264"/>
      <c r="AD241" s="292"/>
      <c r="AE241" s="292"/>
      <c r="AF241" s="292"/>
      <c r="AG241" s="292"/>
      <c r="AH241" s="292"/>
      <c r="AI241" s="292"/>
      <c r="AJ241" s="292"/>
      <c r="AK241" s="306" t="n">
        <v>239</v>
      </c>
      <c r="AL241" s="134" t="s">
        <v>757</v>
      </c>
      <c r="AM241" s="321" t="s">
        <v>301</v>
      </c>
      <c r="AN241" s="322" t="s">
        <v>375</v>
      </c>
      <c r="AO241" s="301" t="s">
        <v>302</v>
      </c>
      <c r="AP241" s="301"/>
    </row>
    <row r="242" customFormat="false" ht="12.75" hidden="false" customHeight="false" outlineLevel="0" collapsed="false">
      <c r="A242" s="334" t="n">
        <v>44197</v>
      </c>
      <c r="B242" s="291" t="n">
        <v>1.05</v>
      </c>
      <c r="C242" s="291" t="n">
        <v>5.193</v>
      </c>
      <c r="D242" s="291" t="n">
        <v>-0.0775</v>
      </c>
      <c r="E242" s="291" t="n">
        <v>-0.0775</v>
      </c>
      <c r="F242" s="291" t="n">
        <v>-0.005</v>
      </c>
      <c r="G242" s="336" t="n">
        <v>-0.005</v>
      </c>
      <c r="J242" s="335"/>
      <c r="K242" s="292"/>
      <c r="L242" s="292"/>
      <c r="M242" s="292"/>
      <c r="N242" s="292"/>
      <c r="O242" s="292"/>
      <c r="P242" s="292"/>
      <c r="Q242" s="292"/>
      <c r="R242" s="292"/>
      <c r="S242" s="292"/>
      <c r="T242" s="292"/>
      <c r="U242" s="292"/>
      <c r="V242" s="292"/>
      <c r="W242" s="292"/>
      <c r="X242" s="292"/>
      <c r="Y242" s="292"/>
      <c r="Z242" s="292"/>
      <c r="AA242" s="292"/>
      <c r="AB242" s="292"/>
      <c r="AC242" s="264"/>
      <c r="AD242" s="292"/>
      <c r="AE242" s="292"/>
      <c r="AF242" s="292"/>
      <c r="AG242" s="292"/>
      <c r="AH242" s="292"/>
      <c r="AI242" s="292"/>
      <c r="AJ242" s="292"/>
      <c r="AK242" s="306" t="n">
        <v>240</v>
      </c>
      <c r="AL242" s="134" t="s">
        <v>758</v>
      </c>
      <c r="AM242" s="321" t="s">
        <v>301</v>
      </c>
      <c r="AN242" s="322" t="s">
        <v>375</v>
      </c>
      <c r="AO242" s="301" t="s">
        <v>302</v>
      </c>
      <c r="AP242" s="301"/>
    </row>
    <row r="243" customFormat="false" ht="12.75" hidden="false" customHeight="false" outlineLevel="0" collapsed="false">
      <c r="A243" s="334" t="n">
        <v>44228</v>
      </c>
      <c r="B243" s="291" t="n">
        <v>1.05</v>
      </c>
      <c r="C243" s="291" t="n">
        <v>5.079</v>
      </c>
      <c r="D243" s="291" t="n">
        <v>-0.06</v>
      </c>
      <c r="E243" s="291" t="n">
        <v>-0.06</v>
      </c>
      <c r="F243" s="291" t="n">
        <v>-0.005</v>
      </c>
      <c r="G243" s="336" t="n">
        <v>-0.005</v>
      </c>
      <c r="J243" s="335"/>
      <c r="K243" s="292"/>
      <c r="L243" s="292"/>
      <c r="M243" s="292"/>
      <c r="N243" s="292"/>
      <c r="O243" s="292"/>
      <c r="P243" s="292"/>
      <c r="Q243" s="292"/>
      <c r="R243" s="292"/>
      <c r="S243" s="292"/>
      <c r="T243" s="292"/>
      <c r="U243" s="292"/>
      <c r="V243" s="292"/>
      <c r="W243" s="292"/>
      <c r="X243" s="292"/>
      <c r="Y243" s="292"/>
      <c r="Z243" s="292"/>
      <c r="AA243" s="292"/>
      <c r="AB243" s="292"/>
      <c r="AC243" s="264"/>
      <c r="AD243" s="292"/>
      <c r="AE243" s="292"/>
      <c r="AF243" s="292"/>
      <c r="AG243" s="292"/>
      <c r="AH243" s="292"/>
      <c r="AI243" s="292"/>
      <c r="AJ243" s="292"/>
      <c r="AK243" s="306" t="n">
        <v>241</v>
      </c>
      <c r="AL243" s="134" t="s">
        <v>759</v>
      </c>
      <c r="AM243" s="321" t="s">
        <v>301</v>
      </c>
      <c r="AN243" s="322" t="s">
        <v>375</v>
      </c>
      <c r="AO243" s="301" t="s">
        <v>302</v>
      </c>
      <c r="AP243" s="301"/>
    </row>
    <row r="244" customFormat="false" ht="12.75" hidden="false" customHeight="false" outlineLevel="0" collapsed="false">
      <c r="A244" s="334" t="n">
        <v>44256</v>
      </c>
      <c r="B244" s="291" t="n">
        <v>0.8</v>
      </c>
      <c r="C244" s="291" t="n">
        <v>4.947</v>
      </c>
      <c r="D244" s="291" t="n">
        <v>-0.0475</v>
      </c>
      <c r="E244" s="291" t="n">
        <v>-0.0475</v>
      </c>
      <c r="F244" s="291" t="n">
        <v>-0.005</v>
      </c>
      <c r="G244" s="336" t="n">
        <v>-0.005</v>
      </c>
      <c r="J244" s="335"/>
      <c r="K244" s="292"/>
      <c r="L244" s="292"/>
      <c r="M244" s="292"/>
      <c r="N244" s="292"/>
      <c r="O244" s="292"/>
      <c r="P244" s="292"/>
      <c r="Q244" s="292"/>
      <c r="R244" s="292"/>
      <c r="S244" s="292"/>
      <c r="T244" s="292"/>
      <c r="U244" s="292"/>
      <c r="V244" s="292"/>
      <c r="W244" s="292"/>
      <c r="X244" s="292"/>
      <c r="Y244" s="292"/>
      <c r="Z244" s="292"/>
      <c r="AA244" s="292"/>
      <c r="AB244" s="292"/>
      <c r="AC244" s="264"/>
      <c r="AD244" s="292"/>
      <c r="AE244" s="292"/>
      <c r="AF244" s="292"/>
      <c r="AG244" s="292"/>
      <c r="AH244" s="292"/>
      <c r="AI244" s="292"/>
      <c r="AJ244" s="292"/>
      <c r="AK244" s="306" t="n">
        <v>242</v>
      </c>
      <c r="AL244" s="134" t="s">
        <v>760</v>
      </c>
      <c r="AM244" s="321" t="s">
        <v>301</v>
      </c>
      <c r="AN244" s="322" t="s">
        <v>375</v>
      </c>
      <c r="AO244" s="301" t="s">
        <v>302</v>
      </c>
      <c r="AP244" s="301"/>
    </row>
    <row r="245" customFormat="false" ht="12.75" hidden="false" customHeight="false" outlineLevel="0" collapsed="false">
      <c r="A245" s="334" t="n">
        <v>44287</v>
      </c>
      <c r="B245" s="291" t="n">
        <v>0.45</v>
      </c>
      <c r="C245" s="291" t="n">
        <v>4.777</v>
      </c>
      <c r="D245" s="291" t="n">
        <v>-0.01</v>
      </c>
      <c r="E245" s="291" t="n">
        <v>-0.01</v>
      </c>
      <c r="F245" s="291" t="n">
        <v>-0.005</v>
      </c>
      <c r="G245" s="336" t="n">
        <v>-0.005</v>
      </c>
      <c r="J245" s="335"/>
      <c r="K245" s="292"/>
      <c r="L245" s="292"/>
      <c r="M245" s="292"/>
      <c r="N245" s="292"/>
      <c r="O245" s="292"/>
      <c r="P245" s="292"/>
      <c r="Q245" s="292"/>
      <c r="R245" s="292"/>
      <c r="S245" s="292"/>
      <c r="T245" s="292"/>
      <c r="U245" s="292"/>
      <c r="V245" s="292"/>
      <c r="W245" s="292"/>
      <c r="X245" s="292"/>
      <c r="Y245" s="292"/>
      <c r="Z245" s="292"/>
      <c r="AA245" s="292"/>
      <c r="AB245" s="292"/>
      <c r="AC245" s="264"/>
      <c r="AD245" s="292"/>
      <c r="AE245" s="292"/>
      <c r="AF245" s="292"/>
      <c r="AG245" s="292"/>
      <c r="AH245" s="292"/>
      <c r="AI245" s="292"/>
      <c r="AJ245" s="292"/>
      <c r="AK245" s="306" t="n">
        <v>243</v>
      </c>
      <c r="AL245" s="134" t="s">
        <v>761</v>
      </c>
      <c r="AM245" s="321" t="s">
        <v>301</v>
      </c>
      <c r="AN245" s="322" t="s">
        <v>375</v>
      </c>
      <c r="AO245" s="301" t="s">
        <v>302</v>
      </c>
      <c r="AP245" s="301"/>
    </row>
    <row r="246" customFormat="false" ht="12.75" hidden="false" customHeight="false" outlineLevel="0" collapsed="false">
      <c r="A246" s="334" t="n">
        <v>44317</v>
      </c>
      <c r="B246" s="291" t="n">
        <v>0.5</v>
      </c>
      <c r="C246" s="291" t="n">
        <v>4.777</v>
      </c>
      <c r="D246" s="291" t="n">
        <v>-0.01</v>
      </c>
      <c r="E246" s="291" t="n">
        <v>-0.01</v>
      </c>
      <c r="F246" s="291" t="n">
        <v>-0.005</v>
      </c>
      <c r="G246" s="336" t="n">
        <v>-0.005</v>
      </c>
      <c r="J246" s="335"/>
      <c r="K246" s="292"/>
      <c r="L246" s="292"/>
      <c r="M246" s="292"/>
      <c r="N246" s="292"/>
      <c r="O246" s="292"/>
      <c r="P246" s="292"/>
      <c r="Q246" s="292"/>
      <c r="R246" s="292"/>
      <c r="S246" s="292"/>
      <c r="T246" s="292"/>
      <c r="U246" s="292"/>
      <c r="V246" s="292"/>
      <c r="W246" s="292"/>
      <c r="X246" s="292"/>
      <c r="Y246" s="292"/>
      <c r="Z246" s="292"/>
      <c r="AA246" s="292"/>
      <c r="AB246" s="292"/>
      <c r="AC246" s="264"/>
      <c r="AD246" s="292"/>
      <c r="AE246" s="292"/>
      <c r="AF246" s="292"/>
      <c r="AG246" s="292"/>
      <c r="AH246" s="292"/>
      <c r="AI246" s="292"/>
      <c r="AJ246" s="292"/>
      <c r="AK246" s="306" t="n">
        <v>244</v>
      </c>
      <c r="AL246" s="134" t="s">
        <v>762</v>
      </c>
      <c r="AM246" s="321" t="s">
        <v>301</v>
      </c>
      <c r="AN246" s="322" t="s">
        <v>375</v>
      </c>
      <c r="AO246" s="301" t="s">
        <v>302</v>
      </c>
      <c r="AP246" s="301"/>
    </row>
    <row r="247" customFormat="false" ht="12.75" hidden="false" customHeight="false" outlineLevel="0" collapsed="false">
      <c r="A247" s="334" t="n">
        <v>44348</v>
      </c>
      <c r="B247" s="291" t="n">
        <v>0.5</v>
      </c>
      <c r="C247" s="291" t="n">
        <v>4.809</v>
      </c>
      <c r="D247" s="291" t="n">
        <v>-0.005</v>
      </c>
      <c r="E247" s="291" t="n">
        <v>-0.005</v>
      </c>
      <c r="F247" s="291" t="n">
        <v>-0.005</v>
      </c>
      <c r="G247" s="336" t="n">
        <v>-0.005</v>
      </c>
      <c r="J247" s="335"/>
      <c r="K247" s="292"/>
      <c r="L247" s="292"/>
      <c r="M247" s="292"/>
      <c r="N247" s="292"/>
      <c r="O247" s="292"/>
      <c r="P247" s="292"/>
      <c r="Q247" s="292"/>
      <c r="R247" s="292"/>
      <c r="S247" s="292"/>
      <c r="T247" s="292"/>
      <c r="U247" s="292"/>
      <c r="V247" s="292"/>
      <c r="W247" s="292"/>
      <c r="X247" s="292"/>
      <c r="Y247" s="292"/>
      <c r="Z247" s="292"/>
      <c r="AA247" s="292"/>
      <c r="AB247" s="292"/>
      <c r="AC247" s="264"/>
      <c r="AD247" s="292"/>
      <c r="AE247" s="292"/>
      <c r="AF247" s="292"/>
      <c r="AG247" s="292"/>
      <c r="AH247" s="292"/>
      <c r="AI247" s="292"/>
      <c r="AJ247" s="292"/>
      <c r="AK247" s="306" t="n">
        <v>245</v>
      </c>
      <c r="AL247" s="134" t="s">
        <v>763</v>
      </c>
      <c r="AM247" s="321" t="s">
        <v>301</v>
      </c>
      <c r="AN247" s="322" t="s">
        <v>375</v>
      </c>
      <c r="AO247" s="301" t="s">
        <v>302</v>
      </c>
      <c r="AP247" s="301"/>
    </row>
    <row r="248" customFormat="false" ht="12.75" hidden="false" customHeight="false" outlineLevel="0" collapsed="false">
      <c r="A248" s="334" t="n">
        <v>44378</v>
      </c>
      <c r="B248" s="291" t="n">
        <v>0.5</v>
      </c>
      <c r="C248" s="291" t="n">
        <v>4.859</v>
      </c>
      <c r="D248" s="291" t="n">
        <v>-0.0025</v>
      </c>
      <c r="E248" s="291" t="n">
        <v>-0.0025</v>
      </c>
      <c r="F248" s="291" t="n">
        <v>-0.005</v>
      </c>
      <c r="G248" s="336" t="n">
        <v>-0.005</v>
      </c>
      <c r="J248" s="335"/>
      <c r="K248" s="292"/>
      <c r="L248" s="292"/>
      <c r="M248" s="292"/>
      <c r="N248" s="292"/>
      <c r="O248" s="292"/>
      <c r="P248" s="292"/>
      <c r="Q248" s="292"/>
      <c r="R248" s="292"/>
      <c r="S248" s="292"/>
      <c r="T248" s="292"/>
      <c r="U248" s="292"/>
      <c r="V248" s="292"/>
      <c r="W248" s="292"/>
      <c r="X248" s="292"/>
      <c r="Y248" s="292"/>
      <c r="Z248" s="292"/>
      <c r="AA248" s="292"/>
      <c r="AB248" s="292"/>
      <c r="AC248" s="264"/>
      <c r="AD248" s="292"/>
      <c r="AE248" s="292"/>
      <c r="AF248" s="292"/>
      <c r="AG248" s="292"/>
      <c r="AH248" s="292"/>
      <c r="AI248" s="292"/>
      <c r="AJ248" s="292"/>
      <c r="AK248" s="306" t="n">
        <v>246</v>
      </c>
      <c r="AL248" s="134" t="s">
        <v>382</v>
      </c>
      <c r="AM248" s="321" t="s">
        <v>301</v>
      </c>
      <c r="AN248" s="322" t="s">
        <v>298</v>
      </c>
      <c r="AO248" s="301" t="s">
        <v>302</v>
      </c>
      <c r="AP248" s="301"/>
    </row>
    <row r="249" customFormat="false" ht="12.75" hidden="false" customHeight="false" outlineLevel="0" collapsed="false">
      <c r="A249" s="334" t="n">
        <v>44409</v>
      </c>
      <c r="B249" s="291" t="n">
        <v>0.55</v>
      </c>
      <c r="C249" s="291" t="n">
        <v>4.893</v>
      </c>
      <c r="D249" s="291" t="n">
        <v>0</v>
      </c>
      <c r="E249" s="291" t="n">
        <v>0</v>
      </c>
      <c r="F249" s="291" t="n">
        <v>-0.005</v>
      </c>
      <c r="G249" s="336" t="n">
        <v>-0.005</v>
      </c>
      <c r="J249" s="335"/>
      <c r="K249" s="292"/>
      <c r="L249" s="292"/>
      <c r="M249" s="292"/>
      <c r="N249" s="292"/>
      <c r="O249" s="292"/>
      <c r="P249" s="292"/>
      <c r="Q249" s="292"/>
      <c r="R249" s="292"/>
      <c r="S249" s="292"/>
      <c r="T249" s="292"/>
      <c r="U249" s="292"/>
      <c r="V249" s="292"/>
      <c r="W249" s="292"/>
      <c r="X249" s="292"/>
      <c r="Y249" s="292"/>
      <c r="Z249" s="292"/>
      <c r="AA249" s="292"/>
      <c r="AB249" s="292"/>
      <c r="AC249" s="264"/>
      <c r="AD249" s="292"/>
      <c r="AE249" s="292"/>
      <c r="AF249" s="292"/>
      <c r="AG249" s="292"/>
      <c r="AH249" s="292"/>
      <c r="AI249" s="292"/>
      <c r="AJ249" s="292"/>
      <c r="AK249" s="306" t="n">
        <v>247</v>
      </c>
      <c r="AL249" s="134" t="s">
        <v>384</v>
      </c>
      <c r="AM249" s="321" t="s">
        <v>301</v>
      </c>
      <c r="AN249" s="322" t="s">
        <v>298</v>
      </c>
      <c r="AO249" s="301" t="s">
        <v>302</v>
      </c>
      <c r="AP249" s="301"/>
    </row>
    <row r="250" customFormat="false" ht="12.75" hidden="false" customHeight="false" outlineLevel="0" collapsed="false">
      <c r="A250" s="334" t="n">
        <v>44440</v>
      </c>
      <c r="B250" s="291" t="n">
        <v>0.55</v>
      </c>
      <c r="C250" s="291" t="n">
        <v>4.906</v>
      </c>
      <c r="D250" s="291" t="n">
        <v>-0.0075</v>
      </c>
      <c r="E250" s="291" t="n">
        <v>-0.0075</v>
      </c>
      <c r="F250" s="291" t="n">
        <v>-0.005</v>
      </c>
      <c r="G250" s="336" t="n">
        <v>-0.005</v>
      </c>
      <c r="J250" s="335"/>
      <c r="K250" s="292"/>
      <c r="L250" s="292"/>
      <c r="M250" s="292"/>
      <c r="N250" s="292"/>
      <c r="O250" s="292"/>
      <c r="P250" s="292"/>
      <c r="Q250" s="292"/>
      <c r="R250" s="292"/>
      <c r="S250" s="292"/>
      <c r="T250" s="292"/>
      <c r="U250" s="292"/>
      <c r="V250" s="292"/>
      <c r="W250" s="292"/>
      <c r="X250" s="292"/>
      <c r="Y250" s="292"/>
      <c r="Z250" s="292"/>
      <c r="AA250" s="292"/>
      <c r="AB250" s="292"/>
      <c r="AC250" s="264"/>
      <c r="AD250" s="292"/>
      <c r="AE250" s="292"/>
      <c r="AF250" s="292"/>
      <c r="AG250" s="292"/>
      <c r="AH250" s="292"/>
      <c r="AI250" s="292"/>
      <c r="AJ250" s="292"/>
      <c r="AK250" s="306" t="n">
        <v>248</v>
      </c>
      <c r="AL250" s="134" t="s">
        <v>386</v>
      </c>
      <c r="AM250" s="321" t="s">
        <v>301</v>
      </c>
      <c r="AN250" s="322" t="s">
        <v>298</v>
      </c>
      <c r="AO250" s="301" t="s">
        <v>302</v>
      </c>
      <c r="AP250" s="301"/>
    </row>
    <row r="251" customFormat="false" ht="12.75" hidden="false" customHeight="false" outlineLevel="0" collapsed="false">
      <c r="A251" s="334" t="n">
        <v>44470</v>
      </c>
      <c r="B251" s="291" t="n">
        <v>0.6</v>
      </c>
      <c r="C251" s="291" t="n">
        <v>4.898</v>
      </c>
      <c r="D251" s="291" t="n">
        <v>-0.0175</v>
      </c>
      <c r="E251" s="291" t="n">
        <v>-0.0175</v>
      </c>
      <c r="F251" s="291" t="n">
        <v>-0.005</v>
      </c>
      <c r="G251" s="336" t="n">
        <v>-0.005</v>
      </c>
      <c r="J251" s="335"/>
      <c r="K251" s="292"/>
      <c r="L251" s="292"/>
      <c r="M251" s="292"/>
      <c r="N251" s="292"/>
      <c r="O251" s="292"/>
      <c r="P251" s="292"/>
      <c r="Q251" s="292"/>
      <c r="R251" s="292"/>
      <c r="S251" s="292"/>
      <c r="T251" s="292"/>
      <c r="U251" s="292"/>
      <c r="V251" s="292"/>
      <c r="W251" s="292"/>
      <c r="X251" s="292"/>
      <c r="Y251" s="292"/>
      <c r="Z251" s="292"/>
      <c r="AA251" s="292"/>
      <c r="AB251" s="292"/>
      <c r="AC251" s="264"/>
      <c r="AD251" s="292"/>
      <c r="AE251" s="292"/>
      <c r="AF251" s="292"/>
      <c r="AG251" s="292"/>
      <c r="AH251" s="292"/>
      <c r="AI251" s="292"/>
      <c r="AJ251" s="292"/>
      <c r="AK251" s="306" t="n">
        <v>249</v>
      </c>
      <c r="AL251" s="134" t="s">
        <v>388</v>
      </c>
      <c r="AM251" s="321" t="s">
        <v>301</v>
      </c>
      <c r="AN251" s="322" t="s">
        <v>298</v>
      </c>
      <c r="AO251" s="301" t="s">
        <v>302</v>
      </c>
      <c r="AP251" s="301"/>
    </row>
    <row r="252" customFormat="false" ht="12.75" hidden="false" customHeight="false" outlineLevel="0" collapsed="false">
      <c r="A252" s="334" t="n">
        <v>44501</v>
      </c>
      <c r="B252" s="291" t="n">
        <v>0.85</v>
      </c>
      <c r="C252" s="291" t="n">
        <v>5.068</v>
      </c>
      <c r="D252" s="291" t="n">
        <v>-0.0525</v>
      </c>
      <c r="E252" s="291" t="n">
        <v>-0.0525</v>
      </c>
      <c r="F252" s="291" t="n">
        <v>-0.005</v>
      </c>
      <c r="G252" s="336" t="n">
        <v>-0.005</v>
      </c>
      <c r="J252" s="335"/>
      <c r="K252" s="292"/>
      <c r="L252" s="292"/>
      <c r="M252" s="292"/>
      <c r="N252" s="292"/>
      <c r="O252" s="292"/>
      <c r="P252" s="292"/>
      <c r="Q252" s="292"/>
      <c r="R252" s="292"/>
      <c r="S252" s="292"/>
      <c r="T252" s="292"/>
      <c r="U252" s="292"/>
      <c r="V252" s="292"/>
      <c r="W252" s="292"/>
      <c r="X252" s="292"/>
      <c r="Y252" s="292"/>
      <c r="Z252" s="292"/>
      <c r="AA252" s="292"/>
      <c r="AB252" s="292"/>
      <c r="AC252" s="264"/>
      <c r="AD252" s="292"/>
      <c r="AE252" s="292"/>
      <c r="AF252" s="292"/>
      <c r="AG252" s="292"/>
      <c r="AH252" s="292"/>
      <c r="AI252" s="292"/>
      <c r="AJ252" s="292"/>
      <c r="AK252" s="306" t="n">
        <v>250</v>
      </c>
      <c r="AL252" s="134" t="s">
        <v>390</v>
      </c>
      <c r="AM252" s="321" t="s">
        <v>301</v>
      </c>
      <c r="AN252" s="322" t="s">
        <v>298</v>
      </c>
      <c r="AO252" s="301" t="s">
        <v>302</v>
      </c>
      <c r="AP252" s="301"/>
    </row>
    <row r="253" customFormat="false" ht="12.75" hidden="false" customHeight="false" outlineLevel="0" collapsed="false">
      <c r="A253" s="334" t="n">
        <v>44531</v>
      </c>
      <c r="B253" s="291" t="n">
        <v>1.05</v>
      </c>
      <c r="C253" s="291" t="n">
        <v>5.243</v>
      </c>
      <c r="D253" s="291" t="n">
        <v>-0.075</v>
      </c>
      <c r="E253" s="291" t="n">
        <v>-0.075</v>
      </c>
      <c r="F253" s="291" t="n">
        <v>-0.005</v>
      </c>
      <c r="G253" s="336" t="n">
        <v>-0.005</v>
      </c>
      <c r="J253" s="335"/>
      <c r="K253" s="292"/>
      <c r="L253" s="292"/>
      <c r="M253" s="292"/>
      <c r="N253" s="292"/>
      <c r="O253" s="292"/>
      <c r="P253" s="292"/>
      <c r="Q253" s="292"/>
      <c r="R253" s="292"/>
      <c r="S253" s="292"/>
      <c r="T253" s="292"/>
      <c r="U253" s="292"/>
      <c r="V253" s="292"/>
      <c r="W253" s="292"/>
      <c r="X253" s="292"/>
      <c r="Y253" s="292"/>
      <c r="Z253" s="292"/>
      <c r="AA253" s="292"/>
      <c r="AB253" s="292"/>
      <c r="AC253" s="264"/>
      <c r="AD253" s="292"/>
      <c r="AE253" s="292"/>
      <c r="AF253" s="292"/>
      <c r="AG253" s="292"/>
      <c r="AH253" s="292"/>
      <c r="AI253" s="292"/>
      <c r="AJ253" s="292"/>
      <c r="AK253" s="306" t="n">
        <v>251</v>
      </c>
      <c r="AL253" s="134" t="s">
        <v>392</v>
      </c>
      <c r="AM253" s="321" t="s">
        <v>301</v>
      </c>
      <c r="AN253" s="322" t="s">
        <v>298</v>
      </c>
      <c r="AO253" s="301" t="s">
        <v>302</v>
      </c>
      <c r="AP253" s="301"/>
    </row>
    <row r="254" customFormat="false" ht="12.75" hidden="false" customHeight="false" outlineLevel="0" collapsed="false">
      <c r="A254" s="334" t="n">
        <v>44562</v>
      </c>
      <c r="B254" s="291" t="n">
        <v>1.05</v>
      </c>
      <c r="C254" s="291" t="n">
        <v>5.3005</v>
      </c>
      <c r="D254" s="291" t="n">
        <v>-0.0775</v>
      </c>
      <c r="E254" s="291" t="n">
        <v>-0.0775</v>
      </c>
      <c r="F254" s="291" t="n">
        <v>-0.005</v>
      </c>
      <c r="G254" s="336" t="n">
        <v>-0.005</v>
      </c>
      <c r="J254" s="335"/>
      <c r="K254" s="292"/>
      <c r="L254" s="292"/>
      <c r="M254" s="292"/>
      <c r="N254" s="292"/>
      <c r="O254" s="292"/>
      <c r="P254" s="292"/>
      <c r="Q254" s="292"/>
      <c r="R254" s="292"/>
      <c r="S254" s="292"/>
      <c r="T254" s="292"/>
      <c r="U254" s="292"/>
      <c r="V254" s="292"/>
      <c r="W254" s="292"/>
      <c r="X254" s="292"/>
      <c r="Y254" s="292"/>
      <c r="Z254" s="292"/>
      <c r="AA254" s="292"/>
      <c r="AB254" s="292"/>
      <c r="AC254" s="264"/>
      <c r="AD254" s="292"/>
      <c r="AE254" s="292"/>
      <c r="AF254" s="292"/>
      <c r="AG254" s="292"/>
      <c r="AH254" s="292"/>
      <c r="AI254" s="292"/>
      <c r="AJ254" s="292"/>
      <c r="AK254" s="306" t="n">
        <v>252</v>
      </c>
      <c r="AL254" s="134" t="s">
        <v>394</v>
      </c>
      <c r="AM254" s="321" t="s">
        <v>301</v>
      </c>
      <c r="AN254" s="322" t="s">
        <v>298</v>
      </c>
      <c r="AO254" s="301" t="s">
        <v>302</v>
      </c>
      <c r="AP254" s="301"/>
    </row>
    <row r="255" customFormat="false" ht="12.75" hidden="false" customHeight="false" outlineLevel="0" collapsed="false">
      <c r="A255" s="334" t="n">
        <v>44593</v>
      </c>
      <c r="B255" s="291" t="n">
        <v>1.05</v>
      </c>
      <c r="C255" s="291" t="n">
        <v>5.1865</v>
      </c>
      <c r="D255" s="291" t="n">
        <v>-0.06</v>
      </c>
      <c r="E255" s="291" t="n">
        <v>-0.06</v>
      </c>
      <c r="F255" s="291" t="n">
        <v>-0.005</v>
      </c>
      <c r="G255" s="336" t="n">
        <v>-0.005</v>
      </c>
      <c r="J255" s="335"/>
      <c r="K255" s="292"/>
      <c r="L255" s="292"/>
      <c r="M255" s="292"/>
      <c r="N255" s="292"/>
      <c r="O255" s="292"/>
      <c r="P255" s="292"/>
      <c r="Q255" s="292"/>
      <c r="R255" s="292"/>
      <c r="S255" s="292"/>
      <c r="T255" s="292"/>
      <c r="U255" s="292"/>
      <c r="V255" s="292"/>
      <c r="W255" s="292"/>
      <c r="X255" s="292"/>
      <c r="Y255" s="292"/>
      <c r="Z255" s="292"/>
      <c r="AA255" s="292"/>
      <c r="AB255" s="292"/>
      <c r="AC255" s="264"/>
      <c r="AD255" s="292"/>
      <c r="AE255" s="292"/>
      <c r="AF255" s="292"/>
      <c r="AG255" s="292"/>
      <c r="AH255" s="292"/>
      <c r="AI255" s="292"/>
      <c r="AJ255" s="292"/>
      <c r="AK255" s="306" t="n">
        <v>253</v>
      </c>
      <c r="AL255" s="134" t="s">
        <v>396</v>
      </c>
      <c r="AM255" s="321" t="s">
        <v>301</v>
      </c>
      <c r="AN255" s="322" t="s">
        <v>298</v>
      </c>
      <c r="AO255" s="301" t="s">
        <v>302</v>
      </c>
      <c r="AP255" s="301"/>
    </row>
    <row r="256" customFormat="false" ht="12.75" hidden="false" customHeight="false" outlineLevel="0" collapsed="false">
      <c r="A256" s="334" t="n">
        <v>44621</v>
      </c>
      <c r="B256" s="291" t="n">
        <v>0.8</v>
      </c>
      <c r="C256" s="291" t="n">
        <v>5.0545</v>
      </c>
      <c r="D256" s="291" t="n">
        <v>-0.0475</v>
      </c>
      <c r="E256" s="291" t="n">
        <v>-0.0475</v>
      </c>
      <c r="F256" s="291" t="n">
        <v>-0.005</v>
      </c>
      <c r="G256" s="336" t="n">
        <v>-0.005</v>
      </c>
      <c r="J256" s="335"/>
      <c r="K256" s="292"/>
      <c r="L256" s="292"/>
      <c r="M256" s="292"/>
      <c r="N256" s="292"/>
      <c r="O256" s="292"/>
      <c r="P256" s="292"/>
      <c r="Q256" s="292"/>
      <c r="R256" s="292"/>
      <c r="S256" s="292"/>
      <c r="T256" s="292"/>
      <c r="U256" s="292"/>
      <c r="V256" s="292"/>
      <c r="W256" s="292"/>
      <c r="X256" s="292"/>
      <c r="Y256" s="292"/>
      <c r="Z256" s="292"/>
      <c r="AA256" s="292"/>
      <c r="AB256" s="292"/>
      <c r="AC256" s="264"/>
      <c r="AD256" s="292"/>
      <c r="AE256" s="292"/>
      <c r="AF256" s="292"/>
      <c r="AG256" s="292"/>
      <c r="AH256" s="292"/>
      <c r="AI256" s="292"/>
      <c r="AJ256" s="292"/>
      <c r="AK256" s="306" t="n">
        <v>254</v>
      </c>
      <c r="AL256" s="134" t="s">
        <v>398</v>
      </c>
      <c r="AM256" s="321" t="s">
        <v>301</v>
      </c>
      <c r="AN256" s="322" t="s">
        <v>298</v>
      </c>
      <c r="AO256" s="301" t="s">
        <v>302</v>
      </c>
      <c r="AP256" s="301"/>
    </row>
    <row r="257" customFormat="false" ht="12.75" hidden="false" customHeight="false" outlineLevel="0" collapsed="false">
      <c r="A257" s="334" t="n">
        <v>44652</v>
      </c>
      <c r="B257" s="291" t="n">
        <v>0.45</v>
      </c>
      <c r="C257" s="291" t="n">
        <v>4.8845</v>
      </c>
      <c r="D257" s="291" t="n">
        <v>-0.01</v>
      </c>
      <c r="E257" s="291" t="n">
        <v>-0.01</v>
      </c>
      <c r="F257" s="291" t="n">
        <v>-0.005</v>
      </c>
      <c r="G257" s="336" t="n">
        <v>-0.005</v>
      </c>
      <c r="J257" s="335"/>
      <c r="K257" s="292"/>
      <c r="L257" s="292"/>
      <c r="M257" s="292"/>
      <c r="N257" s="292"/>
      <c r="O257" s="292"/>
      <c r="P257" s="292"/>
      <c r="Q257" s="292"/>
      <c r="R257" s="292"/>
      <c r="S257" s="292"/>
      <c r="T257" s="292"/>
      <c r="U257" s="292"/>
      <c r="V257" s="292"/>
      <c r="W257" s="292"/>
      <c r="X257" s="292"/>
      <c r="Y257" s="292"/>
      <c r="Z257" s="292"/>
      <c r="AA257" s="292"/>
      <c r="AB257" s="292"/>
      <c r="AC257" s="264"/>
      <c r="AD257" s="292"/>
      <c r="AE257" s="292"/>
      <c r="AF257" s="292"/>
      <c r="AG257" s="292"/>
      <c r="AH257" s="292"/>
      <c r="AI257" s="292"/>
      <c r="AJ257" s="292"/>
      <c r="AK257" s="306" t="n">
        <v>255</v>
      </c>
      <c r="AL257" s="134" t="s">
        <v>400</v>
      </c>
      <c r="AM257" s="321" t="s">
        <v>301</v>
      </c>
      <c r="AN257" s="322" t="s">
        <v>298</v>
      </c>
      <c r="AO257" s="301" t="s">
        <v>302</v>
      </c>
      <c r="AP257" s="301"/>
    </row>
    <row r="258" customFormat="false" ht="12.75" hidden="false" customHeight="false" outlineLevel="0" collapsed="false">
      <c r="A258" s="334" t="n">
        <v>44682</v>
      </c>
      <c r="B258" s="291" t="n">
        <v>0.5</v>
      </c>
      <c r="C258" s="291" t="n">
        <v>4.8845</v>
      </c>
      <c r="D258" s="291" t="n">
        <v>-0.01</v>
      </c>
      <c r="E258" s="291" t="n">
        <v>-0.01</v>
      </c>
      <c r="F258" s="291" t="n">
        <v>-0.005</v>
      </c>
      <c r="G258" s="336" t="n">
        <v>-0.005</v>
      </c>
      <c r="J258" s="335"/>
      <c r="K258" s="292"/>
      <c r="L258" s="292"/>
      <c r="M258" s="292"/>
      <c r="N258" s="292"/>
      <c r="O258" s="292"/>
      <c r="P258" s="292"/>
      <c r="Q258" s="292"/>
      <c r="R258" s="292"/>
      <c r="S258" s="292"/>
      <c r="T258" s="292"/>
      <c r="U258" s="292"/>
      <c r="V258" s="292"/>
      <c r="W258" s="292"/>
      <c r="X258" s="292"/>
      <c r="Y258" s="292"/>
      <c r="Z258" s="292"/>
      <c r="AA258" s="292"/>
      <c r="AB258" s="292"/>
      <c r="AC258" s="264"/>
      <c r="AD258" s="292"/>
      <c r="AE258" s="292"/>
      <c r="AF258" s="292"/>
      <c r="AG258" s="292"/>
      <c r="AH258" s="292"/>
      <c r="AI258" s="292"/>
      <c r="AJ258" s="292"/>
      <c r="AK258" s="306" t="n">
        <v>256</v>
      </c>
      <c r="AL258" s="134" t="s">
        <v>402</v>
      </c>
      <c r="AM258" s="321" t="s">
        <v>301</v>
      </c>
      <c r="AN258" s="322" t="s">
        <v>298</v>
      </c>
      <c r="AO258" s="301" t="s">
        <v>302</v>
      </c>
      <c r="AP258" s="301"/>
    </row>
    <row r="259" customFormat="false" ht="12.75" hidden="false" customHeight="false" outlineLevel="0" collapsed="false">
      <c r="A259" s="334" t="n">
        <v>44713</v>
      </c>
      <c r="B259" s="291" t="n">
        <v>0.5</v>
      </c>
      <c r="C259" s="291" t="n">
        <v>4.9165</v>
      </c>
      <c r="D259" s="291" t="n">
        <v>-0.005</v>
      </c>
      <c r="E259" s="291" t="n">
        <v>-0.005</v>
      </c>
      <c r="F259" s="291" t="n">
        <v>-0.005</v>
      </c>
      <c r="G259" s="336" t="n">
        <v>-0.005</v>
      </c>
      <c r="J259" s="335"/>
      <c r="K259" s="292"/>
      <c r="L259" s="292"/>
      <c r="M259" s="292"/>
      <c r="N259" s="292"/>
      <c r="O259" s="292"/>
      <c r="P259" s="292"/>
      <c r="Q259" s="292"/>
      <c r="R259" s="292"/>
      <c r="S259" s="292"/>
      <c r="T259" s="292"/>
      <c r="U259" s="292"/>
      <c r="V259" s="292"/>
      <c r="W259" s="292"/>
      <c r="X259" s="292"/>
      <c r="Y259" s="292"/>
      <c r="Z259" s="292"/>
      <c r="AA259" s="292"/>
      <c r="AB259" s="292"/>
      <c r="AC259" s="264"/>
      <c r="AD259" s="292"/>
      <c r="AE259" s="292"/>
      <c r="AF259" s="292"/>
      <c r="AG259" s="292"/>
      <c r="AH259" s="292"/>
      <c r="AI259" s="292"/>
      <c r="AJ259" s="292"/>
      <c r="AK259" s="306" t="n">
        <v>257</v>
      </c>
      <c r="AL259" s="134" t="s">
        <v>404</v>
      </c>
      <c r="AM259" s="321" t="s">
        <v>301</v>
      </c>
      <c r="AN259" s="322" t="s">
        <v>298</v>
      </c>
      <c r="AO259" s="301" t="s">
        <v>302</v>
      </c>
      <c r="AP259" s="301"/>
    </row>
    <row r="260" customFormat="false" ht="12.75" hidden="false" customHeight="false" outlineLevel="0" collapsed="false">
      <c r="A260" s="334" t="n">
        <v>44743</v>
      </c>
      <c r="B260" s="291" t="n">
        <v>0.5</v>
      </c>
      <c r="C260" s="291" t="n">
        <v>4.9665</v>
      </c>
      <c r="D260" s="291" t="n">
        <v>-0.0025</v>
      </c>
      <c r="E260" s="291" t="n">
        <v>-0.0025</v>
      </c>
      <c r="F260" s="291" t="n">
        <v>-0.005</v>
      </c>
      <c r="G260" s="336" t="n">
        <v>-0.005</v>
      </c>
      <c r="J260" s="335"/>
      <c r="K260" s="292"/>
      <c r="L260" s="292"/>
      <c r="M260" s="292"/>
      <c r="N260" s="292"/>
      <c r="O260" s="292"/>
      <c r="P260" s="292"/>
      <c r="Q260" s="292"/>
      <c r="R260" s="292"/>
      <c r="S260" s="292"/>
      <c r="T260" s="292"/>
      <c r="U260" s="292"/>
      <c r="V260" s="292"/>
      <c r="W260" s="292"/>
      <c r="X260" s="292"/>
      <c r="Y260" s="292"/>
      <c r="Z260" s="292"/>
      <c r="AA260" s="292"/>
      <c r="AB260" s="292"/>
      <c r="AC260" s="264"/>
      <c r="AD260" s="292"/>
      <c r="AE260" s="292"/>
      <c r="AF260" s="292"/>
      <c r="AG260" s="292"/>
      <c r="AH260" s="292"/>
      <c r="AI260" s="292"/>
      <c r="AJ260" s="292"/>
      <c r="AK260" s="306" t="n">
        <v>258</v>
      </c>
      <c r="AL260" s="134" t="s">
        <v>406</v>
      </c>
      <c r="AM260" s="321" t="s">
        <v>301</v>
      </c>
      <c r="AN260" s="322" t="s">
        <v>298</v>
      </c>
      <c r="AO260" s="301" t="s">
        <v>302</v>
      </c>
      <c r="AP260" s="301"/>
    </row>
    <row r="261" customFormat="false" ht="12.75" hidden="false" customHeight="false" outlineLevel="0" collapsed="false">
      <c r="A261" s="334" t="n">
        <v>44774</v>
      </c>
      <c r="B261" s="291" t="n">
        <v>0.55</v>
      </c>
      <c r="C261" s="291" t="n">
        <v>5.0005</v>
      </c>
      <c r="D261" s="291" t="n">
        <v>0</v>
      </c>
      <c r="E261" s="291" t="n">
        <v>0</v>
      </c>
      <c r="F261" s="291" t="n">
        <v>-0.005</v>
      </c>
      <c r="G261" s="336" t="n">
        <v>-0.005</v>
      </c>
      <c r="J261" s="335"/>
      <c r="K261" s="292"/>
      <c r="L261" s="292"/>
      <c r="M261" s="292"/>
      <c r="N261" s="292"/>
      <c r="O261" s="292"/>
      <c r="P261" s="292"/>
      <c r="Q261" s="292"/>
      <c r="R261" s="292"/>
      <c r="S261" s="292"/>
      <c r="T261" s="292"/>
      <c r="U261" s="292"/>
      <c r="V261" s="292"/>
      <c r="W261" s="292"/>
      <c r="X261" s="292"/>
      <c r="Y261" s="292"/>
      <c r="Z261" s="292"/>
      <c r="AA261" s="292"/>
      <c r="AB261" s="292"/>
      <c r="AC261" s="264"/>
      <c r="AD261" s="292"/>
      <c r="AE261" s="292"/>
      <c r="AF261" s="292"/>
      <c r="AG261" s="292"/>
      <c r="AH261" s="292"/>
      <c r="AI261" s="292"/>
      <c r="AJ261" s="292"/>
      <c r="AK261" s="306" t="n">
        <v>259</v>
      </c>
      <c r="AL261" s="134" t="s">
        <v>408</v>
      </c>
      <c r="AM261" s="321" t="s">
        <v>301</v>
      </c>
      <c r="AN261" s="322" t="s">
        <v>298</v>
      </c>
      <c r="AO261" s="301" t="s">
        <v>302</v>
      </c>
      <c r="AP261" s="301"/>
    </row>
    <row r="262" customFormat="false" ht="12.75" hidden="false" customHeight="false" outlineLevel="0" collapsed="false">
      <c r="A262" s="334" t="n">
        <v>44805</v>
      </c>
      <c r="B262" s="291" t="n">
        <v>0.55</v>
      </c>
      <c r="C262" s="291" t="n">
        <v>5.0135</v>
      </c>
      <c r="D262" s="291" t="n">
        <v>-0.0075</v>
      </c>
      <c r="E262" s="291" t="n">
        <v>-0.0075</v>
      </c>
      <c r="F262" s="291" t="n">
        <v>-0.005</v>
      </c>
      <c r="G262" s="336" t="n">
        <v>-0.005</v>
      </c>
      <c r="J262" s="335"/>
      <c r="K262" s="292"/>
      <c r="L262" s="292"/>
      <c r="M262" s="292"/>
      <c r="N262" s="292"/>
      <c r="O262" s="292"/>
      <c r="P262" s="292"/>
      <c r="Q262" s="292"/>
      <c r="R262" s="292"/>
      <c r="S262" s="292"/>
      <c r="T262" s="292"/>
      <c r="U262" s="292"/>
      <c r="V262" s="292"/>
      <c r="W262" s="292"/>
      <c r="X262" s="292"/>
      <c r="Y262" s="292"/>
      <c r="Z262" s="292"/>
      <c r="AA262" s="292"/>
      <c r="AB262" s="292"/>
      <c r="AC262" s="264"/>
      <c r="AD262" s="292"/>
      <c r="AE262" s="292"/>
      <c r="AF262" s="292"/>
      <c r="AG262" s="292"/>
      <c r="AH262" s="292"/>
      <c r="AI262" s="292"/>
      <c r="AJ262" s="292"/>
      <c r="AK262" s="306" t="n">
        <v>260</v>
      </c>
      <c r="AL262" s="134" t="s">
        <v>410</v>
      </c>
      <c r="AM262" s="321" t="s">
        <v>301</v>
      </c>
      <c r="AN262" s="322" t="s">
        <v>298</v>
      </c>
      <c r="AO262" s="301" t="s">
        <v>302</v>
      </c>
      <c r="AP262" s="301"/>
    </row>
    <row r="263" customFormat="false" ht="12.75" hidden="false" customHeight="false" outlineLevel="0" collapsed="false">
      <c r="A263" s="334" t="n">
        <v>44835</v>
      </c>
      <c r="B263" s="291" t="n">
        <v>0.6</v>
      </c>
      <c r="C263" s="291" t="n">
        <v>5.0055</v>
      </c>
      <c r="D263" s="291" t="n">
        <v>-0.0175</v>
      </c>
      <c r="E263" s="291" t="n">
        <v>-0.0175</v>
      </c>
      <c r="F263" s="291" t="n">
        <v>-0.005</v>
      </c>
      <c r="G263" s="336" t="n">
        <v>-0.005</v>
      </c>
      <c r="J263" s="335"/>
      <c r="K263" s="292"/>
      <c r="L263" s="292"/>
      <c r="M263" s="292"/>
      <c r="N263" s="292"/>
      <c r="O263" s="292"/>
      <c r="P263" s="292"/>
      <c r="Q263" s="292"/>
      <c r="R263" s="292"/>
      <c r="S263" s="292"/>
      <c r="T263" s="292"/>
      <c r="U263" s="292"/>
      <c r="V263" s="292"/>
      <c r="W263" s="292"/>
      <c r="X263" s="292"/>
      <c r="Y263" s="292"/>
      <c r="Z263" s="292"/>
      <c r="AA263" s="292"/>
      <c r="AB263" s="292"/>
      <c r="AC263" s="264"/>
      <c r="AD263" s="292"/>
      <c r="AE263" s="292"/>
      <c r="AF263" s="292"/>
      <c r="AG263" s="292"/>
      <c r="AH263" s="292"/>
      <c r="AI263" s="292"/>
      <c r="AJ263" s="292"/>
      <c r="AK263" s="306" t="n">
        <v>261</v>
      </c>
      <c r="AL263" s="134" t="s">
        <v>412</v>
      </c>
      <c r="AM263" s="321" t="s">
        <v>301</v>
      </c>
      <c r="AN263" s="322" t="s">
        <v>298</v>
      </c>
      <c r="AO263" s="301" t="s">
        <v>302</v>
      </c>
      <c r="AP263" s="301"/>
    </row>
    <row r="264" customFormat="false" ht="12.75" hidden="false" customHeight="false" outlineLevel="0" collapsed="false">
      <c r="A264" s="334" t="n">
        <v>44866</v>
      </c>
      <c r="B264" s="291" t="n">
        <v>0.85</v>
      </c>
      <c r="C264" s="291" t="n">
        <v>5.1755</v>
      </c>
      <c r="D264" s="291" t="n">
        <v>-0.0525</v>
      </c>
      <c r="E264" s="291" t="n">
        <v>-0.0525</v>
      </c>
      <c r="F264" s="291" t="n">
        <v>-0.005</v>
      </c>
      <c r="G264" s="336" t="n">
        <v>-0.005</v>
      </c>
      <c r="J264" s="335"/>
      <c r="K264" s="292"/>
      <c r="L264" s="292"/>
      <c r="M264" s="292"/>
      <c r="N264" s="292"/>
      <c r="O264" s="292"/>
      <c r="P264" s="292"/>
      <c r="Q264" s="292"/>
      <c r="R264" s="292"/>
      <c r="S264" s="292"/>
      <c r="T264" s="292"/>
      <c r="U264" s="292"/>
      <c r="V264" s="292"/>
      <c r="W264" s="292"/>
      <c r="X264" s="292"/>
      <c r="Y264" s="292"/>
      <c r="Z264" s="292"/>
      <c r="AA264" s="292"/>
      <c r="AB264" s="292"/>
      <c r="AC264" s="264"/>
      <c r="AD264" s="292"/>
      <c r="AE264" s="292"/>
      <c r="AF264" s="292"/>
      <c r="AG264" s="292"/>
      <c r="AH264" s="292"/>
      <c r="AI264" s="292"/>
      <c r="AJ264" s="292"/>
      <c r="AK264" s="306" t="n">
        <v>262</v>
      </c>
      <c r="AL264" s="134" t="s">
        <v>414</v>
      </c>
      <c r="AM264" s="321" t="s">
        <v>301</v>
      </c>
      <c r="AN264" s="322" t="s">
        <v>298</v>
      </c>
      <c r="AO264" s="301" t="s">
        <v>302</v>
      </c>
      <c r="AP264" s="301"/>
    </row>
    <row r="265" customFormat="false" ht="12.75" hidden="false" customHeight="false" outlineLevel="0" collapsed="false">
      <c r="A265" s="334" t="n">
        <v>44896</v>
      </c>
      <c r="B265" s="291" t="n">
        <v>1.05</v>
      </c>
      <c r="C265" s="291" t="n">
        <v>5.3505</v>
      </c>
      <c r="D265" s="291" t="n">
        <v>-0.075</v>
      </c>
      <c r="E265" s="291" t="n">
        <v>-0.075</v>
      </c>
      <c r="F265" s="291" t="n">
        <v>-0.005</v>
      </c>
      <c r="G265" s="336" t="n">
        <v>-0.005</v>
      </c>
      <c r="J265" s="335"/>
      <c r="K265" s="292"/>
      <c r="L265" s="292"/>
      <c r="M265" s="292"/>
      <c r="N265" s="292"/>
      <c r="O265" s="292"/>
      <c r="P265" s="292"/>
      <c r="Q265" s="292"/>
      <c r="R265" s="292"/>
      <c r="S265" s="292"/>
      <c r="T265" s="292"/>
      <c r="U265" s="292"/>
      <c r="V265" s="292"/>
      <c r="W265" s="292"/>
      <c r="X265" s="292"/>
      <c r="Y265" s="292"/>
      <c r="Z265" s="292"/>
      <c r="AA265" s="292"/>
      <c r="AB265" s="292"/>
      <c r="AC265" s="264"/>
      <c r="AD265" s="292"/>
      <c r="AE265" s="292"/>
      <c r="AF265" s="292"/>
      <c r="AG265" s="292"/>
      <c r="AH265" s="292"/>
      <c r="AI265" s="292"/>
      <c r="AJ265" s="292"/>
      <c r="AK265" s="306" t="n">
        <v>263</v>
      </c>
      <c r="AL265" s="134" t="s">
        <v>416</v>
      </c>
      <c r="AM265" s="321" t="s">
        <v>301</v>
      </c>
      <c r="AN265" s="322" t="s">
        <v>298</v>
      </c>
      <c r="AO265" s="301" t="s">
        <v>302</v>
      </c>
      <c r="AP265" s="301"/>
    </row>
    <row r="266" customFormat="false" ht="12.75" hidden="false" customHeight="false" outlineLevel="0" collapsed="false">
      <c r="A266" s="334" t="n">
        <v>44927</v>
      </c>
      <c r="B266" s="291" t="n">
        <v>1.05</v>
      </c>
      <c r="C266" s="291" t="n">
        <v>5.408</v>
      </c>
      <c r="D266" s="291" t="n">
        <v>-0.0775</v>
      </c>
      <c r="E266" s="291" t="n">
        <v>-0.0775</v>
      </c>
      <c r="F266" s="291" t="n">
        <v>-0.005</v>
      </c>
      <c r="G266" s="336" t="n">
        <v>-0.005</v>
      </c>
      <c r="J266" s="335"/>
      <c r="K266" s="292"/>
      <c r="L266" s="292"/>
      <c r="M266" s="292"/>
      <c r="N266" s="292"/>
      <c r="O266" s="292"/>
      <c r="P266" s="292"/>
      <c r="Q266" s="292"/>
      <c r="R266" s="292"/>
      <c r="S266" s="292"/>
      <c r="T266" s="292"/>
      <c r="U266" s="292"/>
      <c r="V266" s="292"/>
      <c r="W266" s="292"/>
      <c r="X266" s="292"/>
      <c r="Y266" s="292"/>
      <c r="Z266" s="292"/>
      <c r="AA266" s="292"/>
      <c r="AB266" s="292"/>
      <c r="AC266" s="264"/>
      <c r="AD266" s="292"/>
      <c r="AE266" s="292"/>
      <c r="AF266" s="292"/>
      <c r="AG266" s="292"/>
      <c r="AH266" s="292"/>
      <c r="AI266" s="292"/>
      <c r="AJ266" s="292"/>
      <c r="AK266" s="306" t="n">
        <v>264</v>
      </c>
      <c r="AL266" s="134" t="s">
        <v>418</v>
      </c>
      <c r="AM266" s="321" t="s">
        <v>301</v>
      </c>
      <c r="AN266" s="322" t="s">
        <v>298</v>
      </c>
      <c r="AO266" s="301" t="s">
        <v>302</v>
      </c>
      <c r="AP266" s="301"/>
    </row>
    <row r="267" customFormat="false" ht="12.75" hidden="false" customHeight="false" outlineLevel="0" collapsed="false">
      <c r="A267" s="334" t="n">
        <v>44958</v>
      </c>
      <c r="B267" s="291" t="n">
        <v>1.05</v>
      </c>
      <c r="C267" s="291" t="n">
        <v>5.294</v>
      </c>
      <c r="D267" s="291" t="n">
        <v>-0.06</v>
      </c>
      <c r="E267" s="291" t="n">
        <v>-0.06</v>
      </c>
      <c r="F267" s="291" t="n">
        <v>-0.005</v>
      </c>
      <c r="G267" s="336" t="n">
        <v>-0.005</v>
      </c>
      <c r="J267" s="335"/>
      <c r="K267" s="292"/>
      <c r="L267" s="292"/>
      <c r="M267" s="292"/>
      <c r="N267" s="292"/>
      <c r="O267" s="292"/>
      <c r="P267" s="292"/>
      <c r="Q267" s="292"/>
      <c r="R267" s="292"/>
      <c r="S267" s="292"/>
      <c r="T267" s="292"/>
      <c r="U267" s="292"/>
      <c r="V267" s="292"/>
      <c r="W267" s="292"/>
      <c r="X267" s="292"/>
      <c r="Y267" s="292"/>
      <c r="Z267" s="292"/>
      <c r="AA267" s="292"/>
      <c r="AB267" s="292"/>
      <c r="AC267" s="264"/>
      <c r="AD267" s="292"/>
      <c r="AE267" s="292"/>
      <c r="AF267" s="292"/>
      <c r="AG267" s="292"/>
      <c r="AH267" s="292"/>
      <c r="AI267" s="292"/>
      <c r="AJ267" s="292"/>
      <c r="AK267" s="306" t="n">
        <v>265</v>
      </c>
      <c r="AL267" s="134" t="s">
        <v>420</v>
      </c>
      <c r="AM267" s="321" t="s">
        <v>301</v>
      </c>
      <c r="AN267" s="322" t="s">
        <v>298</v>
      </c>
      <c r="AO267" s="301" t="s">
        <v>302</v>
      </c>
      <c r="AP267" s="301"/>
    </row>
    <row r="268" customFormat="false" ht="12.75" hidden="false" customHeight="false" outlineLevel="0" collapsed="false">
      <c r="A268" s="334" t="n">
        <v>44986</v>
      </c>
      <c r="B268" s="291" t="n">
        <v>0.8</v>
      </c>
      <c r="C268" s="291" t="n">
        <v>5.162</v>
      </c>
      <c r="D268" s="291" t="n">
        <v>-0.0475</v>
      </c>
      <c r="E268" s="291" t="n">
        <v>-0.0475</v>
      </c>
      <c r="F268" s="291" t="n">
        <v>-0.005</v>
      </c>
      <c r="G268" s="336" t="n">
        <v>-0.005</v>
      </c>
      <c r="J268" s="335"/>
      <c r="K268" s="292"/>
      <c r="L268" s="292"/>
      <c r="M268" s="292"/>
      <c r="N268" s="292"/>
      <c r="O268" s="292"/>
      <c r="P268" s="292"/>
      <c r="Q268" s="292"/>
      <c r="R268" s="292"/>
      <c r="S268" s="292"/>
      <c r="T268" s="292"/>
      <c r="U268" s="292"/>
      <c r="V268" s="292"/>
      <c r="W268" s="292"/>
      <c r="X268" s="292"/>
      <c r="Y268" s="292"/>
      <c r="Z268" s="292"/>
      <c r="AA268" s="292"/>
      <c r="AB268" s="292"/>
      <c r="AC268" s="264"/>
      <c r="AD268" s="292"/>
      <c r="AE268" s="292"/>
      <c r="AF268" s="292"/>
      <c r="AG268" s="292"/>
      <c r="AH268" s="292"/>
      <c r="AI268" s="292"/>
      <c r="AJ268" s="292"/>
      <c r="AK268" s="306" t="n">
        <v>266</v>
      </c>
      <c r="AL268" s="134" t="s">
        <v>422</v>
      </c>
      <c r="AM268" s="321" t="s">
        <v>301</v>
      </c>
      <c r="AN268" s="322" t="s">
        <v>298</v>
      </c>
      <c r="AO268" s="301" t="s">
        <v>302</v>
      </c>
      <c r="AP268" s="301"/>
    </row>
    <row r="269" customFormat="false" ht="12.75" hidden="false" customHeight="false" outlineLevel="0" collapsed="false">
      <c r="A269" s="334" t="n">
        <v>45017</v>
      </c>
      <c r="B269" s="291" t="n">
        <v>0.45</v>
      </c>
      <c r="C269" s="291" t="n">
        <v>4.992</v>
      </c>
      <c r="D269" s="291" t="n">
        <v>-0.01</v>
      </c>
      <c r="E269" s="291" t="n">
        <v>-0.01</v>
      </c>
      <c r="F269" s="291" t="n">
        <v>-0.005</v>
      </c>
      <c r="G269" s="336" t="n">
        <v>-0.005</v>
      </c>
      <c r="J269" s="335"/>
      <c r="K269" s="292"/>
      <c r="L269" s="292"/>
      <c r="M269" s="292"/>
      <c r="N269" s="292"/>
      <c r="O269" s="292"/>
      <c r="P269" s="292"/>
      <c r="Q269" s="292"/>
      <c r="R269" s="292"/>
      <c r="S269" s="292"/>
      <c r="T269" s="292"/>
      <c r="U269" s="292"/>
      <c r="V269" s="292"/>
      <c r="W269" s="292"/>
      <c r="X269" s="292"/>
      <c r="Y269" s="292"/>
      <c r="Z269" s="292"/>
      <c r="AA269" s="292"/>
      <c r="AB269" s="292"/>
      <c r="AC269" s="264"/>
      <c r="AD269" s="292"/>
      <c r="AE269" s="292"/>
      <c r="AF269" s="292"/>
      <c r="AG269" s="292"/>
      <c r="AH269" s="292"/>
      <c r="AI269" s="292"/>
      <c r="AJ269" s="292"/>
      <c r="AK269" s="306" t="n">
        <v>267</v>
      </c>
      <c r="AL269" s="134" t="s">
        <v>424</v>
      </c>
      <c r="AM269" s="321" t="s">
        <v>301</v>
      </c>
      <c r="AN269" s="322" t="s">
        <v>298</v>
      </c>
      <c r="AO269" s="301" t="s">
        <v>302</v>
      </c>
      <c r="AP269" s="301"/>
    </row>
    <row r="270" customFormat="false" ht="12.75" hidden="false" customHeight="false" outlineLevel="0" collapsed="false">
      <c r="A270" s="334" t="n">
        <v>45047</v>
      </c>
      <c r="B270" s="291" t="n">
        <v>0.5</v>
      </c>
      <c r="C270" s="291" t="n">
        <v>4.992</v>
      </c>
      <c r="D270" s="291" t="n">
        <v>-0.01</v>
      </c>
      <c r="E270" s="291" t="n">
        <v>-0.01</v>
      </c>
      <c r="F270" s="291" t="n">
        <v>-0.005</v>
      </c>
      <c r="G270" s="336" t="n">
        <v>-0.005</v>
      </c>
      <c r="J270" s="335"/>
      <c r="K270" s="292"/>
      <c r="L270" s="292"/>
      <c r="M270" s="292"/>
      <c r="N270" s="292"/>
      <c r="O270" s="292"/>
      <c r="P270" s="292"/>
      <c r="Q270" s="292"/>
      <c r="R270" s="292"/>
      <c r="S270" s="292"/>
      <c r="T270" s="292"/>
      <c r="U270" s="292"/>
      <c r="V270" s="292"/>
      <c r="W270" s="292"/>
      <c r="X270" s="292"/>
      <c r="Y270" s="292"/>
      <c r="Z270" s="292"/>
      <c r="AA270" s="292"/>
      <c r="AB270" s="292"/>
      <c r="AC270" s="264"/>
      <c r="AD270" s="292"/>
      <c r="AE270" s="292"/>
      <c r="AF270" s="292"/>
      <c r="AG270" s="292"/>
      <c r="AH270" s="292"/>
      <c r="AI270" s="292"/>
      <c r="AJ270" s="292"/>
      <c r="AK270" s="306" t="n">
        <v>268</v>
      </c>
      <c r="AL270" s="134" t="s">
        <v>425</v>
      </c>
      <c r="AM270" s="321" t="s">
        <v>301</v>
      </c>
      <c r="AN270" s="322" t="s">
        <v>298</v>
      </c>
      <c r="AO270" s="301" t="s">
        <v>302</v>
      </c>
      <c r="AP270" s="301"/>
    </row>
    <row r="271" customFormat="false" ht="12.75" hidden="false" customHeight="false" outlineLevel="0" collapsed="false">
      <c r="A271" s="334" t="n">
        <v>45078</v>
      </c>
      <c r="B271" s="291" t="n">
        <v>0.5</v>
      </c>
      <c r="C271" s="291" t="n">
        <v>5.024</v>
      </c>
      <c r="D271" s="291" t="n">
        <v>-0.005</v>
      </c>
      <c r="E271" s="291" t="n">
        <v>-0.005</v>
      </c>
      <c r="F271" s="291" t="n">
        <v>-0.005</v>
      </c>
      <c r="G271" s="336" t="n">
        <v>-0.005</v>
      </c>
      <c r="J271" s="335"/>
      <c r="K271" s="292"/>
      <c r="L271" s="292"/>
      <c r="M271" s="292"/>
      <c r="N271" s="292"/>
      <c r="O271" s="292"/>
      <c r="P271" s="292"/>
      <c r="Q271" s="292"/>
      <c r="R271" s="292"/>
      <c r="S271" s="292"/>
      <c r="T271" s="292"/>
      <c r="U271" s="292"/>
      <c r="V271" s="292"/>
      <c r="W271" s="292"/>
      <c r="X271" s="292"/>
      <c r="Y271" s="292"/>
      <c r="Z271" s="292"/>
      <c r="AA271" s="292"/>
      <c r="AB271" s="292"/>
      <c r="AC271" s="264"/>
      <c r="AD271" s="292"/>
      <c r="AE271" s="292"/>
      <c r="AF271" s="292"/>
      <c r="AG271" s="292"/>
      <c r="AH271" s="292"/>
      <c r="AI271" s="292"/>
      <c r="AJ271" s="292"/>
      <c r="AK271" s="306" t="n">
        <v>269</v>
      </c>
      <c r="AL271" s="134" t="s">
        <v>426</v>
      </c>
      <c r="AM271" s="321" t="s">
        <v>301</v>
      </c>
      <c r="AN271" s="322" t="s">
        <v>298</v>
      </c>
      <c r="AO271" s="301" t="s">
        <v>302</v>
      </c>
      <c r="AP271" s="301"/>
    </row>
    <row r="272" customFormat="false" ht="12.75" hidden="false" customHeight="false" outlineLevel="0" collapsed="false">
      <c r="A272" s="334" t="n">
        <v>45108</v>
      </c>
      <c r="B272" s="291" t="n">
        <v>0.5</v>
      </c>
      <c r="C272" s="291" t="n">
        <v>5.074</v>
      </c>
      <c r="D272" s="291" t="n">
        <v>-0.0025</v>
      </c>
      <c r="E272" s="291" t="n">
        <v>-0.0025</v>
      </c>
      <c r="F272" s="291" t="n">
        <v>-0.005</v>
      </c>
      <c r="G272" s="336" t="n">
        <v>-0.005</v>
      </c>
      <c r="J272" s="335"/>
      <c r="K272" s="292"/>
      <c r="L272" s="292"/>
      <c r="M272" s="292"/>
      <c r="N272" s="292"/>
      <c r="O272" s="292"/>
      <c r="P272" s="292"/>
      <c r="Q272" s="292"/>
      <c r="R272" s="292"/>
      <c r="S272" s="292"/>
      <c r="T272" s="292"/>
      <c r="U272" s="292"/>
      <c r="V272" s="292"/>
      <c r="W272" s="292"/>
      <c r="X272" s="292"/>
      <c r="Y272" s="292"/>
      <c r="Z272" s="292"/>
      <c r="AA272" s="292"/>
      <c r="AB272" s="292"/>
      <c r="AC272" s="264"/>
      <c r="AD272" s="292"/>
      <c r="AE272" s="292"/>
      <c r="AF272" s="292"/>
      <c r="AG272" s="292"/>
      <c r="AH272" s="292"/>
      <c r="AI272" s="292"/>
      <c r="AJ272" s="292"/>
      <c r="AK272" s="306" t="n">
        <v>270</v>
      </c>
      <c r="AL272" s="134" t="s">
        <v>428</v>
      </c>
      <c r="AM272" s="321" t="s">
        <v>301</v>
      </c>
      <c r="AN272" s="322" t="s">
        <v>298</v>
      </c>
      <c r="AO272" s="301" t="s">
        <v>302</v>
      </c>
      <c r="AP272" s="301"/>
    </row>
    <row r="273" customFormat="false" ht="12.75" hidden="false" customHeight="false" outlineLevel="0" collapsed="false">
      <c r="A273" s="334" t="n">
        <v>45139</v>
      </c>
      <c r="B273" s="291" t="n">
        <v>0.55</v>
      </c>
      <c r="C273" s="291" t="n">
        <v>5.108</v>
      </c>
      <c r="D273" s="291" t="n">
        <v>0</v>
      </c>
      <c r="E273" s="291" t="n">
        <v>0</v>
      </c>
      <c r="F273" s="291" t="n">
        <v>-0.005</v>
      </c>
      <c r="G273" s="336" t="n">
        <v>-0.005</v>
      </c>
      <c r="J273" s="335"/>
      <c r="K273" s="292"/>
      <c r="L273" s="292"/>
      <c r="M273" s="292"/>
      <c r="N273" s="292"/>
      <c r="O273" s="292"/>
      <c r="P273" s="292"/>
      <c r="Q273" s="292"/>
      <c r="R273" s="292"/>
      <c r="S273" s="292"/>
      <c r="T273" s="292"/>
      <c r="U273" s="292"/>
      <c r="V273" s="292"/>
      <c r="W273" s="292"/>
      <c r="X273" s="292"/>
      <c r="Y273" s="292"/>
      <c r="Z273" s="292"/>
      <c r="AA273" s="292"/>
      <c r="AB273" s="292"/>
      <c r="AC273" s="264"/>
      <c r="AD273" s="292"/>
      <c r="AE273" s="292"/>
      <c r="AF273" s="292"/>
      <c r="AG273" s="292"/>
      <c r="AH273" s="292"/>
      <c r="AI273" s="292"/>
      <c r="AJ273" s="292"/>
      <c r="AK273" s="306" t="n">
        <v>271</v>
      </c>
      <c r="AL273" s="134" t="s">
        <v>430</v>
      </c>
      <c r="AM273" s="321" t="s">
        <v>301</v>
      </c>
      <c r="AN273" s="322" t="s">
        <v>298</v>
      </c>
      <c r="AO273" s="301" t="s">
        <v>302</v>
      </c>
      <c r="AP273" s="301"/>
    </row>
    <row r="274" customFormat="false" ht="12.75" hidden="false" customHeight="false" outlineLevel="0" collapsed="false">
      <c r="A274" s="334" t="n">
        <v>45170</v>
      </c>
      <c r="B274" s="291" t="n">
        <v>0.55</v>
      </c>
      <c r="C274" s="291" t="n">
        <v>5.121</v>
      </c>
      <c r="D274" s="291" t="n">
        <v>-0.0075</v>
      </c>
      <c r="E274" s="291" t="n">
        <v>-0.0075</v>
      </c>
      <c r="F274" s="291" t="n">
        <v>-0.005</v>
      </c>
      <c r="G274" s="336" t="n">
        <v>-0.005</v>
      </c>
      <c r="J274" s="335"/>
      <c r="K274" s="292"/>
      <c r="L274" s="292"/>
      <c r="M274" s="292"/>
      <c r="N274" s="292"/>
      <c r="O274" s="292"/>
      <c r="P274" s="292"/>
      <c r="Q274" s="292"/>
      <c r="R274" s="292"/>
      <c r="S274" s="292"/>
      <c r="T274" s="292"/>
      <c r="U274" s="292"/>
      <c r="V274" s="292"/>
      <c r="W274" s="292"/>
      <c r="X274" s="292"/>
      <c r="Y274" s="292"/>
      <c r="Z274" s="292"/>
      <c r="AA274" s="292"/>
      <c r="AB274" s="292"/>
      <c r="AC274" s="264"/>
      <c r="AD274" s="292"/>
      <c r="AE274" s="292"/>
      <c r="AF274" s="292"/>
      <c r="AG274" s="292"/>
      <c r="AH274" s="292"/>
      <c r="AI274" s="292"/>
      <c r="AJ274" s="292"/>
      <c r="AK274" s="306" t="n">
        <v>272</v>
      </c>
      <c r="AL274" s="134" t="s">
        <v>432</v>
      </c>
      <c r="AM274" s="321" t="s">
        <v>301</v>
      </c>
      <c r="AN274" s="322" t="s">
        <v>298</v>
      </c>
      <c r="AO274" s="301" t="s">
        <v>302</v>
      </c>
      <c r="AP274" s="301"/>
    </row>
    <row r="275" customFormat="false" ht="12.75" hidden="false" customHeight="false" outlineLevel="0" collapsed="false">
      <c r="A275" s="334" t="n">
        <v>45200</v>
      </c>
      <c r="B275" s="291" t="n">
        <v>0.6</v>
      </c>
      <c r="C275" s="291" t="n">
        <v>5.113</v>
      </c>
      <c r="D275" s="291" t="n">
        <v>-0.0175</v>
      </c>
      <c r="E275" s="291" t="n">
        <v>-0.0175</v>
      </c>
      <c r="F275" s="291" t="n">
        <v>-0.005</v>
      </c>
      <c r="G275" s="336" t="n">
        <v>-0.005</v>
      </c>
      <c r="J275" s="335"/>
      <c r="K275" s="292"/>
      <c r="L275" s="292"/>
      <c r="M275" s="292"/>
      <c r="N275" s="292"/>
      <c r="O275" s="292"/>
      <c r="P275" s="292"/>
      <c r="Q275" s="292"/>
      <c r="R275" s="292"/>
      <c r="S275" s="292"/>
      <c r="T275" s="292"/>
      <c r="U275" s="292"/>
      <c r="V275" s="292"/>
      <c r="W275" s="292"/>
      <c r="X275" s="292"/>
      <c r="Y275" s="292"/>
      <c r="Z275" s="292"/>
      <c r="AA275" s="292"/>
      <c r="AB275" s="292"/>
      <c r="AC275" s="264"/>
      <c r="AD275" s="292"/>
      <c r="AE275" s="292"/>
      <c r="AF275" s="292"/>
      <c r="AG275" s="292"/>
      <c r="AH275" s="292"/>
      <c r="AI275" s="292"/>
      <c r="AJ275" s="292"/>
      <c r="AK275" s="306" t="n">
        <v>273</v>
      </c>
      <c r="AL275" s="134" t="s">
        <v>433</v>
      </c>
      <c r="AM275" s="321" t="s">
        <v>301</v>
      </c>
      <c r="AN275" s="322" t="s">
        <v>298</v>
      </c>
      <c r="AO275" s="301" t="s">
        <v>302</v>
      </c>
      <c r="AP275" s="301"/>
    </row>
    <row r="276" customFormat="false" ht="12.75" hidden="false" customHeight="false" outlineLevel="0" collapsed="false">
      <c r="A276" s="334" t="n">
        <v>45231</v>
      </c>
      <c r="B276" s="291" t="n">
        <v>0.85</v>
      </c>
      <c r="C276" s="291" t="n">
        <v>5.283</v>
      </c>
      <c r="D276" s="291" t="n">
        <v>-0.0525</v>
      </c>
      <c r="E276" s="291" t="n">
        <v>-0.0525</v>
      </c>
      <c r="F276" s="291" t="n">
        <v>-0.005</v>
      </c>
      <c r="G276" s="336" t="n">
        <v>-0.005</v>
      </c>
      <c r="J276" s="335"/>
      <c r="K276" s="292"/>
      <c r="L276" s="292"/>
      <c r="M276" s="292"/>
      <c r="N276" s="292"/>
      <c r="O276" s="292"/>
      <c r="P276" s="292"/>
      <c r="Q276" s="292"/>
      <c r="R276" s="292"/>
      <c r="S276" s="292"/>
      <c r="T276" s="292"/>
      <c r="U276" s="292"/>
      <c r="V276" s="292"/>
      <c r="W276" s="292"/>
      <c r="X276" s="292"/>
      <c r="Y276" s="292"/>
      <c r="Z276" s="292"/>
      <c r="AA276" s="292"/>
      <c r="AB276" s="292"/>
      <c r="AC276" s="264"/>
      <c r="AD276" s="292"/>
      <c r="AE276" s="292"/>
      <c r="AF276" s="292"/>
      <c r="AG276" s="292"/>
      <c r="AH276" s="292"/>
      <c r="AI276" s="292"/>
      <c r="AJ276" s="292"/>
      <c r="AK276" s="306" t="n">
        <v>274</v>
      </c>
      <c r="AL276" s="134" t="s">
        <v>435</v>
      </c>
      <c r="AM276" s="321" t="s">
        <v>301</v>
      </c>
      <c r="AN276" s="322" t="s">
        <v>298</v>
      </c>
      <c r="AO276" s="301" t="s">
        <v>302</v>
      </c>
      <c r="AP276" s="301"/>
    </row>
    <row r="277" customFormat="false" ht="12.75" hidden="false" customHeight="false" outlineLevel="0" collapsed="false">
      <c r="A277" s="334" t="n">
        <v>45261</v>
      </c>
      <c r="B277" s="291" t="n">
        <v>1.05</v>
      </c>
      <c r="C277" s="291" t="n">
        <v>5.458</v>
      </c>
      <c r="D277" s="291" t="n">
        <v>-0.075</v>
      </c>
      <c r="E277" s="291" t="n">
        <v>-0.075</v>
      </c>
      <c r="F277" s="291" t="n">
        <v>-0.005</v>
      </c>
      <c r="G277" s="336" t="n">
        <v>-0.005</v>
      </c>
      <c r="J277" s="335"/>
      <c r="K277" s="292"/>
      <c r="L277" s="292"/>
      <c r="M277" s="292"/>
      <c r="N277" s="292"/>
      <c r="O277" s="292"/>
      <c r="P277" s="292"/>
      <c r="Q277" s="292"/>
      <c r="R277" s="292"/>
      <c r="S277" s="292"/>
      <c r="T277" s="292"/>
      <c r="U277" s="292"/>
      <c r="V277" s="292"/>
      <c r="W277" s="292"/>
      <c r="X277" s="292"/>
      <c r="Y277" s="292"/>
      <c r="Z277" s="292"/>
      <c r="AA277" s="292"/>
      <c r="AB277" s="292"/>
      <c r="AC277" s="264"/>
      <c r="AD277" s="292"/>
      <c r="AE277" s="292"/>
      <c r="AF277" s="292"/>
      <c r="AG277" s="292"/>
      <c r="AH277" s="292"/>
      <c r="AI277" s="292"/>
      <c r="AJ277" s="292"/>
      <c r="AK277" s="306" t="n">
        <v>275</v>
      </c>
      <c r="AL277" s="134" t="s">
        <v>437</v>
      </c>
      <c r="AM277" s="321" t="s">
        <v>301</v>
      </c>
      <c r="AN277" s="322" t="s">
        <v>298</v>
      </c>
      <c r="AO277" s="301" t="s">
        <v>302</v>
      </c>
      <c r="AP277" s="301"/>
    </row>
    <row r="278" customFormat="false" ht="12.75" hidden="false" customHeight="false" outlineLevel="0" collapsed="false">
      <c r="A278" s="334" t="n">
        <v>45292</v>
      </c>
      <c r="B278" s="291" t="n">
        <v>1.05</v>
      </c>
      <c r="C278" s="291" t="n">
        <v>5.5155</v>
      </c>
      <c r="D278" s="291" t="n">
        <v>-0.0775</v>
      </c>
      <c r="E278" s="291" t="n">
        <v>-0.0775</v>
      </c>
      <c r="F278" s="291" t="n">
        <v>-0.005</v>
      </c>
      <c r="G278" s="336" t="n">
        <v>-0.005</v>
      </c>
      <c r="J278" s="335"/>
      <c r="K278" s="292"/>
      <c r="L278" s="292"/>
      <c r="M278" s="292"/>
      <c r="N278" s="292"/>
      <c r="O278" s="292"/>
      <c r="P278" s="292"/>
      <c r="Q278" s="292"/>
      <c r="R278" s="292"/>
      <c r="S278" s="292"/>
      <c r="T278" s="292"/>
      <c r="U278" s="292"/>
      <c r="V278" s="292"/>
      <c r="W278" s="292"/>
      <c r="X278" s="292"/>
      <c r="Y278" s="292"/>
      <c r="Z278" s="292"/>
      <c r="AA278" s="292"/>
      <c r="AB278" s="292"/>
      <c r="AC278" s="264"/>
      <c r="AD278" s="292"/>
      <c r="AE278" s="292"/>
      <c r="AF278" s="292"/>
      <c r="AG278" s="292"/>
      <c r="AH278" s="292"/>
      <c r="AI278" s="292"/>
      <c r="AJ278" s="292"/>
      <c r="AK278" s="306" t="n">
        <v>276</v>
      </c>
      <c r="AL278" s="134" t="s">
        <v>439</v>
      </c>
      <c r="AM278" s="321" t="s">
        <v>301</v>
      </c>
      <c r="AN278" s="322" t="s">
        <v>298</v>
      </c>
      <c r="AO278" s="301" t="s">
        <v>302</v>
      </c>
      <c r="AP278" s="301"/>
    </row>
    <row r="279" customFormat="false" ht="12.75" hidden="false" customHeight="false" outlineLevel="0" collapsed="false">
      <c r="A279" s="334" t="n">
        <v>45323</v>
      </c>
      <c r="B279" s="291" t="n">
        <v>1.05</v>
      </c>
      <c r="C279" s="291" t="n">
        <v>5.4015</v>
      </c>
      <c r="D279" s="291" t="n">
        <v>-0.06</v>
      </c>
      <c r="E279" s="291" t="n">
        <v>-0.06</v>
      </c>
      <c r="F279" s="291" t="n">
        <v>-0.005</v>
      </c>
      <c r="G279" s="336" t="n">
        <v>-0.005</v>
      </c>
      <c r="J279" s="335"/>
      <c r="K279" s="292"/>
      <c r="L279" s="292"/>
      <c r="M279" s="292"/>
      <c r="N279" s="292"/>
      <c r="O279" s="292"/>
      <c r="P279" s="292"/>
      <c r="Q279" s="292"/>
      <c r="R279" s="292"/>
      <c r="S279" s="292"/>
      <c r="T279" s="292"/>
      <c r="U279" s="292"/>
      <c r="V279" s="292"/>
      <c r="W279" s="292"/>
      <c r="X279" s="292"/>
      <c r="Y279" s="292"/>
      <c r="Z279" s="292"/>
      <c r="AA279" s="292"/>
      <c r="AB279" s="292"/>
      <c r="AC279" s="264"/>
      <c r="AD279" s="292"/>
      <c r="AE279" s="292"/>
      <c r="AF279" s="292"/>
      <c r="AG279" s="292"/>
      <c r="AH279" s="292"/>
      <c r="AI279" s="292"/>
      <c r="AJ279" s="292"/>
      <c r="AK279" s="306" t="n">
        <v>277</v>
      </c>
      <c r="AL279" s="134" t="s">
        <v>441</v>
      </c>
      <c r="AM279" s="321" t="s">
        <v>301</v>
      </c>
      <c r="AN279" s="322" t="s">
        <v>298</v>
      </c>
      <c r="AO279" s="301" t="s">
        <v>302</v>
      </c>
      <c r="AP279" s="301"/>
    </row>
    <row r="280" customFormat="false" ht="12.75" hidden="false" customHeight="false" outlineLevel="0" collapsed="false">
      <c r="A280" s="334" t="n">
        <v>45352</v>
      </c>
      <c r="B280" s="291" t="n">
        <v>0.8</v>
      </c>
      <c r="C280" s="291" t="n">
        <v>5.2695</v>
      </c>
      <c r="D280" s="291" t="n">
        <v>-0.0475</v>
      </c>
      <c r="E280" s="291" t="n">
        <v>-0.0475</v>
      </c>
      <c r="F280" s="291" t="n">
        <v>-0.005</v>
      </c>
      <c r="G280" s="336" t="n">
        <v>-0.005</v>
      </c>
      <c r="J280" s="335"/>
      <c r="K280" s="292"/>
      <c r="L280" s="292"/>
      <c r="M280" s="292"/>
      <c r="N280" s="292"/>
      <c r="O280" s="292"/>
      <c r="P280" s="292"/>
      <c r="Q280" s="292"/>
      <c r="R280" s="292"/>
      <c r="S280" s="292"/>
      <c r="T280" s="292"/>
      <c r="U280" s="292"/>
      <c r="V280" s="292"/>
      <c r="W280" s="292"/>
      <c r="X280" s="292"/>
      <c r="Y280" s="292"/>
      <c r="Z280" s="292"/>
      <c r="AA280" s="292"/>
      <c r="AB280" s="292"/>
      <c r="AC280" s="264"/>
      <c r="AD280" s="292"/>
      <c r="AE280" s="292"/>
      <c r="AF280" s="292"/>
      <c r="AG280" s="292"/>
      <c r="AH280" s="292"/>
      <c r="AI280" s="292"/>
      <c r="AJ280" s="292"/>
      <c r="AK280" s="306" t="n">
        <v>278</v>
      </c>
      <c r="AL280" s="134" t="s">
        <v>443</v>
      </c>
      <c r="AM280" s="321" t="s">
        <v>301</v>
      </c>
      <c r="AN280" s="322" t="s">
        <v>298</v>
      </c>
      <c r="AO280" s="301" t="s">
        <v>302</v>
      </c>
      <c r="AP280" s="301"/>
    </row>
    <row r="281" customFormat="false" ht="12.75" hidden="false" customHeight="false" outlineLevel="0" collapsed="false">
      <c r="A281" s="334" t="n">
        <v>45383</v>
      </c>
      <c r="B281" s="291" t="n">
        <v>0.45</v>
      </c>
      <c r="C281" s="291" t="n">
        <v>5.0995</v>
      </c>
      <c r="D281" s="291" t="n">
        <v>-0.01</v>
      </c>
      <c r="E281" s="291" t="n">
        <v>-0.01</v>
      </c>
      <c r="F281" s="291" t="n">
        <v>-0.005</v>
      </c>
      <c r="G281" s="336" t="n">
        <v>-0.005</v>
      </c>
      <c r="J281" s="335"/>
      <c r="K281" s="292"/>
      <c r="L281" s="292"/>
      <c r="M281" s="292"/>
      <c r="N281" s="292"/>
      <c r="O281" s="292"/>
      <c r="P281" s="292"/>
      <c r="Q281" s="292"/>
      <c r="R281" s="292"/>
      <c r="S281" s="292"/>
      <c r="T281" s="292"/>
      <c r="U281" s="292"/>
      <c r="V281" s="292"/>
      <c r="W281" s="292"/>
      <c r="X281" s="292"/>
      <c r="Y281" s="292"/>
      <c r="Z281" s="292"/>
      <c r="AA281" s="292"/>
      <c r="AB281" s="292"/>
      <c r="AC281" s="264"/>
      <c r="AD281" s="292"/>
      <c r="AE281" s="292"/>
      <c r="AF281" s="292"/>
      <c r="AG281" s="292"/>
      <c r="AH281" s="292"/>
      <c r="AI281" s="292"/>
      <c r="AJ281" s="292"/>
      <c r="AK281" s="306" t="n">
        <v>279</v>
      </c>
      <c r="AL281" s="134" t="s">
        <v>445</v>
      </c>
      <c r="AM281" s="321" t="s">
        <v>301</v>
      </c>
      <c r="AN281" s="322" t="s">
        <v>298</v>
      </c>
      <c r="AO281" s="301" t="s">
        <v>302</v>
      </c>
      <c r="AP281" s="301"/>
    </row>
    <row r="282" customFormat="false" ht="12.75" hidden="false" customHeight="false" outlineLevel="0" collapsed="false">
      <c r="A282" s="334" t="n">
        <v>45413</v>
      </c>
      <c r="B282" s="291" t="n">
        <v>0.5</v>
      </c>
      <c r="C282" s="291" t="n">
        <v>5.0995</v>
      </c>
      <c r="D282" s="291" t="n">
        <v>-0.01</v>
      </c>
      <c r="E282" s="291" t="n">
        <v>-0.01</v>
      </c>
      <c r="F282" s="291" t="n">
        <v>-0.005</v>
      </c>
      <c r="G282" s="336" t="n">
        <v>-0.005</v>
      </c>
      <c r="J282" s="335"/>
      <c r="K282" s="292"/>
      <c r="L282" s="292"/>
      <c r="M282" s="292"/>
      <c r="N282" s="292"/>
      <c r="O282" s="292"/>
      <c r="P282" s="292"/>
      <c r="Q282" s="292"/>
      <c r="R282" s="292"/>
      <c r="S282" s="292"/>
      <c r="T282" s="292"/>
      <c r="U282" s="292"/>
      <c r="V282" s="292"/>
      <c r="W282" s="292"/>
      <c r="X282" s="292"/>
      <c r="Y282" s="292"/>
      <c r="Z282" s="292"/>
      <c r="AA282" s="292"/>
      <c r="AB282" s="292"/>
      <c r="AC282" s="264"/>
      <c r="AD282" s="292"/>
      <c r="AE282" s="292"/>
      <c r="AF282" s="292"/>
      <c r="AG282" s="292"/>
      <c r="AH282" s="292"/>
      <c r="AI282" s="292"/>
      <c r="AJ282" s="292"/>
      <c r="AK282" s="306" t="n">
        <v>280</v>
      </c>
      <c r="AL282" s="134" t="s">
        <v>446</v>
      </c>
      <c r="AM282" s="321" t="s">
        <v>301</v>
      </c>
      <c r="AN282" s="322" t="s">
        <v>298</v>
      </c>
      <c r="AO282" s="301" t="s">
        <v>302</v>
      </c>
      <c r="AP282" s="301"/>
    </row>
    <row r="283" customFormat="false" ht="12.75" hidden="false" customHeight="false" outlineLevel="0" collapsed="false">
      <c r="A283" s="334" t="n">
        <v>45444</v>
      </c>
      <c r="B283" s="291" t="n">
        <v>0.5</v>
      </c>
      <c r="C283" s="291" t="n">
        <v>5.1315</v>
      </c>
      <c r="D283" s="291" t="n">
        <v>-0.005</v>
      </c>
      <c r="E283" s="291" t="n">
        <v>-0.005</v>
      </c>
      <c r="F283" s="291" t="n">
        <v>-0.005</v>
      </c>
      <c r="G283" s="336" t="n">
        <v>-0.005</v>
      </c>
      <c r="J283" s="335"/>
      <c r="K283" s="292"/>
      <c r="L283" s="292"/>
      <c r="M283" s="292"/>
      <c r="N283" s="292"/>
      <c r="O283" s="292"/>
      <c r="P283" s="292"/>
      <c r="Q283" s="292"/>
      <c r="R283" s="292"/>
      <c r="S283" s="292"/>
      <c r="T283" s="292"/>
      <c r="U283" s="292"/>
      <c r="V283" s="292"/>
      <c r="W283" s="292"/>
      <c r="X283" s="292"/>
      <c r="Y283" s="292"/>
      <c r="Z283" s="292"/>
      <c r="AA283" s="292"/>
      <c r="AB283" s="292"/>
      <c r="AC283" s="264"/>
      <c r="AD283" s="292"/>
      <c r="AE283" s="292"/>
      <c r="AF283" s="292"/>
      <c r="AG283" s="292"/>
      <c r="AH283" s="292"/>
      <c r="AI283" s="292"/>
      <c r="AJ283" s="292"/>
      <c r="AK283" s="306" t="n">
        <v>281</v>
      </c>
      <c r="AL283" s="134" t="s">
        <v>448</v>
      </c>
      <c r="AM283" s="321" t="s">
        <v>301</v>
      </c>
      <c r="AN283" s="322" t="s">
        <v>298</v>
      </c>
      <c r="AO283" s="301" t="s">
        <v>302</v>
      </c>
      <c r="AP283" s="301"/>
    </row>
    <row r="284" customFormat="false" ht="12.75" hidden="false" customHeight="false" outlineLevel="0" collapsed="false">
      <c r="A284" s="334" t="n">
        <v>45474</v>
      </c>
      <c r="B284" s="291" t="n">
        <v>0.5</v>
      </c>
      <c r="C284" s="291" t="n">
        <v>5.1815</v>
      </c>
      <c r="D284" s="291" t="n">
        <v>-0.0025</v>
      </c>
      <c r="E284" s="291" t="n">
        <v>-0.0025</v>
      </c>
      <c r="F284" s="291" t="n">
        <v>-0.005</v>
      </c>
      <c r="G284" s="336" t="n">
        <v>-0.005</v>
      </c>
      <c r="J284" s="335"/>
      <c r="K284" s="292"/>
      <c r="L284" s="292"/>
      <c r="M284" s="292"/>
      <c r="N284" s="292"/>
      <c r="O284" s="292"/>
      <c r="P284" s="292"/>
      <c r="Q284" s="292"/>
      <c r="R284" s="292"/>
      <c r="S284" s="292"/>
      <c r="T284" s="292"/>
      <c r="U284" s="292"/>
      <c r="V284" s="292"/>
      <c r="W284" s="292"/>
      <c r="X284" s="292"/>
      <c r="Y284" s="292"/>
      <c r="Z284" s="292"/>
      <c r="AA284" s="292"/>
      <c r="AB284" s="292"/>
      <c r="AC284" s="264"/>
      <c r="AD284" s="292"/>
      <c r="AE284" s="292"/>
      <c r="AF284" s="292"/>
      <c r="AG284" s="292"/>
      <c r="AH284" s="292"/>
      <c r="AI284" s="292"/>
      <c r="AJ284" s="292"/>
      <c r="AK284" s="306" t="n">
        <v>282</v>
      </c>
      <c r="AL284" s="134" t="s">
        <v>450</v>
      </c>
      <c r="AM284" s="321" t="s">
        <v>301</v>
      </c>
      <c r="AN284" s="322" t="s">
        <v>298</v>
      </c>
      <c r="AO284" s="301" t="s">
        <v>302</v>
      </c>
      <c r="AP284" s="301"/>
    </row>
    <row r="285" customFormat="false" ht="12.75" hidden="false" customHeight="false" outlineLevel="0" collapsed="false">
      <c r="A285" s="334" t="n">
        <v>45505</v>
      </c>
      <c r="B285" s="291" t="n">
        <v>0.55</v>
      </c>
      <c r="C285" s="291" t="n">
        <v>5.2155</v>
      </c>
      <c r="D285" s="291" t="n">
        <v>0</v>
      </c>
      <c r="E285" s="291" t="n">
        <v>0</v>
      </c>
      <c r="F285" s="291" t="n">
        <v>-0.005</v>
      </c>
      <c r="G285" s="336" t="n">
        <v>-0.005</v>
      </c>
      <c r="J285" s="335"/>
      <c r="K285" s="292"/>
      <c r="L285" s="292"/>
      <c r="M285" s="292"/>
      <c r="N285" s="292"/>
      <c r="O285" s="292"/>
      <c r="P285" s="292"/>
      <c r="Q285" s="292"/>
      <c r="R285" s="292"/>
      <c r="S285" s="292"/>
      <c r="T285" s="292"/>
      <c r="U285" s="292"/>
      <c r="V285" s="292"/>
      <c r="W285" s="292"/>
      <c r="X285" s="292"/>
      <c r="Y285" s="292"/>
      <c r="Z285" s="292"/>
      <c r="AA285" s="292"/>
      <c r="AB285" s="292"/>
      <c r="AC285" s="264"/>
      <c r="AD285" s="292"/>
      <c r="AE285" s="292"/>
      <c r="AF285" s="292"/>
      <c r="AG285" s="292"/>
      <c r="AH285" s="292"/>
      <c r="AI285" s="292"/>
      <c r="AJ285" s="292"/>
      <c r="AK285" s="306" t="n">
        <v>283</v>
      </c>
      <c r="AL285" s="134" t="s">
        <v>452</v>
      </c>
      <c r="AM285" s="321" t="s">
        <v>301</v>
      </c>
      <c r="AN285" s="322" t="s">
        <v>298</v>
      </c>
      <c r="AO285" s="301" t="s">
        <v>302</v>
      </c>
      <c r="AP285" s="301"/>
    </row>
    <row r="286" customFormat="false" ht="12.75" hidden="false" customHeight="false" outlineLevel="0" collapsed="false">
      <c r="A286" s="334" t="n">
        <v>45536</v>
      </c>
      <c r="B286" s="291" t="n">
        <v>0.55</v>
      </c>
      <c r="C286" s="291" t="n">
        <v>5.2285</v>
      </c>
      <c r="D286" s="291" t="n">
        <v>-0.0075</v>
      </c>
      <c r="E286" s="291" t="n">
        <v>-0.0075</v>
      </c>
      <c r="F286" s="291" t="n">
        <v>-0.005</v>
      </c>
      <c r="G286" s="336" t="n">
        <v>-0.005</v>
      </c>
      <c r="J286" s="335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  <c r="U286" s="292"/>
      <c r="V286" s="292"/>
      <c r="W286" s="292"/>
      <c r="X286" s="292"/>
      <c r="Y286" s="292"/>
      <c r="Z286" s="292"/>
      <c r="AA286" s="292"/>
      <c r="AB286" s="292"/>
      <c r="AC286" s="264"/>
      <c r="AD286" s="292"/>
      <c r="AE286" s="292"/>
      <c r="AF286" s="292"/>
      <c r="AG286" s="292"/>
      <c r="AH286" s="292"/>
      <c r="AI286" s="292"/>
      <c r="AJ286" s="292"/>
      <c r="AK286" s="306" t="n">
        <v>284</v>
      </c>
      <c r="AL286" s="134" t="s">
        <v>454</v>
      </c>
      <c r="AM286" s="321" t="s">
        <v>301</v>
      </c>
      <c r="AN286" s="322" t="s">
        <v>298</v>
      </c>
      <c r="AO286" s="301" t="s">
        <v>302</v>
      </c>
      <c r="AP286" s="301"/>
    </row>
    <row r="287" customFormat="false" ht="12.75" hidden="false" customHeight="false" outlineLevel="0" collapsed="false">
      <c r="A287" s="334" t="n">
        <v>45566</v>
      </c>
      <c r="B287" s="291" t="n">
        <v>0.6</v>
      </c>
      <c r="C287" s="291" t="n">
        <v>5.2205</v>
      </c>
      <c r="D287" s="291" t="n">
        <v>-0.0175</v>
      </c>
      <c r="E287" s="291" t="n">
        <v>-0.0175</v>
      </c>
      <c r="F287" s="291" t="n">
        <v>-0.005</v>
      </c>
      <c r="G287" s="336" t="n">
        <v>-0.005</v>
      </c>
      <c r="J287" s="335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  <c r="U287" s="292"/>
      <c r="V287" s="292"/>
      <c r="W287" s="292"/>
      <c r="X287" s="292"/>
      <c r="Y287" s="292"/>
      <c r="Z287" s="292"/>
      <c r="AA287" s="292"/>
      <c r="AB287" s="292"/>
      <c r="AC287" s="264"/>
      <c r="AD287" s="292"/>
      <c r="AE287" s="292"/>
      <c r="AF287" s="292"/>
      <c r="AG287" s="292"/>
      <c r="AH287" s="292"/>
      <c r="AI287" s="292"/>
      <c r="AJ287" s="292"/>
      <c r="AK287" s="306" t="n">
        <v>285</v>
      </c>
      <c r="AL287" s="134" t="s">
        <v>456</v>
      </c>
      <c r="AM287" s="321" t="s">
        <v>301</v>
      </c>
      <c r="AN287" s="322" t="s">
        <v>298</v>
      </c>
      <c r="AO287" s="301" t="s">
        <v>302</v>
      </c>
      <c r="AP287" s="301"/>
    </row>
    <row r="288" customFormat="false" ht="12.75" hidden="false" customHeight="false" outlineLevel="0" collapsed="false">
      <c r="A288" s="334" t="n">
        <v>45597</v>
      </c>
      <c r="B288" s="291" t="n">
        <v>0.85</v>
      </c>
      <c r="C288" s="291" t="n">
        <v>5.3905</v>
      </c>
      <c r="D288" s="291" t="n">
        <v>-0.0525</v>
      </c>
      <c r="E288" s="291" t="n">
        <v>-0.0525</v>
      </c>
      <c r="F288" s="291" t="n">
        <v>-0.005</v>
      </c>
      <c r="G288" s="336" t="n">
        <v>-0.005</v>
      </c>
      <c r="J288" s="335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  <c r="U288" s="292"/>
      <c r="V288" s="292"/>
      <c r="W288" s="292"/>
      <c r="X288" s="292"/>
      <c r="Y288" s="292"/>
      <c r="Z288" s="292"/>
      <c r="AA288" s="292"/>
      <c r="AB288" s="292"/>
      <c r="AC288" s="264"/>
      <c r="AD288" s="292"/>
      <c r="AE288" s="292"/>
      <c r="AF288" s="292"/>
      <c r="AG288" s="292"/>
      <c r="AH288" s="292"/>
      <c r="AI288" s="292"/>
      <c r="AJ288" s="292"/>
      <c r="AK288" s="306" t="n">
        <v>286</v>
      </c>
      <c r="AL288" s="134" t="s">
        <v>458</v>
      </c>
      <c r="AM288" s="321" t="s">
        <v>301</v>
      </c>
      <c r="AN288" s="322" t="s">
        <v>298</v>
      </c>
      <c r="AO288" s="301" t="s">
        <v>302</v>
      </c>
      <c r="AP288" s="301"/>
    </row>
    <row r="289" customFormat="false" ht="12.75" hidden="false" customHeight="false" outlineLevel="0" collapsed="false">
      <c r="A289" s="334" t="n">
        <v>45627</v>
      </c>
      <c r="B289" s="291" t="n">
        <v>1.05</v>
      </c>
      <c r="C289" s="291" t="n">
        <v>5.5655</v>
      </c>
      <c r="D289" s="291" t="n">
        <v>-0.075</v>
      </c>
      <c r="E289" s="291" t="n">
        <v>-0.075</v>
      </c>
      <c r="F289" s="291" t="n">
        <v>-0.005</v>
      </c>
      <c r="G289" s="336" t="n">
        <v>-0.005</v>
      </c>
      <c r="J289" s="335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  <c r="U289" s="292"/>
      <c r="V289" s="292"/>
      <c r="W289" s="292"/>
      <c r="X289" s="292"/>
      <c r="Y289" s="292"/>
      <c r="Z289" s="292"/>
      <c r="AA289" s="292"/>
      <c r="AB289" s="292"/>
      <c r="AC289" s="264"/>
      <c r="AD289" s="292"/>
      <c r="AE289" s="292"/>
      <c r="AF289" s="292"/>
      <c r="AG289" s="292"/>
      <c r="AH289" s="292"/>
      <c r="AI289" s="292"/>
      <c r="AJ289" s="292"/>
      <c r="AK289" s="306" t="n">
        <v>287</v>
      </c>
      <c r="AL289" s="134" t="s">
        <v>460</v>
      </c>
      <c r="AM289" s="321" t="s">
        <v>301</v>
      </c>
      <c r="AN289" s="322" t="s">
        <v>298</v>
      </c>
      <c r="AO289" s="301" t="s">
        <v>302</v>
      </c>
      <c r="AP289" s="301"/>
    </row>
    <row r="290" customFormat="false" ht="12.75" hidden="false" customHeight="false" outlineLevel="0" collapsed="false">
      <c r="A290" s="334" t="n">
        <v>45658</v>
      </c>
      <c r="B290" s="291" t="n">
        <v>1.05</v>
      </c>
      <c r="C290" s="291"/>
      <c r="D290" s="291" t="n">
        <v>-0.0775</v>
      </c>
      <c r="E290" s="291" t="n">
        <v>-0.0775</v>
      </c>
      <c r="F290" s="291" t="n">
        <v>-0.005</v>
      </c>
      <c r="G290" s="336" t="n">
        <v>-0.005</v>
      </c>
      <c r="J290" s="335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  <c r="U290" s="292"/>
      <c r="V290" s="292"/>
      <c r="W290" s="292"/>
      <c r="X290" s="292"/>
      <c r="Y290" s="292"/>
      <c r="Z290" s="292"/>
      <c r="AA290" s="292"/>
      <c r="AB290" s="292"/>
      <c r="AC290" s="264"/>
      <c r="AD290" s="292"/>
      <c r="AE290" s="292"/>
      <c r="AF290" s="292"/>
      <c r="AG290" s="292"/>
      <c r="AH290" s="292"/>
      <c r="AI290" s="292"/>
      <c r="AJ290" s="292"/>
      <c r="AK290" s="306" t="n">
        <v>288</v>
      </c>
      <c r="AL290" s="134" t="s">
        <v>462</v>
      </c>
      <c r="AM290" s="321" t="s">
        <v>301</v>
      </c>
      <c r="AN290" s="322" t="s">
        <v>298</v>
      </c>
      <c r="AO290" s="301" t="s">
        <v>302</v>
      </c>
      <c r="AP290" s="301"/>
    </row>
    <row r="291" customFormat="false" ht="12.75" hidden="false" customHeight="false" outlineLevel="0" collapsed="false">
      <c r="A291" s="334" t="n">
        <v>45689</v>
      </c>
      <c r="B291" s="291" t="n">
        <v>1.05</v>
      </c>
      <c r="C291" s="291"/>
      <c r="D291" s="291" t="n">
        <v>-0.06</v>
      </c>
      <c r="E291" s="291" t="n">
        <v>-0.06</v>
      </c>
      <c r="F291" s="291" t="n">
        <v>-0.005</v>
      </c>
      <c r="G291" s="336" t="n">
        <v>-0.005</v>
      </c>
      <c r="J291" s="335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  <c r="U291" s="292"/>
      <c r="V291" s="292"/>
      <c r="W291" s="292"/>
      <c r="X291" s="292"/>
      <c r="Y291" s="292"/>
      <c r="Z291" s="292"/>
      <c r="AA291" s="292"/>
      <c r="AB291" s="292"/>
      <c r="AC291" s="264"/>
      <c r="AD291" s="292"/>
      <c r="AE291" s="292"/>
      <c r="AF291" s="292"/>
      <c r="AG291" s="292"/>
      <c r="AH291" s="292"/>
      <c r="AI291" s="292"/>
      <c r="AJ291" s="292"/>
      <c r="AK291" s="306" t="n">
        <v>289</v>
      </c>
      <c r="AL291" s="134" t="s">
        <v>464</v>
      </c>
      <c r="AM291" s="321" t="s">
        <v>301</v>
      </c>
      <c r="AN291" s="322" t="s">
        <v>298</v>
      </c>
      <c r="AO291" s="301" t="s">
        <v>302</v>
      </c>
      <c r="AP291" s="301"/>
    </row>
    <row r="292" customFormat="false" ht="12.75" hidden="false" customHeight="false" outlineLevel="0" collapsed="false">
      <c r="A292" s="334" t="n">
        <v>45717</v>
      </c>
      <c r="B292" s="291" t="n">
        <v>0.8</v>
      </c>
      <c r="C292" s="291"/>
      <c r="D292" s="291" t="n">
        <v>-0.0475</v>
      </c>
      <c r="E292" s="291" t="n">
        <v>-0.0475</v>
      </c>
      <c r="F292" s="291" t="n">
        <v>-0.005</v>
      </c>
      <c r="G292" s="336" t="n">
        <v>-0.005</v>
      </c>
      <c r="J292" s="335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  <c r="U292" s="292"/>
      <c r="V292" s="292"/>
      <c r="W292" s="292"/>
      <c r="X292" s="292"/>
      <c r="Y292" s="292"/>
      <c r="Z292" s="292"/>
      <c r="AA292" s="292"/>
      <c r="AB292" s="292"/>
      <c r="AC292" s="264"/>
      <c r="AD292" s="292"/>
      <c r="AE292" s="292"/>
      <c r="AF292" s="292"/>
      <c r="AG292" s="292"/>
      <c r="AH292" s="292"/>
      <c r="AI292" s="292"/>
      <c r="AJ292" s="292"/>
      <c r="AK292" s="306" t="n">
        <v>290</v>
      </c>
      <c r="AL292" s="134" t="s">
        <v>466</v>
      </c>
      <c r="AM292" s="321" t="s">
        <v>301</v>
      </c>
      <c r="AN292" s="322" t="s">
        <v>298</v>
      </c>
      <c r="AO292" s="301" t="s">
        <v>302</v>
      </c>
      <c r="AP292" s="301"/>
    </row>
    <row r="293" customFormat="false" ht="12.75" hidden="false" customHeight="false" outlineLevel="0" collapsed="false">
      <c r="A293" s="334" t="n">
        <v>45748</v>
      </c>
      <c r="B293" s="291" t="n">
        <v>0.45</v>
      </c>
      <c r="C293" s="291"/>
      <c r="D293" s="291" t="n">
        <v>-0.01</v>
      </c>
      <c r="E293" s="291" t="n">
        <v>-0.01</v>
      </c>
      <c r="F293" s="291" t="n">
        <v>-0.005</v>
      </c>
      <c r="G293" s="336" t="n">
        <v>-0.005</v>
      </c>
      <c r="J293" s="335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  <c r="U293" s="292"/>
      <c r="V293" s="292"/>
      <c r="W293" s="292"/>
      <c r="X293" s="292"/>
      <c r="Y293" s="292"/>
      <c r="Z293" s="292"/>
      <c r="AA293" s="292"/>
      <c r="AB293" s="292"/>
      <c r="AC293" s="264"/>
      <c r="AD293" s="292"/>
      <c r="AE293" s="292"/>
      <c r="AF293" s="292"/>
      <c r="AG293" s="292"/>
      <c r="AH293" s="292"/>
      <c r="AI293" s="292"/>
      <c r="AJ293" s="292"/>
      <c r="AK293" s="306" t="n">
        <v>291</v>
      </c>
      <c r="AL293" s="134" t="s">
        <v>468</v>
      </c>
      <c r="AM293" s="321" t="s">
        <v>301</v>
      </c>
      <c r="AN293" s="322" t="s">
        <v>298</v>
      </c>
      <c r="AO293" s="301" t="s">
        <v>302</v>
      </c>
      <c r="AP293" s="301"/>
    </row>
    <row r="294" customFormat="false" ht="12.75" hidden="false" customHeight="false" outlineLevel="0" collapsed="false">
      <c r="A294" s="334" t="n">
        <v>45778</v>
      </c>
      <c r="B294" s="291" t="n">
        <v>0.5</v>
      </c>
      <c r="C294" s="291"/>
      <c r="D294" s="291" t="n">
        <v>-0.01</v>
      </c>
      <c r="E294" s="291" t="n">
        <v>-0.01</v>
      </c>
      <c r="F294" s="291" t="n">
        <v>-0.005</v>
      </c>
      <c r="G294" s="336" t="n">
        <v>-0.005</v>
      </c>
      <c r="J294" s="335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  <c r="U294" s="292"/>
      <c r="V294" s="292"/>
      <c r="W294" s="292"/>
      <c r="X294" s="292"/>
      <c r="Y294" s="292"/>
      <c r="Z294" s="292"/>
      <c r="AA294" s="292"/>
      <c r="AB294" s="292"/>
      <c r="AC294" s="264"/>
      <c r="AD294" s="292"/>
      <c r="AE294" s="292"/>
      <c r="AF294" s="292"/>
      <c r="AG294" s="292"/>
      <c r="AH294" s="292"/>
      <c r="AI294" s="292"/>
      <c r="AJ294" s="292"/>
      <c r="AK294" s="306" t="n">
        <v>292</v>
      </c>
      <c r="AL294" s="134" t="s">
        <v>470</v>
      </c>
      <c r="AM294" s="321" t="s">
        <v>301</v>
      </c>
      <c r="AN294" s="322" t="s">
        <v>298</v>
      </c>
      <c r="AO294" s="301" t="s">
        <v>302</v>
      </c>
      <c r="AP294" s="301"/>
    </row>
    <row r="295" customFormat="false" ht="12.75" hidden="false" customHeight="false" outlineLevel="0" collapsed="false">
      <c r="A295" s="334" t="n">
        <v>45809</v>
      </c>
      <c r="B295" s="291" t="n">
        <v>0.5</v>
      </c>
      <c r="C295" s="291"/>
      <c r="D295" s="291" t="n">
        <v>-0.005</v>
      </c>
      <c r="E295" s="291" t="n">
        <v>-0.005</v>
      </c>
      <c r="F295" s="291" t="n">
        <v>-0.005</v>
      </c>
      <c r="G295" s="336" t="n">
        <v>-0.005</v>
      </c>
      <c r="J295" s="335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  <c r="U295" s="292"/>
      <c r="V295" s="292"/>
      <c r="W295" s="292"/>
      <c r="X295" s="292"/>
      <c r="Y295" s="292"/>
      <c r="Z295" s="292"/>
      <c r="AA295" s="292"/>
      <c r="AB295" s="292"/>
      <c r="AC295" s="264"/>
      <c r="AD295" s="292"/>
      <c r="AE295" s="292"/>
      <c r="AF295" s="292"/>
      <c r="AG295" s="292"/>
      <c r="AH295" s="292"/>
      <c r="AI295" s="292"/>
      <c r="AJ295" s="292"/>
      <c r="AK295" s="306" t="n">
        <v>293</v>
      </c>
      <c r="AL295" s="134" t="s">
        <v>472</v>
      </c>
      <c r="AM295" s="321" t="s">
        <v>301</v>
      </c>
      <c r="AN295" s="322" t="s">
        <v>298</v>
      </c>
      <c r="AO295" s="301" t="s">
        <v>302</v>
      </c>
      <c r="AP295" s="301"/>
    </row>
    <row r="296" customFormat="false" ht="12.75" hidden="false" customHeight="false" outlineLevel="0" collapsed="false">
      <c r="A296" s="334" t="n">
        <v>45839</v>
      </c>
      <c r="B296" s="291" t="n">
        <v>0.5</v>
      </c>
      <c r="C296" s="291"/>
      <c r="D296" s="291" t="n">
        <v>-0.0025</v>
      </c>
      <c r="E296" s="291" t="n">
        <v>-0.0025</v>
      </c>
      <c r="F296" s="291" t="n">
        <v>-0.005</v>
      </c>
      <c r="G296" s="336" t="n">
        <v>-0.005</v>
      </c>
      <c r="J296" s="335"/>
      <c r="K296" s="292"/>
      <c r="L296" s="292"/>
      <c r="M296" s="292"/>
      <c r="N296" s="292"/>
      <c r="O296" s="292"/>
      <c r="P296" s="292"/>
      <c r="Q296" s="292"/>
      <c r="R296" s="292"/>
      <c r="S296" s="292"/>
      <c r="T296" s="292"/>
      <c r="U296" s="292"/>
      <c r="V296" s="292"/>
      <c r="W296" s="292"/>
      <c r="X296" s="292"/>
      <c r="Y296" s="292"/>
      <c r="Z296" s="292"/>
      <c r="AA296" s="292"/>
      <c r="AB296" s="292"/>
      <c r="AC296" s="264"/>
      <c r="AD296" s="292"/>
      <c r="AE296" s="292"/>
      <c r="AF296" s="292"/>
      <c r="AG296" s="292"/>
      <c r="AH296" s="292"/>
      <c r="AI296" s="292"/>
      <c r="AJ296" s="292"/>
      <c r="AK296" s="306" t="n">
        <v>294</v>
      </c>
      <c r="AL296" s="134" t="s">
        <v>474</v>
      </c>
      <c r="AM296" s="321" t="s">
        <v>301</v>
      </c>
      <c r="AN296" s="322" t="s">
        <v>298</v>
      </c>
      <c r="AO296" s="301" t="s">
        <v>302</v>
      </c>
      <c r="AP296" s="301"/>
    </row>
    <row r="297" customFormat="false" ht="12.75" hidden="false" customHeight="false" outlineLevel="0" collapsed="false">
      <c r="A297" s="334" t="n">
        <v>45870</v>
      </c>
      <c r="B297" s="291" t="n">
        <v>0.55</v>
      </c>
      <c r="C297" s="291"/>
      <c r="D297" s="291" t="n">
        <v>0</v>
      </c>
      <c r="E297" s="291" t="n">
        <v>0</v>
      </c>
      <c r="F297" s="291" t="n">
        <v>-0.005</v>
      </c>
      <c r="G297" s="336" t="n">
        <v>-0.005</v>
      </c>
      <c r="J297" s="335"/>
      <c r="K297" s="292"/>
      <c r="L297" s="292"/>
      <c r="M297" s="292"/>
      <c r="N297" s="292"/>
      <c r="O297" s="292"/>
      <c r="P297" s="292"/>
      <c r="Q297" s="292"/>
      <c r="R297" s="292"/>
      <c r="S297" s="292"/>
      <c r="T297" s="292"/>
      <c r="U297" s="292"/>
      <c r="V297" s="292"/>
      <c r="W297" s="292"/>
      <c r="X297" s="292"/>
      <c r="Y297" s="292"/>
      <c r="Z297" s="292"/>
      <c r="AA297" s="292"/>
      <c r="AB297" s="292"/>
      <c r="AC297" s="264"/>
      <c r="AD297" s="292"/>
      <c r="AE297" s="292"/>
      <c r="AF297" s="292"/>
      <c r="AG297" s="292"/>
      <c r="AH297" s="292"/>
      <c r="AI297" s="292"/>
      <c r="AJ297" s="292"/>
      <c r="AK297" s="306" t="n">
        <v>295</v>
      </c>
      <c r="AL297" s="134" t="s">
        <v>476</v>
      </c>
      <c r="AM297" s="321" t="s">
        <v>301</v>
      </c>
      <c r="AN297" s="322" t="s">
        <v>298</v>
      </c>
      <c r="AO297" s="301" t="s">
        <v>302</v>
      </c>
      <c r="AP297" s="301"/>
    </row>
    <row r="298" customFormat="false" ht="12.75" hidden="false" customHeight="false" outlineLevel="0" collapsed="false">
      <c r="A298" s="334" t="n">
        <v>45901</v>
      </c>
      <c r="B298" s="291" t="n">
        <v>0.55</v>
      </c>
      <c r="C298" s="291"/>
      <c r="D298" s="291" t="n">
        <v>-0.0075</v>
      </c>
      <c r="E298" s="291" t="n">
        <v>-0.0075</v>
      </c>
      <c r="F298" s="291" t="n">
        <v>-0.005</v>
      </c>
      <c r="G298" s="336" t="n">
        <v>-0.005</v>
      </c>
      <c r="J298" s="335"/>
      <c r="K298" s="292"/>
      <c r="L298" s="292"/>
      <c r="M298" s="292"/>
      <c r="N298" s="292"/>
      <c r="O298" s="292"/>
      <c r="P298" s="292"/>
      <c r="Q298" s="292"/>
      <c r="R298" s="292"/>
      <c r="S298" s="292"/>
      <c r="T298" s="292"/>
      <c r="U298" s="292"/>
      <c r="V298" s="292"/>
      <c r="W298" s="292"/>
      <c r="X298" s="292"/>
      <c r="Y298" s="292"/>
      <c r="Z298" s="292"/>
      <c r="AA298" s="292"/>
      <c r="AB298" s="292"/>
      <c r="AC298" s="264"/>
      <c r="AD298" s="292"/>
      <c r="AE298" s="292"/>
      <c r="AF298" s="292"/>
      <c r="AG298" s="292"/>
      <c r="AH298" s="292"/>
      <c r="AI298" s="292"/>
      <c r="AJ298" s="292"/>
      <c r="AK298" s="306" t="n">
        <v>296</v>
      </c>
      <c r="AL298" s="134" t="s">
        <v>478</v>
      </c>
      <c r="AM298" s="321" t="s">
        <v>301</v>
      </c>
      <c r="AN298" s="322" t="s">
        <v>298</v>
      </c>
      <c r="AO298" s="301" t="s">
        <v>302</v>
      </c>
      <c r="AP298" s="301"/>
    </row>
    <row r="299" customFormat="false" ht="12.75" hidden="false" customHeight="false" outlineLevel="0" collapsed="false">
      <c r="A299" s="334" t="n">
        <v>45931</v>
      </c>
      <c r="B299" s="291" t="n">
        <v>0.6</v>
      </c>
      <c r="C299" s="291"/>
      <c r="D299" s="291" t="n">
        <v>-0.0175</v>
      </c>
      <c r="E299" s="291" t="n">
        <v>-0.0175</v>
      </c>
      <c r="F299" s="291" t="n">
        <v>-0.005</v>
      </c>
      <c r="G299" s="336" t="n">
        <v>-0.005</v>
      </c>
      <c r="J299" s="335"/>
      <c r="K299" s="292"/>
      <c r="L299" s="292"/>
      <c r="M299" s="292"/>
      <c r="N299" s="292"/>
      <c r="O299" s="292"/>
      <c r="P299" s="292"/>
      <c r="Q299" s="292"/>
      <c r="R299" s="292"/>
      <c r="S299" s="292"/>
      <c r="T299" s="292"/>
      <c r="U299" s="292"/>
      <c r="V299" s="292"/>
      <c r="W299" s="292"/>
      <c r="X299" s="292"/>
      <c r="Y299" s="292"/>
      <c r="Z299" s="292"/>
      <c r="AA299" s="292"/>
      <c r="AB299" s="292"/>
      <c r="AC299" s="264"/>
      <c r="AD299" s="292"/>
      <c r="AE299" s="292"/>
      <c r="AF299" s="292"/>
      <c r="AG299" s="292"/>
      <c r="AH299" s="292"/>
      <c r="AI299" s="292"/>
      <c r="AJ299" s="292"/>
      <c r="AK299" s="306" t="n">
        <v>297</v>
      </c>
      <c r="AL299" s="134" t="s">
        <v>480</v>
      </c>
      <c r="AM299" s="321" t="s">
        <v>301</v>
      </c>
      <c r="AN299" s="322" t="s">
        <v>298</v>
      </c>
      <c r="AO299" s="301" t="s">
        <v>302</v>
      </c>
      <c r="AP299" s="301"/>
    </row>
    <row r="300" customFormat="false" ht="12.75" hidden="false" customHeight="false" outlineLevel="0" collapsed="false">
      <c r="A300" s="334" t="n">
        <v>45962</v>
      </c>
      <c r="B300" s="291" t="n">
        <v>0.85</v>
      </c>
      <c r="C300" s="291"/>
      <c r="D300" s="291" t="n">
        <v>-0.0525</v>
      </c>
      <c r="E300" s="291" t="n">
        <v>-0.0525</v>
      </c>
      <c r="F300" s="291" t="n">
        <v>-0.005</v>
      </c>
      <c r="G300" s="336" t="n">
        <v>-0.005</v>
      </c>
      <c r="J300" s="335"/>
      <c r="K300" s="292"/>
      <c r="L300" s="292"/>
      <c r="M300" s="292"/>
      <c r="N300" s="292"/>
      <c r="O300" s="292"/>
      <c r="P300" s="292"/>
      <c r="Q300" s="292"/>
      <c r="R300" s="292"/>
      <c r="S300" s="292"/>
      <c r="T300" s="292"/>
      <c r="U300" s="292"/>
      <c r="V300" s="292"/>
      <c r="W300" s="292"/>
      <c r="X300" s="292"/>
      <c r="Y300" s="292"/>
      <c r="Z300" s="292"/>
      <c r="AA300" s="292"/>
      <c r="AB300" s="292"/>
      <c r="AC300" s="264"/>
      <c r="AD300" s="292"/>
      <c r="AE300" s="292"/>
      <c r="AF300" s="292"/>
      <c r="AG300" s="292"/>
      <c r="AH300" s="292"/>
      <c r="AI300" s="292"/>
      <c r="AJ300" s="292"/>
      <c r="AK300" s="306" t="n">
        <v>298</v>
      </c>
      <c r="AL300" s="134" t="s">
        <v>482</v>
      </c>
      <c r="AM300" s="321" t="s">
        <v>301</v>
      </c>
      <c r="AN300" s="322" t="s">
        <v>298</v>
      </c>
      <c r="AO300" s="301" t="s">
        <v>302</v>
      </c>
      <c r="AP300" s="301"/>
    </row>
    <row r="301" customFormat="false" ht="12.75" hidden="false" customHeight="false" outlineLevel="0" collapsed="false">
      <c r="A301" s="334" t="n">
        <v>45992</v>
      </c>
      <c r="B301" s="291" t="n">
        <v>1.05</v>
      </c>
      <c r="C301" s="291"/>
      <c r="D301" s="291" t="n">
        <v>-0.075</v>
      </c>
      <c r="E301" s="291" t="n">
        <v>-0.075</v>
      </c>
      <c r="F301" s="291" t="n">
        <v>-0.005</v>
      </c>
      <c r="G301" s="336" t="n">
        <v>-0.005</v>
      </c>
      <c r="J301" s="335"/>
      <c r="K301" s="292"/>
      <c r="L301" s="292"/>
      <c r="M301" s="292"/>
      <c r="N301" s="292"/>
      <c r="O301" s="292"/>
      <c r="P301" s="292"/>
      <c r="Q301" s="292"/>
      <c r="R301" s="292"/>
      <c r="S301" s="292"/>
      <c r="T301" s="292"/>
      <c r="U301" s="292"/>
      <c r="V301" s="292"/>
      <c r="W301" s="292"/>
      <c r="X301" s="292"/>
      <c r="Y301" s="292"/>
      <c r="Z301" s="292"/>
      <c r="AA301" s="292"/>
      <c r="AB301" s="292"/>
      <c r="AC301" s="264"/>
      <c r="AD301" s="292"/>
      <c r="AE301" s="292"/>
      <c r="AF301" s="292"/>
      <c r="AG301" s="292"/>
      <c r="AH301" s="292"/>
      <c r="AI301" s="292"/>
      <c r="AJ301" s="292"/>
      <c r="AK301" s="306" t="n">
        <v>299</v>
      </c>
      <c r="AL301" s="134" t="s">
        <v>484</v>
      </c>
      <c r="AM301" s="321" t="s">
        <v>301</v>
      </c>
      <c r="AN301" s="322" t="s">
        <v>298</v>
      </c>
      <c r="AO301" s="301" t="s">
        <v>302</v>
      </c>
      <c r="AP301" s="301"/>
    </row>
    <row r="302" customFormat="false" ht="12.75" hidden="false" customHeight="false" outlineLevel="0" collapsed="false">
      <c r="A302" s="334" t="n">
        <v>46023</v>
      </c>
      <c r="B302" s="291" t="n">
        <v>1.05</v>
      </c>
      <c r="C302" s="291"/>
      <c r="D302" s="291" t="n">
        <v>-0.0775</v>
      </c>
      <c r="E302" s="291" t="n">
        <v>-0.0775</v>
      </c>
      <c r="F302" s="291" t="n">
        <v>-0.005</v>
      </c>
      <c r="G302" s="336" t="n">
        <v>-0.005</v>
      </c>
      <c r="J302" s="335"/>
      <c r="K302" s="292"/>
      <c r="L302" s="292"/>
      <c r="M302" s="292"/>
      <c r="N302" s="292"/>
      <c r="O302" s="292"/>
      <c r="P302" s="292"/>
      <c r="Q302" s="292"/>
      <c r="R302" s="292"/>
      <c r="S302" s="292"/>
      <c r="T302" s="292"/>
      <c r="U302" s="292"/>
      <c r="V302" s="292"/>
      <c r="W302" s="292"/>
      <c r="X302" s="292"/>
      <c r="Y302" s="292"/>
      <c r="Z302" s="292"/>
      <c r="AA302" s="292"/>
      <c r="AB302" s="292"/>
      <c r="AC302" s="264"/>
      <c r="AD302" s="292"/>
      <c r="AE302" s="292"/>
      <c r="AF302" s="292"/>
      <c r="AG302" s="292"/>
      <c r="AH302" s="292"/>
      <c r="AI302" s="292"/>
      <c r="AJ302" s="292"/>
      <c r="AK302" s="306" t="n">
        <v>300</v>
      </c>
      <c r="AL302" s="134" t="s">
        <v>486</v>
      </c>
      <c r="AM302" s="321" t="s">
        <v>301</v>
      </c>
      <c r="AN302" s="322" t="s">
        <v>298</v>
      </c>
      <c r="AO302" s="301" t="s">
        <v>302</v>
      </c>
      <c r="AP302" s="301"/>
    </row>
    <row r="303" customFormat="false" ht="12.75" hidden="false" customHeight="false" outlineLevel="0" collapsed="false">
      <c r="A303" s="334" t="n">
        <v>46054</v>
      </c>
      <c r="B303" s="291" t="n">
        <v>1.05</v>
      </c>
      <c r="C303" s="291"/>
      <c r="D303" s="291" t="n">
        <v>-0.06</v>
      </c>
      <c r="E303" s="291" t="n">
        <v>-0.06</v>
      </c>
      <c r="F303" s="291" t="n">
        <v>-0.005</v>
      </c>
      <c r="G303" s="336" t="n">
        <v>-0.005</v>
      </c>
      <c r="J303" s="335"/>
      <c r="K303" s="292"/>
      <c r="L303" s="292"/>
      <c r="M303" s="292"/>
      <c r="N303" s="292"/>
      <c r="O303" s="292"/>
      <c r="P303" s="292"/>
      <c r="Q303" s="292"/>
      <c r="R303" s="292"/>
      <c r="S303" s="292"/>
      <c r="T303" s="292"/>
      <c r="U303" s="292"/>
      <c r="V303" s="292"/>
      <c r="W303" s="292"/>
      <c r="X303" s="292"/>
      <c r="Y303" s="292"/>
      <c r="Z303" s="292"/>
      <c r="AA303" s="292"/>
      <c r="AB303" s="292"/>
      <c r="AC303" s="264"/>
      <c r="AD303" s="292"/>
      <c r="AE303" s="292"/>
      <c r="AF303" s="292"/>
      <c r="AG303" s="292"/>
      <c r="AH303" s="292"/>
      <c r="AI303" s="292"/>
      <c r="AJ303" s="292"/>
      <c r="AK303" s="306" t="n">
        <v>301</v>
      </c>
      <c r="AL303" s="134" t="s">
        <v>488</v>
      </c>
      <c r="AM303" s="321" t="s">
        <v>301</v>
      </c>
      <c r="AN303" s="322" t="s">
        <v>298</v>
      </c>
      <c r="AO303" s="301" t="s">
        <v>302</v>
      </c>
      <c r="AP303" s="301"/>
    </row>
    <row r="304" customFormat="false" ht="12.75" hidden="false" customHeight="false" outlineLevel="0" collapsed="false">
      <c r="A304" s="334" t="n">
        <v>46082</v>
      </c>
      <c r="B304" s="291" t="n">
        <v>0.8</v>
      </c>
      <c r="C304" s="291"/>
      <c r="D304" s="291" t="n">
        <v>-0.0475</v>
      </c>
      <c r="E304" s="291" t="n">
        <v>-0.0475</v>
      </c>
      <c r="F304" s="291" t="n">
        <v>-0.005</v>
      </c>
      <c r="G304" s="336" t="n">
        <v>-0.005</v>
      </c>
      <c r="J304" s="335"/>
      <c r="K304" s="292"/>
      <c r="L304" s="292"/>
      <c r="M304" s="292"/>
      <c r="N304" s="292"/>
      <c r="O304" s="292"/>
      <c r="P304" s="292"/>
      <c r="Q304" s="292"/>
      <c r="R304" s="292"/>
      <c r="S304" s="292"/>
      <c r="T304" s="292"/>
      <c r="U304" s="292"/>
      <c r="V304" s="292"/>
      <c r="W304" s="292"/>
      <c r="X304" s="292"/>
      <c r="Y304" s="292"/>
      <c r="Z304" s="292"/>
      <c r="AA304" s="292"/>
      <c r="AB304" s="292"/>
      <c r="AC304" s="264"/>
      <c r="AD304" s="292"/>
      <c r="AE304" s="292"/>
      <c r="AF304" s="292"/>
      <c r="AG304" s="292"/>
      <c r="AH304" s="292"/>
      <c r="AI304" s="292"/>
      <c r="AJ304" s="292"/>
      <c r="AK304" s="306" t="n">
        <v>302</v>
      </c>
      <c r="AL304" s="134" t="s">
        <v>490</v>
      </c>
      <c r="AM304" s="321" t="s">
        <v>301</v>
      </c>
      <c r="AN304" s="322" t="s">
        <v>298</v>
      </c>
      <c r="AO304" s="301" t="s">
        <v>302</v>
      </c>
      <c r="AP304" s="301"/>
    </row>
    <row r="305" customFormat="false" ht="12.75" hidden="false" customHeight="false" outlineLevel="0" collapsed="false">
      <c r="A305" s="334" t="n">
        <v>46113</v>
      </c>
      <c r="B305" s="291" t="n">
        <v>0.45</v>
      </c>
      <c r="C305" s="291"/>
      <c r="D305" s="291" t="n">
        <v>-0.01</v>
      </c>
      <c r="E305" s="291" t="n">
        <v>-0.01</v>
      </c>
      <c r="F305" s="291" t="n">
        <v>-0.005</v>
      </c>
      <c r="G305" s="336" t="n">
        <v>-0.005</v>
      </c>
      <c r="J305" s="335"/>
      <c r="K305" s="292"/>
      <c r="L305" s="292"/>
      <c r="M305" s="292"/>
      <c r="N305" s="292"/>
      <c r="O305" s="292"/>
      <c r="P305" s="292"/>
      <c r="Q305" s="292"/>
      <c r="R305" s="292"/>
      <c r="S305" s="292"/>
      <c r="T305" s="292"/>
      <c r="U305" s="292"/>
      <c r="V305" s="292"/>
      <c r="W305" s="292"/>
      <c r="X305" s="292"/>
      <c r="Y305" s="292"/>
      <c r="Z305" s="292"/>
      <c r="AA305" s="292"/>
      <c r="AB305" s="292"/>
      <c r="AC305" s="264"/>
      <c r="AD305" s="292"/>
      <c r="AE305" s="292"/>
      <c r="AF305" s="292"/>
      <c r="AG305" s="292"/>
      <c r="AH305" s="292"/>
      <c r="AI305" s="292"/>
      <c r="AJ305" s="292"/>
      <c r="AK305" s="306" t="n">
        <v>303</v>
      </c>
      <c r="AL305" s="134" t="s">
        <v>492</v>
      </c>
      <c r="AM305" s="321" t="s">
        <v>301</v>
      </c>
      <c r="AN305" s="322" t="s">
        <v>298</v>
      </c>
      <c r="AO305" s="301" t="s">
        <v>302</v>
      </c>
      <c r="AP305" s="301"/>
    </row>
    <row r="306" customFormat="false" ht="12.75" hidden="false" customHeight="false" outlineLevel="0" collapsed="false">
      <c r="A306" s="334" t="n">
        <v>46143</v>
      </c>
      <c r="B306" s="291" t="n">
        <v>0.5</v>
      </c>
      <c r="C306" s="291"/>
      <c r="D306" s="291" t="n">
        <v>-0.01</v>
      </c>
      <c r="E306" s="291" t="n">
        <v>-0.01</v>
      </c>
      <c r="F306" s="291" t="n">
        <v>-0.005</v>
      </c>
      <c r="G306" s="336" t="n">
        <v>-0.005</v>
      </c>
      <c r="J306" s="335"/>
      <c r="K306" s="292"/>
      <c r="L306" s="292"/>
      <c r="M306" s="292"/>
      <c r="N306" s="292"/>
      <c r="O306" s="292"/>
      <c r="P306" s="292"/>
      <c r="Q306" s="292"/>
      <c r="R306" s="292"/>
      <c r="S306" s="292"/>
      <c r="T306" s="292"/>
      <c r="U306" s="292"/>
      <c r="V306" s="292"/>
      <c r="W306" s="292"/>
      <c r="X306" s="292"/>
      <c r="Y306" s="292"/>
      <c r="Z306" s="292"/>
      <c r="AA306" s="292"/>
      <c r="AB306" s="292"/>
      <c r="AC306" s="264"/>
      <c r="AD306" s="292"/>
      <c r="AE306" s="292"/>
      <c r="AF306" s="292"/>
      <c r="AG306" s="292"/>
      <c r="AH306" s="292"/>
      <c r="AI306" s="292"/>
      <c r="AJ306" s="292"/>
      <c r="AK306" s="306" t="n">
        <v>304</v>
      </c>
      <c r="AL306" s="134" t="s">
        <v>494</v>
      </c>
      <c r="AM306" s="321" t="s">
        <v>301</v>
      </c>
      <c r="AN306" s="322" t="s">
        <v>298</v>
      </c>
      <c r="AO306" s="301" t="s">
        <v>302</v>
      </c>
      <c r="AP306" s="301"/>
    </row>
    <row r="307" customFormat="false" ht="12.75" hidden="false" customHeight="false" outlineLevel="0" collapsed="false">
      <c r="A307" s="334" t="n">
        <v>46174</v>
      </c>
      <c r="B307" s="291" t="n">
        <v>0.5</v>
      </c>
      <c r="C307" s="291"/>
      <c r="D307" s="291" t="n">
        <v>-0.005</v>
      </c>
      <c r="E307" s="291" t="n">
        <v>-0.005</v>
      </c>
      <c r="F307" s="291" t="n">
        <v>-0.005</v>
      </c>
      <c r="G307" s="336" t="n">
        <v>-0.005</v>
      </c>
      <c r="J307" s="335"/>
      <c r="K307" s="292"/>
      <c r="L307" s="292"/>
      <c r="M307" s="292"/>
      <c r="N307" s="292"/>
      <c r="O307" s="292"/>
      <c r="P307" s="292"/>
      <c r="Q307" s="292"/>
      <c r="R307" s="292"/>
      <c r="S307" s="292"/>
      <c r="T307" s="292"/>
      <c r="U307" s="292"/>
      <c r="V307" s="292"/>
      <c r="W307" s="292"/>
      <c r="X307" s="292"/>
      <c r="Y307" s="292"/>
      <c r="Z307" s="292"/>
      <c r="AA307" s="292"/>
      <c r="AB307" s="292"/>
      <c r="AC307" s="264"/>
      <c r="AD307" s="292"/>
      <c r="AE307" s="292"/>
      <c r="AF307" s="292"/>
      <c r="AG307" s="292"/>
      <c r="AH307" s="292"/>
      <c r="AI307" s="292"/>
      <c r="AJ307" s="292"/>
      <c r="AK307" s="306" t="n">
        <v>305</v>
      </c>
      <c r="AL307" s="134" t="s">
        <v>496</v>
      </c>
      <c r="AM307" s="321" t="s">
        <v>301</v>
      </c>
      <c r="AN307" s="322" t="s">
        <v>298</v>
      </c>
      <c r="AO307" s="301" t="s">
        <v>302</v>
      </c>
      <c r="AP307" s="301"/>
    </row>
    <row r="308" customFormat="false" ht="12.75" hidden="false" customHeight="false" outlineLevel="0" collapsed="false">
      <c r="A308" s="334" t="n">
        <v>46204</v>
      </c>
      <c r="B308" s="291" t="n">
        <v>0.5</v>
      </c>
      <c r="C308" s="291"/>
      <c r="D308" s="291" t="n">
        <v>-0.0025</v>
      </c>
      <c r="E308" s="291" t="n">
        <v>-0.0025</v>
      </c>
      <c r="F308" s="291" t="n">
        <v>-0.005</v>
      </c>
      <c r="G308" s="336" t="n">
        <v>-0.005</v>
      </c>
      <c r="J308" s="291"/>
      <c r="K308" s="292"/>
      <c r="L308" s="292"/>
      <c r="M308" s="292"/>
      <c r="N308" s="292"/>
      <c r="O308" s="292"/>
      <c r="P308" s="292"/>
      <c r="Q308" s="292"/>
      <c r="R308" s="292"/>
      <c r="S308" s="292"/>
      <c r="T308" s="292"/>
      <c r="U308" s="292"/>
      <c r="V308" s="292"/>
      <c r="W308" s="292"/>
      <c r="X308" s="292"/>
      <c r="Y308" s="292"/>
      <c r="Z308" s="292"/>
      <c r="AA308" s="292"/>
      <c r="AB308" s="292"/>
      <c r="AC308" s="264"/>
      <c r="AD308" s="292"/>
      <c r="AE308" s="292"/>
      <c r="AF308" s="292"/>
      <c r="AG308" s="292"/>
      <c r="AH308" s="292"/>
      <c r="AI308" s="292"/>
      <c r="AJ308" s="292"/>
      <c r="AK308" s="306" t="n">
        <v>306</v>
      </c>
      <c r="AL308" s="134" t="s">
        <v>498</v>
      </c>
      <c r="AM308" s="321" t="s">
        <v>301</v>
      </c>
      <c r="AN308" s="322" t="s">
        <v>298</v>
      </c>
      <c r="AO308" s="301" t="s">
        <v>302</v>
      </c>
      <c r="AP308" s="301"/>
    </row>
    <row r="309" customFormat="false" ht="12.75" hidden="false" customHeight="false" outlineLevel="0" collapsed="false">
      <c r="A309" s="334" t="n">
        <v>46235</v>
      </c>
      <c r="B309" s="291" t="n">
        <v>0.55</v>
      </c>
      <c r="C309" s="291"/>
      <c r="D309" s="291" t="n">
        <v>0</v>
      </c>
      <c r="E309" s="291" t="n">
        <v>0</v>
      </c>
      <c r="F309" s="291" t="n">
        <v>-0.005</v>
      </c>
      <c r="G309" s="336" t="n">
        <v>-0.005</v>
      </c>
      <c r="J309" s="291"/>
      <c r="K309" s="292"/>
      <c r="L309" s="292"/>
      <c r="M309" s="292"/>
      <c r="N309" s="292"/>
      <c r="O309" s="292"/>
      <c r="P309" s="292"/>
      <c r="Q309" s="292"/>
      <c r="R309" s="292"/>
      <c r="S309" s="292"/>
      <c r="T309" s="292"/>
      <c r="U309" s="292"/>
      <c r="V309" s="292"/>
      <c r="W309" s="292"/>
      <c r="X309" s="292"/>
      <c r="Y309" s="292"/>
      <c r="Z309" s="292"/>
      <c r="AA309" s="292"/>
      <c r="AB309" s="292"/>
      <c r="AC309" s="264"/>
      <c r="AD309" s="292"/>
      <c r="AE309" s="292"/>
      <c r="AF309" s="292"/>
      <c r="AG309" s="292"/>
      <c r="AH309" s="292"/>
      <c r="AI309" s="292"/>
      <c r="AJ309" s="292"/>
      <c r="AK309" s="306" t="n">
        <v>307</v>
      </c>
      <c r="AL309" s="134" t="s">
        <v>500</v>
      </c>
      <c r="AM309" s="321" t="s">
        <v>301</v>
      </c>
      <c r="AN309" s="322" t="s">
        <v>298</v>
      </c>
      <c r="AO309" s="301" t="s">
        <v>302</v>
      </c>
      <c r="AP309" s="301"/>
    </row>
    <row r="310" customFormat="false" ht="12.75" hidden="false" customHeight="false" outlineLevel="0" collapsed="false">
      <c r="A310" s="334" t="n">
        <v>46266</v>
      </c>
      <c r="B310" s="291" t="n">
        <v>0.55</v>
      </c>
      <c r="C310" s="291"/>
      <c r="D310" s="291" t="n">
        <v>-0.0075</v>
      </c>
      <c r="E310" s="291" t="n">
        <v>-0.0075</v>
      </c>
      <c r="F310" s="291" t="n">
        <v>-0.005</v>
      </c>
      <c r="G310" s="336" t="n">
        <v>-0.005</v>
      </c>
      <c r="J310" s="291"/>
      <c r="K310" s="292"/>
      <c r="L310" s="292"/>
      <c r="M310" s="292"/>
      <c r="N310" s="292"/>
      <c r="O310" s="292"/>
      <c r="P310" s="292"/>
      <c r="Q310" s="292"/>
      <c r="R310" s="292"/>
      <c r="S310" s="292"/>
      <c r="T310" s="292"/>
      <c r="U310" s="292"/>
      <c r="V310" s="292"/>
      <c r="W310" s="292"/>
      <c r="X310" s="292"/>
      <c r="Y310" s="292"/>
      <c r="Z310" s="292"/>
      <c r="AA310" s="292"/>
      <c r="AB310" s="292"/>
      <c r="AC310" s="264"/>
      <c r="AD310" s="292"/>
      <c r="AE310" s="292"/>
      <c r="AF310" s="292"/>
      <c r="AG310" s="292"/>
      <c r="AH310" s="292"/>
      <c r="AI310" s="292"/>
      <c r="AJ310" s="292"/>
      <c r="AK310" s="306" t="n">
        <v>308</v>
      </c>
      <c r="AL310" s="134" t="s">
        <v>502</v>
      </c>
      <c r="AM310" s="321" t="s">
        <v>301</v>
      </c>
      <c r="AN310" s="322" t="s">
        <v>298</v>
      </c>
      <c r="AO310" s="301" t="s">
        <v>302</v>
      </c>
      <c r="AP310" s="301"/>
    </row>
    <row r="311" customFormat="false" ht="12.75" hidden="false" customHeight="false" outlineLevel="0" collapsed="false">
      <c r="A311" s="334" t="n">
        <v>46296</v>
      </c>
      <c r="B311" s="291" t="n">
        <v>0.6</v>
      </c>
      <c r="C311" s="291"/>
      <c r="D311" s="291" t="n">
        <v>-0.0175</v>
      </c>
      <c r="E311" s="291" t="n">
        <v>-0.0175</v>
      </c>
      <c r="F311" s="291" t="n">
        <v>-0.005</v>
      </c>
      <c r="G311" s="336" t="n">
        <v>-0.005</v>
      </c>
      <c r="J311" s="291"/>
      <c r="K311" s="292"/>
      <c r="L311" s="292"/>
      <c r="M311" s="292"/>
      <c r="N311" s="292"/>
      <c r="O311" s="292"/>
      <c r="P311" s="292"/>
      <c r="Q311" s="292"/>
      <c r="R311" s="292"/>
      <c r="S311" s="292"/>
      <c r="T311" s="292"/>
      <c r="U311" s="292"/>
      <c r="V311" s="292"/>
      <c r="W311" s="292"/>
      <c r="X311" s="292"/>
      <c r="Y311" s="292"/>
      <c r="Z311" s="292"/>
      <c r="AA311" s="292"/>
      <c r="AB311" s="292"/>
      <c r="AC311" s="264"/>
      <c r="AD311" s="292"/>
      <c r="AE311" s="292"/>
      <c r="AF311" s="292"/>
      <c r="AG311" s="292"/>
      <c r="AH311" s="292"/>
      <c r="AI311" s="292"/>
      <c r="AJ311" s="292"/>
      <c r="AK311" s="306" t="n">
        <v>309</v>
      </c>
      <c r="AL311" s="134" t="s">
        <v>504</v>
      </c>
      <c r="AM311" s="321" t="s">
        <v>301</v>
      </c>
      <c r="AN311" s="322" t="s">
        <v>298</v>
      </c>
      <c r="AO311" s="301" t="s">
        <v>302</v>
      </c>
      <c r="AP311" s="301"/>
    </row>
    <row r="312" customFormat="false" ht="12.75" hidden="false" customHeight="false" outlineLevel="0" collapsed="false">
      <c r="A312" s="334" t="n">
        <v>46327</v>
      </c>
      <c r="B312" s="291" t="n">
        <v>0.85</v>
      </c>
      <c r="C312" s="291"/>
      <c r="D312" s="291" t="n">
        <v>-0.0525</v>
      </c>
      <c r="E312" s="291" t="n">
        <v>-0.0525</v>
      </c>
      <c r="F312" s="291" t="n">
        <v>-0.005</v>
      </c>
      <c r="G312" s="336" t="n">
        <v>-0.005</v>
      </c>
      <c r="J312" s="291"/>
      <c r="K312" s="292"/>
      <c r="L312" s="292"/>
      <c r="M312" s="292"/>
      <c r="N312" s="292"/>
      <c r="O312" s="292"/>
      <c r="P312" s="292"/>
      <c r="Q312" s="292"/>
      <c r="R312" s="292"/>
      <c r="S312" s="292"/>
      <c r="T312" s="292"/>
      <c r="U312" s="292"/>
      <c r="V312" s="292"/>
      <c r="W312" s="292"/>
      <c r="X312" s="292"/>
      <c r="Y312" s="292"/>
      <c r="Z312" s="292"/>
      <c r="AA312" s="292"/>
      <c r="AB312" s="292"/>
      <c r="AC312" s="264"/>
      <c r="AD312" s="292"/>
      <c r="AE312" s="292"/>
      <c r="AF312" s="292"/>
      <c r="AG312" s="292"/>
      <c r="AH312" s="292"/>
      <c r="AI312" s="292"/>
      <c r="AJ312" s="292"/>
      <c r="AK312" s="306" t="n">
        <v>310</v>
      </c>
      <c r="AL312" s="134" t="s">
        <v>506</v>
      </c>
      <c r="AM312" s="321" t="s">
        <v>301</v>
      </c>
      <c r="AN312" s="322" t="s">
        <v>298</v>
      </c>
      <c r="AO312" s="301" t="s">
        <v>302</v>
      </c>
      <c r="AP312" s="301"/>
    </row>
    <row r="313" customFormat="false" ht="12.75" hidden="false" customHeight="false" outlineLevel="0" collapsed="false">
      <c r="A313" s="334" t="n">
        <v>46357</v>
      </c>
      <c r="B313" s="291" t="n">
        <v>1.05</v>
      </c>
      <c r="C313" s="291"/>
      <c r="D313" s="291" t="n">
        <v>-0.075</v>
      </c>
      <c r="E313" s="291" t="n">
        <v>-0.075</v>
      </c>
      <c r="F313" s="291" t="n">
        <v>-0.005</v>
      </c>
      <c r="G313" s="336" t="n">
        <v>-0.005</v>
      </c>
      <c r="J313" s="291"/>
      <c r="K313" s="292"/>
      <c r="L313" s="292"/>
      <c r="M313" s="292"/>
      <c r="N313" s="292"/>
      <c r="O313" s="292"/>
      <c r="P313" s="292"/>
      <c r="Q313" s="292"/>
      <c r="R313" s="292"/>
      <c r="S313" s="292"/>
      <c r="T313" s="292"/>
      <c r="U313" s="292"/>
      <c r="V313" s="292"/>
      <c r="W313" s="292"/>
      <c r="X313" s="292"/>
      <c r="Y313" s="292"/>
      <c r="Z313" s="292"/>
      <c r="AA313" s="292"/>
      <c r="AB313" s="292"/>
      <c r="AC313" s="264"/>
      <c r="AD313" s="292"/>
      <c r="AE313" s="292"/>
      <c r="AF313" s="292"/>
      <c r="AG313" s="292"/>
      <c r="AH313" s="292"/>
      <c r="AI313" s="292"/>
      <c r="AJ313" s="292"/>
      <c r="AK313" s="306" t="n">
        <v>311</v>
      </c>
      <c r="AL313" s="134" t="s">
        <v>508</v>
      </c>
      <c r="AM313" s="321" t="s">
        <v>301</v>
      </c>
      <c r="AN313" s="322" t="s">
        <v>298</v>
      </c>
      <c r="AO313" s="301" t="s">
        <v>302</v>
      </c>
      <c r="AP313" s="301"/>
    </row>
    <row r="314" customFormat="false" ht="12.75" hidden="false" customHeight="false" outlineLevel="0" collapsed="false">
      <c r="A314" s="334" t="n">
        <v>46388</v>
      </c>
      <c r="B314" s="291" t="n">
        <v>1.05</v>
      </c>
      <c r="C314" s="291"/>
      <c r="D314" s="291" t="n">
        <v>-0.0775</v>
      </c>
      <c r="E314" s="291" t="n">
        <v>-0.0775</v>
      </c>
      <c r="F314" s="291" t="n">
        <v>-0.005</v>
      </c>
      <c r="G314" s="336" t="n">
        <v>-0.005</v>
      </c>
      <c r="J314" s="291"/>
      <c r="K314" s="292"/>
      <c r="L314" s="292"/>
      <c r="M314" s="292"/>
      <c r="N314" s="292"/>
      <c r="O314" s="292"/>
      <c r="P314" s="292"/>
      <c r="Q314" s="292"/>
      <c r="R314" s="292"/>
      <c r="S314" s="292"/>
      <c r="T314" s="292"/>
      <c r="U314" s="292"/>
      <c r="V314" s="292"/>
      <c r="W314" s="292"/>
      <c r="X314" s="292"/>
      <c r="Y314" s="292"/>
      <c r="Z314" s="292"/>
      <c r="AA314" s="292"/>
      <c r="AB314" s="292"/>
      <c r="AC314" s="264"/>
      <c r="AD314" s="292"/>
      <c r="AE314" s="292"/>
      <c r="AF314" s="292"/>
      <c r="AG314" s="292"/>
      <c r="AH314" s="292"/>
      <c r="AI314" s="292"/>
      <c r="AJ314" s="292"/>
      <c r="AK314" s="306" t="n">
        <v>312</v>
      </c>
      <c r="AL314" s="134" t="s">
        <v>510</v>
      </c>
      <c r="AM314" s="321" t="s">
        <v>301</v>
      </c>
      <c r="AN314" s="322" t="s">
        <v>298</v>
      </c>
      <c r="AO314" s="301" t="s">
        <v>302</v>
      </c>
      <c r="AP314" s="301"/>
    </row>
    <row r="315" customFormat="false" ht="12.75" hidden="false" customHeight="false" outlineLevel="0" collapsed="false">
      <c r="A315" s="334" t="n">
        <v>46419</v>
      </c>
      <c r="B315" s="291" t="n">
        <v>1.05</v>
      </c>
      <c r="C315" s="291"/>
      <c r="D315" s="291" t="n">
        <v>-0.06</v>
      </c>
      <c r="E315" s="291" t="n">
        <v>-0.06</v>
      </c>
      <c r="F315" s="291" t="n">
        <v>-0.005</v>
      </c>
      <c r="G315" s="336" t="n">
        <v>-0.005</v>
      </c>
      <c r="J315" s="291"/>
      <c r="K315" s="292"/>
      <c r="L315" s="292"/>
      <c r="M315" s="292"/>
      <c r="N315" s="292"/>
      <c r="O315" s="292"/>
      <c r="P315" s="292"/>
      <c r="Q315" s="292"/>
      <c r="R315" s="292"/>
      <c r="S315" s="292"/>
      <c r="T315" s="292"/>
      <c r="U315" s="292"/>
      <c r="V315" s="292"/>
      <c r="W315" s="292"/>
      <c r="X315" s="292"/>
      <c r="Y315" s="292"/>
      <c r="Z315" s="292"/>
      <c r="AA315" s="292"/>
      <c r="AB315" s="292"/>
      <c r="AC315" s="264"/>
      <c r="AD315" s="292"/>
      <c r="AE315" s="292"/>
      <c r="AF315" s="292"/>
      <c r="AG315" s="292"/>
      <c r="AH315" s="292"/>
      <c r="AI315" s="292"/>
      <c r="AJ315" s="292"/>
      <c r="AK315" s="306" t="n">
        <v>313</v>
      </c>
      <c r="AL315" s="134" t="s">
        <v>512</v>
      </c>
      <c r="AM315" s="321" t="s">
        <v>301</v>
      </c>
      <c r="AN315" s="322" t="s">
        <v>298</v>
      </c>
      <c r="AO315" s="301" t="s">
        <v>302</v>
      </c>
      <c r="AP315" s="301"/>
    </row>
    <row r="316" customFormat="false" ht="12.75" hidden="false" customHeight="false" outlineLevel="0" collapsed="false">
      <c r="A316" s="334" t="n">
        <v>46447</v>
      </c>
      <c r="B316" s="291" t="n">
        <v>0.8</v>
      </c>
      <c r="C316" s="291"/>
      <c r="D316" s="291" t="n">
        <v>-0.0475</v>
      </c>
      <c r="E316" s="291" t="n">
        <v>-0.0475</v>
      </c>
      <c r="F316" s="291" t="n">
        <v>-0.005</v>
      </c>
      <c r="G316" s="336" t="n">
        <v>-0.005</v>
      </c>
      <c r="J316" s="291"/>
      <c r="K316" s="292"/>
      <c r="L316" s="292"/>
      <c r="M316" s="292"/>
      <c r="N316" s="292"/>
      <c r="O316" s="292"/>
      <c r="P316" s="292"/>
      <c r="Q316" s="292"/>
      <c r="R316" s="292"/>
      <c r="S316" s="292"/>
      <c r="T316" s="292"/>
      <c r="U316" s="292"/>
      <c r="V316" s="292"/>
      <c r="W316" s="292"/>
      <c r="X316" s="292"/>
      <c r="Y316" s="292"/>
      <c r="Z316" s="292"/>
      <c r="AA316" s="292"/>
      <c r="AB316" s="292"/>
      <c r="AC316" s="264"/>
      <c r="AD316" s="292"/>
      <c r="AE316" s="292"/>
      <c r="AF316" s="292"/>
      <c r="AG316" s="292"/>
      <c r="AH316" s="292"/>
      <c r="AI316" s="292"/>
      <c r="AJ316" s="292"/>
      <c r="AK316" s="306" t="n">
        <v>314</v>
      </c>
      <c r="AL316" s="134" t="s">
        <v>514</v>
      </c>
      <c r="AM316" s="321" t="s">
        <v>301</v>
      </c>
      <c r="AN316" s="322" t="s">
        <v>298</v>
      </c>
      <c r="AO316" s="301" t="s">
        <v>302</v>
      </c>
      <c r="AP316" s="301"/>
    </row>
    <row r="317" customFormat="false" ht="12.75" hidden="false" customHeight="false" outlineLevel="0" collapsed="false">
      <c r="A317" s="334" t="n">
        <v>46478</v>
      </c>
      <c r="B317" s="291" t="n">
        <v>0.45</v>
      </c>
      <c r="C317" s="291"/>
      <c r="D317" s="291" t="n">
        <v>-0.01</v>
      </c>
      <c r="E317" s="291" t="n">
        <v>-0.01</v>
      </c>
      <c r="F317" s="291" t="n">
        <v>-0.005</v>
      </c>
      <c r="G317" s="336" t="n">
        <v>-0.005</v>
      </c>
      <c r="J317" s="291"/>
      <c r="K317" s="292"/>
      <c r="L317" s="292"/>
      <c r="M317" s="292"/>
      <c r="N317" s="292"/>
      <c r="O317" s="292"/>
      <c r="P317" s="292"/>
      <c r="Q317" s="292"/>
      <c r="R317" s="292"/>
      <c r="S317" s="292"/>
      <c r="T317" s="292"/>
      <c r="U317" s="292"/>
      <c r="V317" s="292"/>
      <c r="W317" s="292"/>
      <c r="X317" s="292"/>
      <c r="Y317" s="292"/>
      <c r="Z317" s="292"/>
      <c r="AA317" s="292"/>
      <c r="AB317" s="292"/>
      <c r="AC317" s="264"/>
      <c r="AD317" s="292"/>
      <c r="AE317" s="292"/>
      <c r="AF317" s="292"/>
      <c r="AG317" s="292"/>
      <c r="AH317" s="292"/>
      <c r="AI317" s="292"/>
      <c r="AJ317" s="292"/>
      <c r="AK317" s="306" t="n">
        <v>315</v>
      </c>
      <c r="AL317" s="134" t="s">
        <v>516</v>
      </c>
      <c r="AM317" s="321" t="s">
        <v>301</v>
      </c>
      <c r="AN317" s="322" t="s">
        <v>298</v>
      </c>
      <c r="AO317" s="301" t="s">
        <v>302</v>
      </c>
      <c r="AP317" s="301"/>
    </row>
    <row r="318" customFormat="false" ht="12.75" hidden="false" customHeight="false" outlineLevel="0" collapsed="false">
      <c r="A318" s="334" t="n">
        <v>46508</v>
      </c>
      <c r="B318" s="291" t="n">
        <v>0.5</v>
      </c>
      <c r="C318" s="291"/>
      <c r="D318" s="291" t="n">
        <v>-0.01</v>
      </c>
      <c r="E318" s="291" t="n">
        <v>-0.01</v>
      </c>
      <c r="F318" s="291" t="n">
        <v>-0.005</v>
      </c>
      <c r="G318" s="336" t="n">
        <v>-0.005</v>
      </c>
      <c r="J318" s="291"/>
      <c r="K318" s="292"/>
      <c r="L318" s="292"/>
      <c r="M318" s="292"/>
      <c r="N318" s="292"/>
      <c r="O318" s="292"/>
      <c r="P318" s="292"/>
      <c r="Q318" s="292"/>
      <c r="R318" s="292"/>
      <c r="S318" s="292"/>
      <c r="T318" s="292"/>
      <c r="U318" s="292"/>
      <c r="V318" s="292"/>
      <c r="W318" s="292"/>
      <c r="X318" s="292"/>
      <c r="Y318" s="292"/>
      <c r="Z318" s="292"/>
      <c r="AA318" s="292"/>
      <c r="AB318" s="292"/>
      <c r="AC318" s="264"/>
      <c r="AD318" s="292"/>
      <c r="AE318" s="292"/>
      <c r="AF318" s="292"/>
      <c r="AG318" s="292"/>
      <c r="AH318" s="292"/>
      <c r="AI318" s="292"/>
      <c r="AJ318" s="292"/>
      <c r="AK318" s="306" t="n">
        <v>316</v>
      </c>
      <c r="AL318" s="134" t="s">
        <v>518</v>
      </c>
      <c r="AM318" s="321" t="s">
        <v>301</v>
      </c>
      <c r="AN318" s="322" t="s">
        <v>298</v>
      </c>
      <c r="AO318" s="301" t="s">
        <v>302</v>
      </c>
      <c r="AP318" s="301"/>
    </row>
    <row r="319" customFormat="false" ht="12.75" hidden="false" customHeight="false" outlineLevel="0" collapsed="false">
      <c r="A319" s="334" t="n">
        <v>46539</v>
      </c>
      <c r="B319" s="291" t="n">
        <v>0.5</v>
      </c>
      <c r="C319" s="291"/>
      <c r="D319" s="291" t="n">
        <v>-0.005</v>
      </c>
      <c r="E319" s="291" t="n">
        <v>-0.005</v>
      </c>
      <c r="F319" s="291" t="n">
        <v>-0.005</v>
      </c>
      <c r="G319" s="336" t="n">
        <v>-0.005</v>
      </c>
      <c r="J319" s="291"/>
      <c r="K319" s="292"/>
      <c r="L319" s="292"/>
      <c r="M319" s="292"/>
      <c r="N319" s="292"/>
      <c r="O319" s="292"/>
      <c r="P319" s="292"/>
      <c r="Q319" s="292"/>
      <c r="R319" s="292"/>
      <c r="S319" s="292"/>
      <c r="T319" s="292"/>
      <c r="U319" s="292"/>
      <c r="V319" s="292"/>
      <c r="W319" s="292"/>
      <c r="X319" s="292"/>
      <c r="Y319" s="292"/>
      <c r="Z319" s="292"/>
      <c r="AA319" s="292"/>
      <c r="AB319" s="292"/>
      <c r="AC319" s="264"/>
      <c r="AD319" s="292"/>
      <c r="AE319" s="292"/>
      <c r="AF319" s="292"/>
      <c r="AG319" s="292"/>
      <c r="AH319" s="292"/>
      <c r="AI319" s="292"/>
      <c r="AJ319" s="292"/>
      <c r="AK319" s="306" t="n">
        <v>317</v>
      </c>
      <c r="AL319" s="134" t="s">
        <v>520</v>
      </c>
      <c r="AM319" s="321" t="s">
        <v>301</v>
      </c>
      <c r="AN319" s="322" t="s">
        <v>298</v>
      </c>
      <c r="AO319" s="301" t="s">
        <v>302</v>
      </c>
      <c r="AP319" s="301"/>
    </row>
    <row r="320" customFormat="false" ht="12.75" hidden="false" customHeight="false" outlineLevel="0" collapsed="false">
      <c r="A320" s="334" t="n">
        <v>46569</v>
      </c>
      <c r="B320" s="291" t="n">
        <v>0.5</v>
      </c>
      <c r="C320" s="291"/>
      <c r="D320" s="291" t="n">
        <v>-0.0025</v>
      </c>
      <c r="E320" s="291" t="n">
        <v>-0.0025</v>
      </c>
      <c r="F320" s="291" t="n">
        <v>-0.005</v>
      </c>
      <c r="G320" s="336" t="n">
        <v>-0.005</v>
      </c>
      <c r="J320" s="291"/>
      <c r="K320" s="292"/>
      <c r="L320" s="292"/>
      <c r="M320" s="292"/>
      <c r="N320" s="292"/>
      <c r="O320" s="292"/>
      <c r="P320" s="292"/>
      <c r="Q320" s="292"/>
      <c r="R320" s="292"/>
      <c r="S320" s="292"/>
      <c r="T320" s="292"/>
      <c r="U320" s="292"/>
      <c r="V320" s="292"/>
      <c r="W320" s="292"/>
      <c r="X320" s="292"/>
      <c r="Y320" s="292"/>
      <c r="Z320" s="292"/>
      <c r="AA320" s="292"/>
      <c r="AB320" s="292"/>
      <c r="AC320" s="264"/>
      <c r="AD320" s="292"/>
      <c r="AE320" s="292"/>
      <c r="AF320" s="292"/>
      <c r="AG320" s="292"/>
      <c r="AH320" s="292"/>
      <c r="AI320" s="292"/>
      <c r="AJ320" s="292"/>
      <c r="AK320" s="306" t="n">
        <v>318</v>
      </c>
      <c r="AL320" s="134" t="s">
        <v>522</v>
      </c>
      <c r="AM320" s="321" t="s">
        <v>301</v>
      </c>
      <c r="AN320" s="322" t="s">
        <v>298</v>
      </c>
      <c r="AO320" s="301" t="s">
        <v>302</v>
      </c>
      <c r="AP320" s="301"/>
    </row>
    <row r="321" customFormat="false" ht="12.75" hidden="false" customHeight="false" outlineLevel="0" collapsed="false">
      <c r="A321" s="334" t="n">
        <v>46600</v>
      </c>
      <c r="B321" s="291" t="n">
        <v>0.55</v>
      </c>
      <c r="C321" s="291"/>
      <c r="D321" s="291" t="n">
        <v>0</v>
      </c>
      <c r="E321" s="291" t="n">
        <v>0</v>
      </c>
      <c r="F321" s="291" t="n">
        <v>-0.005</v>
      </c>
      <c r="G321" s="336" t="n">
        <v>-0.005</v>
      </c>
      <c r="J321" s="291"/>
      <c r="K321" s="292"/>
      <c r="L321" s="292"/>
      <c r="M321" s="292"/>
      <c r="N321" s="292"/>
      <c r="O321" s="292"/>
      <c r="P321" s="292"/>
      <c r="Q321" s="292"/>
      <c r="R321" s="292"/>
      <c r="S321" s="292"/>
      <c r="T321" s="292"/>
      <c r="U321" s="292"/>
      <c r="V321" s="292"/>
      <c r="W321" s="292"/>
      <c r="X321" s="292"/>
      <c r="Y321" s="292"/>
      <c r="Z321" s="292"/>
      <c r="AA321" s="292"/>
      <c r="AB321" s="292"/>
      <c r="AC321" s="264"/>
      <c r="AD321" s="292"/>
      <c r="AE321" s="292"/>
      <c r="AF321" s="292"/>
      <c r="AG321" s="292"/>
      <c r="AH321" s="292"/>
      <c r="AI321" s="292"/>
      <c r="AJ321" s="292"/>
      <c r="AK321" s="306" t="n">
        <v>319</v>
      </c>
      <c r="AL321" s="134" t="s">
        <v>524</v>
      </c>
      <c r="AM321" s="321" t="s">
        <v>301</v>
      </c>
      <c r="AN321" s="322" t="s">
        <v>298</v>
      </c>
      <c r="AO321" s="301" t="s">
        <v>302</v>
      </c>
      <c r="AP321" s="301"/>
    </row>
    <row r="322" customFormat="false" ht="12.75" hidden="false" customHeight="false" outlineLevel="0" collapsed="false">
      <c r="A322" s="334" t="n">
        <v>46631</v>
      </c>
      <c r="B322" s="291" t="n">
        <v>0.55</v>
      </c>
      <c r="C322" s="291"/>
      <c r="D322" s="291" t="n">
        <v>-0.0075</v>
      </c>
      <c r="E322" s="291" t="n">
        <v>-0.0075</v>
      </c>
      <c r="F322" s="291" t="n">
        <v>-0.005</v>
      </c>
      <c r="G322" s="336" t="n">
        <v>-0.005</v>
      </c>
      <c r="J322" s="291"/>
      <c r="K322" s="292"/>
      <c r="L322" s="292"/>
      <c r="M322" s="292"/>
      <c r="N322" s="292"/>
      <c r="O322" s="292"/>
      <c r="P322" s="292"/>
      <c r="Q322" s="292"/>
      <c r="R322" s="292"/>
      <c r="S322" s="292"/>
      <c r="T322" s="292"/>
      <c r="U322" s="292"/>
      <c r="V322" s="292"/>
      <c r="W322" s="292"/>
      <c r="X322" s="292"/>
      <c r="Y322" s="292"/>
      <c r="Z322" s="292"/>
      <c r="AA322" s="292"/>
      <c r="AB322" s="292"/>
      <c r="AC322" s="264"/>
      <c r="AD322" s="292"/>
      <c r="AE322" s="292"/>
      <c r="AF322" s="292"/>
      <c r="AG322" s="292"/>
      <c r="AH322" s="292"/>
      <c r="AI322" s="292"/>
      <c r="AJ322" s="292"/>
      <c r="AK322" s="306" t="n">
        <v>320</v>
      </c>
      <c r="AL322" s="134" t="s">
        <v>526</v>
      </c>
      <c r="AM322" s="321" t="s">
        <v>301</v>
      </c>
      <c r="AN322" s="322" t="s">
        <v>298</v>
      </c>
      <c r="AO322" s="301" t="s">
        <v>302</v>
      </c>
      <c r="AP322" s="301"/>
    </row>
    <row r="323" customFormat="false" ht="12.75" hidden="false" customHeight="false" outlineLevel="0" collapsed="false">
      <c r="A323" s="334" t="n">
        <v>46661</v>
      </c>
      <c r="B323" s="291" t="n">
        <v>0.6</v>
      </c>
      <c r="C323" s="291"/>
      <c r="D323" s="291" t="n">
        <v>-0.0175</v>
      </c>
      <c r="E323" s="291" t="n">
        <v>-0.0175</v>
      </c>
      <c r="F323" s="291" t="n">
        <v>-0.005</v>
      </c>
      <c r="G323" s="336" t="n">
        <v>-0.005</v>
      </c>
      <c r="J323" s="291"/>
      <c r="K323" s="292"/>
      <c r="L323" s="292"/>
      <c r="M323" s="292"/>
      <c r="N323" s="292"/>
      <c r="O323" s="292"/>
      <c r="P323" s="292"/>
      <c r="Q323" s="292"/>
      <c r="R323" s="292"/>
      <c r="S323" s="292"/>
      <c r="T323" s="292"/>
      <c r="U323" s="292"/>
      <c r="V323" s="292"/>
      <c r="W323" s="292"/>
      <c r="X323" s="292"/>
      <c r="Y323" s="292"/>
      <c r="Z323" s="292"/>
      <c r="AA323" s="292"/>
      <c r="AB323" s="292"/>
      <c r="AC323" s="264"/>
      <c r="AD323" s="292"/>
      <c r="AE323" s="292"/>
      <c r="AF323" s="292"/>
      <c r="AG323" s="292"/>
      <c r="AH323" s="292"/>
      <c r="AI323" s="292"/>
      <c r="AJ323" s="292"/>
      <c r="AK323" s="306" t="n">
        <v>321</v>
      </c>
      <c r="AL323" s="134" t="s">
        <v>528</v>
      </c>
      <c r="AM323" s="321" t="s">
        <v>301</v>
      </c>
      <c r="AN323" s="322" t="s">
        <v>298</v>
      </c>
      <c r="AO323" s="301" t="s">
        <v>302</v>
      </c>
      <c r="AP323" s="301"/>
    </row>
    <row r="324" customFormat="false" ht="12.75" hidden="false" customHeight="false" outlineLevel="0" collapsed="false">
      <c r="A324" s="334" t="n">
        <v>46692</v>
      </c>
      <c r="B324" s="291" t="n">
        <v>0.85</v>
      </c>
      <c r="C324" s="291"/>
      <c r="D324" s="291" t="n">
        <v>-0.0525</v>
      </c>
      <c r="E324" s="291" t="n">
        <v>-0.0525</v>
      </c>
      <c r="F324" s="291" t="n">
        <v>-0.005</v>
      </c>
      <c r="G324" s="336" t="n">
        <v>-0.005</v>
      </c>
      <c r="J324" s="291"/>
      <c r="K324" s="292"/>
      <c r="L324" s="292"/>
      <c r="M324" s="292"/>
      <c r="N324" s="292"/>
      <c r="O324" s="292"/>
      <c r="P324" s="292"/>
      <c r="Q324" s="292"/>
      <c r="R324" s="292"/>
      <c r="S324" s="292"/>
      <c r="T324" s="292"/>
      <c r="U324" s="292"/>
      <c r="V324" s="292"/>
      <c r="W324" s="292"/>
      <c r="X324" s="292"/>
      <c r="Y324" s="292"/>
      <c r="Z324" s="292"/>
      <c r="AA324" s="292"/>
      <c r="AB324" s="292"/>
      <c r="AC324" s="264"/>
      <c r="AD324" s="292"/>
      <c r="AE324" s="292"/>
      <c r="AF324" s="292"/>
      <c r="AG324" s="292"/>
      <c r="AH324" s="292"/>
      <c r="AI324" s="292"/>
      <c r="AJ324" s="292"/>
      <c r="AK324" s="306" t="n">
        <v>322</v>
      </c>
      <c r="AL324" s="134" t="s">
        <v>530</v>
      </c>
      <c r="AM324" s="321" t="s">
        <v>301</v>
      </c>
      <c r="AN324" s="322" t="s">
        <v>298</v>
      </c>
      <c r="AO324" s="301" t="s">
        <v>302</v>
      </c>
      <c r="AP324" s="301"/>
    </row>
    <row r="325" customFormat="false" ht="12.75" hidden="false" customHeight="false" outlineLevel="0" collapsed="false">
      <c r="A325" s="334" t="n">
        <v>46722</v>
      </c>
      <c r="B325" s="291" t="n">
        <v>1.05</v>
      </c>
      <c r="C325" s="291"/>
      <c r="D325" s="291" t="n">
        <v>-0.075</v>
      </c>
      <c r="E325" s="291" t="n">
        <v>-0.075</v>
      </c>
      <c r="F325" s="291" t="n">
        <v>-0.005</v>
      </c>
      <c r="G325" s="336" t="n">
        <v>-0.005</v>
      </c>
      <c r="J325" s="291"/>
      <c r="K325" s="292"/>
      <c r="L325" s="292"/>
      <c r="M325" s="292"/>
      <c r="N325" s="292"/>
      <c r="O325" s="292"/>
      <c r="P325" s="292"/>
      <c r="Q325" s="292"/>
      <c r="R325" s="292"/>
      <c r="S325" s="292"/>
      <c r="T325" s="292"/>
      <c r="U325" s="292"/>
      <c r="V325" s="292"/>
      <c r="W325" s="292"/>
      <c r="X325" s="292"/>
      <c r="Y325" s="292"/>
      <c r="Z325" s="292"/>
      <c r="AA325" s="292"/>
      <c r="AB325" s="292"/>
      <c r="AC325" s="264"/>
      <c r="AD325" s="292"/>
      <c r="AE325" s="292"/>
      <c r="AF325" s="292"/>
      <c r="AG325" s="292"/>
      <c r="AH325" s="292"/>
      <c r="AI325" s="292"/>
      <c r="AJ325" s="292"/>
      <c r="AK325" s="306" t="n">
        <v>323</v>
      </c>
      <c r="AL325" s="134" t="s">
        <v>532</v>
      </c>
      <c r="AM325" s="321" t="s">
        <v>301</v>
      </c>
      <c r="AN325" s="322" t="s">
        <v>298</v>
      </c>
      <c r="AO325" s="301" t="s">
        <v>302</v>
      </c>
      <c r="AP325" s="301"/>
    </row>
    <row r="326" customFormat="false" ht="12.75" hidden="false" customHeight="false" outlineLevel="0" collapsed="false">
      <c r="A326" s="334"/>
      <c r="B326" s="291"/>
      <c r="C326" s="291"/>
      <c r="D326" s="291" t="n">
        <v>-0.0775</v>
      </c>
      <c r="E326" s="291" t="n">
        <v>-0.0775</v>
      </c>
      <c r="F326" s="291" t="n">
        <v>-0.005</v>
      </c>
      <c r="G326" s="336" t="n">
        <v>-0.005</v>
      </c>
      <c r="J326" s="291"/>
      <c r="K326" s="292"/>
      <c r="L326" s="292"/>
      <c r="M326" s="292"/>
      <c r="N326" s="292"/>
      <c r="O326" s="292"/>
      <c r="P326" s="292"/>
      <c r="Q326" s="292"/>
      <c r="R326" s="292"/>
      <c r="S326" s="292"/>
      <c r="T326" s="292"/>
      <c r="U326" s="292"/>
      <c r="V326" s="292"/>
      <c r="W326" s="292"/>
      <c r="X326" s="292"/>
      <c r="Y326" s="292"/>
      <c r="Z326" s="292"/>
      <c r="AA326" s="292"/>
      <c r="AB326" s="292"/>
      <c r="AC326" s="264"/>
      <c r="AD326" s="292"/>
      <c r="AE326" s="292"/>
      <c r="AF326" s="292"/>
      <c r="AG326" s="292"/>
      <c r="AH326" s="292"/>
      <c r="AI326" s="292"/>
      <c r="AJ326" s="292"/>
      <c r="AK326" s="306" t="n">
        <v>324</v>
      </c>
      <c r="AL326" s="134" t="s">
        <v>534</v>
      </c>
      <c r="AM326" s="321" t="s">
        <v>301</v>
      </c>
      <c r="AN326" s="322" t="s">
        <v>298</v>
      </c>
      <c r="AO326" s="301" t="s">
        <v>302</v>
      </c>
      <c r="AP326" s="301"/>
    </row>
    <row r="327" customFormat="false" ht="12.75" hidden="false" customHeight="false" outlineLevel="0" collapsed="false">
      <c r="A327" s="334"/>
      <c r="B327" s="291"/>
      <c r="C327" s="291"/>
      <c r="D327" s="291" t="n">
        <v>-0.06</v>
      </c>
      <c r="E327" s="291" t="n">
        <v>-0.06</v>
      </c>
      <c r="F327" s="291" t="n">
        <v>-0.005</v>
      </c>
      <c r="G327" s="336" t="n">
        <v>-0.005</v>
      </c>
      <c r="J327" s="291"/>
      <c r="K327" s="292"/>
      <c r="L327" s="292"/>
      <c r="M327" s="292"/>
      <c r="N327" s="292"/>
      <c r="O327" s="292"/>
      <c r="P327" s="292"/>
      <c r="Q327" s="292"/>
      <c r="R327" s="292"/>
      <c r="S327" s="292"/>
      <c r="T327" s="292"/>
      <c r="U327" s="292"/>
      <c r="V327" s="292"/>
      <c r="W327" s="292"/>
      <c r="X327" s="292"/>
      <c r="Y327" s="292"/>
      <c r="Z327" s="292"/>
      <c r="AA327" s="292"/>
      <c r="AB327" s="292"/>
      <c r="AC327" s="264"/>
      <c r="AD327" s="292"/>
      <c r="AE327" s="292"/>
      <c r="AF327" s="292"/>
      <c r="AG327" s="292"/>
      <c r="AH327" s="292"/>
      <c r="AI327" s="292"/>
      <c r="AJ327" s="292"/>
      <c r="AK327" s="306" t="n">
        <v>325</v>
      </c>
      <c r="AL327" s="134" t="s">
        <v>536</v>
      </c>
      <c r="AM327" s="321" t="s">
        <v>301</v>
      </c>
      <c r="AN327" s="322" t="s">
        <v>298</v>
      </c>
      <c r="AO327" s="301" t="s">
        <v>302</v>
      </c>
      <c r="AP327" s="301"/>
    </row>
    <row r="328" customFormat="false" ht="12.75" hidden="false" customHeight="false" outlineLevel="0" collapsed="false">
      <c r="A328" s="334"/>
      <c r="B328" s="291"/>
      <c r="C328" s="291"/>
      <c r="D328" s="291" t="n">
        <v>-0.0475</v>
      </c>
      <c r="E328" s="291" t="n">
        <v>-0.0475</v>
      </c>
      <c r="F328" s="291" t="n">
        <v>-0.005</v>
      </c>
      <c r="G328" s="336" t="n">
        <v>-0.005</v>
      </c>
      <c r="J328" s="291"/>
      <c r="K328" s="292"/>
      <c r="L328" s="292"/>
      <c r="M328" s="292"/>
      <c r="N328" s="292"/>
      <c r="O328" s="292"/>
      <c r="P328" s="292"/>
      <c r="Q328" s="292"/>
      <c r="R328" s="292"/>
      <c r="S328" s="292"/>
      <c r="T328" s="292"/>
      <c r="U328" s="292"/>
      <c r="V328" s="292"/>
      <c r="W328" s="292"/>
      <c r="X328" s="292"/>
      <c r="Y328" s="292"/>
      <c r="Z328" s="292"/>
      <c r="AA328" s="292"/>
      <c r="AB328" s="292"/>
      <c r="AC328" s="264"/>
      <c r="AD328" s="292"/>
      <c r="AE328" s="292"/>
      <c r="AF328" s="292"/>
      <c r="AG328" s="292"/>
      <c r="AH328" s="292"/>
      <c r="AI328" s="292"/>
      <c r="AJ328" s="292"/>
      <c r="AK328" s="306" t="n">
        <v>326</v>
      </c>
      <c r="AL328" s="134" t="s">
        <v>538</v>
      </c>
      <c r="AM328" s="321" t="s">
        <v>301</v>
      </c>
      <c r="AN328" s="322" t="s">
        <v>298</v>
      </c>
      <c r="AO328" s="301" t="s">
        <v>302</v>
      </c>
      <c r="AP328" s="301"/>
    </row>
    <row r="329" customFormat="false" ht="12.75" hidden="false" customHeight="false" outlineLevel="0" collapsed="false">
      <c r="A329" s="334"/>
      <c r="B329" s="291"/>
      <c r="C329" s="291"/>
      <c r="D329" s="291" t="n">
        <v>-0.01</v>
      </c>
      <c r="E329" s="291" t="n">
        <v>-0.01</v>
      </c>
      <c r="F329" s="291" t="n">
        <v>-0.005</v>
      </c>
      <c r="G329" s="336" t="n">
        <v>-0.005</v>
      </c>
      <c r="J329" s="291"/>
      <c r="K329" s="292"/>
      <c r="L329" s="292"/>
      <c r="M329" s="292"/>
      <c r="N329" s="292"/>
      <c r="O329" s="292"/>
      <c r="P329" s="292"/>
      <c r="Q329" s="292"/>
      <c r="R329" s="292"/>
      <c r="S329" s="292"/>
      <c r="T329" s="292"/>
      <c r="U329" s="292"/>
      <c r="V329" s="292"/>
      <c r="W329" s="292"/>
      <c r="X329" s="292"/>
      <c r="Y329" s="292"/>
      <c r="Z329" s="292"/>
      <c r="AA329" s="292"/>
      <c r="AB329" s="292"/>
      <c r="AC329" s="264"/>
      <c r="AD329" s="292"/>
      <c r="AE329" s="292"/>
      <c r="AF329" s="292"/>
      <c r="AG329" s="292"/>
      <c r="AH329" s="292"/>
      <c r="AI329" s="292"/>
      <c r="AJ329" s="292"/>
      <c r="AK329" s="306" t="n">
        <v>327</v>
      </c>
      <c r="AL329" s="134" t="s">
        <v>540</v>
      </c>
      <c r="AM329" s="321" t="s">
        <v>301</v>
      </c>
      <c r="AN329" s="322" t="s">
        <v>298</v>
      </c>
      <c r="AO329" s="301" t="s">
        <v>302</v>
      </c>
      <c r="AP329" s="301"/>
    </row>
    <row r="330" customFormat="false" ht="12.75" hidden="false" customHeight="false" outlineLevel="0" collapsed="false">
      <c r="A330" s="334"/>
      <c r="B330" s="291"/>
      <c r="C330" s="291"/>
      <c r="D330" s="291" t="n">
        <v>-0.01</v>
      </c>
      <c r="E330" s="291" t="n">
        <v>-0.01</v>
      </c>
      <c r="F330" s="291" t="n">
        <v>-0.005</v>
      </c>
      <c r="G330" s="336" t="n">
        <v>-0.005</v>
      </c>
      <c r="J330" s="291"/>
      <c r="K330" s="292"/>
      <c r="L330" s="292"/>
      <c r="M330" s="292"/>
      <c r="N330" s="292"/>
      <c r="O330" s="292"/>
      <c r="P330" s="292"/>
      <c r="Q330" s="292"/>
      <c r="R330" s="292"/>
      <c r="S330" s="292"/>
      <c r="T330" s="292"/>
      <c r="U330" s="292"/>
      <c r="V330" s="292"/>
      <c r="W330" s="292"/>
      <c r="X330" s="292"/>
      <c r="Y330" s="292"/>
      <c r="Z330" s="292"/>
      <c r="AA330" s="292"/>
      <c r="AB330" s="292"/>
      <c r="AC330" s="264"/>
      <c r="AD330" s="292"/>
      <c r="AE330" s="292"/>
      <c r="AF330" s="292"/>
      <c r="AG330" s="292"/>
      <c r="AH330" s="292"/>
      <c r="AI330" s="292"/>
      <c r="AJ330" s="292"/>
      <c r="AK330" s="306" t="n">
        <v>328</v>
      </c>
      <c r="AL330" s="134" t="s">
        <v>541</v>
      </c>
      <c r="AM330" s="321" t="s">
        <v>301</v>
      </c>
      <c r="AN330" s="322" t="s">
        <v>298</v>
      </c>
      <c r="AO330" s="301" t="s">
        <v>302</v>
      </c>
      <c r="AP330" s="301"/>
    </row>
    <row r="331" customFormat="false" ht="12.75" hidden="false" customHeight="false" outlineLevel="0" collapsed="false">
      <c r="A331" s="334"/>
      <c r="B331" s="291"/>
      <c r="C331" s="291"/>
      <c r="D331" s="291" t="n">
        <v>-0.005</v>
      </c>
      <c r="E331" s="291" t="n">
        <v>-0.005</v>
      </c>
      <c r="F331" s="291" t="n">
        <v>-0.005</v>
      </c>
      <c r="G331" s="336" t="n">
        <v>-0.005</v>
      </c>
      <c r="J331" s="291"/>
      <c r="K331" s="292"/>
      <c r="L331" s="292"/>
      <c r="M331" s="292"/>
      <c r="N331" s="292"/>
      <c r="O331" s="292"/>
      <c r="P331" s="292"/>
      <c r="Q331" s="292"/>
      <c r="R331" s="292"/>
      <c r="S331" s="292"/>
      <c r="T331" s="292"/>
      <c r="U331" s="292"/>
      <c r="V331" s="292"/>
      <c r="W331" s="292"/>
      <c r="X331" s="292"/>
      <c r="Y331" s="292"/>
      <c r="Z331" s="292"/>
      <c r="AA331" s="292"/>
      <c r="AB331" s="292"/>
      <c r="AC331" s="264"/>
      <c r="AD331" s="292"/>
      <c r="AE331" s="292"/>
      <c r="AF331" s="292"/>
      <c r="AG331" s="292"/>
      <c r="AH331" s="292"/>
      <c r="AI331" s="292"/>
      <c r="AJ331" s="292"/>
      <c r="AK331" s="306" t="n">
        <v>329</v>
      </c>
      <c r="AL331" s="134" t="s">
        <v>543</v>
      </c>
      <c r="AM331" s="321" t="s">
        <v>301</v>
      </c>
      <c r="AN331" s="322" t="s">
        <v>298</v>
      </c>
      <c r="AO331" s="301" t="s">
        <v>302</v>
      </c>
      <c r="AP331" s="301"/>
    </row>
    <row r="332" customFormat="false" ht="12.75" hidden="false" customHeight="false" outlineLevel="0" collapsed="false">
      <c r="A332" s="334"/>
      <c r="B332" s="291"/>
      <c r="C332" s="291"/>
      <c r="D332" s="291" t="n">
        <v>-0.0025</v>
      </c>
      <c r="E332" s="291" t="n">
        <v>-0.0025</v>
      </c>
      <c r="F332" s="291" t="n">
        <v>-0.005</v>
      </c>
      <c r="G332" s="336" t="n">
        <v>-0.005</v>
      </c>
      <c r="J332" s="291"/>
      <c r="K332" s="292"/>
      <c r="L332" s="292"/>
      <c r="M332" s="292"/>
      <c r="N332" s="292"/>
      <c r="O332" s="292"/>
      <c r="P332" s="292"/>
      <c r="Q332" s="292"/>
      <c r="R332" s="292"/>
      <c r="S332" s="292"/>
      <c r="T332" s="292"/>
      <c r="U332" s="292"/>
      <c r="V332" s="292"/>
      <c r="W332" s="292"/>
      <c r="X332" s="292"/>
      <c r="Y332" s="292"/>
      <c r="Z332" s="292"/>
      <c r="AA332" s="292"/>
      <c r="AB332" s="292"/>
      <c r="AC332" s="264"/>
      <c r="AD332" s="292"/>
      <c r="AE332" s="292"/>
      <c r="AF332" s="292"/>
      <c r="AG332" s="292"/>
      <c r="AH332" s="292"/>
      <c r="AI332" s="292"/>
      <c r="AJ332" s="292"/>
      <c r="AK332" s="306" t="n">
        <v>330</v>
      </c>
      <c r="AL332" s="134" t="s">
        <v>545</v>
      </c>
      <c r="AM332" s="321" t="s">
        <v>301</v>
      </c>
      <c r="AN332" s="322" t="s">
        <v>298</v>
      </c>
      <c r="AO332" s="301" t="s">
        <v>302</v>
      </c>
      <c r="AP332" s="301"/>
    </row>
    <row r="333" customFormat="false" ht="12.75" hidden="false" customHeight="false" outlineLevel="0" collapsed="false">
      <c r="A333" s="334"/>
      <c r="B333" s="291"/>
      <c r="C333" s="291"/>
      <c r="D333" s="291" t="n">
        <v>0</v>
      </c>
      <c r="E333" s="291" t="n">
        <v>0</v>
      </c>
      <c r="F333" s="291" t="n">
        <v>-0.005</v>
      </c>
      <c r="G333" s="336" t="n">
        <v>-0.005</v>
      </c>
      <c r="J333" s="291"/>
      <c r="K333" s="292"/>
      <c r="L333" s="292"/>
      <c r="M333" s="292"/>
      <c r="N333" s="292"/>
      <c r="O333" s="292"/>
      <c r="P333" s="292"/>
      <c r="Q333" s="292"/>
      <c r="R333" s="292"/>
      <c r="S333" s="292"/>
      <c r="T333" s="292"/>
      <c r="U333" s="292"/>
      <c r="V333" s="292"/>
      <c r="W333" s="292"/>
      <c r="X333" s="292"/>
      <c r="Y333" s="292"/>
      <c r="Z333" s="292"/>
      <c r="AA333" s="292"/>
      <c r="AB333" s="292"/>
      <c r="AC333" s="264"/>
      <c r="AD333" s="292"/>
      <c r="AE333" s="292"/>
      <c r="AF333" s="292"/>
      <c r="AG333" s="292"/>
      <c r="AH333" s="292"/>
      <c r="AI333" s="292"/>
      <c r="AJ333" s="292"/>
      <c r="AK333" s="306" t="n">
        <v>331</v>
      </c>
      <c r="AL333" s="134" t="s">
        <v>547</v>
      </c>
      <c r="AM333" s="321" t="s">
        <v>301</v>
      </c>
      <c r="AN333" s="322" t="s">
        <v>298</v>
      </c>
      <c r="AO333" s="301" t="s">
        <v>302</v>
      </c>
      <c r="AP333" s="301"/>
    </row>
    <row r="334" customFormat="false" ht="12.75" hidden="false" customHeight="false" outlineLevel="0" collapsed="false">
      <c r="A334" s="334"/>
      <c r="B334" s="291"/>
      <c r="C334" s="291"/>
      <c r="D334" s="291" t="n">
        <v>-0.0075</v>
      </c>
      <c r="E334" s="291" t="n">
        <v>-0.0075</v>
      </c>
      <c r="F334" s="291" t="n">
        <v>-0.005</v>
      </c>
      <c r="G334" s="336" t="n">
        <v>-0.005</v>
      </c>
      <c r="J334" s="291"/>
      <c r="K334" s="292"/>
      <c r="L334" s="292"/>
      <c r="M334" s="292"/>
      <c r="N334" s="292"/>
      <c r="O334" s="292"/>
      <c r="P334" s="292"/>
      <c r="Q334" s="292"/>
      <c r="R334" s="292"/>
      <c r="S334" s="292"/>
      <c r="T334" s="292"/>
      <c r="U334" s="292"/>
      <c r="V334" s="292"/>
      <c r="W334" s="292"/>
      <c r="X334" s="292"/>
      <c r="Y334" s="292"/>
      <c r="Z334" s="292"/>
      <c r="AA334" s="292"/>
      <c r="AB334" s="292"/>
      <c r="AC334" s="264"/>
      <c r="AD334" s="292"/>
      <c r="AE334" s="292"/>
      <c r="AF334" s="292"/>
      <c r="AG334" s="292"/>
      <c r="AH334" s="292"/>
      <c r="AI334" s="292"/>
      <c r="AJ334" s="292"/>
      <c r="AK334" s="306" t="n">
        <v>332</v>
      </c>
      <c r="AL334" s="134" t="s">
        <v>549</v>
      </c>
      <c r="AM334" s="321" t="s">
        <v>301</v>
      </c>
      <c r="AN334" s="322" t="s">
        <v>298</v>
      </c>
      <c r="AO334" s="301" t="s">
        <v>302</v>
      </c>
      <c r="AP334" s="301"/>
    </row>
    <row r="335" customFormat="false" ht="12.75" hidden="false" customHeight="false" outlineLevel="0" collapsed="false">
      <c r="A335" s="334"/>
      <c r="B335" s="291"/>
      <c r="C335" s="291"/>
      <c r="D335" s="291" t="n">
        <v>-0.0175</v>
      </c>
      <c r="E335" s="291" t="n">
        <v>-0.0175</v>
      </c>
      <c r="F335" s="291" t="n">
        <v>-0.005</v>
      </c>
      <c r="G335" s="336" t="n">
        <v>-0.005</v>
      </c>
      <c r="J335" s="291"/>
      <c r="K335" s="292"/>
      <c r="L335" s="292"/>
      <c r="M335" s="292"/>
      <c r="N335" s="292"/>
      <c r="O335" s="292"/>
      <c r="P335" s="292"/>
      <c r="Q335" s="292"/>
      <c r="R335" s="292"/>
      <c r="S335" s="292"/>
      <c r="T335" s="292"/>
      <c r="U335" s="292"/>
      <c r="V335" s="292"/>
      <c r="W335" s="292"/>
      <c r="X335" s="292"/>
      <c r="Y335" s="292"/>
      <c r="Z335" s="292"/>
      <c r="AA335" s="292"/>
      <c r="AB335" s="292"/>
      <c r="AC335" s="264"/>
      <c r="AD335" s="292"/>
      <c r="AE335" s="292"/>
      <c r="AF335" s="292"/>
      <c r="AG335" s="292"/>
      <c r="AH335" s="292"/>
      <c r="AI335" s="292"/>
      <c r="AJ335" s="292"/>
      <c r="AK335" s="306" t="n">
        <v>333</v>
      </c>
      <c r="AL335" s="134" t="s">
        <v>551</v>
      </c>
      <c r="AM335" s="321" t="s">
        <v>301</v>
      </c>
      <c r="AN335" s="322" t="s">
        <v>298</v>
      </c>
      <c r="AO335" s="301" t="s">
        <v>302</v>
      </c>
      <c r="AP335" s="301"/>
    </row>
    <row r="336" customFormat="false" ht="12.75" hidden="false" customHeight="false" outlineLevel="0" collapsed="false">
      <c r="A336" s="334"/>
      <c r="B336" s="291"/>
      <c r="C336" s="291"/>
      <c r="D336" s="291" t="n">
        <v>-0.0525</v>
      </c>
      <c r="E336" s="291" t="n">
        <v>-0.0525</v>
      </c>
      <c r="F336" s="291" t="n">
        <v>-0.005</v>
      </c>
      <c r="G336" s="336" t="n">
        <v>-0.005</v>
      </c>
      <c r="J336" s="291"/>
      <c r="K336" s="292"/>
      <c r="L336" s="292"/>
      <c r="M336" s="292"/>
      <c r="N336" s="292"/>
      <c r="O336" s="292"/>
      <c r="P336" s="292"/>
      <c r="Q336" s="292"/>
      <c r="R336" s="292"/>
      <c r="S336" s="292"/>
      <c r="T336" s="292"/>
      <c r="U336" s="292"/>
      <c r="V336" s="292"/>
      <c r="W336" s="292"/>
      <c r="X336" s="292"/>
      <c r="Y336" s="292"/>
      <c r="Z336" s="292"/>
      <c r="AA336" s="292"/>
      <c r="AB336" s="292"/>
      <c r="AC336" s="264"/>
      <c r="AD336" s="292"/>
      <c r="AE336" s="292"/>
      <c r="AF336" s="292"/>
      <c r="AG336" s="292"/>
      <c r="AH336" s="292"/>
      <c r="AI336" s="292"/>
      <c r="AJ336" s="292"/>
      <c r="AK336" s="306" t="n">
        <v>334</v>
      </c>
      <c r="AL336" s="134" t="s">
        <v>553</v>
      </c>
      <c r="AM336" s="321" t="s">
        <v>301</v>
      </c>
      <c r="AN336" s="322" t="s">
        <v>298</v>
      </c>
      <c r="AO336" s="301" t="s">
        <v>302</v>
      </c>
      <c r="AP336" s="301"/>
    </row>
    <row r="337" customFormat="false" ht="12.75" hidden="false" customHeight="false" outlineLevel="0" collapsed="false">
      <c r="A337" s="334"/>
      <c r="B337" s="291"/>
      <c r="C337" s="291"/>
      <c r="D337" s="291" t="n">
        <v>-0.075</v>
      </c>
      <c r="E337" s="291" t="n">
        <v>-0.075</v>
      </c>
      <c r="F337" s="291" t="n">
        <v>-0.005</v>
      </c>
      <c r="G337" s="336" t="n">
        <v>-0.005</v>
      </c>
      <c r="J337" s="291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U337" s="292"/>
      <c r="V337" s="292"/>
      <c r="W337" s="292"/>
      <c r="X337" s="292"/>
      <c r="Y337" s="292"/>
      <c r="Z337" s="292"/>
      <c r="AA337" s="292"/>
      <c r="AB337" s="292"/>
      <c r="AC337" s="264"/>
      <c r="AD337" s="292"/>
      <c r="AE337" s="292"/>
      <c r="AF337" s="292"/>
      <c r="AG337" s="292"/>
      <c r="AH337" s="292"/>
      <c r="AI337" s="292"/>
      <c r="AJ337" s="292"/>
      <c r="AK337" s="306" t="n">
        <v>335</v>
      </c>
      <c r="AL337" s="134" t="s">
        <v>555</v>
      </c>
      <c r="AM337" s="321" t="s">
        <v>301</v>
      </c>
      <c r="AN337" s="322" t="s">
        <v>298</v>
      </c>
      <c r="AO337" s="301" t="s">
        <v>302</v>
      </c>
      <c r="AP337" s="301"/>
    </row>
    <row r="338" customFormat="false" ht="12.75" hidden="false" customHeight="false" outlineLevel="0" collapsed="false">
      <c r="A338" s="334"/>
      <c r="B338" s="291"/>
      <c r="C338" s="291"/>
      <c r="D338" s="291" t="n">
        <v>-0.0775</v>
      </c>
      <c r="E338" s="291" t="n">
        <v>-0.0775</v>
      </c>
      <c r="F338" s="291" t="n">
        <v>-0.005</v>
      </c>
      <c r="G338" s="336" t="n">
        <v>-0.005</v>
      </c>
      <c r="J338" s="291"/>
      <c r="K338" s="292"/>
      <c r="L338" s="292"/>
      <c r="M338" s="292"/>
      <c r="N338" s="292"/>
      <c r="O338" s="292"/>
      <c r="P338" s="292"/>
      <c r="Q338" s="292"/>
      <c r="R338" s="292"/>
      <c r="S338" s="292"/>
      <c r="T338" s="292"/>
      <c r="U338" s="292"/>
      <c r="V338" s="292"/>
      <c r="W338" s="292"/>
      <c r="X338" s="292"/>
      <c r="Y338" s="292"/>
      <c r="Z338" s="292"/>
      <c r="AA338" s="292"/>
      <c r="AB338" s="292"/>
      <c r="AC338" s="264"/>
      <c r="AD338" s="292"/>
      <c r="AE338" s="292"/>
      <c r="AF338" s="292"/>
      <c r="AG338" s="292"/>
      <c r="AH338" s="292"/>
      <c r="AI338" s="292"/>
      <c r="AJ338" s="292"/>
      <c r="AK338" s="306" t="n">
        <v>336</v>
      </c>
      <c r="AL338" s="134" t="s">
        <v>557</v>
      </c>
      <c r="AM338" s="321" t="s">
        <v>301</v>
      </c>
      <c r="AN338" s="322" t="s">
        <v>298</v>
      </c>
      <c r="AO338" s="301" t="s">
        <v>302</v>
      </c>
      <c r="AP338" s="301"/>
    </row>
    <row r="339" customFormat="false" ht="12.75" hidden="false" customHeight="false" outlineLevel="0" collapsed="false">
      <c r="A339" s="334"/>
      <c r="B339" s="291"/>
      <c r="C339" s="291"/>
      <c r="D339" s="291" t="n">
        <v>-0.06</v>
      </c>
      <c r="E339" s="291" t="n">
        <v>-0.06</v>
      </c>
      <c r="F339" s="291" t="n">
        <v>-0.005</v>
      </c>
      <c r="G339" s="336" t="n">
        <v>-0.005</v>
      </c>
      <c r="J339" s="291"/>
      <c r="K339" s="292"/>
      <c r="L339" s="292"/>
      <c r="M339" s="292"/>
      <c r="N339" s="292"/>
      <c r="O339" s="292"/>
      <c r="P339" s="292"/>
      <c r="Q339" s="292"/>
      <c r="R339" s="292"/>
      <c r="S339" s="292"/>
      <c r="T339" s="292"/>
      <c r="U339" s="292"/>
      <c r="V339" s="292"/>
      <c r="W339" s="292"/>
      <c r="X339" s="292"/>
      <c r="Y339" s="292"/>
      <c r="Z339" s="292"/>
      <c r="AA339" s="292"/>
      <c r="AB339" s="292"/>
      <c r="AC339" s="264"/>
      <c r="AD339" s="292"/>
      <c r="AE339" s="292"/>
      <c r="AF339" s="292"/>
      <c r="AG339" s="292"/>
      <c r="AH339" s="292"/>
      <c r="AI339" s="292"/>
      <c r="AJ339" s="292"/>
      <c r="AK339" s="306" t="n">
        <v>337</v>
      </c>
      <c r="AL339" s="134" t="s">
        <v>559</v>
      </c>
      <c r="AM339" s="321" t="s">
        <v>301</v>
      </c>
      <c r="AN339" s="322" t="s">
        <v>298</v>
      </c>
      <c r="AO339" s="301" t="s">
        <v>302</v>
      </c>
      <c r="AP339" s="301"/>
    </row>
    <row r="340" customFormat="false" ht="12.75" hidden="false" customHeight="false" outlineLevel="0" collapsed="false">
      <c r="A340" s="334"/>
      <c r="B340" s="291"/>
      <c r="C340" s="291"/>
      <c r="D340" s="291" t="n">
        <v>-0.0475</v>
      </c>
      <c r="E340" s="291" t="n">
        <v>-0.0475</v>
      </c>
      <c r="F340" s="291" t="n">
        <v>-0.005</v>
      </c>
      <c r="G340" s="336" t="n">
        <v>-0.005</v>
      </c>
      <c r="J340" s="291"/>
      <c r="K340" s="292"/>
      <c r="L340" s="292"/>
      <c r="M340" s="292"/>
      <c r="N340" s="292"/>
      <c r="O340" s="292"/>
      <c r="P340" s="292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  <c r="AC340" s="264"/>
      <c r="AD340" s="292"/>
      <c r="AE340" s="292"/>
      <c r="AF340" s="292"/>
      <c r="AG340" s="292"/>
      <c r="AH340" s="292"/>
      <c r="AI340" s="292"/>
      <c r="AJ340" s="292"/>
      <c r="AK340" s="306" t="n">
        <v>338</v>
      </c>
      <c r="AL340" s="134" t="s">
        <v>561</v>
      </c>
      <c r="AM340" s="321" t="s">
        <v>301</v>
      </c>
      <c r="AN340" s="322" t="s">
        <v>298</v>
      </c>
      <c r="AO340" s="301" t="s">
        <v>302</v>
      </c>
      <c r="AP340" s="301"/>
    </row>
    <row r="341" customFormat="false" ht="12.75" hidden="false" customHeight="false" outlineLevel="0" collapsed="false">
      <c r="A341" s="334"/>
      <c r="B341" s="291"/>
      <c r="C341" s="291"/>
      <c r="D341" s="291" t="n">
        <v>-0.01</v>
      </c>
      <c r="E341" s="291" t="n">
        <v>-0.01</v>
      </c>
      <c r="F341" s="291" t="n">
        <v>-0.005</v>
      </c>
      <c r="G341" s="336" t="n">
        <v>-0.005</v>
      </c>
      <c r="J341" s="291"/>
      <c r="K341" s="292"/>
      <c r="L341" s="292"/>
      <c r="M341" s="292"/>
      <c r="N341" s="292"/>
      <c r="O341" s="292"/>
      <c r="P341" s="292"/>
      <c r="Q341" s="292"/>
      <c r="R341" s="292"/>
      <c r="S341" s="292"/>
      <c r="T341" s="292"/>
      <c r="U341" s="292"/>
      <c r="V341" s="292"/>
      <c r="W341" s="292"/>
      <c r="X341" s="292"/>
      <c r="Y341" s="292"/>
      <c r="Z341" s="292"/>
      <c r="AA341" s="292"/>
      <c r="AB341" s="292"/>
      <c r="AC341" s="264"/>
      <c r="AD341" s="292"/>
      <c r="AE341" s="292"/>
      <c r="AF341" s="292"/>
      <c r="AG341" s="292"/>
      <c r="AH341" s="292"/>
      <c r="AI341" s="292"/>
      <c r="AJ341" s="292"/>
      <c r="AK341" s="306" t="n">
        <v>339</v>
      </c>
      <c r="AL341" s="134" t="s">
        <v>563</v>
      </c>
      <c r="AM341" s="321" t="s">
        <v>301</v>
      </c>
      <c r="AN341" s="322" t="s">
        <v>298</v>
      </c>
      <c r="AO341" s="301" t="s">
        <v>302</v>
      </c>
      <c r="AP341" s="301"/>
    </row>
    <row r="342" customFormat="false" ht="12.75" hidden="false" customHeight="false" outlineLevel="0" collapsed="false">
      <c r="A342" s="334"/>
      <c r="B342" s="291"/>
      <c r="C342" s="291"/>
      <c r="D342" s="291" t="n">
        <v>-0.01</v>
      </c>
      <c r="E342" s="291" t="n">
        <v>-0.01</v>
      </c>
      <c r="F342" s="291" t="n">
        <v>-0.005</v>
      </c>
      <c r="G342" s="336" t="n">
        <v>-0.005</v>
      </c>
      <c r="J342" s="291"/>
      <c r="K342" s="292"/>
      <c r="L342" s="292"/>
      <c r="M342" s="292"/>
      <c r="N342" s="292"/>
      <c r="O342" s="292"/>
      <c r="P342" s="292"/>
      <c r="Q342" s="292"/>
      <c r="R342" s="292"/>
      <c r="S342" s="292"/>
      <c r="T342" s="292"/>
      <c r="U342" s="292"/>
      <c r="V342" s="292"/>
      <c r="W342" s="292"/>
      <c r="X342" s="292"/>
      <c r="Y342" s="292"/>
      <c r="Z342" s="292"/>
      <c r="AA342" s="292"/>
      <c r="AB342" s="292"/>
      <c r="AC342" s="264"/>
      <c r="AD342" s="292"/>
      <c r="AE342" s="292"/>
      <c r="AF342" s="292"/>
      <c r="AG342" s="292"/>
      <c r="AH342" s="292"/>
      <c r="AI342" s="292"/>
      <c r="AJ342" s="292"/>
      <c r="AK342" s="306" t="n">
        <v>340</v>
      </c>
      <c r="AL342" s="134" t="s">
        <v>565</v>
      </c>
      <c r="AM342" s="321" t="s">
        <v>301</v>
      </c>
      <c r="AN342" s="322" t="s">
        <v>298</v>
      </c>
      <c r="AO342" s="301" t="s">
        <v>302</v>
      </c>
      <c r="AP342" s="301"/>
    </row>
    <row r="343" customFormat="false" ht="12.75" hidden="false" customHeight="false" outlineLevel="0" collapsed="false">
      <c r="A343" s="334"/>
      <c r="B343" s="291"/>
      <c r="C343" s="291"/>
      <c r="D343" s="291" t="n">
        <v>-0.005</v>
      </c>
      <c r="E343" s="291" t="n">
        <v>-0.005</v>
      </c>
      <c r="F343" s="291" t="n">
        <v>-0.005</v>
      </c>
      <c r="G343" s="336" t="n">
        <v>-0.005</v>
      </c>
      <c r="J343" s="291"/>
      <c r="K343" s="292"/>
      <c r="L343" s="292"/>
      <c r="M343" s="292"/>
      <c r="N343" s="292"/>
      <c r="O343" s="292"/>
      <c r="P343" s="292"/>
      <c r="Q343" s="292"/>
      <c r="R343" s="292"/>
      <c r="S343" s="292"/>
      <c r="T343" s="292"/>
      <c r="U343" s="292"/>
      <c r="V343" s="292"/>
      <c r="W343" s="292"/>
      <c r="X343" s="292"/>
      <c r="Y343" s="292"/>
      <c r="Z343" s="292"/>
      <c r="AA343" s="292"/>
      <c r="AB343" s="292"/>
      <c r="AC343" s="264"/>
      <c r="AD343" s="292"/>
      <c r="AE343" s="292"/>
      <c r="AF343" s="292"/>
      <c r="AG343" s="292"/>
      <c r="AH343" s="292"/>
      <c r="AI343" s="292"/>
      <c r="AJ343" s="292"/>
      <c r="AK343" s="306" t="n">
        <v>341</v>
      </c>
      <c r="AL343" s="134" t="s">
        <v>567</v>
      </c>
      <c r="AM343" s="321" t="s">
        <v>301</v>
      </c>
      <c r="AN343" s="322" t="s">
        <v>298</v>
      </c>
      <c r="AO343" s="301" t="s">
        <v>302</v>
      </c>
      <c r="AP343" s="301"/>
    </row>
    <row r="344" customFormat="false" ht="12.75" hidden="false" customHeight="false" outlineLevel="0" collapsed="false">
      <c r="A344" s="334"/>
      <c r="B344" s="291"/>
      <c r="C344" s="291"/>
      <c r="D344" s="291" t="n">
        <v>-0.0025</v>
      </c>
      <c r="E344" s="291" t="n">
        <v>-0.0025</v>
      </c>
      <c r="F344" s="291" t="n">
        <v>-0.005</v>
      </c>
      <c r="G344" s="336" t="n">
        <v>-0.005</v>
      </c>
      <c r="J344" s="291"/>
      <c r="K344" s="292"/>
      <c r="L344" s="292"/>
      <c r="M344" s="292"/>
      <c r="N344" s="292"/>
      <c r="O344" s="292"/>
      <c r="P344" s="292"/>
      <c r="Q344" s="292"/>
      <c r="R344" s="292"/>
      <c r="S344" s="292"/>
      <c r="T344" s="292"/>
      <c r="U344" s="292"/>
      <c r="V344" s="292"/>
      <c r="W344" s="292"/>
      <c r="X344" s="292"/>
      <c r="Y344" s="292"/>
      <c r="Z344" s="292"/>
      <c r="AA344" s="292"/>
      <c r="AB344" s="292"/>
      <c r="AC344" s="264"/>
      <c r="AD344" s="292"/>
      <c r="AE344" s="292"/>
      <c r="AF344" s="292"/>
      <c r="AG344" s="292"/>
      <c r="AH344" s="292"/>
      <c r="AI344" s="292"/>
      <c r="AJ344" s="292"/>
      <c r="AK344" s="306" t="n">
        <v>342</v>
      </c>
      <c r="AL344" s="134" t="s">
        <v>569</v>
      </c>
      <c r="AM344" s="321" t="s">
        <v>301</v>
      </c>
      <c r="AN344" s="322" t="s">
        <v>298</v>
      </c>
      <c r="AO344" s="301" t="s">
        <v>302</v>
      </c>
      <c r="AP344" s="301"/>
    </row>
    <row r="345" customFormat="false" ht="12.75" hidden="false" customHeight="false" outlineLevel="0" collapsed="false">
      <c r="A345" s="334"/>
      <c r="B345" s="291"/>
      <c r="C345" s="291"/>
      <c r="D345" s="291" t="n">
        <v>0</v>
      </c>
      <c r="E345" s="291" t="n">
        <v>0</v>
      </c>
      <c r="F345" s="291" t="n">
        <v>-0.005</v>
      </c>
      <c r="G345" s="336" t="n">
        <v>-0.005</v>
      </c>
      <c r="J345" s="291"/>
      <c r="K345" s="292"/>
      <c r="L345" s="292"/>
      <c r="M345" s="292"/>
      <c r="N345" s="292"/>
      <c r="O345" s="292"/>
      <c r="P345" s="292"/>
      <c r="Q345" s="292"/>
      <c r="R345" s="292"/>
      <c r="S345" s="292"/>
      <c r="T345" s="292"/>
      <c r="U345" s="292"/>
      <c r="V345" s="292"/>
      <c r="W345" s="292"/>
      <c r="X345" s="292"/>
      <c r="Y345" s="292"/>
      <c r="Z345" s="292"/>
      <c r="AA345" s="292"/>
      <c r="AB345" s="292"/>
      <c r="AC345" s="264"/>
      <c r="AD345" s="292"/>
      <c r="AE345" s="292"/>
      <c r="AF345" s="292"/>
      <c r="AG345" s="292"/>
      <c r="AH345" s="292"/>
      <c r="AI345" s="292"/>
      <c r="AJ345" s="292"/>
      <c r="AK345" s="306" t="n">
        <v>343</v>
      </c>
      <c r="AL345" s="134" t="s">
        <v>571</v>
      </c>
      <c r="AM345" s="321" t="s">
        <v>301</v>
      </c>
      <c r="AN345" s="322" t="s">
        <v>298</v>
      </c>
      <c r="AO345" s="301" t="s">
        <v>302</v>
      </c>
      <c r="AP345" s="301"/>
    </row>
    <row r="346" customFormat="false" ht="12.75" hidden="false" customHeight="false" outlineLevel="0" collapsed="false">
      <c r="A346" s="334"/>
      <c r="B346" s="291"/>
      <c r="C346" s="291"/>
      <c r="D346" s="291" t="n">
        <v>-0.0075</v>
      </c>
      <c r="E346" s="291" t="n">
        <v>-0.0075</v>
      </c>
      <c r="F346" s="291" t="n">
        <v>-0.005</v>
      </c>
      <c r="G346" s="336" t="n">
        <v>-0.005</v>
      </c>
      <c r="J346" s="291"/>
      <c r="K346" s="292"/>
      <c r="L346" s="292"/>
      <c r="M346" s="292"/>
      <c r="N346" s="292"/>
      <c r="O346" s="292"/>
      <c r="P346" s="292"/>
      <c r="Q346" s="292"/>
      <c r="R346" s="292"/>
      <c r="S346" s="292"/>
      <c r="T346" s="292"/>
      <c r="U346" s="292"/>
      <c r="V346" s="292"/>
      <c r="W346" s="292"/>
      <c r="X346" s="292"/>
      <c r="Y346" s="292"/>
      <c r="Z346" s="292"/>
      <c r="AA346" s="292"/>
      <c r="AB346" s="292"/>
      <c r="AC346" s="264"/>
      <c r="AD346" s="292"/>
      <c r="AE346" s="292"/>
      <c r="AF346" s="292"/>
      <c r="AG346" s="292"/>
      <c r="AH346" s="292"/>
      <c r="AI346" s="292"/>
      <c r="AJ346" s="292"/>
      <c r="AK346" s="306" t="n">
        <v>344</v>
      </c>
      <c r="AL346" s="134" t="s">
        <v>573</v>
      </c>
      <c r="AM346" s="321" t="s">
        <v>301</v>
      </c>
      <c r="AN346" s="322" t="s">
        <v>298</v>
      </c>
      <c r="AO346" s="301" t="s">
        <v>302</v>
      </c>
      <c r="AP346" s="301"/>
    </row>
    <row r="347" customFormat="false" ht="12.75" hidden="false" customHeight="false" outlineLevel="0" collapsed="false">
      <c r="A347" s="334"/>
      <c r="B347" s="291"/>
      <c r="C347" s="291"/>
      <c r="D347" s="291" t="n">
        <v>-0.0175</v>
      </c>
      <c r="E347" s="291" t="n">
        <v>-0.0175</v>
      </c>
      <c r="F347" s="291" t="n">
        <v>-0.005</v>
      </c>
      <c r="G347" s="336" t="n">
        <v>-0.005</v>
      </c>
      <c r="J347" s="291"/>
      <c r="K347" s="292"/>
      <c r="L347" s="292"/>
      <c r="M347" s="292"/>
      <c r="N347" s="292"/>
      <c r="O347" s="292"/>
      <c r="P347" s="292"/>
      <c r="Q347" s="292"/>
      <c r="R347" s="292"/>
      <c r="S347" s="292"/>
      <c r="T347" s="292"/>
      <c r="U347" s="292"/>
      <c r="V347" s="292"/>
      <c r="W347" s="292"/>
      <c r="X347" s="292"/>
      <c r="Y347" s="292"/>
      <c r="Z347" s="292"/>
      <c r="AA347" s="292"/>
      <c r="AB347" s="292"/>
      <c r="AC347" s="264"/>
      <c r="AD347" s="292"/>
      <c r="AE347" s="292"/>
      <c r="AF347" s="292"/>
      <c r="AG347" s="292"/>
      <c r="AH347" s="292"/>
      <c r="AI347" s="292"/>
      <c r="AJ347" s="292"/>
      <c r="AK347" s="306" t="n">
        <v>345</v>
      </c>
      <c r="AL347" s="134" t="s">
        <v>575</v>
      </c>
      <c r="AM347" s="321" t="s">
        <v>301</v>
      </c>
      <c r="AN347" s="322" t="s">
        <v>298</v>
      </c>
      <c r="AO347" s="301" t="s">
        <v>302</v>
      </c>
      <c r="AP347" s="301"/>
    </row>
    <row r="348" customFormat="false" ht="12.75" hidden="false" customHeight="false" outlineLevel="0" collapsed="false">
      <c r="A348" s="334"/>
      <c r="B348" s="291"/>
      <c r="C348" s="291"/>
      <c r="D348" s="291" t="n">
        <v>-0.0525</v>
      </c>
      <c r="E348" s="291" t="n">
        <v>-0.0525</v>
      </c>
      <c r="F348" s="291" t="n">
        <v>-0.005</v>
      </c>
      <c r="G348" s="291" t="n">
        <v>-0.005</v>
      </c>
      <c r="J348" s="291"/>
      <c r="K348" s="292"/>
      <c r="L348" s="292"/>
      <c r="M348" s="292"/>
      <c r="N348" s="292"/>
      <c r="O348" s="292"/>
      <c r="P348" s="292"/>
      <c r="Q348" s="292"/>
      <c r="R348" s="292"/>
      <c r="S348" s="292"/>
      <c r="T348" s="292"/>
      <c r="U348" s="292"/>
      <c r="V348" s="292"/>
      <c r="W348" s="292"/>
      <c r="X348" s="292"/>
      <c r="Y348" s="292"/>
      <c r="Z348" s="292"/>
      <c r="AA348" s="292"/>
      <c r="AB348" s="292"/>
      <c r="AC348" s="264"/>
      <c r="AD348" s="292"/>
      <c r="AE348" s="292"/>
      <c r="AF348" s="292"/>
      <c r="AG348" s="292"/>
      <c r="AH348" s="292"/>
      <c r="AI348" s="292"/>
      <c r="AJ348" s="292"/>
      <c r="AK348" s="306" t="n">
        <v>346</v>
      </c>
      <c r="AL348" s="134" t="s">
        <v>577</v>
      </c>
      <c r="AM348" s="321" t="s">
        <v>301</v>
      </c>
      <c r="AN348" s="322" t="s">
        <v>298</v>
      </c>
      <c r="AO348" s="301" t="s">
        <v>302</v>
      </c>
      <c r="AP348" s="301"/>
    </row>
    <row r="349" customFormat="false" ht="12.75" hidden="false" customHeight="false" outlineLevel="0" collapsed="false">
      <c r="A349" s="334"/>
      <c r="B349" s="291"/>
      <c r="C349" s="291"/>
      <c r="D349" s="291" t="n">
        <v>-0.075</v>
      </c>
      <c r="E349" s="291" t="n">
        <v>-0.075</v>
      </c>
      <c r="F349" s="291" t="n">
        <v>-0.005</v>
      </c>
      <c r="G349" s="291" t="n">
        <v>-0.005</v>
      </c>
      <c r="J349" s="291"/>
      <c r="K349" s="292"/>
      <c r="L349" s="292"/>
      <c r="M349" s="292"/>
      <c r="N349" s="292"/>
      <c r="O349" s="292"/>
      <c r="P349" s="292"/>
      <c r="Q349" s="292"/>
      <c r="R349" s="292"/>
      <c r="S349" s="292"/>
      <c r="T349" s="292"/>
      <c r="U349" s="292"/>
      <c r="V349" s="292"/>
      <c r="W349" s="292"/>
      <c r="X349" s="292"/>
      <c r="Y349" s="292"/>
      <c r="Z349" s="292"/>
      <c r="AA349" s="292"/>
      <c r="AB349" s="292"/>
      <c r="AC349" s="264"/>
      <c r="AD349" s="292"/>
      <c r="AE349" s="292"/>
      <c r="AF349" s="292"/>
      <c r="AG349" s="292"/>
      <c r="AH349" s="292"/>
      <c r="AI349" s="292"/>
      <c r="AJ349" s="292"/>
      <c r="AK349" s="306" t="n">
        <v>347</v>
      </c>
      <c r="AL349" s="134" t="s">
        <v>579</v>
      </c>
      <c r="AM349" s="321" t="s">
        <v>301</v>
      </c>
      <c r="AN349" s="322" t="s">
        <v>298</v>
      </c>
      <c r="AO349" s="301" t="s">
        <v>302</v>
      </c>
      <c r="AP349" s="301"/>
    </row>
    <row r="350" customFormat="false" ht="12.75" hidden="false" customHeight="false" outlineLevel="0" collapsed="false">
      <c r="A350" s="334"/>
      <c r="B350" s="291"/>
      <c r="C350" s="291"/>
      <c r="D350" s="291"/>
      <c r="E350" s="291"/>
      <c r="F350" s="291"/>
      <c r="G350" s="291"/>
      <c r="J350" s="291"/>
      <c r="K350" s="292"/>
      <c r="L350" s="292"/>
      <c r="M350" s="292"/>
      <c r="N350" s="292"/>
      <c r="O350" s="292"/>
      <c r="P350" s="292"/>
      <c r="Q350" s="292"/>
      <c r="R350" s="292"/>
      <c r="S350" s="292"/>
      <c r="T350" s="292"/>
      <c r="U350" s="292"/>
      <c r="V350" s="292"/>
      <c r="W350" s="292"/>
      <c r="X350" s="292"/>
      <c r="Y350" s="292"/>
      <c r="Z350" s="292"/>
      <c r="AA350" s="292"/>
      <c r="AB350" s="292"/>
      <c r="AC350" s="264"/>
      <c r="AD350" s="292"/>
      <c r="AE350" s="292"/>
      <c r="AF350" s="292"/>
      <c r="AG350" s="292"/>
      <c r="AH350" s="292"/>
      <c r="AI350" s="292"/>
      <c r="AJ350" s="292"/>
      <c r="AK350" s="306" t="n">
        <v>348</v>
      </c>
      <c r="AL350" s="134" t="s">
        <v>581</v>
      </c>
      <c r="AM350" s="321" t="s">
        <v>301</v>
      </c>
      <c r="AN350" s="322" t="s">
        <v>298</v>
      </c>
      <c r="AO350" s="301" t="s">
        <v>302</v>
      </c>
      <c r="AP350" s="301"/>
    </row>
    <row r="351" customFormat="false" ht="12.75" hidden="false" customHeight="false" outlineLevel="0" collapsed="false">
      <c r="A351" s="334"/>
      <c r="B351" s="291"/>
      <c r="C351" s="291"/>
      <c r="D351" s="291"/>
      <c r="E351" s="291"/>
      <c r="F351" s="291"/>
      <c r="G351" s="291"/>
      <c r="J351" s="291"/>
      <c r="K351" s="292"/>
      <c r="L351" s="292"/>
      <c r="M351" s="292"/>
      <c r="N351" s="292"/>
      <c r="O351" s="292"/>
      <c r="P351" s="292"/>
      <c r="Q351" s="292"/>
      <c r="R351" s="292"/>
      <c r="S351" s="292"/>
      <c r="T351" s="292"/>
      <c r="U351" s="292"/>
      <c r="V351" s="292"/>
      <c r="W351" s="292"/>
      <c r="X351" s="292"/>
      <c r="Y351" s="292"/>
      <c r="Z351" s="292"/>
      <c r="AA351" s="292"/>
      <c r="AB351" s="292"/>
      <c r="AC351" s="264"/>
      <c r="AD351" s="292"/>
      <c r="AE351" s="292"/>
      <c r="AF351" s="292"/>
      <c r="AG351" s="292"/>
      <c r="AH351" s="292"/>
      <c r="AI351" s="292"/>
      <c r="AJ351" s="292"/>
      <c r="AK351" s="306" t="n">
        <v>349</v>
      </c>
      <c r="AL351" s="134" t="s">
        <v>583</v>
      </c>
      <c r="AM351" s="321" t="s">
        <v>301</v>
      </c>
      <c r="AN351" s="322" t="s">
        <v>298</v>
      </c>
      <c r="AO351" s="301" t="s">
        <v>302</v>
      </c>
      <c r="AP351" s="301"/>
    </row>
    <row r="352" customFormat="false" ht="12.75" hidden="false" customHeight="false" outlineLevel="0" collapsed="false">
      <c r="A352" s="334"/>
      <c r="B352" s="291"/>
      <c r="C352" s="291"/>
      <c r="D352" s="291"/>
      <c r="E352" s="291"/>
      <c r="F352" s="291"/>
      <c r="G352" s="291"/>
      <c r="J352" s="291"/>
      <c r="K352" s="292"/>
      <c r="L352" s="292"/>
      <c r="M352" s="292"/>
      <c r="N352" s="292"/>
      <c r="O352" s="292"/>
      <c r="P352" s="292"/>
      <c r="Q352" s="292"/>
      <c r="R352" s="292"/>
      <c r="S352" s="292"/>
      <c r="T352" s="292"/>
      <c r="U352" s="292"/>
      <c r="V352" s="292"/>
      <c r="W352" s="292"/>
      <c r="X352" s="292"/>
      <c r="Y352" s="292"/>
      <c r="Z352" s="292"/>
      <c r="AA352" s="292"/>
      <c r="AB352" s="292"/>
      <c r="AC352" s="264"/>
      <c r="AD352" s="292"/>
      <c r="AE352" s="292"/>
      <c r="AF352" s="292"/>
      <c r="AG352" s="292"/>
      <c r="AH352" s="292"/>
      <c r="AI352" s="292"/>
      <c r="AJ352" s="292"/>
      <c r="AK352" s="306" t="n">
        <v>350</v>
      </c>
      <c r="AL352" s="134" t="s">
        <v>585</v>
      </c>
      <c r="AM352" s="321" t="s">
        <v>301</v>
      </c>
      <c r="AN352" s="322" t="s">
        <v>298</v>
      </c>
      <c r="AO352" s="301" t="s">
        <v>302</v>
      </c>
      <c r="AP352" s="301"/>
    </row>
    <row r="353" customFormat="false" ht="12.75" hidden="false" customHeight="false" outlineLevel="0" collapsed="false">
      <c r="A353" s="334"/>
      <c r="B353" s="291"/>
      <c r="C353" s="291"/>
      <c r="D353" s="291"/>
      <c r="E353" s="291"/>
      <c r="F353" s="291"/>
      <c r="G353" s="291"/>
      <c r="J353" s="291"/>
      <c r="K353" s="292"/>
      <c r="L353" s="292"/>
      <c r="M353" s="292"/>
      <c r="N353" s="292"/>
      <c r="O353" s="292"/>
      <c r="P353" s="292"/>
      <c r="Q353" s="292"/>
      <c r="R353" s="292"/>
      <c r="S353" s="292"/>
      <c r="T353" s="292"/>
      <c r="U353" s="292"/>
      <c r="V353" s="292"/>
      <c r="W353" s="292"/>
      <c r="X353" s="292"/>
      <c r="Y353" s="292"/>
      <c r="Z353" s="292"/>
      <c r="AA353" s="292"/>
      <c r="AB353" s="292"/>
      <c r="AC353" s="264"/>
      <c r="AD353" s="292"/>
      <c r="AE353" s="292"/>
      <c r="AF353" s="292"/>
      <c r="AG353" s="292"/>
      <c r="AH353" s="292"/>
      <c r="AI353" s="292"/>
      <c r="AJ353" s="292"/>
      <c r="AK353" s="306" t="n">
        <v>351</v>
      </c>
      <c r="AL353" s="134" t="s">
        <v>587</v>
      </c>
      <c r="AM353" s="321" t="s">
        <v>301</v>
      </c>
      <c r="AN353" s="322" t="s">
        <v>298</v>
      </c>
      <c r="AO353" s="301" t="s">
        <v>302</v>
      </c>
      <c r="AP353" s="301"/>
    </row>
    <row r="354" customFormat="false" ht="12.75" hidden="false" customHeight="false" outlineLevel="0" collapsed="false">
      <c r="A354" s="334"/>
      <c r="B354" s="291"/>
      <c r="C354" s="291"/>
      <c r="D354" s="291"/>
      <c r="E354" s="291"/>
      <c r="F354" s="291"/>
      <c r="G354" s="291"/>
      <c r="J354" s="291"/>
      <c r="K354" s="292"/>
      <c r="L354" s="292"/>
      <c r="M354" s="292"/>
      <c r="N354" s="292"/>
      <c r="O354" s="292"/>
      <c r="P354" s="292"/>
      <c r="Q354" s="292"/>
      <c r="R354" s="292"/>
      <c r="S354" s="292"/>
      <c r="T354" s="292"/>
      <c r="U354" s="292"/>
      <c r="V354" s="292"/>
      <c r="W354" s="292"/>
      <c r="X354" s="292"/>
      <c r="Y354" s="292"/>
      <c r="Z354" s="292"/>
      <c r="AA354" s="292"/>
      <c r="AB354" s="292"/>
      <c r="AC354" s="264"/>
      <c r="AD354" s="292"/>
      <c r="AE354" s="292"/>
      <c r="AF354" s="292"/>
      <c r="AG354" s="292"/>
      <c r="AH354" s="292"/>
      <c r="AI354" s="292"/>
      <c r="AJ354" s="292"/>
      <c r="AK354" s="306" t="n">
        <v>352</v>
      </c>
      <c r="AL354" s="134" t="s">
        <v>589</v>
      </c>
      <c r="AM354" s="321" t="s">
        <v>301</v>
      </c>
      <c r="AN354" s="322" t="s">
        <v>298</v>
      </c>
      <c r="AO354" s="301" t="s">
        <v>302</v>
      </c>
      <c r="AP354" s="301"/>
    </row>
    <row r="355" customFormat="false" ht="12.75" hidden="false" customHeight="false" outlineLevel="0" collapsed="false">
      <c r="A355" s="334"/>
      <c r="B355" s="291"/>
      <c r="C355" s="291"/>
      <c r="D355" s="291"/>
      <c r="E355" s="291"/>
      <c r="F355" s="291"/>
      <c r="G355" s="291"/>
      <c r="J355" s="291"/>
      <c r="K355" s="292"/>
      <c r="L355" s="292"/>
      <c r="M355" s="292"/>
      <c r="N355" s="292"/>
      <c r="O355" s="292"/>
      <c r="P355" s="292"/>
      <c r="Q355" s="292"/>
      <c r="R355" s="292"/>
      <c r="S355" s="292"/>
      <c r="T355" s="292"/>
      <c r="U355" s="292"/>
      <c r="V355" s="292"/>
      <c r="W355" s="292"/>
      <c r="X355" s="292"/>
      <c r="Y355" s="292"/>
      <c r="Z355" s="292"/>
      <c r="AA355" s="292"/>
      <c r="AB355" s="292"/>
      <c r="AC355" s="264"/>
      <c r="AD355" s="292"/>
      <c r="AE355" s="292"/>
      <c r="AF355" s="292"/>
      <c r="AG355" s="292"/>
      <c r="AH355" s="292"/>
      <c r="AI355" s="292"/>
      <c r="AJ355" s="292"/>
      <c r="AK355" s="306" t="n">
        <v>353</v>
      </c>
      <c r="AL355" s="134" t="s">
        <v>591</v>
      </c>
      <c r="AM355" s="321" t="s">
        <v>301</v>
      </c>
      <c r="AN355" s="322" t="s">
        <v>298</v>
      </c>
      <c r="AO355" s="301" t="s">
        <v>302</v>
      </c>
      <c r="AP355" s="301"/>
    </row>
    <row r="356" customFormat="false" ht="12.75" hidden="false" customHeight="false" outlineLevel="0" collapsed="false">
      <c r="A356" s="334"/>
      <c r="B356" s="291"/>
      <c r="C356" s="291"/>
      <c r="D356" s="291"/>
      <c r="E356" s="291"/>
      <c r="F356" s="291"/>
      <c r="G356" s="291"/>
      <c r="J356" s="291"/>
      <c r="K356" s="292"/>
      <c r="L356" s="292"/>
      <c r="M356" s="292"/>
      <c r="N356" s="292"/>
      <c r="O356" s="292"/>
      <c r="P356" s="292"/>
      <c r="Q356" s="292"/>
      <c r="R356" s="292"/>
      <c r="S356" s="292"/>
      <c r="T356" s="292"/>
      <c r="U356" s="292"/>
      <c r="V356" s="292"/>
      <c r="W356" s="292"/>
      <c r="X356" s="292"/>
      <c r="Y356" s="292"/>
      <c r="Z356" s="292"/>
      <c r="AA356" s="292"/>
      <c r="AB356" s="292"/>
      <c r="AC356" s="264"/>
      <c r="AD356" s="292"/>
      <c r="AE356" s="292"/>
      <c r="AF356" s="292"/>
      <c r="AG356" s="292"/>
      <c r="AH356" s="292"/>
      <c r="AI356" s="292"/>
      <c r="AJ356" s="292"/>
      <c r="AK356" s="306" t="n">
        <v>354</v>
      </c>
      <c r="AL356" s="134" t="s">
        <v>593</v>
      </c>
      <c r="AM356" s="321" t="s">
        <v>301</v>
      </c>
      <c r="AN356" s="322" t="s">
        <v>298</v>
      </c>
      <c r="AO356" s="301" t="s">
        <v>302</v>
      </c>
      <c r="AP356" s="301"/>
    </row>
    <row r="357" customFormat="false" ht="12.75" hidden="false" customHeight="false" outlineLevel="0" collapsed="false">
      <c r="A357" s="334"/>
      <c r="B357" s="291"/>
      <c r="C357" s="291"/>
      <c r="D357" s="291"/>
      <c r="E357" s="291"/>
      <c r="F357" s="291"/>
      <c r="G357" s="291"/>
      <c r="J357" s="291"/>
      <c r="K357" s="292"/>
      <c r="L357" s="292"/>
      <c r="M357" s="292"/>
      <c r="N357" s="292"/>
      <c r="O357" s="292"/>
      <c r="P357" s="292"/>
      <c r="Q357" s="292"/>
      <c r="R357" s="292"/>
      <c r="S357" s="292"/>
      <c r="T357" s="292"/>
      <c r="U357" s="292"/>
      <c r="V357" s="292"/>
      <c r="W357" s="292"/>
      <c r="X357" s="292"/>
      <c r="Y357" s="292"/>
      <c r="Z357" s="292"/>
      <c r="AA357" s="292"/>
      <c r="AB357" s="292"/>
      <c r="AC357" s="264"/>
      <c r="AD357" s="292"/>
      <c r="AE357" s="292"/>
      <c r="AF357" s="292"/>
      <c r="AG357" s="292"/>
      <c r="AH357" s="292"/>
      <c r="AI357" s="292"/>
      <c r="AJ357" s="292"/>
      <c r="AK357" s="306" t="n">
        <v>355</v>
      </c>
      <c r="AL357" s="134" t="s">
        <v>595</v>
      </c>
      <c r="AM357" s="321" t="s">
        <v>301</v>
      </c>
      <c r="AN357" s="322" t="s">
        <v>298</v>
      </c>
      <c r="AO357" s="301" t="s">
        <v>302</v>
      </c>
      <c r="AP357" s="301"/>
    </row>
    <row r="358" customFormat="false" ht="12.75" hidden="false" customHeight="false" outlineLevel="0" collapsed="false">
      <c r="A358" s="334"/>
      <c r="B358" s="291"/>
      <c r="C358" s="291"/>
      <c r="D358" s="291"/>
      <c r="E358" s="291"/>
      <c r="F358" s="291"/>
      <c r="G358" s="291"/>
      <c r="J358" s="291"/>
      <c r="K358" s="292"/>
      <c r="L358" s="292"/>
      <c r="M358" s="292"/>
      <c r="N358" s="292"/>
      <c r="O358" s="292"/>
      <c r="P358" s="292"/>
      <c r="Q358" s="292"/>
      <c r="R358" s="292"/>
      <c r="S358" s="292"/>
      <c r="T358" s="292"/>
      <c r="U358" s="292"/>
      <c r="V358" s="292"/>
      <c r="W358" s="292"/>
      <c r="X358" s="292"/>
      <c r="Y358" s="292"/>
      <c r="Z358" s="292"/>
      <c r="AA358" s="292"/>
      <c r="AB358" s="292"/>
      <c r="AC358" s="264"/>
      <c r="AD358" s="292"/>
      <c r="AE358" s="292"/>
      <c r="AF358" s="292"/>
      <c r="AG358" s="292"/>
      <c r="AH358" s="292"/>
      <c r="AI358" s="292"/>
      <c r="AJ358" s="292"/>
      <c r="AK358" s="306" t="n">
        <v>356</v>
      </c>
      <c r="AL358" s="134" t="s">
        <v>597</v>
      </c>
      <c r="AM358" s="321" t="s">
        <v>301</v>
      </c>
      <c r="AN358" s="322" t="s">
        <v>298</v>
      </c>
      <c r="AO358" s="301" t="s">
        <v>302</v>
      </c>
      <c r="AP358" s="301"/>
    </row>
    <row r="359" customFormat="false" ht="12.75" hidden="false" customHeight="false" outlineLevel="0" collapsed="false">
      <c r="A359" s="334"/>
      <c r="B359" s="291"/>
      <c r="C359" s="291"/>
      <c r="D359" s="291"/>
      <c r="E359" s="291"/>
      <c r="F359" s="291"/>
      <c r="G359" s="291"/>
      <c r="J359" s="291"/>
      <c r="K359" s="292"/>
      <c r="L359" s="292"/>
      <c r="M359" s="292"/>
      <c r="N359" s="292"/>
      <c r="O359" s="292"/>
      <c r="P359" s="292"/>
      <c r="Q359" s="292"/>
      <c r="R359" s="292"/>
      <c r="S359" s="292"/>
      <c r="T359" s="292"/>
      <c r="U359" s="292"/>
      <c r="V359" s="292"/>
      <c r="W359" s="292"/>
      <c r="X359" s="292"/>
      <c r="Y359" s="292"/>
      <c r="Z359" s="292"/>
      <c r="AA359" s="292"/>
      <c r="AB359" s="292"/>
      <c r="AC359" s="264"/>
      <c r="AD359" s="292"/>
      <c r="AE359" s="292"/>
      <c r="AF359" s="292"/>
      <c r="AG359" s="292"/>
      <c r="AH359" s="292"/>
      <c r="AI359" s="292"/>
      <c r="AJ359" s="292"/>
      <c r="AK359" s="306" t="n">
        <v>357</v>
      </c>
      <c r="AL359" s="134" t="s">
        <v>599</v>
      </c>
      <c r="AM359" s="321" t="s">
        <v>301</v>
      </c>
      <c r="AN359" s="322" t="s">
        <v>298</v>
      </c>
      <c r="AO359" s="301" t="s">
        <v>302</v>
      </c>
      <c r="AP359" s="301"/>
    </row>
    <row r="360" customFormat="false" ht="12.75" hidden="false" customHeight="false" outlineLevel="0" collapsed="false">
      <c r="A360" s="334"/>
      <c r="B360" s="291"/>
      <c r="C360" s="291"/>
      <c r="D360" s="291"/>
      <c r="E360" s="291"/>
      <c r="F360" s="291"/>
      <c r="G360" s="291"/>
      <c r="J360" s="291"/>
      <c r="K360" s="292"/>
      <c r="L360" s="292"/>
      <c r="M360" s="292"/>
      <c r="N360" s="292"/>
      <c r="O360" s="292"/>
      <c r="P360" s="292"/>
      <c r="Q360" s="292"/>
      <c r="R360" s="292"/>
      <c r="S360" s="292"/>
      <c r="T360" s="292"/>
      <c r="U360" s="292"/>
      <c r="V360" s="292"/>
      <c r="W360" s="292"/>
      <c r="X360" s="292"/>
      <c r="Y360" s="292"/>
      <c r="Z360" s="292"/>
      <c r="AA360" s="292"/>
      <c r="AB360" s="292"/>
      <c r="AC360" s="264"/>
      <c r="AD360" s="292"/>
      <c r="AE360" s="292"/>
      <c r="AF360" s="292"/>
      <c r="AG360" s="292"/>
      <c r="AH360" s="292"/>
      <c r="AI360" s="292"/>
      <c r="AJ360" s="292"/>
      <c r="AK360" s="306" t="n">
        <v>358</v>
      </c>
      <c r="AL360" s="134" t="s">
        <v>601</v>
      </c>
      <c r="AM360" s="321" t="s">
        <v>301</v>
      </c>
      <c r="AN360" s="322" t="s">
        <v>298</v>
      </c>
      <c r="AO360" s="301" t="s">
        <v>302</v>
      </c>
      <c r="AP360" s="301"/>
    </row>
    <row r="361" customFormat="false" ht="12.75" hidden="false" customHeight="false" outlineLevel="0" collapsed="false">
      <c r="A361" s="334"/>
      <c r="B361" s="291"/>
      <c r="C361" s="291"/>
      <c r="D361" s="291"/>
      <c r="E361" s="291"/>
      <c r="F361" s="291"/>
      <c r="G361" s="291"/>
      <c r="J361" s="291"/>
      <c r="K361" s="292"/>
      <c r="L361" s="292"/>
      <c r="M361" s="292"/>
      <c r="N361" s="292"/>
      <c r="O361" s="292"/>
      <c r="P361" s="292"/>
      <c r="Q361" s="292"/>
      <c r="R361" s="292"/>
      <c r="S361" s="292"/>
      <c r="T361" s="292"/>
      <c r="U361" s="292"/>
      <c r="V361" s="292"/>
      <c r="W361" s="292"/>
      <c r="X361" s="292"/>
      <c r="Y361" s="292"/>
      <c r="Z361" s="292"/>
      <c r="AA361" s="292"/>
      <c r="AB361" s="292"/>
      <c r="AC361" s="264"/>
      <c r="AD361" s="292"/>
      <c r="AE361" s="292"/>
      <c r="AF361" s="292"/>
      <c r="AG361" s="292"/>
      <c r="AH361" s="292"/>
      <c r="AI361" s="292"/>
      <c r="AJ361" s="292"/>
      <c r="AK361" s="306" t="n">
        <v>359</v>
      </c>
      <c r="AL361" s="134" t="s">
        <v>764</v>
      </c>
      <c r="AM361" s="321" t="s">
        <v>301</v>
      </c>
      <c r="AN361" s="322" t="s">
        <v>298</v>
      </c>
      <c r="AO361" s="301" t="s">
        <v>302</v>
      </c>
      <c r="AP361" s="301"/>
    </row>
    <row r="362" customFormat="false" ht="12.75" hidden="false" customHeight="false" outlineLevel="0" collapsed="false">
      <c r="A362" s="334"/>
      <c r="B362" s="291"/>
      <c r="C362" s="291"/>
      <c r="D362" s="291"/>
      <c r="E362" s="291"/>
      <c r="F362" s="291"/>
      <c r="G362" s="291"/>
      <c r="J362" s="291"/>
      <c r="K362" s="292"/>
      <c r="L362" s="292"/>
      <c r="M362" s="292"/>
      <c r="N362" s="292"/>
      <c r="O362" s="292"/>
      <c r="P362" s="292"/>
      <c r="Q362" s="292"/>
      <c r="R362" s="292"/>
      <c r="S362" s="292"/>
      <c r="T362" s="292"/>
      <c r="U362" s="292"/>
      <c r="V362" s="292"/>
      <c r="W362" s="292"/>
      <c r="X362" s="292"/>
      <c r="Y362" s="292"/>
      <c r="Z362" s="292"/>
      <c r="AA362" s="292"/>
      <c r="AB362" s="292"/>
      <c r="AC362" s="264"/>
      <c r="AD362" s="292"/>
      <c r="AE362" s="292"/>
      <c r="AF362" s="292"/>
      <c r="AG362" s="292"/>
      <c r="AH362" s="292"/>
      <c r="AI362" s="292"/>
      <c r="AJ362" s="292"/>
      <c r="AK362" s="306" t="n">
        <v>360</v>
      </c>
      <c r="AL362" s="134" t="s">
        <v>607</v>
      </c>
      <c r="AM362" s="321" t="s">
        <v>301</v>
      </c>
      <c r="AN362" s="322" t="s">
        <v>298</v>
      </c>
      <c r="AO362" s="301" t="s">
        <v>302</v>
      </c>
      <c r="AP362" s="301"/>
    </row>
    <row r="363" customFormat="false" ht="12.75" hidden="false" customHeight="false" outlineLevel="0" collapsed="false">
      <c r="A363" s="334"/>
      <c r="B363" s="291"/>
      <c r="C363" s="291"/>
      <c r="D363" s="291"/>
      <c r="E363" s="291"/>
      <c r="F363" s="291"/>
      <c r="G363" s="291"/>
      <c r="J363" s="291"/>
      <c r="K363" s="292"/>
      <c r="L363" s="292"/>
      <c r="M363" s="292"/>
      <c r="N363" s="292"/>
      <c r="O363" s="292"/>
      <c r="P363" s="292"/>
      <c r="Q363" s="292"/>
      <c r="R363" s="292"/>
      <c r="S363" s="292"/>
      <c r="T363" s="292"/>
      <c r="U363" s="292"/>
      <c r="V363" s="292"/>
      <c r="W363" s="292"/>
      <c r="X363" s="292"/>
      <c r="Y363" s="292"/>
      <c r="Z363" s="292"/>
      <c r="AA363" s="292"/>
      <c r="AB363" s="292"/>
      <c r="AC363" s="264"/>
      <c r="AD363" s="292"/>
      <c r="AE363" s="292"/>
      <c r="AF363" s="292"/>
      <c r="AG363" s="292"/>
      <c r="AH363" s="292"/>
      <c r="AI363" s="292"/>
      <c r="AJ363" s="292"/>
      <c r="AK363" s="306" t="n">
        <v>361</v>
      </c>
      <c r="AL363" s="134" t="s">
        <v>609</v>
      </c>
      <c r="AM363" s="321" t="s">
        <v>301</v>
      </c>
      <c r="AN363" s="322" t="s">
        <v>298</v>
      </c>
      <c r="AO363" s="301" t="s">
        <v>302</v>
      </c>
      <c r="AP363" s="301"/>
    </row>
    <row r="364" customFormat="false" ht="12.75" hidden="false" customHeight="false" outlineLevel="0" collapsed="false">
      <c r="A364" s="334"/>
      <c r="B364" s="291"/>
      <c r="C364" s="291"/>
      <c r="D364" s="291"/>
      <c r="E364" s="291"/>
      <c r="F364" s="291"/>
      <c r="G364" s="291"/>
      <c r="J364" s="291"/>
      <c r="K364" s="292"/>
      <c r="L364" s="292"/>
      <c r="M364" s="292"/>
      <c r="N364" s="292"/>
      <c r="O364" s="292"/>
      <c r="P364" s="292"/>
      <c r="Q364" s="292"/>
      <c r="R364" s="292"/>
      <c r="S364" s="292"/>
      <c r="T364" s="292"/>
      <c r="U364" s="292"/>
      <c r="V364" s="292"/>
      <c r="W364" s="292"/>
      <c r="X364" s="292"/>
      <c r="Y364" s="292"/>
      <c r="Z364" s="292"/>
      <c r="AA364" s="292"/>
      <c r="AB364" s="292"/>
      <c r="AC364" s="264"/>
      <c r="AD364" s="292"/>
      <c r="AE364" s="292"/>
      <c r="AF364" s="292"/>
      <c r="AG364" s="292"/>
      <c r="AH364" s="292"/>
      <c r="AI364" s="292"/>
      <c r="AJ364" s="292"/>
      <c r="AK364" s="306" t="n">
        <v>362</v>
      </c>
      <c r="AL364" s="134" t="s">
        <v>611</v>
      </c>
      <c r="AM364" s="321" t="s">
        <v>301</v>
      </c>
      <c r="AN364" s="322" t="s">
        <v>298</v>
      </c>
      <c r="AO364" s="301" t="s">
        <v>302</v>
      </c>
      <c r="AP364" s="301"/>
    </row>
    <row r="365" customFormat="false" ht="12.75" hidden="false" customHeight="false" outlineLevel="0" collapsed="false">
      <c r="A365" s="334"/>
      <c r="B365" s="291"/>
      <c r="C365" s="291"/>
      <c r="D365" s="291"/>
      <c r="E365" s="291"/>
      <c r="F365" s="291"/>
      <c r="G365" s="291"/>
      <c r="J365" s="291"/>
      <c r="K365" s="292"/>
      <c r="L365" s="292"/>
      <c r="M365" s="292"/>
      <c r="N365" s="292"/>
      <c r="O365" s="292"/>
      <c r="P365" s="292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64"/>
      <c r="AD365" s="292"/>
      <c r="AE365" s="292"/>
      <c r="AF365" s="292"/>
      <c r="AG365" s="292"/>
      <c r="AH365" s="292"/>
      <c r="AI365" s="292"/>
      <c r="AJ365" s="292"/>
      <c r="AK365" s="306" t="n">
        <v>363</v>
      </c>
      <c r="AL365" s="134" t="s">
        <v>613</v>
      </c>
      <c r="AM365" s="321" t="s">
        <v>301</v>
      </c>
      <c r="AN365" s="322" t="s">
        <v>298</v>
      </c>
      <c r="AO365" s="301" t="s">
        <v>302</v>
      </c>
      <c r="AP365" s="301"/>
    </row>
    <row r="366" customFormat="false" ht="12.75" hidden="false" customHeight="false" outlineLevel="0" collapsed="false">
      <c r="A366" s="334"/>
      <c r="B366" s="291"/>
      <c r="C366" s="291"/>
      <c r="D366" s="291"/>
      <c r="E366" s="291"/>
      <c r="F366" s="291"/>
      <c r="G366" s="291"/>
      <c r="J366" s="291"/>
      <c r="K366" s="292"/>
      <c r="L366" s="292"/>
      <c r="M366" s="292"/>
      <c r="N366" s="292"/>
      <c r="O366" s="292"/>
      <c r="P366" s="292"/>
      <c r="Q366" s="292"/>
      <c r="R366" s="292"/>
      <c r="S366" s="292"/>
      <c r="T366" s="292"/>
      <c r="U366" s="292"/>
      <c r="V366" s="292"/>
      <c r="W366" s="292"/>
      <c r="X366" s="292"/>
      <c r="Y366" s="292"/>
      <c r="Z366" s="292"/>
      <c r="AA366" s="292"/>
      <c r="AB366" s="292"/>
      <c r="AC366" s="264"/>
      <c r="AD366" s="292"/>
      <c r="AE366" s="292"/>
      <c r="AF366" s="292"/>
      <c r="AG366" s="292"/>
      <c r="AH366" s="292"/>
      <c r="AI366" s="292"/>
      <c r="AJ366" s="292"/>
      <c r="AK366" s="306" t="n">
        <v>364</v>
      </c>
      <c r="AL366" s="134" t="s">
        <v>615</v>
      </c>
      <c r="AM366" s="321" t="s">
        <v>301</v>
      </c>
      <c r="AN366" s="322" t="s">
        <v>298</v>
      </c>
      <c r="AO366" s="301" t="s">
        <v>302</v>
      </c>
      <c r="AP366" s="301"/>
    </row>
    <row r="367" customFormat="false" ht="12.75" hidden="false" customHeight="false" outlineLevel="0" collapsed="false">
      <c r="A367" s="334"/>
      <c r="B367" s="291"/>
      <c r="C367" s="291"/>
      <c r="D367" s="291"/>
      <c r="E367" s="291"/>
      <c r="F367" s="291"/>
      <c r="G367" s="291"/>
      <c r="J367" s="291"/>
      <c r="K367" s="292"/>
      <c r="L367" s="292"/>
      <c r="M367" s="292"/>
      <c r="N367" s="292"/>
      <c r="O367" s="292"/>
      <c r="P367" s="292"/>
      <c r="Q367" s="292"/>
      <c r="R367" s="292"/>
      <c r="S367" s="292"/>
      <c r="T367" s="292"/>
      <c r="U367" s="292"/>
      <c r="V367" s="292"/>
      <c r="W367" s="292"/>
      <c r="X367" s="292"/>
      <c r="Y367" s="292"/>
      <c r="Z367" s="292"/>
      <c r="AA367" s="292"/>
      <c r="AB367" s="292"/>
      <c r="AC367" s="264"/>
      <c r="AD367" s="292"/>
      <c r="AE367" s="292"/>
      <c r="AF367" s="292"/>
      <c r="AG367" s="292"/>
      <c r="AH367" s="292"/>
      <c r="AI367" s="292"/>
      <c r="AJ367" s="292"/>
      <c r="AK367" s="306" t="n">
        <v>365</v>
      </c>
      <c r="AL367" s="134" t="s">
        <v>617</v>
      </c>
      <c r="AM367" s="321" t="s">
        <v>301</v>
      </c>
      <c r="AN367" s="322" t="s">
        <v>298</v>
      </c>
      <c r="AO367" s="301" t="s">
        <v>302</v>
      </c>
      <c r="AP367" s="301"/>
    </row>
    <row r="368" customFormat="false" ht="12.75" hidden="false" customHeight="false" outlineLevel="0" collapsed="false">
      <c r="A368" s="334"/>
      <c r="B368" s="291"/>
      <c r="C368" s="291"/>
      <c r="D368" s="291"/>
      <c r="E368" s="291"/>
      <c r="F368" s="291"/>
      <c r="G368" s="291"/>
      <c r="J368" s="291"/>
      <c r="K368" s="292"/>
      <c r="L368" s="292"/>
      <c r="M368" s="292"/>
      <c r="N368" s="292"/>
      <c r="O368" s="292"/>
      <c r="P368" s="292"/>
      <c r="Q368" s="292"/>
      <c r="R368" s="292"/>
      <c r="S368" s="292"/>
      <c r="T368" s="292"/>
      <c r="U368" s="292"/>
      <c r="V368" s="292"/>
      <c r="W368" s="292"/>
      <c r="X368" s="292"/>
      <c r="Y368" s="292"/>
      <c r="Z368" s="292"/>
      <c r="AA368" s="292"/>
      <c r="AB368" s="292"/>
      <c r="AC368" s="264"/>
      <c r="AD368" s="292"/>
      <c r="AE368" s="292"/>
      <c r="AF368" s="292"/>
      <c r="AG368" s="292"/>
      <c r="AH368" s="292"/>
      <c r="AI368" s="292"/>
      <c r="AJ368" s="292"/>
      <c r="AK368" s="306" t="n">
        <v>366</v>
      </c>
      <c r="AL368" s="134" t="s">
        <v>619</v>
      </c>
      <c r="AM368" s="321" t="s">
        <v>301</v>
      </c>
      <c r="AN368" s="322" t="s">
        <v>298</v>
      </c>
      <c r="AO368" s="301" t="s">
        <v>302</v>
      </c>
      <c r="AP368" s="301"/>
    </row>
    <row r="369" customFormat="false" ht="12.75" hidden="false" customHeight="false" outlineLevel="0" collapsed="false">
      <c r="A369" s="334"/>
      <c r="B369" s="291"/>
      <c r="C369" s="291"/>
      <c r="D369" s="291"/>
      <c r="E369" s="291"/>
      <c r="F369" s="291"/>
      <c r="G369" s="291"/>
      <c r="J369" s="291"/>
      <c r="K369" s="292"/>
      <c r="L369" s="292"/>
      <c r="M369" s="292"/>
      <c r="N369" s="292"/>
      <c r="O369" s="292"/>
      <c r="P369" s="292"/>
      <c r="Q369" s="292"/>
      <c r="R369" s="292"/>
      <c r="S369" s="292"/>
      <c r="T369" s="292"/>
      <c r="U369" s="292"/>
      <c r="V369" s="292"/>
      <c r="W369" s="292"/>
      <c r="X369" s="292"/>
      <c r="Y369" s="292"/>
      <c r="Z369" s="292"/>
      <c r="AA369" s="292"/>
      <c r="AB369" s="292"/>
      <c r="AC369" s="264"/>
      <c r="AD369" s="292"/>
      <c r="AE369" s="292"/>
      <c r="AF369" s="292"/>
      <c r="AG369" s="292"/>
      <c r="AH369" s="292"/>
      <c r="AI369" s="292"/>
      <c r="AJ369" s="292"/>
      <c r="AK369" s="306" t="n">
        <v>367</v>
      </c>
      <c r="AL369" s="134" t="s">
        <v>621</v>
      </c>
      <c r="AM369" s="321" t="s">
        <v>301</v>
      </c>
      <c r="AN369" s="322" t="s">
        <v>298</v>
      </c>
      <c r="AO369" s="301" t="s">
        <v>302</v>
      </c>
      <c r="AP369" s="301"/>
    </row>
    <row r="370" customFormat="false" ht="12.75" hidden="false" customHeight="false" outlineLevel="0" collapsed="false">
      <c r="A370" s="334"/>
      <c r="B370" s="291"/>
      <c r="C370" s="291"/>
      <c r="D370" s="291"/>
      <c r="E370" s="291"/>
      <c r="F370" s="291"/>
      <c r="G370" s="291"/>
      <c r="J370" s="291"/>
      <c r="K370" s="292"/>
      <c r="L370" s="292"/>
      <c r="M370" s="292"/>
      <c r="N370" s="292"/>
      <c r="O370" s="292"/>
      <c r="P370" s="292"/>
      <c r="Q370" s="292"/>
      <c r="R370" s="292"/>
      <c r="S370" s="292"/>
      <c r="T370" s="292"/>
      <c r="U370" s="292"/>
      <c r="V370" s="292"/>
      <c r="W370" s="292"/>
      <c r="X370" s="292"/>
      <c r="Y370" s="292"/>
      <c r="Z370" s="292"/>
      <c r="AA370" s="292"/>
      <c r="AB370" s="292"/>
      <c r="AC370" s="264"/>
      <c r="AD370" s="292"/>
      <c r="AE370" s="292"/>
      <c r="AF370" s="292"/>
      <c r="AG370" s="292"/>
      <c r="AH370" s="292"/>
      <c r="AI370" s="292"/>
      <c r="AJ370" s="292"/>
      <c r="AK370" s="306" t="n">
        <v>368</v>
      </c>
      <c r="AL370" s="134" t="s">
        <v>623</v>
      </c>
      <c r="AM370" s="321" t="s">
        <v>301</v>
      </c>
      <c r="AN370" s="322" t="s">
        <v>298</v>
      </c>
      <c r="AO370" s="301" t="s">
        <v>302</v>
      </c>
      <c r="AP370" s="301"/>
    </row>
    <row r="371" customFormat="false" ht="12.75" hidden="false" customHeight="false" outlineLevel="0" collapsed="false">
      <c r="A371" s="334"/>
      <c r="B371" s="291"/>
      <c r="C371" s="291"/>
      <c r="D371" s="291"/>
      <c r="E371" s="291"/>
      <c r="F371" s="291"/>
      <c r="G371" s="291"/>
      <c r="J371" s="291"/>
      <c r="K371" s="292"/>
      <c r="L371" s="292"/>
      <c r="M371" s="292"/>
      <c r="N371" s="292"/>
      <c r="O371" s="292"/>
      <c r="P371" s="292"/>
      <c r="Q371" s="292"/>
      <c r="R371" s="292"/>
      <c r="S371" s="292"/>
      <c r="T371" s="292"/>
      <c r="U371" s="292"/>
      <c r="V371" s="292"/>
      <c r="W371" s="292"/>
      <c r="X371" s="292"/>
      <c r="Y371" s="292"/>
      <c r="Z371" s="292"/>
      <c r="AA371" s="292"/>
      <c r="AB371" s="292"/>
      <c r="AC371" s="264"/>
      <c r="AD371" s="292"/>
      <c r="AE371" s="292"/>
      <c r="AF371" s="292"/>
      <c r="AG371" s="292"/>
      <c r="AH371" s="292"/>
      <c r="AI371" s="292"/>
      <c r="AJ371" s="292"/>
      <c r="AK371" s="306" t="n">
        <v>369</v>
      </c>
      <c r="AL371" s="134" t="s">
        <v>625</v>
      </c>
      <c r="AM371" s="321" t="s">
        <v>301</v>
      </c>
      <c r="AN371" s="322" t="s">
        <v>298</v>
      </c>
      <c r="AO371" s="301" t="s">
        <v>302</v>
      </c>
      <c r="AP371" s="301"/>
    </row>
    <row r="372" customFormat="false" ht="12.75" hidden="false" customHeight="false" outlineLevel="0" collapsed="false">
      <c r="A372" s="291"/>
      <c r="B372" s="291"/>
      <c r="C372" s="291"/>
      <c r="D372" s="291"/>
      <c r="E372" s="291"/>
      <c r="F372" s="291"/>
      <c r="G372" s="291"/>
      <c r="J372" s="291"/>
      <c r="K372" s="292"/>
      <c r="L372" s="292"/>
      <c r="M372" s="292"/>
      <c r="N372" s="292"/>
      <c r="O372" s="292"/>
      <c r="P372" s="292"/>
      <c r="Q372" s="292"/>
      <c r="R372" s="292"/>
      <c r="S372" s="292"/>
      <c r="T372" s="292"/>
      <c r="U372" s="292"/>
      <c r="V372" s="292"/>
      <c r="W372" s="292"/>
      <c r="X372" s="292"/>
      <c r="Y372" s="292"/>
      <c r="Z372" s="292"/>
      <c r="AA372" s="292"/>
      <c r="AB372" s="292"/>
      <c r="AC372" s="264"/>
      <c r="AD372" s="292"/>
      <c r="AE372" s="292"/>
      <c r="AF372" s="292"/>
      <c r="AG372" s="292"/>
      <c r="AH372" s="292"/>
      <c r="AI372" s="292"/>
      <c r="AJ372" s="292"/>
      <c r="AK372" s="306" t="n">
        <v>370</v>
      </c>
      <c r="AL372" s="134" t="s">
        <v>627</v>
      </c>
      <c r="AM372" s="321" t="s">
        <v>301</v>
      </c>
      <c r="AN372" s="322" t="s">
        <v>298</v>
      </c>
      <c r="AO372" s="301" t="s">
        <v>302</v>
      </c>
      <c r="AP372" s="301"/>
    </row>
    <row r="373" customFormat="false" ht="12.75" hidden="false" customHeight="false" outlineLevel="0" collapsed="false">
      <c r="A373" s="291"/>
      <c r="B373" s="291"/>
      <c r="C373" s="291"/>
      <c r="D373" s="291"/>
      <c r="E373" s="291"/>
      <c r="F373" s="291"/>
      <c r="G373" s="291"/>
      <c r="J373" s="291"/>
      <c r="K373" s="292"/>
      <c r="L373" s="292"/>
      <c r="M373" s="292"/>
      <c r="N373" s="292"/>
      <c r="O373" s="292"/>
      <c r="P373" s="292"/>
      <c r="Q373" s="292"/>
      <c r="R373" s="292"/>
      <c r="S373" s="292"/>
      <c r="T373" s="292"/>
      <c r="U373" s="292"/>
      <c r="V373" s="292"/>
      <c r="W373" s="292"/>
      <c r="X373" s="292"/>
      <c r="Y373" s="292"/>
      <c r="Z373" s="292"/>
      <c r="AA373" s="292"/>
      <c r="AB373" s="292"/>
      <c r="AC373" s="264"/>
      <c r="AD373" s="292"/>
      <c r="AE373" s="292"/>
      <c r="AF373" s="292"/>
      <c r="AG373" s="292"/>
      <c r="AH373" s="292"/>
      <c r="AI373" s="292"/>
      <c r="AJ373" s="292"/>
      <c r="AK373" s="306" t="n">
        <v>371</v>
      </c>
      <c r="AL373" s="134" t="s">
        <v>629</v>
      </c>
      <c r="AM373" s="321" t="s">
        <v>301</v>
      </c>
      <c r="AN373" s="322" t="s">
        <v>298</v>
      </c>
      <c r="AO373" s="301" t="s">
        <v>302</v>
      </c>
      <c r="AP373" s="301"/>
    </row>
    <row r="374" customFormat="false" ht="12.75" hidden="false" customHeight="false" outlineLevel="0" collapsed="false">
      <c r="A374" s="291"/>
      <c r="B374" s="291"/>
      <c r="C374" s="291"/>
      <c r="D374" s="291"/>
      <c r="E374" s="291"/>
      <c r="F374" s="291"/>
      <c r="G374" s="291"/>
      <c r="J374" s="291"/>
      <c r="K374" s="292"/>
      <c r="L374" s="292"/>
      <c r="M374" s="292"/>
      <c r="N374" s="292"/>
      <c r="O374" s="292"/>
      <c r="P374" s="292"/>
      <c r="Q374" s="292"/>
      <c r="R374" s="292"/>
      <c r="S374" s="292"/>
      <c r="T374" s="292"/>
      <c r="U374" s="292"/>
      <c r="V374" s="292"/>
      <c r="W374" s="292"/>
      <c r="X374" s="292"/>
      <c r="Y374" s="292"/>
      <c r="Z374" s="292"/>
      <c r="AA374" s="292"/>
      <c r="AB374" s="292"/>
      <c r="AC374" s="264"/>
      <c r="AD374" s="292"/>
      <c r="AE374" s="292"/>
      <c r="AF374" s="292"/>
      <c r="AG374" s="292"/>
      <c r="AH374" s="292"/>
      <c r="AI374" s="292"/>
      <c r="AJ374" s="292"/>
      <c r="AK374" s="306" t="n">
        <v>372</v>
      </c>
      <c r="AL374" s="134" t="s">
        <v>631</v>
      </c>
      <c r="AM374" s="321" t="s">
        <v>301</v>
      </c>
      <c r="AN374" s="322" t="s">
        <v>298</v>
      </c>
      <c r="AO374" s="301" t="s">
        <v>302</v>
      </c>
      <c r="AP374" s="301"/>
    </row>
    <row r="375" customFormat="false" ht="12.75" hidden="false" customHeight="false" outlineLevel="0" collapsed="false">
      <c r="A375" s="291"/>
      <c r="B375" s="291"/>
      <c r="C375" s="291"/>
      <c r="D375" s="291"/>
      <c r="E375" s="291"/>
      <c r="F375" s="291"/>
      <c r="G375" s="291"/>
      <c r="J375" s="291"/>
      <c r="K375" s="292"/>
      <c r="L375" s="292"/>
      <c r="M375" s="292"/>
      <c r="N375" s="292"/>
      <c r="O375" s="292"/>
      <c r="P375" s="292"/>
      <c r="Q375" s="292"/>
      <c r="R375" s="292"/>
      <c r="S375" s="292"/>
      <c r="T375" s="292"/>
      <c r="U375" s="292"/>
      <c r="V375" s="292"/>
      <c r="W375" s="292"/>
      <c r="X375" s="292"/>
      <c r="Y375" s="292"/>
      <c r="Z375" s="292"/>
      <c r="AA375" s="292"/>
      <c r="AB375" s="292"/>
      <c r="AC375" s="264"/>
      <c r="AD375" s="292"/>
      <c r="AE375" s="292"/>
      <c r="AF375" s="292"/>
      <c r="AG375" s="292"/>
      <c r="AH375" s="292"/>
      <c r="AI375" s="292"/>
      <c r="AJ375" s="292"/>
      <c r="AK375" s="306" t="n">
        <v>373</v>
      </c>
      <c r="AL375" s="134" t="s">
        <v>633</v>
      </c>
      <c r="AM375" s="321" t="s">
        <v>301</v>
      </c>
      <c r="AN375" s="322" t="s">
        <v>298</v>
      </c>
      <c r="AO375" s="301" t="s">
        <v>302</v>
      </c>
      <c r="AP375" s="301"/>
    </row>
    <row r="376" customFormat="false" ht="12.75" hidden="false" customHeight="false" outlineLevel="0" collapsed="false">
      <c r="A376" s="291"/>
      <c r="B376" s="291"/>
      <c r="C376" s="291"/>
      <c r="D376" s="291"/>
      <c r="E376" s="291"/>
      <c r="F376" s="291"/>
      <c r="G376" s="291"/>
      <c r="J376" s="291"/>
      <c r="K376" s="292"/>
      <c r="L376" s="292"/>
      <c r="M376" s="292"/>
      <c r="N376" s="292"/>
      <c r="O376" s="292"/>
      <c r="P376" s="292"/>
      <c r="Q376" s="292"/>
      <c r="R376" s="292"/>
      <c r="S376" s="292"/>
      <c r="T376" s="292"/>
      <c r="U376" s="292"/>
      <c r="V376" s="292"/>
      <c r="W376" s="292"/>
      <c r="X376" s="292"/>
      <c r="Y376" s="292"/>
      <c r="Z376" s="292"/>
      <c r="AA376" s="292"/>
      <c r="AB376" s="292"/>
      <c r="AC376" s="264"/>
      <c r="AD376" s="292"/>
      <c r="AE376" s="292"/>
      <c r="AF376" s="292"/>
      <c r="AG376" s="292"/>
      <c r="AH376" s="292"/>
      <c r="AI376" s="292"/>
      <c r="AJ376" s="292"/>
      <c r="AK376" s="306" t="n">
        <v>374</v>
      </c>
      <c r="AL376" s="134" t="s">
        <v>635</v>
      </c>
      <c r="AM376" s="321" t="s">
        <v>301</v>
      </c>
      <c r="AN376" s="322" t="s">
        <v>298</v>
      </c>
      <c r="AO376" s="301" t="s">
        <v>302</v>
      </c>
      <c r="AP376" s="301"/>
    </row>
    <row r="377" customFormat="false" ht="12.75" hidden="false" customHeight="false" outlineLevel="0" collapsed="false">
      <c r="A377" s="291"/>
      <c r="B377" s="291"/>
      <c r="C377" s="291"/>
      <c r="D377" s="291"/>
      <c r="E377" s="291"/>
      <c r="F377" s="291"/>
      <c r="G377" s="291"/>
      <c r="J377" s="291"/>
      <c r="K377" s="292"/>
      <c r="L377" s="292"/>
      <c r="M377" s="292"/>
      <c r="N377" s="292"/>
      <c r="O377" s="292"/>
      <c r="P377" s="292"/>
      <c r="Q377" s="292"/>
      <c r="R377" s="292"/>
      <c r="S377" s="292"/>
      <c r="T377" s="292"/>
      <c r="U377" s="292"/>
      <c r="V377" s="292"/>
      <c r="W377" s="292"/>
      <c r="X377" s="292"/>
      <c r="Y377" s="292"/>
      <c r="Z377" s="292"/>
      <c r="AA377" s="292"/>
      <c r="AB377" s="292"/>
      <c r="AC377" s="264"/>
      <c r="AD377" s="292"/>
      <c r="AE377" s="292"/>
      <c r="AF377" s="292"/>
      <c r="AG377" s="292"/>
      <c r="AH377" s="292"/>
      <c r="AI377" s="292"/>
      <c r="AJ377" s="292"/>
      <c r="AK377" s="306" t="n">
        <v>375</v>
      </c>
      <c r="AL377" s="134" t="s">
        <v>637</v>
      </c>
      <c r="AM377" s="321" t="s">
        <v>301</v>
      </c>
      <c r="AN377" s="322" t="s">
        <v>298</v>
      </c>
      <c r="AO377" s="301" t="s">
        <v>302</v>
      </c>
      <c r="AP377" s="301"/>
    </row>
    <row r="378" customFormat="false" ht="12.75" hidden="false" customHeight="false" outlineLevel="0" collapsed="false">
      <c r="A378" s="291"/>
      <c r="B378" s="291"/>
      <c r="C378" s="291"/>
      <c r="D378" s="291"/>
      <c r="E378" s="291"/>
      <c r="F378" s="291"/>
      <c r="G378" s="291"/>
      <c r="J378" s="291"/>
      <c r="K378" s="292"/>
      <c r="L378" s="292"/>
      <c r="M378" s="292"/>
      <c r="N378" s="292"/>
      <c r="O378" s="292"/>
      <c r="P378" s="292"/>
      <c r="Q378" s="292"/>
      <c r="R378" s="292"/>
      <c r="S378" s="292"/>
      <c r="T378" s="292"/>
      <c r="U378" s="292"/>
      <c r="V378" s="292"/>
      <c r="W378" s="292"/>
      <c r="X378" s="292"/>
      <c r="Y378" s="292"/>
      <c r="Z378" s="292"/>
      <c r="AA378" s="292"/>
      <c r="AB378" s="292"/>
      <c r="AC378" s="264"/>
      <c r="AD378" s="292"/>
      <c r="AE378" s="292"/>
      <c r="AF378" s="292"/>
      <c r="AG378" s="292"/>
      <c r="AH378" s="292"/>
      <c r="AI378" s="292"/>
      <c r="AJ378" s="292"/>
      <c r="AK378" s="306" t="n">
        <v>376</v>
      </c>
      <c r="AL378" s="134" t="s">
        <v>639</v>
      </c>
      <c r="AM378" s="321" t="s">
        <v>301</v>
      </c>
      <c r="AN378" s="322" t="s">
        <v>298</v>
      </c>
      <c r="AO378" s="301" t="s">
        <v>302</v>
      </c>
      <c r="AP378" s="301"/>
    </row>
    <row r="379" customFormat="false" ht="12.75" hidden="false" customHeight="false" outlineLevel="0" collapsed="false">
      <c r="D379" s="291"/>
      <c r="E379" s="291"/>
      <c r="F379" s="291"/>
      <c r="G379" s="291"/>
      <c r="J379" s="291"/>
      <c r="K379" s="292"/>
      <c r="L379" s="292"/>
      <c r="M379" s="292"/>
      <c r="N379" s="292"/>
      <c r="O379" s="292"/>
      <c r="P379" s="292"/>
      <c r="Q379" s="292"/>
      <c r="R379" s="292"/>
      <c r="S379" s="292"/>
      <c r="T379" s="292"/>
      <c r="U379" s="292"/>
      <c r="V379" s="292"/>
      <c r="W379" s="292"/>
      <c r="X379" s="292"/>
      <c r="Y379" s="292"/>
      <c r="Z379" s="292"/>
      <c r="AA379" s="292"/>
      <c r="AB379" s="292"/>
      <c r="AC379" s="264"/>
      <c r="AD379" s="292"/>
      <c r="AE379" s="292"/>
      <c r="AF379" s="292"/>
      <c r="AG379" s="292"/>
      <c r="AH379" s="292"/>
      <c r="AI379" s="292"/>
      <c r="AJ379" s="292"/>
      <c r="AK379" s="306" t="n">
        <v>377</v>
      </c>
      <c r="AL379" s="134" t="s">
        <v>641</v>
      </c>
      <c r="AM379" s="321" t="s">
        <v>301</v>
      </c>
      <c r="AN379" s="322" t="s">
        <v>298</v>
      </c>
      <c r="AO379" s="301" t="s">
        <v>302</v>
      </c>
      <c r="AP379" s="301"/>
    </row>
    <row r="380" customFormat="false" ht="12.75" hidden="false" customHeight="false" outlineLevel="0" collapsed="false">
      <c r="D380" s="291"/>
      <c r="E380" s="291"/>
      <c r="F380" s="291"/>
      <c r="G380" s="291"/>
      <c r="J380" s="291"/>
      <c r="K380" s="292"/>
      <c r="L380" s="292"/>
      <c r="M380" s="292"/>
      <c r="N380" s="292"/>
      <c r="O380" s="292"/>
      <c r="P380" s="292"/>
      <c r="Q380" s="292"/>
      <c r="R380" s="292"/>
      <c r="S380" s="292"/>
      <c r="T380" s="292"/>
      <c r="U380" s="292"/>
      <c r="V380" s="292"/>
      <c r="W380" s="292"/>
      <c r="X380" s="292"/>
      <c r="Y380" s="292"/>
      <c r="Z380" s="292"/>
      <c r="AA380" s="292"/>
      <c r="AB380" s="292"/>
      <c r="AC380" s="264"/>
      <c r="AD380" s="292"/>
      <c r="AE380" s="292"/>
      <c r="AF380" s="292"/>
      <c r="AG380" s="292"/>
      <c r="AH380" s="292"/>
      <c r="AI380" s="292"/>
      <c r="AJ380" s="292"/>
      <c r="AK380" s="306" t="n">
        <v>378</v>
      </c>
      <c r="AL380" s="134" t="s">
        <v>643</v>
      </c>
      <c r="AM380" s="321" t="s">
        <v>301</v>
      </c>
      <c r="AN380" s="322" t="s">
        <v>298</v>
      </c>
      <c r="AO380" s="301" t="s">
        <v>302</v>
      </c>
      <c r="AP380" s="301"/>
    </row>
    <row r="381" customFormat="false" ht="12.75" hidden="false" customHeight="false" outlineLevel="0" collapsed="false">
      <c r="D381" s="291"/>
      <c r="E381" s="291"/>
      <c r="F381" s="291"/>
      <c r="G381" s="291"/>
      <c r="J381" s="291"/>
      <c r="K381" s="292"/>
      <c r="L381" s="292"/>
      <c r="M381" s="292"/>
      <c r="N381" s="292"/>
      <c r="O381" s="292"/>
      <c r="P381" s="292"/>
      <c r="Q381" s="292"/>
      <c r="R381" s="292"/>
      <c r="S381" s="292"/>
      <c r="T381" s="292"/>
      <c r="U381" s="292"/>
      <c r="V381" s="292"/>
      <c r="W381" s="292"/>
      <c r="X381" s="292"/>
      <c r="Y381" s="292"/>
      <c r="Z381" s="292"/>
      <c r="AA381" s="292"/>
      <c r="AB381" s="292"/>
      <c r="AC381" s="264"/>
      <c r="AD381" s="292"/>
      <c r="AE381" s="292"/>
      <c r="AF381" s="292"/>
      <c r="AG381" s="292"/>
      <c r="AH381" s="292"/>
      <c r="AI381" s="292"/>
      <c r="AJ381" s="292"/>
      <c r="AK381" s="306" t="n">
        <v>379</v>
      </c>
      <c r="AL381" s="134" t="s">
        <v>645</v>
      </c>
      <c r="AM381" s="321" t="s">
        <v>301</v>
      </c>
      <c r="AN381" s="322" t="s">
        <v>298</v>
      </c>
      <c r="AO381" s="301" t="s">
        <v>302</v>
      </c>
      <c r="AP381" s="301"/>
    </row>
    <row r="382" customFormat="false" ht="12.75" hidden="false" customHeight="false" outlineLevel="0" collapsed="false">
      <c r="D382" s="291"/>
      <c r="E382" s="291"/>
      <c r="F382" s="291"/>
      <c r="G382" s="291"/>
      <c r="J382" s="291"/>
      <c r="K382" s="292"/>
      <c r="L382" s="292"/>
      <c r="M382" s="292"/>
      <c r="N382" s="292"/>
      <c r="O382" s="292"/>
      <c r="P382" s="292"/>
      <c r="Q382" s="292"/>
      <c r="R382" s="292"/>
      <c r="S382" s="292"/>
      <c r="T382" s="292"/>
      <c r="U382" s="292"/>
      <c r="V382" s="292"/>
      <c r="W382" s="292"/>
      <c r="X382" s="292"/>
      <c r="Y382" s="292"/>
      <c r="Z382" s="292"/>
      <c r="AA382" s="292"/>
      <c r="AB382" s="292"/>
      <c r="AC382" s="264"/>
      <c r="AD382" s="292"/>
      <c r="AE382" s="292"/>
      <c r="AF382" s="292"/>
      <c r="AG382" s="292"/>
      <c r="AH382" s="292"/>
      <c r="AI382" s="292"/>
      <c r="AJ382" s="292"/>
      <c r="AK382" s="306" t="n">
        <v>380</v>
      </c>
      <c r="AL382" s="134" t="s">
        <v>653</v>
      </c>
      <c r="AM382" s="321" t="s">
        <v>301</v>
      </c>
      <c r="AN382" s="322" t="s">
        <v>298</v>
      </c>
      <c r="AO382" s="301" t="s">
        <v>302</v>
      </c>
      <c r="AP382" s="301"/>
    </row>
    <row r="383" customFormat="false" ht="12.75" hidden="false" customHeight="false" outlineLevel="0" collapsed="false">
      <c r="D383" s="291"/>
      <c r="E383" s="291"/>
      <c r="F383" s="291"/>
      <c r="G383" s="291"/>
      <c r="J383" s="291"/>
      <c r="K383" s="292"/>
      <c r="L383" s="292"/>
      <c r="M383" s="292"/>
      <c r="N383" s="292"/>
      <c r="O383" s="292"/>
      <c r="P383" s="292"/>
      <c r="Q383" s="292"/>
      <c r="R383" s="292"/>
      <c r="S383" s="292"/>
      <c r="T383" s="292"/>
      <c r="U383" s="292"/>
      <c r="V383" s="292"/>
      <c r="W383" s="292"/>
      <c r="X383" s="292"/>
      <c r="Y383" s="292"/>
      <c r="Z383" s="292"/>
      <c r="AA383" s="292"/>
      <c r="AB383" s="292"/>
      <c r="AC383" s="264"/>
      <c r="AD383" s="292"/>
      <c r="AE383" s="292"/>
      <c r="AF383" s="292"/>
      <c r="AG383" s="292"/>
      <c r="AH383" s="292"/>
      <c r="AI383" s="292"/>
      <c r="AJ383" s="292"/>
      <c r="AK383" s="306" t="n">
        <v>381</v>
      </c>
      <c r="AL383" s="134" t="s">
        <v>655</v>
      </c>
      <c r="AM383" s="321" t="s">
        <v>301</v>
      </c>
      <c r="AN383" s="322" t="s">
        <v>298</v>
      </c>
      <c r="AO383" s="301" t="s">
        <v>302</v>
      </c>
      <c r="AP383" s="301"/>
    </row>
    <row r="384" customFormat="false" ht="12.75" hidden="false" customHeight="false" outlineLevel="0" collapsed="false">
      <c r="D384" s="291"/>
      <c r="E384" s="291"/>
      <c r="F384" s="291"/>
      <c r="G384" s="291"/>
      <c r="J384" s="291"/>
      <c r="K384" s="292"/>
      <c r="L384" s="292"/>
      <c r="M384" s="292"/>
      <c r="N384" s="292"/>
      <c r="O384" s="292"/>
      <c r="P384" s="292"/>
      <c r="Q384" s="292"/>
      <c r="R384" s="292"/>
      <c r="S384" s="292"/>
      <c r="T384" s="292"/>
      <c r="U384" s="292"/>
      <c r="V384" s="292"/>
      <c r="W384" s="292"/>
      <c r="X384" s="292"/>
      <c r="Y384" s="292"/>
      <c r="Z384" s="292"/>
      <c r="AA384" s="292"/>
      <c r="AB384" s="292"/>
      <c r="AC384" s="264"/>
      <c r="AD384" s="292"/>
      <c r="AE384" s="292"/>
      <c r="AF384" s="292"/>
      <c r="AG384" s="292"/>
      <c r="AH384" s="292"/>
      <c r="AI384" s="292"/>
      <c r="AJ384" s="292"/>
      <c r="AK384" s="306" t="n">
        <v>382</v>
      </c>
      <c r="AL384" s="134" t="s">
        <v>657</v>
      </c>
      <c r="AM384" s="321" t="s">
        <v>301</v>
      </c>
      <c r="AN384" s="322" t="s">
        <v>298</v>
      </c>
      <c r="AO384" s="301" t="s">
        <v>302</v>
      </c>
      <c r="AP384" s="301"/>
    </row>
    <row r="385" customFormat="false" ht="12.75" hidden="false" customHeight="false" outlineLevel="0" collapsed="false">
      <c r="D385" s="291"/>
      <c r="E385" s="291"/>
      <c r="F385" s="291"/>
      <c r="G385" s="291"/>
      <c r="J385" s="291"/>
      <c r="K385" s="292"/>
      <c r="L385" s="292"/>
      <c r="M385" s="292"/>
      <c r="N385" s="292"/>
      <c r="O385" s="292"/>
      <c r="P385" s="292"/>
      <c r="Q385" s="292"/>
      <c r="R385" s="292"/>
      <c r="S385" s="292"/>
      <c r="T385" s="292"/>
      <c r="U385" s="292"/>
      <c r="V385" s="292"/>
      <c r="W385" s="292"/>
      <c r="X385" s="292"/>
      <c r="Y385" s="292"/>
      <c r="Z385" s="292"/>
      <c r="AA385" s="292"/>
      <c r="AB385" s="292"/>
      <c r="AC385" s="264"/>
      <c r="AD385" s="292"/>
      <c r="AE385" s="292"/>
      <c r="AF385" s="292"/>
      <c r="AG385" s="292"/>
      <c r="AH385" s="292"/>
      <c r="AI385" s="292"/>
      <c r="AJ385" s="292"/>
      <c r="AK385" s="306" t="n">
        <v>383</v>
      </c>
      <c r="AL385" s="134" t="s">
        <v>659</v>
      </c>
      <c r="AM385" s="321" t="s">
        <v>301</v>
      </c>
      <c r="AN385" s="322" t="s">
        <v>298</v>
      </c>
      <c r="AO385" s="301" t="s">
        <v>302</v>
      </c>
      <c r="AP385" s="301"/>
    </row>
    <row r="386" customFormat="false" ht="12.75" hidden="false" customHeight="false" outlineLevel="0" collapsed="false">
      <c r="D386" s="291"/>
      <c r="E386" s="291"/>
      <c r="F386" s="291"/>
      <c r="G386" s="291"/>
      <c r="J386" s="291"/>
      <c r="K386" s="292"/>
      <c r="L386" s="292"/>
      <c r="M386" s="292"/>
      <c r="N386" s="292"/>
      <c r="O386" s="292"/>
      <c r="P386" s="292"/>
      <c r="Q386" s="292"/>
      <c r="R386" s="292"/>
      <c r="S386" s="292"/>
      <c r="T386" s="292"/>
      <c r="U386" s="292"/>
      <c r="V386" s="292"/>
      <c r="W386" s="292"/>
      <c r="X386" s="292"/>
      <c r="Y386" s="292"/>
      <c r="Z386" s="292"/>
      <c r="AA386" s="292"/>
      <c r="AB386" s="292"/>
      <c r="AC386" s="264"/>
      <c r="AD386" s="292"/>
      <c r="AE386" s="292"/>
      <c r="AF386" s="292"/>
      <c r="AG386" s="292"/>
      <c r="AH386" s="292"/>
      <c r="AI386" s="292"/>
      <c r="AJ386" s="292"/>
      <c r="AK386" s="306" t="n">
        <v>384</v>
      </c>
      <c r="AL386" s="134" t="s">
        <v>661</v>
      </c>
      <c r="AM386" s="321" t="s">
        <v>301</v>
      </c>
      <c r="AN386" s="322" t="s">
        <v>298</v>
      </c>
      <c r="AO386" s="301" t="s">
        <v>302</v>
      </c>
      <c r="AP386" s="301"/>
    </row>
    <row r="387" customFormat="false" ht="12.75" hidden="false" customHeight="false" outlineLevel="0" collapsed="false">
      <c r="D387" s="291"/>
      <c r="E387" s="291"/>
      <c r="F387" s="291"/>
      <c r="G387" s="291"/>
      <c r="J387" s="291"/>
      <c r="K387" s="292"/>
      <c r="L387" s="292"/>
      <c r="M387" s="292"/>
      <c r="N387" s="292"/>
      <c r="O387" s="292"/>
      <c r="P387" s="292"/>
      <c r="Q387" s="292"/>
      <c r="R387" s="292"/>
      <c r="S387" s="292"/>
      <c r="T387" s="292"/>
      <c r="U387" s="292"/>
      <c r="V387" s="292"/>
      <c r="W387" s="292"/>
      <c r="X387" s="292"/>
      <c r="Y387" s="292"/>
      <c r="Z387" s="292"/>
      <c r="AA387" s="292"/>
      <c r="AB387" s="292"/>
      <c r="AC387" s="264"/>
      <c r="AD387" s="292"/>
      <c r="AE387" s="292"/>
      <c r="AF387" s="292"/>
      <c r="AG387" s="292"/>
      <c r="AH387" s="292"/>
      <c r="AI387" s="292"/>
      <c r="AJ387" s="292"/>
      <c r="AK387" s="306" t="n">
        <v>385</v>
      </c>
      <c r="AL387" s="134" t="s">
        <v>663</v>
      </c>
      <c r="AM387" s="321" t="s">
        <v>301</v>
      </c>
      <c r="AN387" s="322" t="s">
        <v>298</v>
      </c>
      <c r="AO387" s="301" t="s">
        <v>302</v>
      </c>
      <c r="AP387" s="301"/>
    </row>
    <row r="388" customFormat="false" ht="12.75" hidden="false" customHeight="false" outlineLevel="0" collapsed="false">
      <c r="D388" s="291"/>
      <c r="E388" s="291"/>
      <c r="F388" s="291"/>
      <c r="G388" s="291"/>
      <c r="J388" s="291"/>
      <c r="K388" s="292"/>
      <c r="L388" s="292"/>
      <c r="M388" s="292"/>
      <c r="N388" s="292"/>
      <c r="O388" s="292"/>
      <c r="P388" s="292"/>
      <c r="Q388" s="292"/>
      <c r="R388" s="292"/>
      <c r="S388" s="292"/>
      <c r="T388" s="292"/>
      <c r="U388" s="292"/>
      <c r="V388" s="292"/>
      <c r="W388" s="292"/>
      <c r="X388" s="292"/>
      <c r="Y388" s="292"/>
      <c r="Z388" s="292"/>
      <c r="AA388" s="292"/>
      <c r="AB388" s="292"/>
      <c r="AC388" s="264"/>
      <c r="AD388" s="292"/>
      <c r="AE388" s="292"/>
      <c r="AF388" s="292"/>
      <c r="AG388" s="292"/>
      <c r="AH388" s="292"/>
      <c r="AI388" s="292"/>
      <c r="AJ388" s="292"/>
      <c r="AK388" s="306" t="n">
        <v>386</v>
      </c>
      <c r="AL388" s="134" t="s">
        <v>665</v>
      </c>
      <c r="AM388" s="321" t="s">
        <v>301</v>
      </c>
      <c r="AN388" s="322" t="s">
        <v>298</v>
      </c>
      <c r="AO388" s="301" t="s">
        <v>302</v>
      </c>
      <c r="AP388" s="301"/>
    </row>
    <row r="389" customFormat="false" ht="12.75" hidden="false" customHeight="false" outlineLevel="0" collapsed="false">
      <c r="D389" s="291"/>
      <c r="E389" s="291"/>
      <c r="F389" s="291"/>
      <c r="G389" s="291"/>
      <c r="J389" s="291"/>
      <c r="K389" s="292"/>
      <c r="L389" s="292"/>
      <c r="M389" s="292"/>
      <c r="N389" s="292"/>
      <c r="O389" s="292"/>
      <c r="P389" s="292"/>
      <c r="Q389" s="292"/>
      <c r="R389" s="292"/>
      <c r="S389" s="292"/>
      <c r="T389" s="292"/>
      <c r="U389" s="292"/>
      <c r="V389" s="292"/>
      <c r="W389" s="292"/>
      <c r="X389" s="292"/>
      <c r="Y389" s="292"/>
      <c r="Z389" s="292"/>
      <c r="AA389" s="292"/>
      <c r="AB389" s="292"/>
      <c r="AC389" s="264"/>
      <c r="AD389" s="292"/>
      <c r="AE389" s="292"/>
      <c r="AF389" s="292"/>
      <c r="AG389" s="292"/>
      <c r="AH389" s="292"/>
      <c r="AI389" s="292"/>
      <c r="AJ389" s="292"/>
      <c r="AK389" s="306" t="n">
        <v>387</v>
      </c>
      <c r="AL389" s="134" t="s">
        <v>667</v>
      </c>
      <c r="AM389" s="321" t="s">
        <v>301</v>
      </c>
      <c r="AN389" s="322" t="s">
        <v>298</v>
      </c>
      <c r="AO389" s="301" t="s">
        <v>302</v>
      </c>
      <c r="AP389" s="301"/>
    </row>
    <row r="390" customFormat="false" ht="12.75" hidden="false" customHeight="false" outlineLevel="0" collapsed="false">
      <c r="D390" s="291"/>
      <c r="E390" s="291"/>
      <c r="F390" s="291"/>
      <c r="G390" s="291"/>
      <c r="J390" s="291"/>
      <c r="K390" s="292"/>
      <c r="L390" s="292"/>
      <c r="M390" s="292"/>
      <c r="N390" s="292"/>
      <c r="O390" s="292"/>
      <c r="P390" s="292"/>
      <c r="Q390" s="292"/>
      <c r="R390" s="292"/>
      <c r="S390" s="292"/>
      <c r="T390" s="292"/>
      <c r="U390" s="292"/>
      <c r="V390" s="292"/>
      <c r="W390" s="292"/>
      <c r="X390" s="292"/>
      <c r="Y390" s="292"/>
      <c r="Z390" s="292"/>
      <c r="AA390" s="292"/>
      <c r="AB390" s="292"/>
      <c r="AC390" s="264"/>
      <c r="AD390" s="292"/>
      <c r="AE390" s="292"/>
      <c r="AF390" s="292"/>
      <c r="AG390" s="292"/>
      <c r="AH390" s="292"/>
      <c r="AI390" s="292"/>
      <c r="AJ390" s="292"/>
      <c r="AK390" s="306" t="n">
        <v>388</v>
      </c>
      <c r="AL390" s="134" t="s">
        <v>669</v>
      </c>
      <c r="AM390" s="321" t="s">
        <v>301</v>
      </c>
      <c r="AN390" s="322" t="s">
        <v>298</v>
      </c>
      <c r="AO390" s="301" t="s">
        <v>302</v>
      </c>
      <c r="AP390" s="301"/>
    </row>
    <row r="391" customFormat="false" ht="12.75" hidden="false" customHeight="false" outlineLevel="0" collapsed="false">
      <c r="D391" s="291"/>
      <c r="E391" s="291"/>
      <c r="F391" s="291"/>
      <c r="G391" s="291"/>
      <c r="J391" s="291"/>
      <c r="K391" s="292"/>
      <c r="L391" s="292"/>
      <c r="M391" s="292"/>
      <c r="N391" s="292"/>
      <c r="O391" s="292"/>
      <c r="P391" s="292"/>
      <c r="Q391" s="292"/>
      <c r="R391" s="292"/>
      <c r="S391" s="292"/>
      <c r="T391" s="292"/>
      <c r="U391" s="292"/>
      <c r="V391" s="292"/>
      <c r="W391" s="292"/>
      <c r="X391" s="292"/>
      <c r="Y391" s="292"/>
      <c r="Z391" s="292"/>
      <c r="AA391" s="292"/>
      <c r="AB391" s="292"/>
      <c r="AC391" s="264"/>
      <c r="AD391" s="292"/>
      <c r="AE391" s="292"/>
      <c r="AF391" s="292"/>
      <c r="AG391" s="292"/>
      <c r="AH391" s="292"/>
      <c r="AI391" s="292"/>
      <c r="AJ391" s="292"/>
      <c r="AK391" s="306" t="n">
        <v>389</v>
      </c>
      <c r="AL391" s="134" t="s">
        <v>671</v>
      </c>
      <c r="AM391" s="321" t="s">
        <v>301</v>
      </c>
      <c r="AN391" s="322" t="s">
        <v>298</v>
      </c>
      <c r="AO391" s="301" t="s">
        <v>302</v>
      </c>
      <c r="AP391" s="301"/>
    </row>
    <row r="392" customFormat="false" ht="12.75" hidden="false" customHeight="false" outlineLevel="0" collapsed="false">
      <c r="D392" s="291"/>
      <c r="E392" s="291"/>
      <c r="F392" s="291"/>
      <c r="G392" s="291"/>
      <c r="J392" s="291"/>
      <c r="K392" s="292"/>
      <c r="L392" s="292"/>
      <c r="M392" s="292"/>
      <c r="N392" s="292"/>
      <c r="O392" s="292"/>
      <c r="P392" s="292"/>
      <c r="Q392" s="292"/>
      <c r="R392" s="292"/>
      <c r="S392" s="292"/>
      <c r="T392" s="292"/>
      <c r="U392" s="292"/>
      <c r="V392" s="292"/>
      <c r="W392" s="292"/>
      <c r="X392" s="292"/>
      <c r="Y392" s="292"/>
      <c r="Z392" s="292"/>
      <c r="AA392" s="292"/>
      <c r="AB392" s="292"/>
      <c r="AC392" s="264"/>
      <c r="AD392" s="292"/>
      <c r="AE392" s="292"/>
      <c r="AF392" s="292"/>
      <c r="AG392" s="292"/>
      <c r="AH392" s="292"/>
      <c r="AI392" s="292"/>
      <c r="AJ392" s="292"/>
      <c r="AK392" s="306" t="n">
        <v>390</v>
      </c>
      <c r="AL392" s="134" t="s">
        <v>673</v>
      </c>
      <c r="AM392" s="321" t="s">
        <v>301</v>
      </c>
      <c r="AN392" s="322" t="s">
        <v>298</v>
      </c>
      <c r="AO392" s="301" t="s">
        <v>302</v>
      </c>
      <c r="AP392" s="301"/>
    </row>
    <row r="393" customFormat="false" ht="12.75" hidden="false" customHeight="false" outlineLevel="0" collapsed="false">
      <c r="D393" s="291"/>
      <c r="E393" s="291"/>
      <c r="F393" s="291"/>
      <c r="G393" s="291"/>
      <c r="J393" s="291"/>
      <c r="K393" s="292"/>
      <c r="L393" s="292"/>
      <c r="M393" s="292"/>
      <c r="N393" s="292"/>
      <c r="O393" s="292"/>
      <c r="P393" s="292"/>
      <c r="Q393" s="292"/>
      <c r="R393" s="292"/>
      <c r="S393" s="292"/>
      <c r="T393" s="292"/>
      <c r="U393" s="292"/>
      <c r="V393" s="292"/>
      <c r="W393" s="292"/>
      <c r="X393" s="292"/>
      <c r="Y393" s="292"/>
      <c r="Z393" s="292"/>
      <c r="AA393" s="292"/>
      <c r="AB393" s="292"/>
      <c r="AC393" s="264"/>
      <c r="AD393" s="292"/>
      <c r="AE393" s="292"/>
      <c r="AF393" s="292"/>
      <c r="AG393" s="292"/>
      <c r="AH393" s="292"/>
      <c r="AI393" s="292"/>
      <c r="AJ393" s="292"/>
      <c r="AK393" s="306" t="n">
        <v>391</v>
      </c>
      <c r="AL393" s="134" t="s">
        <v>675</v>
      </c>
      <c r="AM393" s="321" t="s">
        <v>301</v>
      </c>
      <c r="AN393" s="322" t="s">
        <v>298</v>
      </c>
      <c r="AO393" s="301" t="s">
        <v>302</v>
      </c>
      <c r="AP393" s="301"/>
    </row>
    <row r="394" customFormat="false" ht="12.75" hidden="false" customHeight="false" outlineLevel="0" collapsed="false">
      <c r="D394" s="291"/>
      <c r="E394" s="291"/>
      <c r="F394" s="291"/>
      <c r="G394" s="291"/>
      <c r="J394" s="291"/>
      <c r="K394" s="292"/>
      <c r="L394" s="292"/>
      <c r="M394" s="292"/>
      <c r="N394" s="292"/>
      <c r="O394" s="292"/>
      <c r="P394" s="292"/>
      <c r="Q394" s="292"/>
      <c r="R394" s="292"/>
      <c r="S394" s="292"/>
      <c r="T394" s="292"/>
      <c r="U394" s="292"/>
      <c r="V394" s="292"/>
      <c r="W394" s="292"/>
      <c r="X394" s="292"/>
      <c r="Y394" s="292"/>
      <c r="Z394" s="292"/>
      <c r="AA394" s="292"/>
      <c r="AB394" s="292"/>
      <c r="AC394" s="264"/>
      <c r="AD394" s="292"/>
      <c r="AE394" s="292"/>
      <c r="AF394" s="292"/>
      <c r="AG394" s="292"/>
      <c r="AH394" s="292"/>
      <c r="AI394" s="292"/>
      <c r="AJ394" s="292"/>
      <c r="AK394" s="306" t="n">
        <v>392</v>
      </c>
      <c r="AL394" s="134" t="s">
        <v>677</v>
      </c>
      <c r="AM394" s="321" t="s">
        <v>301</v>
      </c>
      <c r="AN394" s="322" t="s">
        <v>298</v>
      </c>
      <c r="AO394" s="301" t="s">
        <v>302</v>
      </c>
      <c r="AP394" s="301"/>
    </row>
    <row r="395" customFormat="false" ht="12.75" hidden="false" customHeight="false" outlineLevel="0" collapsed="false">
      <c r="D395" s="291"/>
      <c r="E395" s="291"/>
      <c r="F395" s="291"/>
      <c r="G395" s="291"/>
      <c r="J395" s="291"/>
      <c r="K395" s="292"/>
      <c r="L395" s="292"/>
      <c r="M395" s="292"/>
      <c r="N395" s="292"/>
      <c r="O395" s="292"/>
      <c r="P395" s="292"/>
      <c r="Q395" s="292"/>
      <c r="R395" s="292"/>
      <c r="S395" s="292"/>
      <c r="T395" s="292"/>
      <c r="U395" s="292"/>
      <c r="V395" s="292"/>
      <c r="W395" s="292"/>
      <c r="X395" s="292"/>
      <c r="Y395" s="292"/>
      <c r="Z395" s="292"/>
      <c r="AA395" s="292"/>
      <c r="AB395" s="292"/>
      <c r="AC395" s="264"/>
      <c r="AD395" s="292"/>
      <c r="AE395" s="292"/>
      <c r="AF395" s="292"/>
      <c r="AG395" s="292"/>
      <c r="AH395" s="292"/>
      <c r="AI395" s="292"/>
      <c r="AJ395" s="292"/>
      <c r="AK395" s="306" t="n">
        <v>393</v>
      </c>
      <c r="AL395" s="134" t="s">
        <v>679</v>
      </c>
      <c r="AM395" s="321" t="s">
        <v>301</v>
      </c>
      <c r="AN395" s="322" t="s">
        <v>298</v>
      </c>
      <c r="AO395" s="301" t="s">
        <v>302</v>
      </c>
      <c r="AP395" s="301"/>
    </row>
    <row r="396" customFormat="false" ht="12.75" hidden="false" customHeight="false" outlineLevel="0" collapsed="false">
      <c r="D396" s="291"/>
      <c r="E396" s="291"/>
      <c r="F396" s="291"/>
      <c r="G396" s="291"/>
      <c r="J396" s="291"/>
      <c r="K396" s="292"/>
      <c r="L396" s="292"/>
      <c r="M396" s="292"/>
      <c r="N396" s="292"/>
      <c r="O396" s="292"/>
      <c r="P396" s="292"/>
      <c r="Q396" s="292"/>
      <c r="R396" s="292"/>
      <c r="S396" s="292"/>
      <c r="T396" s="292"/>
      <c r="U396" s="292"/>
      <c r="V396" s="292"/>
      <c r="W396" s="292"/>
      <c r="X396" s="292"/>
      <c r="Y396" s="292"/>
      <c r="Z396" s="292"/>
      <c r="AA396" s="292"/>
      <c r="AB396" s="292"/>
      <c r="AC396" s="264"/>
      <c r="AD396" s="292"/>
      <c r="AE396" s="292"/>
      <c r="AF396" s="292"/>
      <c r="AG396" s="292"/>
      <c r="AH396" s="292"/>
      <c r="AI396" s="292"/>
      <c r="AJ396" s="292"/>
      <c r="AK396" s="306" t="n">
        <v>394</v>
      </c>
      <c r="AL396" s="134" t="s">
        <v>681</v>
      </c>
      <c r="AM396" s="321" t="s">
        <v>301</v>
      </c>
      <c r="AN396" s="322" t="s">
        <v>298</v>
      </c>
      <c r="AO396" s="301" t="s">
        <v>302</v>
      </c>
      <c r="AP396" s="301"/>
    </row>
    <row r="397" customFormat="false" ht="12.75" hidden="false" customHeight="false" outlineLevel="0" collapsed="false">
      <c r="D397" s="291"/>
      <c r="E397" s="291"/>
      <c r="F397" s="291"/>
      <c r="G397" s="291"/>
      <c r="J397" s="291"/>
      <c r="K397" s="292"/>
      <c r="L397" s="292"/>
      <c r="M397" s="292"/>
      <c r="N397" s="292"/>
      <c r="O397" s="292"/>
      <c r="P397" s="292"/>
      <c r="Q397" s="292"/>
      <c r="R397" s="292"/>
      <c r="S397" s="292"/>
      <c r="T397" s="292"/>
      <c r="U397" s="292"/>
      <c r="V397" s="292"/>
      <c r="W397" s="292"/>
      <c r="X397" s="292"/>
      <c r="Y397" s="292"/>
      <c r="Z397" s="292"/>
      <c r="AA397" s="292"/>
      <c r="AB397" s="292"/>
      <c r="AC397" s="264"/>
      <c r="AD397" s="292"/>
      <c r="AE397" s="292"/>
      <c r="AF397" s="292"/>
      <c r="AG397" s="292"/>
      <c r="AH397" s="292"/>
      <c r="AI397" s="292"/>
      <c r="AJ397" s="292"/>
      <c r="AK397" s="306" t="n">
        <v>395</v>
      </c>
      <c r="AL397" s="134" t="s">
        <v>683</v>
      </c>
      <c r="AM397" s="321" t="s">
        <v>301</v>
      </c>
      <c r="AN397" s="322" t="s">
        <v>298</v>
      </c>
      <c r="AO397" s="301" t="s">
        <v>302</v>
      </c>
      <c r="AP397" s="301"/>
    </row>
    <row r="398" customFormat="false" ht="12.75" hidden="false" customHeight="false" outlineLevel="0" collapsed="false">
      <c r="D398" s="291"/>
      <c r="E398" s="291"/>
      <c r="F398" s="291"/>
      <c r="G398" s="291"/>
      <c r="J398" s="291"/>
      <c r="K398" s="292"/>
      <c r="L398" s="292"/>
      <c r="M398" s="292"/>
      <c r="N398" s="292"/>
      <c r="O398" s="292"/>
      <c r="P398" s="292"/>
      <c r="Q398" s="292"/>
      <c r="R398" s="292"/>
      <c r="S398" s="292"/>
      <c r="T398" s="292"/>
      <c r="U398" s="292"/>
      <c r="V398" s="292"/>
      <c r="W398" s="292"/>
      <c r="X398" s="292"/>
      <c r="Y398" s="292"/>
      <c r="Z398" s="292"/>
      <c r="AA398" s="292"/>
      <c r="AB398" s="292"/>
      <c r="AC398" s="264"/>
      <c r="AD398" s="292"/>
      <c r="AE398" s="292"/>
      <c r="AF398" s="292"/>
      <c r="AG398" s="292"/>
      <c r="AH398" s="292"/>
      <c r="AI398" s="292"/>
      <c r="AJ398" s="292"/>
      <c r="AK398" s="306" t="n">
        <v>396</v>
      </c>
      <c r="AL398" s="134" t="s">
        <v>685</v>
      </c>
      <c r="AM398" s="321" t="s">
        <v>301</v>
      </c>
      <c r="AN398" s="322" t="s">
        <v>298</v>
      </c>
      <c r="AO398" s="301" t="s">
        <v>302</v>
      </c>
      <c r="AP398" s="301"/>
    </row>
    <row r="399" customFormat="false" ht="12.75" hidden="false" customHeight="false" outlineLevel="0" collapsed="false">
      <c r="D399" s="291"/>
      <c r="E399" s="291"/>
      <c r="F399" s="291"/>
      <c r="G399" s="291"/>
      <c r="J399" s="291"/>
      <c r="K399" s="292"/>
      <c r="L399" s="292"/>
      <c r="M399" s="292"/>
      <c r="N399" s="292"/>
      <c r="O399" s="292"/>
      <c r="P399" s="292"/>
      <c r="Q399" s="292"/>
      <c r="R399" s="292"/>
      <c r="S399" s="292"/>
      <c r="T399" s="292"/>
      <c r="U399" s="292"/>
      <c r="V399" s="292"/>
      <c r="W399" s="292"/>
      <c r="X399" s="292"/>
      <c r="Y399" s="292"/>
      <c r="Z399" s="292"/>
      <c r="AA399" s="292"/>
      <c r="AB399" s="292"/>
      <c r="AC399" s="264"/>
      <c r="AD399" s="292"/>
      <c r="AE399" s="292"/>
      <c r="AF399" s="292"/>
      <c r="AG399" s="292"/>
      <c r="AH399" s="292"/>
      <c r="AI399" s="292"/>
      <c r="AJ399" s="292"/>
      <c r="AK399" s="306" t="n">
        <v>397</v>
      </c>
      <c r="AL399" s="134" t="s">
        <v>687</v>
      </c>
      <c r="AM399" s="321" t="s">
        <v>301</v>
      </c>
      <c r="AN399" s="322" t="s">
        <v>298</v>
      </c>
      <c r="AO399" s="301" t="s">
        <v>302</v>
      </c>
      <c r="AP399" s="301"/>
    </row>
    <row r="400" customFormat="false" ht="12.75" hidden="false" customHeight="false" outlineLevel="0" collapsed="false">
      <c r="D400" s="291"/>
      <c r="E400" s="291"/>
      <c r="F400" s="291"/>
      <c r="G400" s="291"/>
      <c r="J400" s="291"/>
      <c r="K400" s="292"/>
      <c r="L400" s="292"/>
      <c r="M400" s="292"/>
      <c r="N400" s="292"/>
      <c r="O400" s="292"/>
      <c r="P400" s="292"/>
      <c r="Q400" s="292"/>
      <c r="R400" s="292"/>
      <c r="S400" s="292"/>
      <c r="T400" s="292"/>
      <c r="U400" s="292"/>
      <c r="V400" s="292"/>
      <c r="W400" s="292"/>
      <c r="X400" s="292"/>
      <c r="Y400" s="292"/>
      <c r="Z400" s="292"/>
      <c r="AA400" s="292"/>
      <c r="AB400" s="292"/>
      <c r="AC400" s="264"/>
      <c r="AD400" s="292"/>
      <c r="AE400" s="292"/>
      <c r="AF400" s="292"/>
      <c r="AG400" s="292"/>
      <c r="AH400" s="292"/>
      <c r="AI400" s="292"/>
      <c r="AJ400" s="292"/>
      <c r="AK400" s="306" t="n">
        <v>398</v>
      </c>
      <c r="AL400" s="134" t="s">
        <v>689</v>
      </c>
      <c r="AM400" s="321" t="s">
        <v>301</v>
      </c>
      <c r="AN400" s="322" t="s">
        <v>298</v>
      </c>
      <c r="AO400" s="301" t="s">
        <v>302</v>
      </c>
      <c r="AP400" s="301"/>
    </row>
    <row r="401" customFormat="false" ht="12.75" hidden="false" customHeight="false" outlineLevel="0" collapsed="false">
      <c r="D401" s="291"/>
      <c r="E401" s="291"/>
      <c r="F401" s="291"/>
      <c r="G401" s="291"/>
      <c r="J401" s="291"/>
      <c r="K401" s="292"/>
      <c r="L401" s="292"/>
      <c r="M401" s="292"/>
      <c r="N401" s="292"/>
      <c r="O401" s="292"/>
      <c r="P401" s="292"/>
      <c r="Q401" s="292"/>
      <c r="R401" s="292"/>
      <c r="S401" s="292"/>
      <c r="T401" s="292"/>
      <c r="U401" s="292"/>
      <c r="V401" s="292"/>
      <c r="W401" s="292"/>
      <c r="X401" s="292"/>
      <c r="Y401" s="292"/>
      <c r="Z401" s="292"/>
      <c r="AA401" s="292"/>
      <c r="AB401" s="292"/>
      <c r="AC401" s="264"/>
      <c r="AD401" s="292"/>
      <c r="AE401" s="292"/>
      <c r="AF401" s="292"/>
      <c r="AG401" s="292"/>
      <c r="AH401" s="292"/>
      <c r="AI401" s="292"/>
      <c r="AJ401" s="292"/>
      <c r="AK401" s="306" t="n">
        <v>399</v>
      </c>
      <c r="AL401" s="134" t="s">
        <v>691</v>
      </c>
      <c r="AM401" s="321" t="s">
        <v>301</v>
      </c>
      <c r="AN401" s="322" t="s">
        <v>298</v>
      </c>
      <c r="AO401" s="301" t="s">
        <v>302</v>
      </c>
      <c r="AP401" s="301"/>
    </row>
    <row r="402" customFormat="false" ht="12.75" hidden="false" customHeight="false" outlineLevel="0" collapsed="false">
      <c r="D402" s="291"/>
      <c r="E402" s="291"/>
      <c r="F402" s="291"/>
      <c r="G402" s="291"/>
      <c r="J402" s="291"/>
      <c r="K402" s="292"/>
      <c r="L402" s="292"/>
      <c r="M402" s="292"/>
      <c r="N402" s="292"/>
      <c r="O402" s="292"/>
      <c r="P402" s="292"/>
      <c r="Q402" s="292"/>
      <c r="R402" s="292"/>
      <c r="S402" s="292"/>
      <c r="T402" s="292"/>
      <c r="U402" s="292"/>
      <c r="V402" s="292"/>
      <c r="W402" s="292"/>
      <c r="X402" s="292"/>
      <c r="Y402" s="292"/>
      <c r="Z402" s="292"/>
      <c r="AA402" s="292"/>
      <c r="AB402" s="292"/>
      <c r="AC402" s="264"/>
      <c r="AD402" s="292"/>
      <c r="AE402" s="292"/>
      <c r="AF402" s="292"/>
      <c r="AG402" s="292"/>
      <c r="AH402" s="292"/>
      <c r="AI402" s="292"/>
      <c r="AJ402" s="292"/>
      <c r="AK402" s="306" t="n">
        <v>400</v>
      </c>
      <c r="AL402" s="134" t="s">
        <v>693</v>
      </c>
      <c r="AM402" s="321" t="s">
        <v>301</v>
      </c>
      <c r="AN402" s="322" t="s">
        <v>298</v>
      </c>
      <c r="AO402" s="301" t="s">
        <v>302</v>
      </c>
      <c r="AP402" s="301"/>
    </row>
    <row r="403" customFormat="false" ht="12.75" hidden="false" customHeight="false" outlineLevel="0" collapsed="false">
      <c r="D403" s="291"/>
      <c r="E403" s="291"/>
      <c r="F403" s="291"/>
      <c r="G403" s="291"/>
      <c r="J403" s="291"/>
      <c r="K403" s="292"/>
      <c r="L403" s="292"/>
      <c r="M403" s="292"/>
      <c r="N403" s="292"/>
      <c r="O403" s="292"/>
      <c r="P403" s="292"/>
      <c r="Q403" s="292"/>
      <c r="R403" s="292"/>
      <c r="S403" s="292"/>
      <c r="T403" s="292"/>
      <c r="U403" s="292"/>
      <c r="V403" s="292"/>
      <c r="W403" s="292"/>
      <c r="X403" s="292"/>
      <c r="Y403" s="292"/>
      <c r="Z403" s="292"/>
      <c r="AA403" s="292"/>
      <c r="AB403" s="292"/>
      <c r="AC403" s="264"/>
      <c r="AD403" s="292"/>
      <c r="AE403" s="292"/>
      <c r="AF403" s="292"/>
      <c r="AG403" s="292"/>
      <c r="AH403" s="292"/>
      <c r="AI403" s="292"/>
      <c r="AJ403" s="292"/>
      <c r="AK403" s="306" t="n">
        <v>401</v>
      </c>
      <c r="AL403" s="134" t="s">
        <v>765</v>
      </c>
      <c r="AM403" s="321" t="s">
        <v>301</v>
      </c>
      <c r="AN403" s="322" t="s">
        <v>298</v>
      </c>
      <c r="AO403" s="301" t="s">
        <v>302</v>
      </c>
      <c r="AP403" s="301"/>
    </row>
    <row r="404" customFormat="false" ht="12.75" hidden="false" customHeight="false" outlineLevel="0" collapsed="false">
      <c r="D404" s="291"/>
      <c r="E404" s="291"/>
      <c r="F404" s="291"/>
      <c r="G404" s="291"/>
      <c r="J404" s="291"/>
      <c r="K404" s="292"/>
      <c r="L404" s="292"/>
      <c r="M404" s="292"/>
      <c r="N404" s="292"/>
      <c r="O404" s="292"/>
      <c r="P404" s="292"/>
      <c r="Q404" s="292"/>
      <c r="R404" s="292"/>
      <c r="S404" s="292"/>
      <c r="T404" s="292"/>
      <c r="U404" s="292"/>
      <c r="V404" s="292"/>
      <c r="W404" s="292"/>
      <c r="X404" s="292"/>
      <c r="Y404" s="292"/>
      <c r="Z404" s="292"/>
      <c r="AA404" s="292"/>
      <c r="AB404" s="292"/>
      <c r="AC404" s="264"/>
      <c r="AD404" s="292"/>
      <c r="AE404" s="292"/>
      <c r="AF404" s="292"/>
      <c r="AG404" s="292"/>
      <c r="AH404" s="292"/>
      <c r="AI404" s="292"/>
      <c r="AJ404" s="292"/>
      <c r="AK404" s="306" t="n">
        <v>402</v>
      </c>
      <c r="AL404" s="134" t="s">
        <v>695</v>
      </c>
      <c r="AM404" s="321" t="s">
        <v>301</v>
      </c>
      <c r="AN404" s="322" t="s">
        <v>298</v>
      </c>
      <c r="AO404" s="301" t="s">
        <v>302</v>
      </c>
      <c r="AP404" s="301"/>
    </row>
    <row r="405" customFormat="false" ht="12.75" hidden="false" customHeight="false" outlineLevel="0" collapsed="false">
      <c r="D405" s="291"/>
      <c r="E405" s="291"/>
      <c r="F405" s="291"/>
      <c r="G405" s="291"/>
      <c r="J405" s="291"/>
      <c r="K405" s="292"/>
      <c r="L405" s="292"/>
      <c r="M405" s="292"/>
      <c r="N405" s="292"/>
      <c r="O405" s="292"/>
      <c r="P405" s="292"/>
      <c r="Q405" s="292"/>
      <c r="R405" s="292"/>
      <c r="S405" s="292"/>
      <c r="T405" s="292"/>
      <c r="U405" s="292"/>
      <c r="V405" s="292"/>
      <c r="W405" s="292"/>
      <c r="X405" s="292"/>
      <c r="Y405" s="292"/>
      <c r="Z405" s="292"/>
      <c r="AA405" s="292"/>
      <c r="AB405" s="292"/>
      <c r="AC405" s="264"/>
      <c r="AD405" s="292"/>
      <c r="AE405" s="292"/>
      <c r="AF405" s="292"/>
      <c r="AG405" s="292"/>
      <c r="AH405" s="292"/>
      <c r="AI405" s="292"/>
      <c r="AJ405" s="292"/>
      <c r="AK405" s="306" t="n">
        <v>403</v>
      </c>
      <c r="AL405" s="134" t="s">
        <v>697</v>
      </c>
      <c r="AM405" s="321" t="s">
        <v>301</v>
      </c>
      <c r="AN405" s="322" t="s">
        <v>298</v>
      </c>
      <c r="AO405" s="301" t="s">
        <v>302</v>
      </c>
      <c r="AP405" s="301"/>
    </row>
    <row r="406" customFormat="false" ht="12.75" hidden="false" customHeight="false" outlineLevel="0" collapsed="false">
      <c r="D406" s="291"/>
      <c r="E406" s="291"/>
      <c r="F406" s="291"/>
      <c r="G406" s="291"/>
      <c r="J406" s="291"/>
      <c r="K406" s="292"/>
      <c r="L406" s="292"/>
      <c r="M406" s="292"/>
      <c r="N406" s="292"/>
      <c r="O406" s="292"/>
      <c r="P406" s="292"/>
      <c r="Q406" s="292"/>
      <c r="R406" s="292"/>
      <c r="S406" s="292"/>
      <c r="T406" s="292"/>
      <c r="U406" s="292"/>
      <c r="V406" s="292"/>
      <c r="W406" s="292"/>
      <c r="X406" s="292"/>
      <c r="Y406" s="292"/>
      <c r="Z406" s="292"/>
      <c r="AA406" s="292"/>
      <c r="AB406" s="292"/>
      <c r="AC406" s="264"/>
      <c r="AD406" s="292"/>
      <c r="AE406" s="292"/>
      <c r="AF406" s="292"/>
      <c r="AG406" s="292"/>
      <c r="AH406" s="292"/>
      <c r="AI406" s="292"/>
      <c r="AJ406" s="292"/>
      <c r="AK406" s="306" t="n">
        <v>404</v>
      </c>
      <c r="AL406" s="134" t="s">
        <v>766</v>
      </c>
      <c r="AM406" s="321" t="s">
        <v>301</v>
      </c>
      <c r="AN406" s="322" t="s">
        <v>298</v>
      </c>
      <c r="AO406" s="301" t="s">
        <v>302</v>
      </c>
      <c r="AP406" s="301"/>
    </row>
    <row r="407" customFormat="false" ht="12.75" hidden="false" customHeight="false" outlineLevel="0" collapsed="false">
      <c r="D407" s="291"/>
      <c r="E407" s="291"/>
      <c r="F407" s="291"/>
      <c r="G407" s="291"/>
      <c r="J407" s="291"/>
      <c r="K407" s="292"/>
      <c r="L407" s="292"/>
      <c r="M407" s="292"/>
      <c r="N407" s="292"/>
      <c r="O407" s="292"/>
      <c r="P407" s="292"/>
      <c r="Q407" s="292"/>
      <c r="R407" s="292"/>
      <c r="S407" s="292"/>
      <c r="T407" s="292"/>
      <c r="U407" s="292"/>
      <c r="V407" s="292"/>
      <c r="W407" s="292"/>
      <c r="X407" s="292"/>
      <c r="Y407" s="292"/>
      <c r="Z407" s="292"/>
      <c r="AA407" s="292"/>
      <c r="AB407" s="292"/>
      <c r="AC407" s="264"/>
      <c r="AD407" s="292"/>
      <c r="AE407" s="292"/>
      <c r="AF407" s="292"/>
      <c r="AG407" s="292"/>
      <c r="AH407" s="292"/>
      <c r="AI407" s="292"/>
      <c r="AJ407" s="292"/>
      <c r="AK407" s="306" t="n">
        <v>405</v>
      </c>
      <c r="AL407" s="134" t="s">
        <v>699</v>
      </c>
      <c r="AM407" s="321" t="s">
        <v>301</v>
      </c>
      <c r="AN407" s="322" t="s">
        <v>298</v>
      </c>
      <c r="AO407" s="301" t="s">
        <v>302</v>
      </c>
      <c r="AP407" s="301"/>
    </row>
    <row r="408" customFormat="false" ht="12.75" hidden="false" customHeight="false" outlineLevel="0" collapsed="false">
      <c r="D408" s="291"/>
      <c r="E408" s="291"/>
      <c r="F408" s="291"/>
      <c r="G408" s="291"/>
      <c r="J408" s="291"/>
      <c r="K408" s="292"/>
      <c r="L408" s="292"/>
      <c r="M408" s="292"/>
      <c r="N408" s="292"/>
      <c r="O408" s="292"/>
      <c r="P408" s="292"/>
      <c r="Q408" s="292"/>
      <c r="R408" s="292"/>
      <c r="S408" s="292"/>
      <c r="T408" s="292"/>
      <c r="U408" s="292"/>
      <c r="V408" s="292"/>
      <c r="W408" s="292"/>
      <c r="X408" s="292"/>
      <c r="Y408" s="292"/>
      <c r="Z408" s="292"/>
      <c r="AA408" s="292"/>
      <c r="AB408" s="292"/>
      <c r="AC408" s="264"/>
      <c r="AD408" s="292"/>
      <c r="AE408" s="292"/>
      <c r="AF408" s="292"/>
      <c r="AG408" s="292"/>
      <c r="AH408" s="292"/>
      <c r="AI408" s="292"/>
      <c r="AJ408" s="292"/>
      <c r="AK408" s="306" t="n">
        <v>406</v>
      </c>
      <c r="AL408" s="134" t="s">
        <v>701</v>
      </c>
      <c r="AM408" s="321" t="s">
        <v>301</v>
      </c>
      <c r="AN408" s="322" t="s">
        <v>298</v>
      </c>
      <c r="AO408" s="301" t="s">
        <v>302</v>
      </c>
      <c r="AP408" s="301"/>
    </row>
    <row r="409" customFormat="false" ht="12.75" hidden="false" customHeight="false" outlineLevel="0" collapsed="false">
      <c r="D409" s="291"/>
      <c r="E409" s="291"/>
      <c r="F409" s="291"/>
      <c r="G409" s="291"/>
      <c r="J409" s="291"/>
      <c r="K409" s="292"/>
      <c r="L409" s="292"/>
      <c r="M409" s="292"/>
      <c r="N409" s="292"/>
      <c r="O409" s="292"/>
      <c r="P409" s="292"/>
      <c r="Q409" s="292"/>
      <c r="R409" s="292"/>
      <c r="S409" s="292"/>
      <c r="T409" s="292"/>
      <c r="U409" s="292"/>
      <c r="V409" s="292"/>
      <c r="W409" s="292"/>
      <c r="X409" s="292"/>
      <c r="Y409" s="292"/>
      <c r="Z409" s="292"/>
      <c r="AA409" s="292"/>
      <c r="AB409" s="292"/>
      <c r="AC409" s="264"/>
      <c r="AD409" s="292"/>
      <c r="AE409" s="292"/>
      <c r="AF409" s="292"/>
      <c r="AG409" s="292"/>
      <c r="AH409" s="292"/>
      <c r="AI409" s="292"/>
      <c r="AJ409" s="292"/>
      <c r="AK409" s="306" t="n">
        <v>407</v>
      </c>
      <c r="AL409" s="134" t="s">
        <v>767</v>
      </c>
      <c r="AM409" s="321" t="s">
        <v>301</v>
      </c>
      <c r="AN409" s="322" t="s">
        <v>298</v>
      </c>
      <c r="AO409" s="301" t="s">
        <v>302</v>
      </c>
      <c r="AP409" s="301"/>
    </row>
    <row r="410" customFormat="false" ht="12.75" hidden="false" customHeight="false" outlineLevel="0" collapsed="false">
      <c r="D410" s="291"/>
      <c r="E410" s="291"/>
      <c r="F410" s="291"/>
      <c r="G410" s="291"/>
      <c r="J410" s="291"/>
      <c r="K410" s="292"/>
      <c r="L410" s="292"/>
      <c r="M410" s="292"/>
      <c r="N410" s="292"/>
      <c r="O410" s="292"/>
      <c r="P410" s="292"/>
      <c r="Q410" s="292"/>
      <c r="R410" s="292"/>
      <c r="S410" s="292"/>
      <c r="T410" s="292"/>
      <c r="U410" s="292"/>
      <c r="V410" s="292"/>
      <c r="W410" s="292"/>
      <c r="X410" s="292"/>
      <c r="Y410" s="292"/>
      <c r="Z410" s="292"/>
      <c r="AA410" s="292"/>
      <c r="AB410" s="292"/>
      <c r="AC410" s="264"/>
      <c r="AD410" s="292"/>
      <c r="AE410" s="292"/>
      <c r="AF410" s="292"/>
      <c r="AG410" s="292"/>
      <c r="AH410" s="292"/>
      <c r="AI410" s="292"/>
      <c r="AJ410" s="292"/>
      <c r="AK410" s="306" t="n">
        <v>408</v>
      </c>
      <c r="AL410" s="134" t="s">
        <v>703</v>
      </c>
      <c r="AM410" s="321" t="s">
        <v>301</v>
      </c>
      <c r="AN410" s="322" t="s">
        <v>298</v>
      </c>
      <c r="AO410" s="301" t="s">
        <v>302</v>
      </c>
      <c r="AP410" s="292"/>
    </row>
    <row r="411" customFormat="false" ht="12.75" hidden="false" customHeight="false" outlineLevel="0" collapsed="false">
      <c r="J411" s="291"/>
      <c r="K411" s="292"/>
      <c r="L411" s="292"/>
      <c r="M411" s="292"/>
      <c r="N411" s="292"/>
      <c r="O411" s="292"/>
      <c r="P411" s="292"/>
      <c r="Q411" s="292"/>
      <c r="R411" s="292"/>
      <c r="S411" s="292"/>
      <c r="T411" s="292"/>
      <c r="U411" s="292"/>
      <c r="V411" s="292"/>
      <c r="W411" s="292"/>
      <c r="X411" s="292"/>
      <c r="Y411" s="292"/>
      <c r="Z411" s="292"/>
      <c r="AA411" s="292"/>
      <c r="AB411" s="292"/>
      <c r="AC411" s="264"/>
      <c r="AD411" s="292"/>
      <c r="AE411" s="292"/>
      <c r="AF411" s="292"/>
      <c r="AG411" s="292"/>
      <c r="AH411" s="292"/>
      <c r="AI411" s="292"/>
      <c r="AJ411" s="292"/>
      <c r="AK411" s="292"/>
      <c r="AL411" s="292"/>
      <c r="AM411" s="292"/>
      <c r="AN411" s="292"/>
      <c r="AO411" s="292"/>
      <c r="AP411" s="292"/>
    </row>
    <row r="412" customFormat="false" ht="12.75" hidden="false" customHeight="false" outlineLevel="0" collapsed="false">
      <c r="J412" s="291"/>
      <c r="K412" s="292"/>
      <c r="L412" s="292"/>
      <c r="M412" s="292"/>
      <c r="N412" s="292"/>
      <c r="O412" s="292"/>
      <c r="P412" s="292"/>
      <c r="Q412" s="292"/>
      <c r="R412" s="292"/>
      <c r="S412" s="292"/>
      <c r="T412" s="292"/>
      <c r="U412" s="292"/>
      <c r="V412" s="292"/>
      <c r="W412" s="292"/>
      <c r="X412" s="292"/>
      <c r="Y412" s="292"/>
      <c r="Z412" s="292"/>
      <c r="AA412" s="292"/>
      <c r="AB412" s="292"/>
      <c r="AC412" s="264"/>
      <c r="AD412" s="292"/>
      <c r="AE412" s="292"/>
      <c r="AF412" s="292"/>
      <c r="AG412" s="292"/>
      <c r="AH412" s="292"/>
      <c r="AI412" s="292"/>
      <c r="AJ412" s="292"/>
      <c r="AK412" s="292"/>
      <c r="AL412" s="292"/>
      <c r="AM412" s="292"/>
      <c r="AN412" s="292"/>
      <c r="AO412" s="292"/>
      <c r="AP412" s="292"/>
    </row>
    <row r="413" customFormat="false" ht="12.75" hidden="false" customHeight="false" outlineLevel="0" collapsed="false">
      <c r="J413" s="291"/>
      <c r="K413" s="292"/>
      <c r="L413" s="292"/>
      <c r="M413" s="292"/>
      <c r="N413" s="292"/>
      <c r="O413" s="292"/>
      <c r="P413" s="292"/>
      <c r="Q413" s="292"/>
      <c r="R413" s="292"/>
      <c r="S413" s="292"/>
      <c r="T413" s="292"/>
      <c r="U413" s="292"/>
      <c r="V413" s="292"/>
      <c r="W413" s="292"/>
      <c r="X413" s="292"/>
      <c r="Y413" s="292"/>
      <c r="Z413" s="292"/>
      <c r="AA413" s="292"/>
      <c r="AB413" s="292"/>
      <c r="AC413" s="264"/>
      <c r="AD413" s="292"/>
      <c r="AE413" s="292"/>
      <c r="AF413" s="292"/>
      <c r="AG413" s="292"/>
      <c r="AH413" s="292"/>
      <c r="AI413" s="292"/>
      <c r="AJ413" s="292"/>
      <c r="AK413" s="292"/>
      <c r="AL413" s="292"/>
      <c r="AM413" s="292"/>
      <c r="AN413" s="292"/>
      <c r="AO413" s="292"/>
      <c r="AP413" s="292"/>
    </row>
    <row r="414" customFormat="false" ht="12.75" hidden="false" customHeight="false" outlineLevel="0" collapsed="false">
      <c r="AK414" s="292"/>
      <c r="AL414" s="292"/>
      <c r="AM414" s="292"/>
      <c r="AN414" s="292"/>
      <c r="AO414" s="292"/>
      <c r="AP414" s="292"/>
    </row>
    <row r="415" customFormat="false" ht="12.75" hidden="false" customHeight="false" outlineLevel="0" collapsed="false">
      <c r="AK415" s="292"/>
      <c r="AL415" s="292"/>
      <c r="AM415" s="292"/>
      <c r="AN415" s="292"/>
      <c r="AO415" s="292"/>
      <c r="AP415" s="292"/>
    </row>
    <row r="416" customFormat="false" ht="12.75" hidden="false" customHeight="false" outlineLevel="0" collapsed="false">
      <c r="AK416" s="292"/>
      <c r="AL416" s="292"/>
      <c r="AM416" s="292"/>
      <c r="AN416" s="292"/>
      <c r="AO416" s="292"/>
      <c r="AP416" s="292"/>
    </row>
    <row r="417" customFormat="false" ht="12.75" hidden="false" customHeight="false" outlineLevel="0" collapsed="false">
      <c r="AK417" s="292"/>
      <c r="AL417" s="292"/>
      <c r="AM417" s="292"/>
      <c r="AN417" s="292"/>
      <c r="AO417" s="2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1998-06-25T20:05:49Z</dcterms:created>
  <dc:creator>Tom Halliburton, Alex Huang</dc:creator>
  <dc:description/>
  <dc:language>en-US</dc:language>
  <cp:lastModifiedBy>ahuang2</cp:lastModifiedBy>
  <cp:lastPrinted>2001-09-24T16:47:52Z</cp:lastPrinted>
  <dcterms:modified xsi:type="dcterms:W3CDTF">2001-09-27T16:00:51Z</dcterms:modified>
  <cp:revision>0</cp:revision>
  <dc:subject>Power Simulation</dc:subject>
  <dc:title>Enron Research Power Simulation Model</dc:title>
</cp:coreProperties>
</file>