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<sst xmlns="http://schemas.openxmlformats.org/spreadsheetml/2006/main" count="57" uniqueCount="30">
  <si>
    <t xml:space="preserve">1986 Share of Industry</t>
  </si>
  <si>
    <t xml:space="preserve">sub-compact</t>
  </si>
  <si>
    <t xml:space="preserve">compact</t>
  </si>
  <si>
    <t xml:space="preserve">inter</t>
  </si>
  <si>
    <t xml:space="preserve">full</t>
  </si>
  <si>
    <t xml:space="preserve">lux</t>
  </si>
  <si>
    <t xml:space="preserve">overall</t>
  </si>
  <si>
    <t xml:space="preserve">sales</t>
  </si>
  <si>
    <t xml:space="preserve">% sales</t>
  </si>
  <si>
    <t xml:space="preserve">M.S.</t>
  </si>
  <si>
    <t xml:space="preserve">new car</t>
  </si>
  <si>
    <t xml:space="preserve">Ford</t>
  </si>
  <si>
    <t xml:space="preserve">used car</t>
  </si>
  <si>
    <t xml:space="preserve">GM</t>
  </si>
  <si>
    <t xml:space="preserve">s&amp;p</t>
  </si>
  <si>
    <t xml:space="preserve">Chrysler</t>
  </si>
  <si>
    <t xml:space="preserve">fin &amp; ins</t>
  </si>
  <si>
    <t xml:space="preserve">Other</t>
  </si>
  <si>
    <t xml:space="preserve">1986 Unit Sales</t>
  </si>
  <si>
    <t xml:space="preserve">% ford units</t>
  </si>
  <si>
    <t xml:space="preserve">price relativity</t>
  </si>
  <si>
    <t xml:space="preserve">rel * mkt share</t>
  </si>
  <si>
    <t xml:space="preserve">weighted average price</t>
  </si>
  <si>
    <t xml:space="preserve">price</t>
  </si>
  <si>
    <t xml:space="preserve">given price relativity</t>
  </si>
  <si>
    <t xml:space="preserve">sales by category</t>
  </si>
  <si>
    <t xml:space="preserve">1986 New Car Sales (in Billions)</t>
  </si>
  <si>
    <t xml:space="preserve">Total Market</t>
  </si>
  <si>
    <t xml:space="preserve">Total Sales</t>
  </si>
  <si>
    <t xml:space="preserve">average price new car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</si>
</sst>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0%"/>
    <numFmt numFmtId="167" formatCode="0.00%"/>
    <numFmt numFmtId="168" formatCode="_(* #,##0.0_);_(* \(#,##0.0\);_(* \-??_);_(@_)"/>
    <numFmt numFmtId="169" formatCode="0.0%"/>
    <numFmt numFmtId="170" formatCode="_(* #,##0_);_(* \(#,##0\);_(* \-??_);_(@_)"/>
    <numFmt numFmtId="171" formatCode="_(* #,##0.000_);_(* \(#,##0.000\);_(* \-??_);_(@_)"/>
    <numFmt numFmtId="172" formatCode="_(\$* #,##0.00_);_(\$* \(#,##0.00\);_(\$* \-??_);_(@_)"/>
    <numFmt numFmtId="173" formatCode="_(\$* #,##0_);_(\$* \(#,##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3.85"/>
    <col collapsed="false" customWidth="true" hidden="false" outlineLevel="0" max="5" min="3" style="0" width="14.85"/>
    <col collapsed="false" customWidth="true" hidden="false" outlineLevel="0" max="6" min="6" style="0" width="13.85"/>
    <col collapsed="false" customWidth="true" hidden="false" outlineLevel="0" max="7" min="7" style="0" width="14.85"/>
    <col collapsed="false" customWidth="true" hidden="false" outlineLevel="0" max="8" min="8" style="0" width="9.7"/>
    <col collapsed="false" customWidth="true" hidden="false" outlineLevel="0" max="9" min="9" style="0" width="9.41"/>
    <col collapsed="false" customWidth="true" hidden="false" outlineLevel="0" max="10" min="10" style="0" width="9.28"/>
    <col collapsed="false" customWidth="true" hidden="false" outlineLevel="0" max="11" min="11" style="1" width="8.85"/>
  </cols>
  <sheetData>
    <row r="1" customFormat="false" ht="14.6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</row>
    <row r="2" customFormat="false" ht="14.65" hidden="false" customHeight="false" outlineLevel="0" collapsed="false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I2" s="2"/>
      <c r="J2" s="8" t="s">
        <v>7</v>
      </c>
      <c r="K2" s="9" t="s">
        <v>8</v>
      </c>
    </row>
    <row r="3" customFormat="false" ht="14.65" hidden="false" customHeight="false" outlineLevel="0" collapsed="false">
      <c r="A3" s="10" t="s">
        <v>9</v>
      </c>
      <c r="B3" s="11" t="n">
        <v>0.161</v>
      </c>
      <c r="C3" s="11" t="n">
        <v>0.3</v>
      </c>
      <c r="D3" s="11" t="n">
        <v>0.309</v>
      </c>
      <c r="E3" s="11" t="n">
        <v>0.136</v>
      </c>
      <c r="F3" s="11" t="n">
        <v>0.094</v>
      </c>
      <c r="G3" s="12" t="n">
        <f aca="false">SUM(B3:F3)</f>
        <v>1</v>
      </c>
      <c r="H3" s="11"/>
      <c r="I3" s="10" t="s">
        <v>10</v>
      </c>
      <c r="J3" s="13" t="n">
        <v>7325.7</v>
      </c>
      <c r="K3" s="14" t="n">
        <f aca="false">J3/$J$7</f>
        <v>0.65003504973513</v>
      </c>
    </row>
    <row r="4" customFormat="false" ht="14.65" hidden="false" customHeight="false" outlineLevel="0" collapsed="false">
      <c r="A4" s="10" t="s">
        <v>11</v>
      </c>
      <c r="B4" s="11" t="n">
        <f aca="false">0.357*B3</f>
        <v>0.057477</v>
      </c>
      <c r="C4" s="11" t="n">
        <f aca="false">0.209*C3</f>
        <v>0.0627</v>
      </c>
      <c r="D4" s="11" t="n">
        <f aca="false">0.259*D3</f>
        <v>0.080031</v>
      </c>
      <c r="E4" s="11" t="n">
        <f aca="false">0.231*E3</f>
        <v>0.031416</v>
      </c>
      <c r="F4" s="11" t="n">
        <f aca="false">0.23*F3</f>
        <v>0.02162</v>
      </c>
      <c r="G4" s="12" t="n">
        <f aca="false">0.253*G3</f>
        <v>0.253</v>
      </c>
      <c r="H4" s="11"/>
      <c r="I4" s="10" t="s">
        <v>12</v>
      </c>
      <c r="J4" s="13" t="n">
        <v>2242.7</v>
      </c>
      <c r="K4" s="14" t="n">
        <f aca="false">J4/$J$7</f>
        <v>0.199002635385148</v>
      </c>
    </row>
    <row r="5" customFormat="false" ht="14.65" hidden="false" customHeight="false" outlineLevel="0" collapsed="false">
      <c r="A5" s="10" t="s">
        <v>13</v>
      </c>
      <c r="B5" s="11" t="n">
        <f aca="false">0.25*B3</f>
        <v>0.04025</v>
      </c>
      <c r="C5" s="11" t="n">
        <f aca="false">0.518*C3</f>
        <v>0.1554</v>
      </c>
      <c r="D5" s="11" t="n">
        <f aca="false">0.64*D3</f>
        <v>0.19776</v>
      </c>
      <c r="E5" s="11" t="n">
        <f aca="false">0.627*E3</f>
        <v>0.085272</v>
      </c>
      <c r="F5" s="11" t="n">
        <f aca="false">0.77*F3</f>
        <v>0.07238</v>
      </c>
      <c r="G5" s="12" t="n">
        <f aca="false">0.551*G3</f>
        <v>0.551</v>
      </c>
      <c r="H5" s="11"/>
      <c r="I5" s="10" t="s">
        <v>14</v>
      </c>
      <c r="J5" s="13" t="n">
        <v>1442.5</v>
      </c>
      <c r="K5" s="14" t="n">
        <f aca="false">J5/$J$7</f>
        <v>0.127998083356256</v>
      </c>
    </row>
    <row r="6" customFormat="false" ht="14.65" hidden="false" customHeight="false" outlineLevel="0" collapsed="false">
      <c r="A6" s="10" t="s">
        <v>15</v>
      </c>
      <c r="B6" s="11" t="n">
        <f aca="false">0.225*B3</f>
        <v>0.036225</v>
      </c>
      <c r="C6" s="11" t="n">
        <f aca="false">0.187*C3</f>
        <v>0.0561</v>
      </c>
      <c r="D6" s="11" t="n">
        <f aca="false">0.098*D3</f>
        <v>0.030282</v>
      </c>
      <c r="E6" s="11" t="n">
        <f aca="false">0.142*E3</f>
        <v>0.019312</v>
      </c>
      <c r="F6" s="11" t="n">
        <f aca="false">0*F3</f>
        <v>0</v>
      </c>
      <c r="G6" s="12" t="n">
        <f aca="false">0.142*G3</f>
        <v>0.142</v>
      </c>
      <c r="H6" s="11"/>
      <c r="I6" s="10" t="s">
        <v>16</v>
      </c>
      <c r="J6" s="15" t="n">
        <v>258.8</v>
      </c>
      <c r="K6" s="14" t="n">
        <f aca="false">J6/$J$7</f>
        <v>0.0229642315234656</v>
      </c>
    </row>
    <row r="7" customFormat="false" ht="14.65" hidden="false" customHeight="false" outlineLevel="0" collapsed="false">
      <c r="A7" s="16" t="s">
        <v>17</v>
      </c>
      <c r="B7" s="17" t="n">
        <f aca="false">0.168*B3</f>
        <v>0.027048</v>
      </c>
      <c r="C7" s="17" t="n">
        <f aca="false">0.086*C3</f>
        <v>0.0258</v>
      </c>
      <c r="D7" s="17"/>
      <c r="E7" s="17"/>
      <c r="F7" s="17"/>
      <c r="G7" s="18" t="n">
        <f aca="false">0.054*G3</f>
        <v>0.054</v>
      </c>
      <c r="H7" s="19"/>
      <c r="I7" s="16"/>
      <c r="J7" s="15" t="n">
        <v>11269.7</v>
      </c>
      <c r="K7" s="20"/>
    </row>
    <row r="8" customFormat="false" ht="14.65" hidden="false" customHeight="fals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</row>
    <row r="9" customFormat="false" ht="14.65" hidden="false" customHeight="false" outlineLevel="0" collapsed="false">
      <c r="A9" s="2" t="s">
        <v>18</v>
      </c>
      <c r="B9" s="3"/>
      <c r="C9" s="3"/>
      <c r="D9" s="3"/>
      <c r="E9" s="3"/>
      <c r="F9" s="3"/>
      <c r="G9" s="4"/>
    </row>
    <row r="10" customFormat="false" ht="14.65" hidden="false" customHeight="false" outlineLevel="0" collapsed="false">
      <c r="A10" s="5"/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7" t="s">
        <v>6</v>
      </c>
    </row>
    <row r="11" customFormat="false" ht="14.65" hidden="false" customHeight="false" outlineLevel="0" collapsed="false">
      <c r="A11" s="21" t="s">
        <v>9</v>
      </c>
      <c r="B11" s="22" t="n">
        <v>1325325</v>
      </c>
      <c r="C11" s="22" t="n">
        <v>2461192</v>
      </c>
      <c r="D11" s="22" t="n">
        <v>2540491</v>
      </c>
      <c r="E11" s="22" t="n">
        <v>1115789</v>
      </c>
      <c r="F11" s="22" t="n">
        <v>772091</v>
      </c>
      <c r="G11" s="23" t="n">
        <f aca="false">SUM(B11:F11)</f>
        <v>8214888</v>
      </c>
      <c r="H11" s="1"/>
      <c r="I11" s="1"/>
      <c r="J11" s="1"/>
    </row>
    <row r="12" customFormat="false" ht="14.65" hidden="false" customHeight="false" outlineLevel="0" collapsed="false">
      <c r="A12" s="21" t="s">
        <v>11</v>
      </c>
      <c r="B12" s="22" t="n">
        <f aca="false">0.357*B11</f>
        <v>473141.025</v>
      </c>
      <c r="C12" s="22" t="n">
        <f aca="false">0.209*C11</f>
        <v>514389.128</v>
      </c>
      <c r="D12" s="22" t="n">
        <f aca="false">0.259*D11</f>
        <v>657987.169</v>
      </c>
      <c r="E12" s="22" t="n">
        <f aca="false">0.231*E11</f>
        <v>257747.259</v>
      </c>
      <c r="F12" s="22" t="n">
        <f aca="false">0.23*F11</f>
        <v>177580.93</v>
      </c>
      <c r="G12" s="23" t="n">
        <f aca="false">0.253*G11</f>
        <v>2078366.664</v>
      </c>
      <c r="H12" s="1"/>
      <c r="I12" s="1"/>
      <c r="J12" s="1"/>
    </row>
    <row r="13" customFormat="false" ht="14.65" hidden="false" customHeight="false" outlineLevel="0" collapsed="false">
      <c r="A13" s="21" t="s">
        <v>13</v>
      </c>
      <c r="B13" s="22" t="n">
        <f aca="false">0.25*B11</f>
        <v>331331.25</v>
      </c>
      <c r="C13" s="22" t="n">
        <f aca="false">0.518*C11</f>
        <v>1274897.456</v>
      </c>
      <c r="D13" s="22" t="n">
        <f aca="false">0.64*D11</f>
        <v>1625914.24</v>
      </c>
      <c r="E13" s="22" t="n">
        <f aca="false">0.627*E11</f>
        <v>699599.703</v>
      </c>
      <c r="F13" s="22" t="n">
        <f aca="false">0.77*F11</f>
        <v>594510.07</v>
      </c>
      <c r="G13" s="23" t="n">
        <f aca="false">0.551*G11</f>
        <v>4526403.288</v>
      </c>
      <c r="H13" s="1"/>
      <c r="I13" s="1"/>
      <c r="J13" s="1"/>
    </row>
    <row r="14" customFormat="false" ht="14.65" hidden="false" customHeight="false" outlineLevel="0" collapsed="false">
      <c r="A14" s="21" t="s">
        <v>15</v>
      </c>
      <c r="B14" s="22" t="n">
        <f aca="false">0.225*B11</f>
        <v>298198.125</v>
      </c>
      <c r="C14" s="22" t="n">
        <f aca="false">0.187*C11</f>
        <v>460242.904</v>
      </c>
      <c r="D14" s="22" t="n">
        <f aca="false">0.098*D11</f>
        <v>248968.118</v>
      </c>
      <c r="E14" s="22" t="n">
        <f aca="false">0.142*E11</f>
        <v>158442.038</v>
      </c>
      <c r="F14" s="22" t="n">
        <f aca="false">0*F11</f>
        <v>0</v>
      </c>
      <c r="G14" s="23" t="n">
        <f aca="false">0.142*G11</f>
        <v>1166514.096</v>
      </c>
      <c r="H14" s="1"/>
      <c r="I14" s="1"/>
      <c r="J14" s="1"/>
    </row>
    <row r="15" customFormat="false" ht="14.65" hidden="false" customHeight="false" outlineLevel="0" collapsed="false">
      <c r="A15" s="24" t="s">
        <v>17</v>
      </c>
      <c r="B15" s="25" t="n">
        <f aca="false">0.168*B11</f>
        <v>222654.6</v>
      </c>
      <c r="C15" s="25" t="n">
        <f aca="false">0.086*C11</f>
        <v>211662.512</v>
      </c>
      <c r="D15" s="25"/>
      <c r="E15" s="25"/>
      <c r="F15" s="25"/>
      <c r="G15" s="26" t="n">
        <f aca="false">0.054*G11</f>
        <v>443603.952</v>
      </c>
      <c r="H15" s="1"/>
      <c r="I15" s="1"/>
      <c r="J15" s="1"/>
    </row>
    <row r="16" customFormat="false" ht="14.65" hidden="false" customHeight="false" outlineLevel="0" collapsed="false">
      <c r="A16" s="1"/>
      <c r="B16" s="22"/>
      <c r="C16" s="22"/>
      <c r="D16" s="22"/>
      <c r="E16" s="22"/>
      <c r="F16" s="22"/>
      <c r="G16" s="22"/>
      <c r="H16" s="1"/>
      <c r="I16" s="1"/>
      <c r="J16" s="1"/>
    </row>
    <row r="17" customFormat="false" ht="14.65" hidden="false" customHeight="false" outlineLevel="0" collapsed="false">
      <c r="A17" s="1"/>
      <c r="B17" s="0" t="s">
        <v>1</v>
      </c>
      <c r="C17" s="0" t="s">
        <v>2</v>
      </c>
      <c r="D17" s="0" t="s">
        <v>3</v>
      </c>
      <c r="E17" s="0" t="s">
        <v>4</v>
      </c>
      <c r="F17" s="0" t="s">
        <v>5</v>
      </c>
      <c r="G17" s="0" t="s">
        <v>6</v>
      </c>
      <c r="H17" s="1"/>
      <c r="I17" s="1"/>
      <c r="J17" s="1"/>
    </row>
    <row r="18" customFormat="false" ht="14.65" hidden="false" customHeight="false" outlineLevel="0" collapsed="false">
      <c r="A18" s="27" t="s">
        <v>19</v>
      </c>
      <c r="B18" s="28" t="n">
        <f aca="false">B12/$G$12</f>
        <v>0.227650410870909</v>
      </c>
      <c r="C18" s="28" t="n">
        <f aca="false">C12/$G$12</f>
        <v>0.247496814161758</v>
      </c>
      <c r="D18" s="28" t="n">
        <f aca="false">D12/$G$12</f>
        <v>0.316588588720744</v>
      </c>
      <c r="E18" s="28" t="n">
        <f aca="false">E12/$G$12</f>
        <v>0.12401433465255</v>
      </c>
      <c r="F18" s="28" t="n">
        <f aca="false">F12/$G$12</f>
        <v>0.0854425415283701</v>
      </c>
      <c r="G18" s="29"/>
      <c r="H18" s="1"/>
      <c r="I18" s="1"/>
      <c r="J18" s="1"/>
    </row>
    <row r="19" customFormat="false" ht="14.65" hidden="false" customHeight="false" outlineLevel="0" collapsed="false">
      <c r="A19" s="21" t="s">
        <v>20</v>
      </c>
      <c r="B19" s="1" t="n">
        <v>0.4</v>
      </c>
      <c r="C19" s="1" t="n">
        <v>0.6</v>
      </c>
      <c r="D19" s="1" t="n">
        <v>1</v>
      </c>
      <c r="E19" s="1" t="n">
        <v>1.4</v>
      </c>
      <c r="F19" s="1" t="n">
        <v>1.75</v>
      </c>
      <c r="G19" s="23"/>
      <c r="H19" s="1"/>
      <c r="I19" s="1"/>
      <c r="J19" s="1"/>
    </row>
    <row r="20" customFormat="false" ht="14.65" hidden="false" customHeight="false" outlineLevel="0" collapsed="false">
      <c r="A20" s="21" t="s">
        <v>21</v>
      </c>
      <c r="B20" s="1" t="n">
        <f aca="false">B18*B19</f>
        <v>0.0910601643483635</v>
      </c>
      <c r="C20" s="1" t="n">
        <f aca="false">C18*C19</f>
        <v>0.148498088497055</v>
      </c>
      <c r="D20" s="1" t="n">
        <f aca="false">D18*D19</f>
        <v>0.316588588720744</v>
      </c>
      <c r="E20" s="1" t="n">
        <f aca="false">E18*E19</f>
        <v>0.17362006851357</v>
      </c>
      <c r="F20" s="1" t="n">
        <f aca="false">F18*F19</f>
        <v>0.149524447674648</v>
      </c>
      <c r="G20" s="30" t="n">
        <f aca="false">SUM(B20:F20)</f>
        <v>0.879291357754379</v>
      </c>
      <c r="H20" s="22" t="n">
        <f aca="false">I27/G20</f>
        <v>22305.8410203176</v>
      </c>
      <c r="I20" s="1" t="s">
        <v>22</v>
      </c>
      <c r="J20" s="1"/>
    </row>
    <row r="21" customFormat="false" ht="14.65" hidden="false" customHeight="false" outlineLevel="0" collapsed="false">
      <c r="A21" s="21" t="s">
        <v>23</v>
      </c>
      <c r="B21" s="22" t="n">
        <f aca="false">B19*$H$20</f>
        <v>8922.33640812702</v>
      </c>
      <c r="C21" s="22" t="n">
        <f aca="false">C19*$H$20</f>
        <v>13383.5046121905</v>
      </c>
      <c r="D21" s="22" t="n">
        <f aca="false">D19*$H$20</f>
        <v>22305.8410203176</v>
      </c>
      <c r="E21" s="22" t="n">
        <f aca="false">E19*$H$20</f>
        <v>31228.1774284446</v>
      </c>
      <c r="F21" s="22" t="n">
        <f aca="false">F19*$H$20</f>
        <v>39035.2217855557</v>
      </c>
      <c r="G21" s="23"/>
      <c r="H21" s="1"/>
      <c r="I21" s="1" t="s">
        <v>24</v>
      </c>
      <c r="J21" s="1"/>
    </row>
    <row r="22" customFormat="false" ht="14.65" hidden="false" customHeight="false" outlineLevel="0" collapsed="false">
      <c r="A22" s="24" t="s">
        <v>25</v>
      </c>
      <c r="B22" s="25" t="n">
        <f aca="false">B21*B12</f>
        <v>4221523393.53604</v>
      </c>
      <c r="C22" s="25" t="n">
        <f aca="false">C21*C12</f>
        <v>6884329267.04867</v>
      </c>
      <c r="D22" s="25" t="n">
        <f aca="false">D21*D12</f>
        <v>14676957185.1228</v>
      </c>
      <c r="E22" s="25" t="n">
        <f aca="false">E21*E12</f>
        <v>8048977135.74726</v>
      </c>
      <c r="F22" s="25" t="n">
        <f aca="false">F21*F12</f>
        <v>6931910987.43525</v>
      </c>
      <c r="G22" s="26" t="n">
        <f aca="false">SUM(B22:F22)</f>
        <v>40763697968.89</v>
      </c>
      <c r="H22" s="1"/>
      <c r="I22" s="1"/>
      <c r="J22" s="1"/>
    </row>
    <row r="23" customFormat="false" ht="14.6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customFormat="false" ht="14.65" hidden="false" customHeight="false" outlineLevel="0" collapsed="false">
      <c r="A24" s="0" t="s">
        <v>26</v>
      </c>
    </row>
    <row r="25" customFormat="false" ht="14.65" hidden="false" customHeight="false" outlineLevel="0" collapsed="false">
      <c r="A25" s="0" t="s">
        <v>27</v>
      </c>
      <c r="B25" s="1" t="n">
        <v>8214888</v>
      </c>
    </row>
    <row r="26" customFormat="false" ht="14.65" hidden="false" customHeight="false" outlineLevel="0" collapsed="false">
      <c r="B26" s="0" t="s">
        <v>1</v>
      </c>
      <c r="C26" s="0" t="s">
        <v>2</v>
      </c>
      <c r="D26" s="0" t="s">
        <v>3</v>
      </c>
      <c r="E26" s="0" t="s">
        <v>4</v>
      </c>
      <c r="F26" s="0" t="s">
        <v>5</v>
      </c>
      <c r="G26" s="0" t="s">
        <v>6</v>
      </c>
      <c r="H26" s="0" t="s">
        <v>28</v>
      </c>
    </row>
    <row r="27" customFormat="false" ht="14.65" hidden="false" customHeight="false" outlineLevel="0" collapsed="false">
      <c r="A27" s="11" t="s">
        <v>11</v>
      </c>
      <c r="B27" s="1" t="n">
        <v>9.31432453457895</v>
      </c>
      <c r="C27" s="1" t="n">
        <v>13.5017877604986</v>
      </c>
      <c r="D27" s="1" t="n">
        <v>21.5887219941625</v>
      </c>
      <c r="E27" s="1" t="n">
        <v>10.1481016921928</v>
      </c>
      <c r="F27" s="1" t="n">
        <v>8.15706401856714</v>
      </c>
      <c r="G27" s="31" t="n">
        <f aca="false">H27*$K$3</f>
        <v>40.76369796889</v>
      </c>
      <c r="H27" s="31" t="n">
        <v>62.71</v>
      </c>
      <c r="I27" s="32" t="n">
        <f aca="false">G27*(1000000000)/G12</f>
        <v>19613.3332366084</v>
      </c>
      <c r="J27" s="31" t="s">
        <v>29</v>
      </c>
      <c r="K27" s="31"/>
    </row>
    <row r="28" customFormat="false" ht="14.65" hidden="false" customHeight="false" outlineLevel="0" collapsed="false">
      <c r="A28" s="11" t="s">
        <v>13</v>
      </c>
      <c r="B28" s="1"/>
      <c r="C28" s="1"/>
      <c r="D28" s="1"/>
      <c r="E28" s="1"/>
      <c r="F28" s="1"/>
      <c r="G28" s="31"/>
      <c r="H28" s="31" t="n">
        <v>102.81</v>
      </c>
      <c r="I28" s="32" t="n">
        <f aca="false">H28*(1000000000)/G13</f>
        <v>22713.3981350183</v>
      </c>
      <c r="J28" s="31"/>
      <c r="K28" s="31"/>
    </row>
    <row r="29" customFormat="false" ht="14.65" hidden="false" customHeight="false" outlineLevel="0" collapsed="false">
      <c r="A29" s="11" t="s">
        <v>15</v>
      </c>
      <c r="B29" s="1"/>
      <c r="C29" s="1"/>
      <c r="D29" s="1"/>
      <c r="E29" s="1"/>
      <c r="F29" s="1"/>
      <c r="G29" s="31"/>
      <c r="H29" s="31" t="n">
        <v>22.59</v>
      </c>
      <c r="I29" s="32" t="n">
        <f aca="false">H29*(1000000000)/G14</f>
        <v>19365.389648922</v>
      </c>
      <c r="J29" s="31"/>
      <c r="K29" s="31"/>
    </row>
    <row r="30" customFormat="false" ht="14.65" hidden="false" customHeight="false" outlineLevel="0" collapsed="false">
      <c r="A30" s="19" t="s">
        <v>17</v>
      </c>
      <c r="B30" s="1"/>
      <c r="C30" s="1"/>
      <c r="D30" s="1"/>
      <c r="E30" s="1"/>
      <c r="F30" s="1"/>
      <c r="G30" s="31"/>
      <c r="H30" s="31" t="n">
        <v>73.32</v>
      </c>
      <c r="I30" s="32" t="n">
        <f aca="false">H30*(1000000000)/G15</f>
        <v>165282.567185064</v>
      </c>
      <c r="K3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