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Sheet1!$B$1:$K$63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<sst xmlns="http://schemas.openxmlformats.org/spreadsheetml/2006/main" count="53" uniqueCount="32">
  <si>
    <t xml:space="preserve">Unit sales</t>
  </si>
  <si>
    <t xml:space="preserve">Non-Luxury Cars</t>
  </si>
  <si>
    <t xml:space="preserve">Change in Profitability</t>
  </si>
  <si>
    <t xml:space="preserve">Subcompacts</t>
  </si>
  <si>
    <t xml:space="preserve">Compacts</t>
  </si>
  <si>
    <t xml:space="preserve">Intermediate</t>
  </si>
  <si>
    <t xml:space="preserve">Full-size</t>
  </si>
  <si>
    <t xml:space="preserve">Luxury</t>
  </si>
  <si>
    <t xml:space="preserve">Overall</t>
  </si>
  <si>
    <t xml:space="preserve">Luxury Cars</t>
  </si>
  <si>
    <t xml:space="preserve">Unit sales in 1986 (thousands)</t>
  </si>
  <si>
    <t xml:space="preserve">Projected Sales in 1987 (thousands)</t>
  </si>
  <si>
    <t xml:space="preserve">Projected Declinein Units Sold</t>
  </si>
  <si>
    <t xml:space="preserve">Ford Market Share in 1986</t>
  </si>
  <si>
    <t xml:space="preserve">Ford Units sold in 1986 (thousands)</t>
  </si>
  <si>
    <t xml:space="preserve">Current Ford Gross Contribution Margin per unit</t>
  </si>
  <si>
    <t xml:space="preserve">Total Contribution Margins in 1986 ($million)</t>
  </si>
  <si>
    <t xml:space="preserve">Alternative 1</t>
  </si>
  <si>
    <t xml:space="preserve">No action</t>
  </si>
  <si>
    <t xml:space="preserve">Projected effect on market share</t>
  </si>
  <si>
    <t xml:space="preserve">Projected Units sold (thousand)</t>
  </si>
  <si>
    <t xml:space="preserve">Increase in Warranty Costs</t>
  </si>
  <si>
    <t xml:space="preserve">Contribution Margin per Unit</t>
  </si>
  <si>
    <t xml:space="preserve">Total Contribution Margins ($million)</t>
  </si>
  <si>
    <t xml:space="preserve">Alternative 2</t>
  </si>
  <si>
    <t xml:space="preserve">Match GM's Warranty</t>
  </si>
  <si>
    <t xml:space="preserve">Alternative 3</t>
  </si>
  <si>
    <t xml:space="preserve">Exceed GM's Warranty</t>
  </si>
  <si>
    <t xml:space="preserve">Alternative 4</t>
  </si>
  <si>
    <t xml:space="preserve">Match Chrysler's Warranty</t>
  </si>
  <si>
    <t xml:space="preserve">Alternative 5</t>
  </si>
  <si>
    <t xml:space="preserve">Adopt "European" Warranty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</si>
</sst>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%"/>
    <numFmt numFmtId="166" formatCode="_(* #,##0.00_);_(* \(#,##0.00\);_(* \-??_);_(@_)"/>
    <numFmt numFmtId="167" formatCode="_(* #,##0_);_(* \(#,##0\);_(* \-??_);_(@_)"/>
    <numFmt numFmtId="168" formatCode="0"/>
    <numFmt numFmtId="169" formatCode="\$#,##0_);[RED]&quot;($&quot;#,##0\)"/>
    <numFmt numFmtId="170" formatCode="0.00%"/>
    <numFmt numFmtId="171" formatCode="_(* #,##0.0_);_(* \(#,##0.0\);_(* \-??_);_(@_)"/>
    <numFmt numFmtId="172" formatCode="_(\$* #,##0.00_);_(\$* \(#,##0.00\);_(\$* \-??_);_(@_)"/>
    <numFmt numFmtId="173" formatCode="_(\$* #,##0_);_(\$* \(#,##0\);_(\$* \-??_);_(@_)"/>
    <numFmt numFmtId="174" formatCode="_(\$* #,##0.0_);_(\$* \(#,##0.0\);_(\$* \-??_);_(@_)"/>
    <numFmt numFmtId="175" formatCode="0.0%"/>
  </numFmts>
  <fonts count="6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0"/>
    </font>
    <font>
      <b val="true"/>
      <sz val="9"/>
      <color rgb="FF00FF0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15234375" defaultRowHeight="11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28.19"/>
    <col collapsed="false" customWidth="true" hidden="false" outlineLevel="0" max="4" min="4" style="0" width="12.59"/>
    <col collapsed="false" customWidth="true" hidden="false" outlineLevel="0" max="5" min="5" style="0" width="14.99"/>
    <col collapsed="false" customWidth="true" hidden="false" outlineLevel="0" max="6" min="6" style="0" width="11.59"/>
    <col collapsed="false" customWidth="true" hidden="false" outlineLevel="0" max="7" min="7" style="0" width="10.19"/>
    <col collapsed="false" customWidth="true" hidden="false" outlineLevel="0" max="10" min="10" style="0" width="14.99"/>
  </cols>
  <sheetData>
    <row r="3" customFormat="false" ht="11" hidden="false" customHeight="false" outlineLevel="0" collapsed="false">
      <c r="B3" s="0" t="s">
        <v>0</v>
      </c>
    </row>
    <row r="4" customFormat="false" ht="11" hidden="false" customHeight="false" outlineLevel="0" collapsed="false">
      <c r="E4" s="0" t="s">
        <v>1</v>
      </c>
      <c r="J4" s="0" t="s">
        <v>2</v>
      </c>
    </row>
    <row r="5" customFormat="false" ht="11" hidden="false" customHeight="false" outlineLevel="0" collapsed="false">
      <c r="D5" s="0" t="s">
        <v>3</v>
      </c>
      <c r="E5" s="0" t="s">
        <v>4</v>
      </c>
      <c r="F5" s="0" t="s">
        <v>5</v>
      </c>
      <c r="G5" s="0" t="s">
        <v>6</v>
      </c>
      <c r="H5" s="0" t="s">
        <v>7</v>
      </c>
      <c r="I5" s="0" t="s">
        <v>8</v>
      </c>
      <c r="J5" s="0" t="s">
        <v>1</v>
      </c>
      <c r="K5" s="0" t="s">
        <v>9</v>
      </c>
    </row>
    <row r="7" customFormat="false" ht="11" hidden="false" customHeight="false" outlineLevel="0" collapsed="false">
      <c r="B7" s="0" t="s">
        <v>10</v>
      </c>
      <c r="D7" s="0" t="n">
        <v>1325.3</v>
      </c>
      <c r="E7" s="0" t="n">
        <v>2461.2</v>
      </c>
      <c r="F7" s="0" t="n">
        <v>2540.5</v>
      </c>
      <c r="G7" s="0" t="n">
        <v>1115.8</v>
      </c>
      <c r="H7" s="0" t="n">
        <v>772.1</v>
      </c>
      <c r="I7" s="0" t="n">
        <f aca="false">SUM(D7:H7)</f>
        <v>8214.9</v>
      </c>
    </row>
    <row r="8" customFormat="false" ht="11" hidden="false" customHeight="false" outlineLevel="0" collapsed="false">
      <c r="B8" s="0" t="s">
        <v>11</v>
      </c>
      <c r="D8" s="0" t="n">
        <v>1150</v>
      </c>
      <c r="E8" s="0" t="n">
        <v>2300</v>
      </c>
      <c r="F8" s="0" t="n">
        <v>2200</v>
      </c>
      <c r="G8" s="0" t="n">
        <v>940</v>
      </c>
      <c r="H8" s="0" t="n">
        <v>650</v>
      </c>
      <c r="I8" s="0" t="n">
        <f aca="false">SUM(D8:H8)</f>
        <v>7240</v>
      </c>
    </row>
    <row r="10" customFormat="false" ht="11" hidden="false" customHeight="false" outlineLevel="0" collapsed="false">
      <c r="B10" s="0" t="s">
        <v>12</v>
      </c>
      <c r="D10" s="1" t="n">
        <f aca="false">(D7-D8)/D7</f>
        <v>0.132271938429035</v>
      </c>
      <c r="E10" s="1" t="n">
        <f aca="false">(E7-E8)/E7</f>
        <v>0.0654965057695433</v>
      </c>
      <c r="F10" s="1" t="n">
        <f aca="false">(F7-F8)/F7</f>
        <v>0.134028734501082</v>
      </c>
      <c r="G10" s="1" t="n">
        <f aca="false">(G7-G8)/G7</f>
        <v>0.157555117404553</v>
      </c>
      <c r="H10" s="1" t="n">
        <f aca="false">(H7-H8)/H7</f>
        <v>0.158140137287916</v>
      </c>
      <c r="I10" s="1" t="n">
        <f aca="false">(I7-I8)/I7</f>
        <v>0.118674603464437</v>
      </c>
    </row>
    <row r="12" customFormat="false" ht="11" hidden="false" customHeight="false" outlineLevel="0" collapsed="false">
      <c r="B12" s="0" t="s">
        <v>13</v>
      </c>
      <c r="D12" s="1" t="n">
        <v>0.357</v>
      </c>
      <c r="E12" s="1" t="n">
        <v>0.209</v>
      </c>
      <c r="F12" s="1" t="n">
        <v>0.259</v>
      </c>
      <c r="G12" s="1" t="n">
        <v>0.231</v>
      </c>
      <c r="H12" s="1" t="n">
        <v>0.23</v>
      </c>
      <c r="I12" s="1" t="n">
        <v>0.253</v>
      </c>
    </row>
    <row r="13" customFormat="false" ht="11" hidden="false" customHeight="false" outlineLevel="0" collapsed="false">
      <c r="B13" s="0" t="s">
        <v>14</v>
      </c>
      <c r="D13" s="2" t="n">
        <f aca="false">D7*D12</f>
        <v>473.1321</v>
      </c>
      <c r="E13" s="2" t="n">
        <f aca="false">E7*E12</f>
        <v>514.3908</v>
      </c>
      <c r="F13" s="2" t="n">
        <f aca="false">F7*F12</f>
        <v>657.9895</v>
      </c>
      <c r="G13" s="2" t="n">
        <f aca="false">G7*G12</f>
        <v>257.7498</v>
      </c>
      <c r="H13" s="2" t="n">
        <f aca="false">H7*H12</f>
        <v>177.583</v>
      </c>
      <c r="I13" s="3" t="n">
        <f aca="false">SUM(D13:H13)</f>
        <v>2080.8452</v>
      </c>
    </row>
    <row r="14" customFormat="false" ht="11" hidden="false" customHeight="false" outlineLevel="0" collapsed="false">
      <c r="D14" s="1"/>
      <c r="E14" s="1"/>
      <c r="F14" s="1"/>
      <c r="G14" s="1"/>
      <c r="H14" s="1"/>
      <c r="I14" s="1"/>
    </row>
    <row r="15" customFormat="false" ht="11" hidden="false" customHeight="false" outlineLevel="0" collapsed="false">
      <c r="B15" s="0" t="s">
        <v>15</v>
      </c>
      <c r="D15" s="4" t="n">
        <v>500</v>
      </c>
      <c r="E15" s="4" t="n">
        <v>500</v>
      </c>
      <c r="F15" s="4" t="n">
        <v>1000</v>
      </c>
      <c r="G15" s="4" t="n">
        <v>1000</v>
      </c>
      <c r="H15" s="4" t="n">
        <v>2000</v>
      </c>
    </row>
    <row r="17" customFormat="false" ht="11" hidden="false" customHeight="false" outlineLevel="0" collapsed="false">
      <c r="B17" s="0" t="s">
        <v>16</v>
      </c>
      <c r="D17" s="3" t="n">
        <f aca="false">D15*D13/1000</f>
        <v>236.56605</v>
      </c>
      <c r="E17" s="3" t="n">
        <f aca="false">E15*E13/1000</f>
        <v>257.1954</v>
      </c>
      <c r="F17" s="3" t="n">
        <f aca="false">F15*F13/1000</f>
        <v>657.9895</v>
      </c>
      <c r="G17" s="3" t="n">
        <f aca="false">G15*G13/1000</f>
        <v>257.7498</v>
      </c>
      <c r="H17" s="3" t="n">
        <f aca="false">H15*H13/1000</f>
        <v>355.166</v>
      </c>
      <c r="I17" s="3" t="n">
        <f aca="false">SUM(D17:H17)</f>
        <v>1764.66675</v>
      </c>
    </row>
    <row r="19" customFormat="false" ht="11" hidden="false" customHeight="false" outlineLevel="0" collapsed="false">
      <c r="A19" s="5" t="s">
        <v>17</v>
      </c>
      <c r="B19" s="5" t="s">
        <v>18</v>
      </c>
    </row>
    <row r="20" customFormat="false" ht="11" hidden="false" customHeight="false" outlineLevel="0" collapsed="false">
      <c r="B20" s="0" t="s">
        <v>19</v>
      </c>
      <c r="D20" s="6" t="n">
        <v>-0.0175</v>
      </c>
      <c r="E20" s="6" t="n">
        <v>-0.0175</v>
      </c>
      <c r="F20" s="6" t="n">
        <v>-0.0175</v>
      </c>
      <c r="G20" s="6" t="n">
        <v>-0.0175</v>
      </c>
      <c r="H20" s="7" t="n">
        <v>-0.005</v>
      </c>
    </row>
    <row r="21" customFormat="false" ht="11" hidden="false" customHeight="false" outlineLevel="0" collapsed="false">
      <c r="B21" s="0" t="s">
        <v>20</v>
      </c>
      <c r="D21" s="8" t="n">
        <f aca="false">D$8*(D$12+D20)</f>
        <v>390.425</v>
      </c>
      <c r="E21" s="8" t="n">
        <f aca="false">E$8*(E$12+E20)</f>
        <v>440.45</v>
      </c>
      <c r="F21" s="8" t="n">
        <f aca="false">F$8*(F$12+F20)</f>
        <v>531.3</v>
      </c>
      <c r="G21" s="8" t="n">
        <f aca="false">G$8*(G$12+G20)</f>
        <v>200.69</v>
      </c>
      <c r="H21" s="8" t="n">
        <f aca="false">H$8*(H$12+H20)</f>
        <v>146.25</v>
      </c>
      <c r="I21" s="3" t="n">
        <f aca="false">SUM(D21:H21)</f>
        <v>1709.115</v>
      </c>
    </row>
    <row r="23" customFormat="false" ht="11" hidden="false" customHeight="false" outlineLevel="0" collapsed="false">
      <c r="B23" s="0" t="s">
        <v>21</v>
      </c>
      <c r="D23" s="9" t="n">
        <v>0</v>
      </c>
      <c r="E23" s="9" t="n">
        <v>0</v>
      </c>
      <c r="F23" s="9" t="n">
        <v>0</v>
      </c>
      <c r="G23" s="9" t="n">
        <v>0</v>
      </c>
      <c r="H23" s="9" t="n">
        <v>0</v>
      </c>
    </row>
    <row r="24" customFormat="false" ht="11" hidden="false" customHeight="false" outlineLevel="0" collapsed="false">
      <c r="B24" s="0" t="s">
        <v>22</v>
      </c>
      <c r="D24" s="4" t="n">
        <f aca="false">D$15-D23</f>
        <v>500</v>
      </c>
      <c r="E24" s="4" t="n">
        <f aca="false">E$15-E23</f>
        <v>500</v>
      </c>
      <c r="F24" s="4" t="n">
        <f aca="false">F$15-F23</f>
        <v>1000</v>
      </c>
      <c r="G24" s="4" t="n">
        <f aca="false">G$15-G23</f>
        <v>1000</v>
      </c>
      <c r="H24" s="4" t="n">
        <f aca="false">H$15-H23</f>
        <v>2000</v>
      </c>
    </row>
    <row r="26" customFormat="false" ht="11" hidden="false" customHeight="false" outlineLevel="0" collapsed="false">
      <c r="B26" s="5" t="s">
        <v>23</v>
      </c>
      <c r="C26" s="5"/>
      <c r="D26" s="10" t="n">
        <f aca="false">D24*D21/1000</f>
        <v>195.2125</v>
      </c>
      <c r="E26" s="11" t="n">
        <f aca="false">E24*E21/1000</f>
        <v>220.225</v>
      </c>
      <c r="F26" s="11" t="n">
        <f aca="false">F24*F21/1000</f>
        <v>531.3</v>
      </c>
      <c r="G26" s="11" t="n">
        <f aca="false">G24*G21/1000</f>
        <v>200.69</v>
      </c>
      <c r="H26" s="11" t="n">
        <f aca="false">H24*H21/1000</f>
        <v>292.5</v>
      </c>
      <c r="J26" s="12" t="n">
        <f aca="false">SUM(D26:G26)-SUM($D$26:$G$26)</f>
        <v>0</v>
      </c>
      <c r="K26" s="13" t="n">
        <f aca="false">H26-$H$26</f>
        <v>0</v>
      </c>
    </row>
    <row r="27" customFormat="false" ht="11" hidden="false" customHeight="false" outlineLevel="0" collapsed="false">
      <c r="H27" s="14"/>
    </row>
    <row r="28" customFormat="false" ht="11" hidden="false" customHeight="false" outlineLevel="0" collapsed="false">
      <c r="A28" s="5" t="s">
        <v>24</v>
      </c>
      <c r="B28" s="5" t="s">
        <v>25</v>
      </c>
    </row>
    <row r="29" customFormat="false" ht="11" hidden="false" customHeight="false" outlineLevel="0" collapsed="false">
      <c r="B29" s="0" t="s">
        <v>19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</row>
    <row r="30" customFormat="false" ht="11" hidden="false" customHeight="false" outlineLevel="0" collapsed="false">
      <c r="B30" s="0" t="s">
        <v>20</v>
      </c>
      <c r="D30" s="8" t="n">
        <f aca="false">D$8*(D$12+D29)</f>
        <v>410.55</v>
      </c>
      <c r="E30" s="8" t="n">
        <f aca="false">E$8*(E$12+E29)</f>
        <v>480.7</v>
      </c>
      <c r="F30" s="8" t="n">
        <f aca="false">F$8*(F$12+F29)</f>
        <v>569.8</v>
      </c>
      <c r="G30" s="8" t="n">
        <f aca="false">G$8*(G$12+G29)</f>
        <v>217.14</v>
      </c>
      <c r="H30" s="8" t="n">
        <f aca="false">H$8*(H$12+H29)</f>
        <v>149.5</v>
      </c>
      <c r="I30" s="3" t="n">
        <f aca="false">SUM(D30:H30)</f>
        <v>1827.69</v>
      </c>
    </row>
    <row r="32" customFormat="false" ht="11" hidden="false" customHeight="false" outlineLevel="0" collapsed="false">
      <c r="B32" s="0" t="s">
        <v>21</v>
      </c>
      <c r="D32" s="9" t="n">
        <f aca="false">2+(66-33)</f>
        <v>35</v>
      </c>
      <c r="E32" s="9" t="n">
        <f aca="false">2+(66-33)</f>
        <v>35</v>
      </c>
      <c r="F32" s="9" t="n">
        <f aca="false">2+(66-33)</f>
        <v>35</v>
      </c>
      <c r="G32" s="9" t="n">
        <f aca="false">2+(66-33)</f>
        <v>35</v>
      </c>
      <c r="H32" s="9" t="n">
        <f aca="false">(96-62)+(4-1)</f>
        <v>37</v>
      </c>
    </row>
    <row r="33" customFormat="false" ht="11" hidden="false" customHeight="false" outlineLevel="0" collapsed="false">
      <c r="B33" s="0" t="s">
        <v>22</v>
      </c>
      <c r="D33" s="4" t="n">
        <f aca="false">D$15-D32</f>
        <v>465</v>
      </c>
      <c r="E33" s="4" t="n">
        <f aca="false">E$15-E32</f>
        <v>465</v>
      </c>
      <c r="F33" s="4" t="n">
        <f aca="false">F$15-F32</f>
        <v>965</v>
      </c>
      <c r="G33" s="4" t="n">
        <f aca="false">G$15-G32</f>
        <v>965</v>
      </c>
      <c r="H33" s="4" t="n">
        <f aca="false">H$15-H32</f>
        <v>1963</v>
      </c>
    </row>
    <row r="35" customFormat="false" ht="11" hidden="false" customHeight="false" outlineLevel="0" collapsed="false">
      <c r="B35" s="5" t="s">
        <v>23</v>
      </c>
      <c r="C35" s="5"/>
      <c r="D35" s="11" t="n">
        <f aca="false">D33*D30/1000</f>
        <v>190.90575</v>
      </c>
      <c r="E35" s="10" t="n">
        <f aca="false">E33*E30/1000</f>
        <v>223.5255</v>
      </c>
      <c r="F35" s="11" t="n">
        <f aca="false">F33*F30/1000</f>
        <v>549.857</v>
      </c>
      <c r="G35" s="11" t="n">
        <f aca="false">G33*G30/1000</f>
        <v>209.5401</v>
      </c>
      <c r="H35" s="16" t="n">
        <f aca="false">H33*H30/1000</f>
        <v>293.4685</v>
      </c>
      <c r="J35" s="12" t="n">
        <f aca="false">SUM(D35:G35)-SUM($D$26:$G$26)</f>
        <v>26.40085</v>
      </c>
      <c r="K35" s="13" t="n">
        <f aca="false">H35-$H$26</f>
        <v>0.968500000000006</v>
      </c>
    </row>
    <row r="37" customFormat="false" ht="11" hidden="false" customHeight="false" outlineLevel="0" collapsed="false">
      <c r="A37" s="5" t="s">
        <v>26</v>
      </c>
      <c r="B37" s="5" t="s">
        <v>27</v>
      </c>
    </row>
    <row r="38" customFormat="false" ht="11" hidden="false" customHeight="false" outlineLevel="0" collapsed="false">
      <c r="B38" s="0" t="s">
        <v>19</v>
      </c>
      <c r="D38" s="6" t="n">
        <v>0.0075</v>
      </c>
      <c r="E38" s="6" t="n">
        <v>0.0075</v>
      </c>
      <c r="F38" s="6" t="n">
        <v>0.0075</v>
      </c>
      <c r="G38" s="6" t="n">
        <v>0.0075</v>
      </c>
      <c r="H38" s="6" t="n">
        <v>0.0025</v>
      </c>
    </row>
    <row r="39" customFormat="false" ht="11" hidden="false" customHeight="false" outlineLevel="0" collapsed="false">
      <c r="B39" s="0" t="s">
        <v>20</v>
      </c>
      <c r="D39" s="8" t="n">
        <f aca="false">D$8*(D$12+D38)</f>
        <v>419.175</v>
      </c>
      <c r="E39" s="8" t="n">
        <f aca="false">E$8*(E$12+E38)</f>
        <v>497.95</v>
      </c>
      <c r="F39" s="8" t="n">
        <f aca="false">F$8*(F$12+F38)</f>
        <v>586.3</v>
      </c>
      <c r="G39" s="8" t="n">
        <f aca="false">G$8*(G$12+G38)</f>
        <v>224.19</v>
      </c>
      <c r="H39" s="8" t="n">
        <f aca="false">H$8*(H$12+H38)</f>
        <v>151.125</v>
      </c>
      <c r="I39" s="3" t="n">
        <f aca="false">SUM(D39:H39)</f>
        <v>1878.74</v>
      </c>
    </row>
    <row r="41" customFormat="false" ht="11" hidden="false" customHeight="false" outlineLevel="0" collapsed="false">
      <c r="B41" s="0" t="s">
        <v>21</v>
      </c>
      <c r="D41" s="9" t="n">
        <f aca="false">(86-33)+4</f>
        <v>57</v>
      </c>
      <c r="E41" s="9" t="n">
        <f aca="false">(86-33)+4</f>
        <v>57</v>
      </c>
      <c r="F41" s="9" t="n">
        <f aca="false">(86-33)+4</f>
        <v>57</v>
      </c>
      <c r="G41" s="9" t="n">
        <f aca="false">(86-33)+4</f>
        <v>57</v>
      </c>
      <c r="H41" s="9" t="n">
        <f aca="false">(135-62)+(6-3)</f>
        <v>76</v>
      </c>
    </row>
    <row r="42" customFormat="false" ht="11" hidden="false" customHeight="false" outlineLevel="0" collapsed="false">
      <c r="B42" s="0" t="s">
        <v>22</v>
      </c>
      <c r="D42" s="4" t="n">
        <f aca="false">D$15-D41</f>
        <v>443</v>
      </c>
      <c r="E42" s="4" t="n">
        <f aca="false">E$15-E41</f>
        <v>443</v>
      </c>
      <c r="F42" s="4" t="n">
        <f aca="false">F$15-F41</f>
        <v>943</v>
      </c>
      <c r="G42" s="4" t="n">
        <f aca="false">G$15-G41</f>
        <v>943</v>
      </c>
      <c r="H42" s="4" t="n">
        <f aca="false">H$15-H41</f>
        <v>1924</v>
      </c>
    </row>
    <row r="44" customFormat="false" ht="11" hidden="false" customHeight="false" outlineLevel="0" collapsed="false">
      <c r="B44" s="5" t="s">
        <v>23</v>
      </c>
      <c r="C44" s="5"/>
      <c r="D44" s="11" t="n">
        <f aca="false">D42*D39/1000</f>
        <v>185.694525</v>
      </c>
      <c r="E44" s="11" t="n">
        <f aca="false">E42*E39/1000</f>
        <v>220.59185</v>
      </c>
      <c r="F44" s="10" t="n">
        <f aca="false">F42*F39/1000</f>
        <v>552.8809</v>
      </c>
      <c r="G44" s="10" t="n">
        <f aca="false">G42*G39/1000</f>
        <v>211.41117</v>
      </c>
      <c r="H44" s="11" t="n">
        <f aca="false">H42*H39/1000</f>
        <v>290.7645</v>
      </c>
      <c r="J44" s="12" t="n">
        <f aca="false">SUM(D44:G44)-SUM($D$26:$G$26)</f>
        <v>23.1509450000001</v>
      </c>
      <c r="K44" s="13" t="n">
        <f aca="false">H44-$H$26</f>
        <v>-1.7355</v>
      </c>
    </row>
    <row r="46" customFormat="false" ht="11" hidden="false" customHeight="false" outlineLevel="0" collapsed="false">
      <c r="A46" s="5" t="s">
        <v>28</v>
      </c>
      <c r="B46" s="5" t="s">
        <v>29</v>
      </c>
    </row>
    <row r="47" customFormat="false" ht="11" hidden="false" customHeight="false" outlineLevel="0" collapsed="false">
      <c r="B47" s="0" t="s">
        <v>19</v>
      </c>
      <c r="D47" s="15" t="n">
        <v>-0.01</v>
      </c>
      <c r="E47" s="15" t="n">
        <v>-0.01</v>
      </c>
      <c r="F47" s="15" t="n">
        <v>-0.01</v>
      </c>
      <c r="G47" s="15" t="n">
        <v>-0.01</v>
      </c>
      <c r="H47" s="15" t="n">
        <v>-0.005</v>
      </c>
    </row>
    <row r="48" customFormat="false" ht="11" hidden="false" customHeight="false" outlineLevel="0" collapsed="false">
      <c r="B48" s="0" t="s">
        <v>20</v>
      </c>
      <c r="D48" s="8" t="n">
        <f aca="false">D$8*(D$12+D47)</f>
        <v>399.05</v>
      </c>
      <c r="E48" s="8" t="n">
        <f aca="false">E$8*(E$12+E47)</f>
        <v>457.7</v>
      </c>
      <c r="F48" s="8" t="n">
        <f aca="false">F$8*(F$12+F47)</f>
        <v>547.8</v>
      </c>
      <c r="G48" s="8" t="n">
        <f aca="false">G$8*(G$12+G47)</f>
        <v>207.74</v>
      </c>
      <c r="H48" s="8" t="n">
        <f aca="false">H$8*(H$12+H47)</f>
        <v>146.25</v>
      </c>
      <c r="I48" s="3" t="n">
        <f aca="false">SUM(D48:H48)</f>
        <v>1758.54</v>
      </c>
    </row>
    <row r="50" customFormat="false" ht="11" hidden="false" customHeight="false" outlineLevel="0" collapsed="false">
      <c r="B50" s="0" t="s">
        <v>21</v>
      </c>
      <c r="D50" s="9" t="n">
        <f aca="false">(51-33)+(2-1)</f>
        <v>19</v>
      </c>
      <c r="E50" s="9" t="n">
        <f aca="false">(51-33)+(2-1)</f>
        <v>19</v>
      </c>
      <c r="F50" s="9" t="n">
        <f aca="false">(51-33)+(2-1)</f>
        <v>19</v>
      </c>
      <c r="G50" s="9" t="n">
        <f aca="false">(51-33)+(2-1)</f>
        <v>19</v>
      </c>
      <c r="H50" s="9" t="n">
        <v>0</v>
      </c>
    </row>
    <row r="51" customFormat="false" ht="11" hidden="false" customHeight="false" outlineLevel="0" collapsed="false">
      <c r="B51" s="0" t="s">
        <v>22</v>
      </c>
      <c r="D51" s="4" t="n">
        <f aca="false">D$15-D50</f>
        <v>481</v>
      </c>
      <c r="E51" s="4" t="n">
        <f aca="false">E$15-E50</f>
        <v>481</v>
      </c>
      <c r="F51" s="4" t="n">
        <f aca="false">F$15-F50</f>
        <v>981</v>
      </c>
      <c r="G51" s="4" t="n">
        <f aca="false">G$15-G50</f>
        <v>981</v>
      </c>
      <c r="H51" s="4" t="n">
        <f aca="false">H$15-H50</f>
        <v>2000</v>
      </c>
    </row>
    <row r="53" customFormat="false" ht="11" hidden="false" customHeight="false" outlineLevel="0" collapsed="false">
      <c r="B53" s="5" t="s">
        <v>23</v>
      </c>
      <c r="C53" s="5"/>
      <c r="D53" s="11" t="n">
        <f aca="false">D51*D48/1000</f>
        <v>191.94305</v>
      </c>
      <c r="E53" s="11" t="n">
        <f aca="false">E51*E48/1000</f>
        <v>220.1537</v>
      </c>
      <c r="F53" s="11" t="n">
        <f aca="false">F51*F48/1000</f>
        <v>537.3918</v>
      </c>
      <c r="G53" s="11" t="n">
        <f aca="false">G51*G48/1000</f>
        <v>203.79294</v>
      </c>
      <c r="H53" s="11" t="n">
        <f aca="false">H51*H48/1000</f>
        <v>292.5</v>
      </c>
      <c r="J53" s="12" t="n">
        <f aca="false">SUM(D53:G53)-SUM($D$26:$G$26)</f>
        <v>5.85398999999984</v>
      </c>
      <c r="K53" s="13" t="n">
        <f aca="false">H53-$H$26</f>
        <v>0</v>
      </c>
    </row>
    <row r="55" customFormat="false" ht="11" hidden="false" customHeight="false" outlineLevel="0" collapsed="false">
      <c r="A55" s="5" t="s">
        <v>30</v>
      </c>
      <c r="B55" s="5" t="s">
        <v>31</v>
      </c>
    </row>
    <row r="56" customFormat="false" ht="11" hidden="false" customHeight="false" outlineLevel="0" collapsed="false">
      <c r="B56" s="0" t="s">
        <v>19</v>
      </c>
      <c r="D56" s="15" t="n">
        <v>0.015</v>
      </c>
      <c r="E56" s="15" t="n">
        <v>0.015</v>
      </c>
      <c r="F56" s="15" t="n">
        <v>0.015</v>
      </c>
      <c r="G56" s="15" t="n">
        <v>0.015</v>
      </c>
      <c r="H56" s="15" t="n">
        <v>0.01</v>
      </c>
    </row>
    <row r="57" customFormat="false" ht="11" hidden="false" customHeight="false" outlineLevel="0" collapsed="false">
      <c r="B57" s="0" t="s">
        <v>20</v>
      </c>
      <c r="D57" s="8" t="n">
        <f aca="false">D$8*(D$12+D56)</f>
        <v>427.8</v>
      </c>
      <c r="E57" s="8" t="n">
        <f aca="false">E$8*(E$12+E56)</f>
        <v>515.2</v>
      </c>
      <c r="F57" s="8" t="n">
        <f aca="false">F$8*(F$12+F56)</f>
        <v>602.8</v>
      </c>
      <c r="G57" s="8" t="n">
        <f aca="false">G$8*(G$12+G56)</f>
        <v>231.24</v>
      </c>
      <c r="H57" s="8" t="n">
        <f aca="false">H$8*(H$12+H56)</f>
        <v>156</v>
      </c>
      <c r="I57" s="3" t="n">
        <f aca="false">SUM(D57:H57)</f>
        <v>1933.04</v>
      </c>
    </row>
    <row r="59" customFormat="false" ht="11" hidden="false" customHeight="false" outlineLevel="0" collapsed="false">
      <c r="B59" s="0" t="s">
        <v>21</v>
      </c>
      <c r="D59" s="9" t="n">
        <f aca="false">(407-155-33)+(3-1)</f>
        <v>221</v>
      </c>
      <c r="E59" s="9" t="n">
        <f aca="false">(407-155-33)+(3-1)</f>
        <v>221</v>
      </c>
      <c r="F59" s="9" t="n">
        <f aca="false">(407-155-33)+(3-1)</f>
        <v>221</v>
      </c>
      <c r="G59" s="9" t="n">
        <f aca="false">(407-155-33)+(3-1)</f>
        <v>221</v>
      </c>
      <c r="H59" s="9" t="n">
        <f aca="false">(653-229)+45-3</f>
        <v>466</v>
      </c>
    </row>
    <row r="60" customFormat="false" ht="11" hidden="false" customHeight="false" outlineLevel="0" collapsed="false">
      <c r="B60" s="0" t="s">
        <v>22</v>
      </c>
      <c r="D60" s="4" t="n">
        <f aca="false">D$15-D59</f>
        <v>279</v>
      </c>
      <c r="E60" s="4" t="n">
        <f aca="false">E$15-E59</f>
        <v>279</v>
      </c>
      <c r="F60" s="4" t="n">
        <f aca="false">F$15-F59</f>
        <v>779</v>
      </c>
      <c r="G60" s="4" t="n">
        <f aca="false">G$15-G59</f>
        <v>779</v>
      </c>
      <c r="H60" s="4" t="n">
        <f aca="false">H$15-H59</f>
        <v>1534</v>
      </c>
    </row>
    <row r="62" customFormat="false" ht="11" hidden="false" customHeight="false" outlineLevel="0" collapsed="false">
      <c r="B62" s="5" t="s">
        <v>23</v>
      </c>
      <c r="C62" s="5"/>
      <c r="D62" s="11" t="n">
        <f aca="false">D60*D57/1000</f>
        <v>119.3562</v>
      </c>
      <c r="E62" s="11" t="n">
        <f aca="false">E60*E57/1000</f>
        <v>143.7408</v>
      </c>
      <c r="F62" s="11" t="n">
        <f aca="false">F60*F57/1000</f>
        <v>469.5812</v>
      </c>
      <c r="G62" s="11" t="n">
        <f aca="false">G60*G57/1000</f>
        <v>180.13596</v>
      </c>
      <c r="H62" s="11" t="n">
        <f aca="false">H60*H57/1000</f>
        <v>239.304</v>
      </c>
      <c r="J62" s="12" t="n">
        <f aca="false">SUM(D62:G62)-SUM($D$26:$G$26)</f>
        <v>-234.61334</v>
      </c>
      <c r="K62" s="13" t="n">
        <f aca="false">H62-$H$26</f>
        <v>-53.196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15234375" defaultRowHeight="11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15234375" defaultRowHeight="11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2000-03-04T01:40:52Z</dcterms:created>
  <dc:creator>Thomas McVey</dc:creator>
  <dc:description/>
  <dc:language>en-US</dc:language>
  <cp:lastModifiedBy>Thomas McVey</cp:lastModifiedBy>
  <cp:lastPrinted>2000-03-04T15:14:11Z</cp:lastPrinted>
  <cp:revision>0</cp:revision>
  <dc:subject/>
  <dc:title/>
</cp:coreProperties>
</file>