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" sheetId="1" state="visible" r:id="rId3"/>
    <sheet name="Gen Engines" sheetId="2" state="visible" r:id="rId4"/>
    <sheet name="Netting" sheetId="3" state="visible" r:id="rId5"/>
    <sheet name="2000 EIQ" sheetId="4" state="visible" r:id="rId6"/>
    <sheet name="1999 EIQ" sheetId="5" state="visible" r:id="rId7"/>
    <sheet name="Alternative" sheetId="6" state="visible" r:id="rId8"/>
    <sheet name="Summary" sheetId="7" state="visible" r:id="rId9"/>
    <sheet name="Example" sheetId="8" state="visible" r:id="rId10"/>
    <sheet name="I" sheetId="9" state="visible" r:id="rId11"/>
    <sheet name="J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<sst xmlns="http://schemas.openxmlformats.org/spreadsheetml/2006/main" count="525" uniqueCount="216">
  <si>
    <t xml:space="preserve">TRANSWESTERN PIPELINE COMPANY</t>
  </si>
  <si>
    <t xml:space="preserve">RED ROCK EXPANSION PROJECT</t>
  </si>
  <si>
    <t xml:space="preserve">FLAGSTAFF COMPRESSOR STATION</t>
  </si>
  <si>
    <t xml:space="preserve">Table 1</t>
  </si>
  <si>
    <t xml:space="preserve">TURBINE INFORMATION</t>
  </si>
  <si>
    <t xml:space="preserve">Manufacturer:</t>
  </si>
  <si>
    <t xml:space="preserve">GE LM2500</t>
  </si>
  <si>
    <t xml:space="preserve">Fuel Type:</t>
  </si>
  <si>
    <t xml:space="preserve">Sweet Natural Gas</t>
  </si>
  <si>
    <t xml:space="preserve">HHV:</t>
  </si>
  <si>
    <t xml:space="preserve">Btu/scf</t>
  </si>
  <si>
    <t xml:space="preserve">Site Elevation:</t>
  </si>
  <si>
    <t xml:space="preserve">Inlet Loss:</t>
  </si>
  <si>
    <t xml:space="preserve">in H2O</t>
  </si>
  <si>
    <t xml:space="preserve">Exhaust Loss:</t>
  </si>
  <si>
    <t xml:space="preserve">Shaft Power:</t>
  </si>
  <si>
    <t xml:space="preserve">hp @ 12.8oF (Base Load)</t>
  </si>
  <si>
    <t xml:space="preserve">hp @ 60oF (Base Load)</t>
  </si>
  <si>
    <t xml:space="preserve">Max Heat Rate:</t>
  </si>
  <si>
    <t xml:space="preserve">Btu/hp-hr @95oF (50% Load)</t>
  </si>
  <si>
    <t xml:space="preserve">MMBtu/hr</t>
  </si>
  <si>
    <t xml:space="preserve">(Max Heat Rate x shp@12.8oF)</t>
  </si>
  <si>
    <t xml:space="preserve">Avg Heat Rate:</t>
  </si>
  <si>
    <t xml:space="preserve">Btu/hp-hr @60oF (Base Load)</t>
  </si>
  <si>
    <t xml:space="preserve">(Avg Heat Rate x shp@60oF)</t>
  </si>
  <si>
    <t xml:space="preserve">Speed:</t>
  </si>
  <si>
    <t xml:space="preserve">rpm</t>
  </si>
  <si>
    <t xml:space="preserve">Max Hourly Fuel:</t>
  </si>
  <si>
    <t xml:space="preserve">MMscf/hr</t>
  </si>
  <si>
    <t xml:space="preserve">(Max Heat Rate / HHV)</t>
  </si>
  <si>
    <t xml:space="preserve">Avg Hourly Fuel:</t>
  </si>
  <si>
    <t xml:space="preserve">(Avg Heat Rate / HHV)</t>
  </si>
  <si>
    <t xml:space="preserve">Annual Fuel:</t>
  </si>
  <si>
    <t xml:space="preserve">MMscf/yr</t>
  </si>
  <si>
    <t xml:space="preserve">(Avg Fuel x 8760)</t>
  </si>
  <si>
    <t xml:space="preserve">Potential Emissions</t>
  </si>
  <si>
    <t xml:space="preserve">Temp</t>
  </si>
  <si>
    <t xml:space="preserve">Turbine</t>
  </si>
  <si>
    <t xml:space="preserve">NOx (as NO2)</t>
  </si>
  <si>
    <t xml:space="preserve">CO</t>
  </si>
  <si>
    <t xml:space="preserve">THC</t>
  </si>
  <si>
    <t xml:space="preserve">(oF)</t>
  </si>
  <si>
    <t xml:space="preserve">Load (%)</t>
  </si>
  <si>
    <t xml:space="preserve">(lb/hr)</t>
  </si>
  <si>
    <t xml:space="preserve">(tpy)</t>
  </si>
  <si>
    <t xml:space="preserve">Base</t>
  </si>
  <si>
    <t xml:space="preserve">Max Hourly</t>
  </si>
  <si>
    <t xml:space="preserve">Base Load Max</t>
  </si>
  <si>
    <t xml:space="preserve">AP-42 Emission Factors (04/00)</t>
  </si>
  <si>
    <t xml:space="preserve">PM</t>
  </si>
  <si>
    <t xml:space="preserve">lb/MMBtu</t>
  </si>
  <si>
    <t xml:space="preserve">SO2</t>
  </si>
  <si>
    <t xml:space="preserve">Formaldehyde</t>
  </si>
  <si>
    <t xml:space="preserve">Proposed Turbine Emissions</t>
  </si>
  <si>
    <t xml:space="preserve">Maximum</t>
  </si>
  <si>
    <t xml:space="preserve">Annual</t>
  </si>
  <si>
    <t xml:space="preserve">Pollutant</t>
  </si>
  <si>
    <t xml:space="preserve">NOX</t>
  </si>
  <si>
    <t xml:space="preserve">operating at 64% load 100% of time</t>
  </si>
  <si>
    <t xml:space="preserve">VOC</t>
  </si>
  <si>
    <t xml:space="preserve">Proposed Turbine Emissions Plus 15% Safety Factor</t>
  </si>
  <si>
    <t xml:space="preserve">Table 2</t>
  </si>
  <si>
    <t xml:space="preserve">GENERATOR ENGINES</t>
  </si>
  <si>
    <t xml:space="preserve">Caterpillar 3508</t>
  </si>
  <si>
    <t xml:space="preserve">Rated Power:</t>
  </si>
  <si>
    <t xml:space="preserve">hp @100% Load</t>
  </si>
  <si>
    <t xml:space="preserve">Fuel Flow Rate:</t>
  </si>
  <si>
    <t xml:space="preserve">scf/min</t>
  </si>
  <si>
    <t xml:space="preserve">(mfr data)</t>
  </si>
  <si>
    <t xml:space="preserve">scf/hr</t>
  </si>
  <si>
    <t xml:space="preserve">HHV</t>
  </si>
  <si>
    <t xml:space="preserve">(estimate)</t>
  </si>
  <si>
    <t xml:space="preserve">Heat Rate:</t>
  </si>
  <si>
    <t xml:space="preserve">Btu/hp-hr</t>
  </si>
  <si>
    <t xml:space="preserve">Operating Schedule:</t>
  </si>
  <si>
    <t xml:space="preserve">hours/yr</t>
  </si>
  <si>
    <t xml:space="preserve">Emission Factors</t>
  </si>
  <si>
    <t xml:space="preserve">Rate</t>
  </si>
  <si>
    <t xml:space="preserve">Units</t>
  </si>
  <si>
    <t xml:space="preserve">Source</t>
  </si>
  <si>
    <t xml:space="preserve">NOx</t>
  </si>
  <si>
    <t xml:space="preserve">lb/hr</t>
  </si>
  <si>
    <t xml:space="preserve">Mfr</t>
  </si>
  <si>
    <t xml:space="preserve">NMHC</t>
  </si>
  <si>
    <t xml:space="preserve">AP-42</t>
  </si>
  <si>
    <t xml:space="preserve">Proposed Generator Engine  Emissions</t>
  </si>
  <si>
    <t xml:space="preserve">Note:</t>
  </si>
  <si>
    <t xml:space="preserve">1.  TWP will install two Caterpillar G3508 generator engines.  However, only one unit will be run at a time</t>
  </si>
  <si>
    <t xml:space="preserve">      with the second unit in standby.  TWP requests the flexiblity to operate either engine.</t>
  </si>
  <si>
    <t xml:space="preserve">1999 Emissions Based on Test Data</t>
  </si>
  <si>
    <t xml:space="preserve">Unit</t>
  </si>
  <si>
    <t xml:space="preserve">Nox (tpy)</t>
  </si>
  <si>
    <t xml:space="preserve">CO (tpy)</t>
  </si>
  <si>
    <t xml:space="preserve">VOC (tpy)</t>
  </si>
  <si>
    <t xml:space="preserve">Total</t>
  </si>
  <si>
    <t xml:space="preserve">2000 Emissions Based on Test Data</t>
  </si>
  <si>
    <t xml:space="preserve">Last 2-Year Emissions Average </t>
  </si>
  <si>
    <t xml:space="preserve">Proposed Emission Increases (tpy)</t>
  </si>
  <si>
    <t xml:space="preserve">Gen Engines</t>
  </si>
  <si>
    <t xml:space="preserve">TOTAL</t>
  </si>
  <si>
    <t xml:space="preserve">Contemporaneous Emission Decreases (tpy)</t>
  </si>
  <si>
    <t xml:space="preserve">Net Change (Increase - Decrease) (tpy)</t>
  </si>
  <si>
    <t xml:space="preserve">Notes:</t>
  </si>
  <si>
    <t xml:space="preserve">(1) Proposed NOx, CO, and VOC emissions based on turbine being operated at 64% load 100% of the time</t>
  </si>
  <si>
    <t xml:space="preserve">(2) Proposed increases are from proposed turbine and generator engines.</t>
  </si>
  <si>
    <t xml:space="preserve">    Only one generator engine will be run at a time.</t>
  </si>
  <si>
    <t xml:space="preserve">(3) Contemporaneous decreases are from permanent shutdown of Units 201, 202, 203, 221, and 222.</t>
  </si>
  <si>
    <t xml:space="preserve">FLAGSTAFF COMPRESSOR STATION #2 </t>
  </si>
  <si>
    <t xml:space="preserve">2000 ARIZONA AIR EMISSIONS </t>
  </si>
  <si>
    <t xml:space="preserve"> </t>
  </si>
  <si>
    <t xml:space="preserve">ANNUAL ENGINE EMISSIONS FROM NATURAL GAS COMBUSTION BASED ON TEST DATA</t>
  </si>
  <si>
    <t xml:space="preserve">EMISSION FACTORS</t>
  </si>
  <si>
    <t xml:space="preserve">STACK</t>
  </si>
  <si>
    <t xml:space="preserve">FUEL</t>
  </si>
  <si>
    <t xml:space="preserve">RATED</t>
  </si>
  <si>
    <t xml:space="preserve">(lb/hr) and (lb/MMBtu)</t>
  </si>
  <si>
    <t xml:space="preserve">ANNUAL EMISSIONS (TONS/YR)</t>
  </si>
  <si>
    <t xml:space="preserve">I.D.</t>
  </si>
  <si>
    <t xml:space="preserve">CONSUMP</t>
  </si>
  <si>
    <t xml:space="preserve">ANNUAL</t>
  </si>
  <si>
    <t xml:space="preserve">HORSE</t>
  </si>
  <si>
    <t xml:space="preserve">(2)</t>
  </si>
  <si>
    <t xml:space="preserve">(1)</t>
  </si>
  <si>
    <t xml:space="preserve">(3)</t>
  </si>
  <si>
    <t xml:space="preserve">% Run</t>
  </si>
  <si>
    <t xml:space="preserve">#</t>
  </si>
  <si>
    <t xml:space="preserve">(MMscf/yr)</t>
  </si>
  <si>
    <t xml:space="preserve">HOURS</t>
  </si>
  <si>
    <t xml:space="preserve">POWER</t>
  </si>
  <si>
    <t xml:space="preserve">nm-VOC</t>
  </si>
  <si>
    <t xml:space="preserve">PM10</t>
  </si>
  <si>
    <t xml:space="preserve">NOTES:</t>
  </si>
  <si>
    <t xml:space="preserve">(1) Emission factors for Units 201, 202, and 203 are from NOx, CO, and nmVOC are from stack testing.</t>
  </si>
  <si>
    <t xml:space="preserve">(2) Analysis of natural gas shows virtually no sulfur.</t>
  </si>
  <si>
    <t xml:space="preserve">(3) Particulate emissions is from AP-42, Table 3.2-3, 100% of Total Outlet particulate is assumed to be PM10.</t>
  </si>
  <si>
    <t xml:space="preserve">(4) Engines 201, 202, and 203 are Ingersoll-Rand 616KVT .  (4-cycle, rich burn)</t>
  </si>
  <si>
    <t xml:space="preserve">(5) Engines 221 and 222 are Waukesha LRZ.  (4-cycle, rich burn)</t>
  </si>
  <si>
    <t xml:space="preserve">(6) Emissions factors for Units 221 and 222 for NOx and CO are from emissions testing conducted on July 21-23, 1998.</t>
  </si>
  <si>
    <t xml:space="preserve">Emission factors for PM are from AP42 Table 3.2-3 dated 7/00.</t>
  </si>
  <si>
    <t xml:space="preserve">TEST DATA</t>
  </si>
  <si>
    <t xml:space="preserve">TEST 1</t>
  </si>
  <si>
    <t xml:space="preserve">TEST 2</t>
  </si>
  <si>
    <t xml:space="preserve">TEST 3</t>
  </si>
  <si>
    <t xml:space="preserve">AVG </t>
  </si>
  <si>
    <t xml:space="preserve">UNIT 201</t>
  </si>
  <si>
    <t xml:space="preserve">UNIT 202</t>
  </si>
  <si>
    <t xml:space="preserve">UNIT 203</t>
  </si>
  <si>
    <t xml:space="preserve">* NOx and CO data were obtained from the emission test conducted between July 21-23, 1998</t>
  </si>
  <si>
    <t xml:space="preserve">1999 ARIZONA AIR EMISSIONS </t>
  </si>
  <si>
    <t xml:space="preserve">(lb/MMBtu) and (lb/hr)</t>
  </si>
  <si>
    <t xml:space="preserve">Table 4</t>
  </si>
  <si>
    <t xml:space="preserve">ALTERNATIVE OPERATING SCENARIO EMISSIONS</t>
  </si>
  <si>
    <t xml:space="preserve">Engine Data</t>
  </si>
  <si>
    <t xml:space="preserve">Operating Hours:</t>
  </si>
  <si>
    <t xml:space="preserve">hours</t>
  </si>
  <si>
    <t xml:space="preserve">Comp Engine Rated hp:</t>
  </si>
  <si>
    <t xml:space="preserve">hp</t>
  </si>
  <si>
    <t xml:space="preserve">Gen Engine Rated hp:</t>
  </si>
  <si>
    <t xml:space="preserve">AP-42 Emissions Factors (07/00) for 4-Cycle Rich &lt;90% Load</t>
  </si>
  <si>
    <t xml:space="preserve">Proposed Emissions (tpy)</t>
  </si>
  <si>
    <t xml:space="preserve">221/222</t>
  </si>
  <si>
    <t xml:space="preserve">1. TWP will operate either 221 or 222, but not both at the same time.</t>
  </si>
  <si>
    <t xml:space="preserve">Alternative scenario operating limit.</t>
  </si>
  <si>
    <t xml:space="preserve">Alternative scenario should not result in 12-month rolling emissions &gt; actuals + 40 tpy = </t>
  </si>
  <si>
    <t xml:space="preserve">tpy</t>
  </si>
  <si>
    <t xml:space="preserve">For six months emissions should not be &gt;</t>
  </si>
  <si>
    <t xml:space="preserve">For six months emissions from proposed project =</t>
  </si>
  <si>
    <t xml:space="preserve">For six months emissions, alternative scenario should not be &gt;</t>
  </si>
  <si>
    <t xml:space="preserve">As seen in the table, NOX for</t>
  </si>
  <si>
    <t xml:space="preserve">&lt;</t>
  </si>
  <si>
    <t xml:space="preserve">Table 5</t>
  </si>
  <si>
    <t xml:space="preserve">SUMMARY OF STATION EMISSIONS</t>
  </si>
  <si>
    <t xml:space="preserve">PRIMARY OPERATING SCENARIO</t>
  </si>
  <si>
    <t xml:space="preserve">Source Name</t>
  </si>
  <si>
    <t xml:space="preserve">Source ID</t>
  </si>
  <si>
    <t xml:space="preserve">Compressor Engine 1</t>
  </si>
  <si>
    <t xml:space="preserve">P1</t>
  </si>
  <si>
    <t xml:space="preserve">Compressor Engine 2</t>
  </si>
  <si>
    <t xml:space="preserve">P2</t>
  </si>
  <si>
    <t xml:space="preserve">Compressor Engine 3</t>
  </si>
  <si>
    <t xml:space="preserve">P3</t>
  </si>
  <si>
    <t xml:space="preserve">Generator Engine 1</t>
  </si>
  <si>
    <t xml:space="preserve">P4</t>
  </si>
  <si>
    <t xml:space="preserve">Generator Engine 2</t>
  </si>
  <si>
    <t xml:space="preserve">P5</t>
  </si>
  <si>
    <t xml:space="preserve">Compressor Turbine</t>
  </si>
  <si>
    <t xml:space="preserve">P7</t>
  </si>
  <si>
    <t xml:space="preserve">223/224</t>
  </si>
  <si>
    <t xml:space="preserve">Generator Engines</t>
  </si>
  <si>
    <t xml:space="preserve">P8/P9</t>
  </si>
  <si>
    <t xml:space="preserve">ALTERNATIVE OPERATING SCENARIO</t>
  </si>
  <si>
    <t xml:space="preserve">Generator Engines 1/2</t>
  </si>
  <si>
    <t xml:space="preserve">P4/P5</t>
  </si>
  <si>
    <t xml:space="preserve">Generator Engines 3/4</t>
  </si>
  <si>
    <t xml:space="preserve">1.  Under the proposed alternative scenario TWP will operate either one of the existing units (221 or 222) in tandem with one of the new units (223 or 224).</t>
  </si>
  <si>
    <t xml:space="preserve">     At the end of the six month period TWP will abandon both 221 and 222, and will operate either 223 or 224.  </t>
  </si>
  <si>
    <t xml:space="preserve">Table 6</t>
  </si>
  <si>
    <t xml:space="preserve">EXAMPLE EMISSION CALCULATIONS</t>
  </si>
  <si>
    <t xml:space="preserve">GE LM2500 TURBINE</t>
  </si>
  <si>
    <t xml:space="preserve">NOx Emissions</t>
  </si>
  <si>
    <t xml:space="preserve">Maximum Hourly (lb/hr)</t>
  </si>
  <si>
    <t xml:space="preserve">lb/hr =</t>
  </si>
  <si>
    <t xml:space="preserve">maximum hourly emission rate at 64% load at 00F x 1.15</t>
  </si>
  <si>
    <t xml:space="preserve">Annual (ton per year)</t>
  </si>
  <si>
    <t xml:space="preserve">tpy =</t>
  </si>
  <si>
    <t xml:space="preserve">Max hourly (lb/hr) x 8760 hrs/yr x 1/2000 tons/lb</t>
  </si>
  <si>
    <t xml:space="preserve">CO Emissions</t>
  </si>
  <si>
    <t xml:space="preserve">VOC Emissions</t>
  </si>
  <si>
    <t xml:space="preserve">maximum hourly emission rate at 64% load at 0oF x 10% NMHC x 1.15</t>
  </si>
  <si>
    <t xml:space="preserve">Particulate Emissions</t>
  </si>
  <si>
    <t xml:space="preserve">maximum heat rate at 50% load at 95oF x AP42 factor lb/MMBtu x 1.15</t>
  </si>
  <si>
    <t xml:space="preserve">352.24 MMBtu/hr x 6.6E-3 lb/MMBtu x 1.15</t>
  </si>
  <si>
    <t xml:space="preserve">SO2 Emissions</t>
  </si>
  <si>
    <t xml:space="preserve">352.24 MMBtu/hr x 3.4E-3 lb/MMBtu x 1.15</t>
  </si>
  <si>
    <t xml:space="preserve">Formaldehyde Emissions</t>
  </si>
  <si>
    <t xml:space="preserve">352.24 MMBtu/hr x 7.1E-4 lb/MMBtu x 1.15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</si>
</sst>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0.0"/>
    <numFmt numFmtId="167" formatCode="0.00"/>
    <numFmt numFmtId="168" formatCode="0.00E+00"/>
    <numFmt numFmtId="169" formatCode="0"/>
    <numFmt numFmtId="170" formatCode="0.0000"/>
    <numFmt numFmtId="171" formatCode="0.000000"/>
    <numFmt numFmtId="172" formatCode="0.000"/>
    <numFmt numFmtId="173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0"/>
    </font>
    <font>
      <b val="true"/>
      <sz val="14"/>
      <name val="Arial"/>
      <family val="0"/>
    </font>
    <font>
      <b val="true"/>
      <sz val="16"/>
      <name val="Arial"/>
      <family val="0"/>
    </font>
    <font>
      <sz val="12"/>
      <name val="Arial"/>
      <family val="0"/>
    </font>
    <font>
      <sz val="14"/>
      <name val="Arial"/>
      <family val="0"/>
    </font>
    <font>
      <b val="true"/>
      <sz val="12"/>
      <name val="Arial"/>
      <family val="0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E3E3E3"/>
        <bgColor rgb="FFCCFFCC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double"/>
      <right/>
      <top/>
      <bottom style="thick"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40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0" xfId="20"/>
    <cellStyle name="Currency0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2" min="2" style="1" width="11.42"/>
  </cols>
  <sheetData>
    <row r="1" customFormat="false" ht="24.0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24.0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4.0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customFormat="false" ht="19.35" hidden="false" customHeight="false" outlineLevel="0" collapsed="false">
      <c r="A5" s="3" t="s">
        <v>3</v>
      </c>
      <c r="C5" s="1"/>
      <c r="D5" s="1"/>
      <c r="E5" s="1"/>
      <c r="F5" s="1"/>
      <c r="G5" s="1"/>
      <c r="H5" s="1"/>
      <c r="I5" s="1"/>
      <c r="J5" s="1"/>
      <c r="K5" s="1"/>
    </row>
    <row r="6" customFormat="false" ht="19.3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customFormat="false" ht="21.7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</row>
    <row r="10" customFormat="false" ht="19.35" hidden="false" customHeight="false" outlineLevel="0" collapsed="false">
      <c r="A10" s="5" t="s">
        <v>5</v>
      </c>
      <c r="B10" s="5" t="s">
        <v>6</v>
      </c>
      <c r="C10" s="5"/>
      <c r="D10" s="5"/>
      <c r="E10" s="5"/>
      <c r="F10" s="6"/>
      <c r="G10" s="6"/>
      <c r="H10" s="6"/>
      <c r="I10" s="6"/>
      <c r="J10" s="5"/>
      <c r="K10" s="5"/>
    </row>
    <row r="11" customFormat="false" ht="19.35" hidden="false" customHeight="false" outlineLevel="0" collapsed="false">
      <c r="A11" s="5" t="s">
        <v>7</v>
      </c>
      <c r="B11" s="5" t="s">
        <v>8</v>
      </c>
      <c r="C11" s="5"/>
      <c r="D11" s="5"/>
      <c r="E11" s="5"/>
      <c r="F11" s="6"/>
      <c r="G11" s="6"/>
      <c r="H11" s="6"/>
      <c r="I11" s="6"/>
      <c r="J11" s="5"/>
      <c r="K11" s="5"/>
    </row>
    <row r="12" customFormat="false" ht="19.35" hidden="false" customHeight="false" outlineLevel="0" collapsed="false">
      <c r="A12" s="5" t="s">
        <v>9</v>
      </c>
      <c r="B12" s="5" t="n">
        <v>1050</v>
      </c>
      <c r="C12" s="5" t="s">
        <v>10</v>
      </c>
      <c r="D12" s="5"/>
      <c r="E12" s="5"/>
      <c r="F12" s="6"/>
      <c r="G12" s="6"/>
      <c r="H12" s="6"/>
      <c r="I12" s="6"/>
      <c r="J12" s="5"/>
      <c r="K12" s="5"/>
    </row>
    <row r="13" customFormat="false" ht="19.35" hidden="false" customHeight="false" outlineLevel="0" collapsed="false">
      <c r="A13" s="5" t="s">
        <v>11</v>
      </c>
      <c r="B13" s="5" t="n">
        <v>7458</v>
      </c>
      <c r="C13" s="5"/>
      <c r="D13" s="5"/>
      <c r="E13" s="5"/>
      <c r="F13" s="6"/>
      <c r="G13" s="6"/>
      <c r="H13" s="6"/>
      <c r="I13" s="6"/>
      <c r="J13" s="5"/>
      <c r="K13" s="5"/>
    </row>
    <row r="14" customFormat="false" ht="19.35" hidden="false" customHeight="false" outlineLevel="0" collapsed="false">
      <c r="A14" s="5" t="s">
        <v>12</v>
      </c>
      <c r="B14" s="7" t="n">
        <v>4</v>
      </c>
      <c r="C14" s="5" t="s">
        <v>13</v>
      </c>
      <c r="D14" s="5"/>
      <c r="E14" s="5"/>
      <c r="F14" s="6"/>
      <c r="G14" s="6"/>
      <c r="H14" s="6"/>
      <c r="I14" s="6"/>
      <c r="J14" s="5"/>
      <c r="K14" s="5"/>
    </row>
    <row r="15" customFormat="false" ht="19.35" hidden="false" customHeight="false" outlineLevel="0" collapsed="false">
      <c r="A15" s="5" t="s">
        <v>14</v>
      </c>
      <c r="B15" s="7" t="n">
        <v>4</v>
      </c>
      <c r="C15" s="5" t="s">
        <v>13</v>
      </c>
      <c r="D15" s="5"/>
      <c r="E15" s="5"/>
      <c r="F15" s="6"/>
      <c r="G15" s="6"/>
      <c r="H15" s="6"/>
      <c r="I15" s="6"/>
      <c r="J15" s="5"/>
      <c r="K15" s="5"/>
    </row>
    <row r="16" customFormat="false" ht="19.35" hidden="false" customHeight="false" outlineLevel="0" collapsed="false">
      <c r="A16" s="5" t="s">
        <v>15</v>
      </c>
      <c r="B16" s="5" t="n">
        <v>37270</v>
      </c>
      <c r="C16" s="5" t="s">
        <v>16</v>
      </c>
      <c r="D16" s="5"/>
      <c r="E16" s="5"/>
      <c r="F16" s="6"/>
      <c r="G16" s="6"/>
      <c r="H16" s="6"/>
      <c r="I16" s="6"/>
      <c r="J16" s="5"/>
      <c r="K16" s="5"/>
    </row>
    <row r="17" customFormat="false" ht="19.35" hidden="false" customHeight="false" outlineLevel="0" collapsed="false">
      <c r="A17" s="5"/>
      <c r="B17" s="5" t="n">
        <v>30565</v>
      </c>
      <c r="C17" s="5" t="s">
        <v>17</v>
      </c>
      <c r="D17" s="5"/>
      <c r="E17" s="5"/>
      <c r="F17" s="6"/>
      <c r="G17" s="6"/>
      <c r="H17" s="6"/>
      <c r="I17" s="6"/>
      <c r="J17" s="5"/>
      <c r="K17" s="5"/>
    </row>
    <row r="18" customFormat="false" ht="19.35" hidden="false" customHeight="false" outlineLevel="0" collapsed="false">
      <c r="A18" s="5" t="s">
        <v>18</v>
      </c>
      <c r="B18" s="5" t="n">
        <v>9451</v>
      </c>
      <c r="C18" s="5" t="s">
        <v>19</v>
      </c>
      <c r="D18" s="5"/>
      <c r="E18" s="5"/>
      <c r="F18" s="6"/>
      <c r="G18" s="6"/>
      <c r="H18" s="6"/>
      <c r="I18" s="6"/>
      <c r="J18" s="5"/>
      <c r="K18" s="5"/>
    </row>
    <row r="19" customFormat="false" ht="19.35" hidden="false" customHeight="false" outlineLevel="0" collapsed="false">
      <c r="A19" s="5"/>
      <c r="B19" s="8" t="n">
        <f aca="false">+B16*B18/1000000</f>
        <v>352.23877</v>
      </c>
      <c r="C19" s="5" t="s">
        <v>20</v>
      </c>
      <c r="D19" s="5" t="s">
        <v>21</v>
      </c>
      <c r="E19" s="5"/>
      <c r="F19" s="6"/>
      <c r="G19" s="6"/>
      <c r="H19" s="6"/>
      <c r="I19" s="6"/>
      <c r="J19" s="5"/>
      <c r="K19" s="5"/>
    </row>
    <row r="20" customFormat="false" ht="19.35" hidden="false" customHeight="false" outlineLevel="0" collapsed="false">
      <c r="A20" s="5" t="s">
        <v>22</v>
      </c>
      <c r="B20" s="8" t="n">
        <v>6308</v>
      </c>
      <c r="C20" s="5" t="s">
        <v>23</v>
      </c>
      <c r="D20" s="5"/>
      <c r="E20" s="5"/>
      <c r="F20" s="6"/>
      <c r="G20" s="6"/>
      <c r="H20" s="6"/>
      <c r="I20" s="6"/>
      <c r="J20" s="5"/>
      <c r="K20" s="5"/>
    </row>
    <row r="21" customFormat="false" ht="19.35" hidden="false" customHeight="false" outlineLevel="0" collapsed="false">
      <c r="A21" s="5"/>
      <c r="B21" s="8" t="n">
        <f aca="false">+B20*B17/1000000</f>
        <v>192.80402</v>
      </c>
      <c r="C21" s="5" t="s">
        <v>20</v>
      </c>
      <c r="D21" s="5" t="s">
        <v>24</v>
      </c>
      <c r="E21" s="5"/>
      <c r="F21" s="6"/>
      <c r="G21" s="6"/>
      <c r="H21" s="6"/>
      <c r="I21" s="6"/>
      <c r="J21" s="5"/>
      <c r="K21" s="5"/>
    </row>
    <row r="22" customFormat="false" ht="19.35" hidden="false" customHeight="false" outlineLevel="0" collapsed="false">
      <c r="A22" s="5" t="s">
        <v>25</v>
      </c>
      <c r="B22" s="5" t="n">
        <v>6100</v>
      </c>
      <c r="C22" s="5" t="s">
        <v>26</v>
      </c>
      <c r="D22" s="5"/>
      <c r="E22" s="5"/>
      <c r="F22" s="6"/>
      <c r="G22" s="6"/>
      <c r="H22" s="6"/>
      <c r="I22" s="6"/>
      <c r="J22" s="5"/>
      <c r="K22" s="5"/>
    </row>
    <row r="23" customFormat="false" ht="19.35" hidden="false" customHeight="false" outlineLevel="0" collapsed="false">
      <c r="A23" s="5" t="s">
        <v>27</v>
      </c>
      <c r="B23" s="8" t="n">
        <f aca="false">+B19/B12</f>
        <v>0.335465495238095</v>
      </c>
      <c r="C23" s="5" t="s">
        <v>28</v>
      </c>
      <c r="D23" s="5" t="s">
        <v>29</v>
      </c>
      <c r="E23" s="5"/>
      <c r="F23" s="6"/>
      <c r="G23" s="6"/>
      <c r="H23" s="6"/>
      <c r="I23" s="6"/>
      <c r="J23" s="5"/>
      <c r="K23" s="5"/>
    </row>
    <row r="24" customFormat="false" ht="19.35" hidden="false" customHeight="false" outlineLevel="0" collapsed="false">
      <c r="A24" s="5" t="s">
        <v>30</v>
      </c>
      <c r="B24" s="8" t="n">
        <f aca="false">+B21/B12</f>
        <v>0.183622876190476</v>
      </c>
      <c r="C24" s="5" t="s">
        <v>28</v>
      </c>
      <c r="D24" s="5" t="s">
        <v>31</v>
      </c>
      <c r="E24" s="5"/>
      <c r="F24" s="6"/>
      <c r="G24" s="6"/>
      <c r="H24" s="6"/>
      <c r="I24" s="6"/>
      <c r="J24" s="5"/>
      <c r="K24" s="5"/>
    </row>
    <row r="25" customFormat="false" ht="19.35" hidden="false" customHeight="false" outlineLevel="0" collapsed="false">
      <c r="A25" s="5" t="s">
        <v>32</v>
      </c>
      <c r="B25" s="8" t="n">
        <f aca="false">+B24*8760</f>
        <v>1608.53639542857</v>
      </c>
      <c r="C25" s="5" t="s">
        <v>33</v>
      </c>
      <c r="D25" s="5" t="s">
        <v>34</v>
      </c>
      <c r="E25" s="5"/>
      <c r="F25" s="6"/>
      <c r="G25" s="6"/>
      <c r="H25" s="6"/>
      <c r="I25" s="6"/>
      <c r="J25" s="5"/>
      <c r="K25" s="5"/>
    </row>
    <row r="26" customFormat="false" ht="19.35" hidden="false" customHeight="fals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5"/>
      <c r="K26" s="5"/>
    </row>
    <row r="27" customFormat="false" ht="19.35" hidden="false" customHeight="false" outlineLevel="0" collapsed="false">
      <c r="A27" s="6" t="s">
        <v>35</v>
      </c>
      <c r="B27" s="6"/>
      <c r="C27" s="6"/>
      <c r="D27" s="6"/>
      <c r="E27" s="6"/>
      <c r="F27" s="6"/>
      <c r="G27" s="6"/>
      <c r="H27" s="6"/>
      <c r="I27" s="6"/>
      <c r="J27" s="5"/>
      <c r="K27" s="5"/>
    </row>
    <row r="28" customFormat="false" ht="19.35" hidden="false" customHeight="false" outlineLevel="0" collapsed="false">
      <c r="A28" s="9" t="s">
        <v>36</v>
      </c>
      <c r="B28" s="10" t="s">
        <v>37</v>
      </c>
      <c r="C28" s="11" t="s">
        <v>38</v>
      </c>
      <c r="D28" s="12"/>
      <c r="E28" s="11" t="s">
        <v>39</v>
      </c>
      <c r="F28" s="12"/>
      <c r="G28" s="13" t="s">
        <v>40</v>
      </c>
      <c r="H28" s="12"/>
      <c r="I28" s="6"/>
      <c r="J28" s="5"/>
      <c r="K28" s="5"/>
    </row>
    <row r="29" customFormat="false" ht="19.35" hidden="false" customHeight="false" outlineLevel="0" collapsed="false">
      <c r="A29" s="14" t="s">
        <v>41</v>
      </c>
      <c r="B29" s="15" t="s">
        <v>42</v>
      </c>
      <c r="C29" s="16" t="s">
        <v>43</v>
      </c>
      <c r="D29" s="17" t="s">
        <v>44</v>
      </c>
      <c r="E29" s="17" t="s">
        <v>43</v>
      </c>
      <c r="F29" s="17" t="s">
        <v>44</v>
      </c>
      <c r="G29" s="17" t="s">
        <v>43</v>
      </c>
      <c r="H29" s="17" t="s">
        <v>44</v>
      </c>
      <c r="I29" s="6"/>
    </row>
    <row r="30" customFormat="false" ht="19.35" hidden="false" customHeight="false" outlineLevel="0" collapsed="false">
      <c r="A30" s="17" t="n">
        <v>0</v>
      </c>
      <c r="B30" s="17" t="s">
        <v>45</v>
      </c>
      <c r="C30" s="18" t="n">
        <v>22.4</v>
      </c>
      <c r="D30" s="18" t="n">
        <f aca="false">+C30*8760/2000</f>
        <v>98.112</v>
      </c>
      <c r="E30" s="18" t="n">
        <v>13.6</v>
      </c>
      <c r="F30" s="18" t="n">
        <f aca="false">+E30*8760/2000</f>
        <v>59.568</v>
      </c>
      <c r="G30" s="19" t="n">
        <v>4.6</v>
      </c>
      <c r="H30" s="18" t="n">
        <f aca="false">+G30*8760/2000</f>
        <v>20.148</v>
      </c>
      <c r="I30" s="6"/>
    </row>
    <row r="31" customFormat="false" ht="19.35" hidden="false" customHeight="false" outlineLevel="0" collapsed="false">
      <c r="A31" s="17" t="n">
        <v>0</v>
      </c>
      <c r="B31" s="17" t="n">
        <v>64</v>
      </c>
      <c r="C31" s="18" t="n">
        <v>25.3</v>
      </c>
      <c r="D31" s="18" t="n">
        <f aca="false">+C31*8760/2000</f>
        <v>110.814</v>
      </c>
      <c r="E31" s="18" t="n">
        <v>15.4</v>
      </c>
      <c r="F31" s="18" t="n">
        <f aca="false">+E31*8760/2000</f>
        <v>67.452</v>
      </c>
      <c r="G31" s="19" t="n">
        <v>5.4</v>
      </c>
      <c r="H31" s="18" t="n">
        <f aca="false">+G31*8760/2000</f>
        <v>23.652</v>
      </c>
      <c r="I31" s="6"/>
    </row>
    <row r="32" customFormat="false" ht="19.35" hidden="false" customHeight="false" outlineLevel="0" collapsed="false">
      <c r="A32" s="17" t="n">
        <v>0</v>
      </c>
      <c r="B32" s="17" t="n">
        <v>50</v>
      </c>
      <c r="C32" s="18" t="n">
        <v>23</v>
      </c>
      <c r="D32" s="18" t="n">
        <f aca="false">+C32*8760/2000</f>
        <v>100.74</v>
      </c>
      <c r="E32" s="18" t="n">
        <v>14</v>
      </c>
      <c r="F32" s="18" t="n">
        <f aca="false">+E32*8760/2000</f>
        <v>61.32</v>
      </c>
      <c r="G32" s="19" t="n">
        <v>4.9</v>
      </c>
      <c r="H32" s="18" t="n">
        <f aca="false">+G32*8760/2000</f>
        <v>21.462</v>
      </c>
      <c r="I32" s="6"/>
    </row>
    <row r="33" customFormat="false" ht="19.35" hidden="false" customHeight="false" outlineLevel="0" collapsed="false">
      <c r="A33" s="17" t="n">
        <v>12.8</v>
      </c>
      <c r="B33" s="17" t="s">
        <v>45</v>
      </c>
      <c r="C33" s="18" t="n">
        <v>22.7</v>
      </c>
      <c r="D33" s="18" t="n">
        <f aca="false">+C33*8760/2000</f>
        <v>99.426</v>
      </c>
      <c r="E33" s="18" t="n">
        <v>13.8</v>
      </c>
      <c r="F33" s="18" t="n">
        <f aca="false">+E33*8760/2000</f>
        <v>60.444</v>
      </c>
      <c r="G33" s="19" t="n">
        <v>4.7</v>
      </c>
      <c r="H33" s="18" t="n">
        <f aca="false">+G33*8760/2000</f>
        <v>20.586</v>
      </c>
      <c r="I33" s="6"/>
    </row>
    <row r="34" customFormat="false" ht="19.35" hidden="false" customHeight="false" outlineLevel="0" collapsed="false">
      <c r="A34" s="17" t="n">
        <v>12.8</v>
      </c>
      <c r="B34" s="17" t="n">
        <v>50</v>
      </c>
      <c r="C34" s="18" t="n">
        <v>22.6</v>
      </c>
      <c r="D34" s="18" t="n">
        <f aca="false">+C34*8760/2000</f>
        <v>98.988</v>
      </c>
      <c r="E34" s="18" t="n">
        <v>13.7</v>
      </c>
      <c r="F34" s="18" t="n">
        <f aca="false">+E34*8760/2000</f>
        <v>60.006</v>
      </c>
      <c r="G34" s="19" t="n">
        <v>4.8</v>
      </c>
      <c r="H34" s="18" t="n">
        <f aca="false">+G34*8760/2000</f>
        <v>21.024</v>
      </c>
      <c r="I34" s="6"/>
    </row>
    <row r="35" customFormat="false" ht="19.35" hidden="false" customHeight="false" outlineLevel="0" collapsed="false">
      <c r="A35" s="17" t="n">
        <v>40</v>
      </c>
      <c r="B35" s="17" t="s">
        <v>45</v>
      </c>
      <c r="C35" s="18" t="n">
        <v>20.8</v>
      </c>
      <c r="D35" s="18" t="n">
        <f aca="false">+C35*8760/2000</f>
        <v>91.104</v>
      </c>
      <c r="E35" s="18" t="n">
        <v>12.6</v>
      </c>
      <c r="F35" s="18" t="n">
        <f aca="false">+E35*8760/2000</f>
        <v>55.188</v>
      </c>
      <c r="G35" s="19" t="n">
        <v>4.3</v>
      </c>
      <c r="H35" s="18" t="n">
        <f aca="false">+G35*8760/2000</f>
        <v>18.834</v>
      </c>
      <c r="I35" s="6"/>
    </row>
    <row r="36" customFormat="false" ht="19.35" hidden="false" customHeight="false" outlineLevel="0" collapsed="false">
      <c r="A36" s="17" t="n">
        <v>40</v>
      </c>
      <c r="B36" s="17" t="n">
        <v>50</v>
      </c>
      <c r="C36" s="18" t="n">
        <v>20.5</v>
      </c>
      <c r="D36" s="18" t="n">
        <f aca="false">+C36*8760/2000</f>
        <v>89.79</v>
      </c>
      <c r="E36" s="18" t="n">
        <v>12.5</v>
      </c>
      <c r="F36" s="18" t="n">
        <f aca="false">+E36*8760/2000</f>
        <v>54.75</v>
      </c>
      <c r="G36" s="19" t="n">
        <v>4.4</v>
      </c>
      <c r="H36" s="18" t="n">
        <f aca="false">+G36*8760/2000</f>
        <v>19.272</v>
      </c>
      <c r="I36" s="6"/>
    </row>
    <row r="37" customFormat="false" ht="19.35" hidden="false" customHeight="false" outlineLevel="0" collapsed="false">
      <c r="A37" s="17" t="n">
        <v>60</v>
      </c>
      <c r="B37" s="17" t="s">
        <v>45</v>
      </c>
      <c r="C37" s="18" t="n">
        <v>19.4</v>
      </c>
      <c r="D37" s="18" t="n">
        <f aca="false">+C37*8760/2000</f>
        <v>84.972</v>
      </c>
      <c r="E37" s="18" t="n">
        <v>11.8</v>
      </c>
      <c r="F37" s="18" t="n">
        <f aca="false">+E37*8760/2000</f>
        <v>51.684</v>
      </c>
      <c r="G37" s="19" t="n">
        <v>4</v>
      </c>
      <c r="H37" s="18" t="n">
        <f aca="false">+G37*8760/2000</f>
        <v>17.52</v>
      </c>
      <c r="I37" s="6"/>
    </row>
    <row r="38" customFormat="false" ht="19.35" hidden="false" customHeight="false" outlineLevel="0" collapsed="false">
      <c r="A38" s="17" t="n">
        <v>60</v>
      </c>
      <c r="B38" s="17" t="n">
        <v>50</v>
      </c>
      <c r="C38" s="18" t="n">
        <v>13.2</v>
      </c>
      <c r="D38" s="18" t="n">
        <f aca="false">+C38*8760/2000</f>
        <v>57.816</v>
      </c>
      <c r="E38" s="18" t="n">
        <v>8.1</v>
      </c>
      <c r="F38" s="18" t="n">
        <f aca="false">+E38*8760/2000</f>
        <v>35.478</v>
      </c>
      <c r="G38" s="19" t="n">
        <v>2.7</v>
      </c>
      <c r="H38" s="18" t="n">
        <f aca="false">+G38*8760/2000</f>
        <v>11.826</v>
      </c>
      <c r="I38" s="6"/>
    </row>
    <row r="39" customFormat="false" ht="19.35" hidden="false" customHeight="false" outlineLevel="0" collapsed="false">
      <c r="A39" s="17" t="n">
        <v>95</v>
      </c>
      <c r="B39" s="17" t="s">
        <v>45</v>
      </c>
      <c r="C39" s="18" t="n">
        <v>16.9</v>
      </c>
      <c r="D39" s="18" t="n">
        <f aca="false">+C39*8760/2000</f>
        <v>74.022</v>
      </c>
      <c r="E39" s="18" t="n">
        <v>10.3</v>
      </c>
      <c r="F39" s="18" t="n">
        <f aca="false">+E39*8760/2000</f>
        <v>45.114</v>
      </c>
      <c r="G39" s="19" t="n">
        <v>3.5</v>
      </c>
      <c r="H39" s="18" t="n">
        <f aca="false">+G39*8760/2000</f>
        <v>15.33</v>
      </c>
      <c r="I39" s="6"/>
    </row>
    <row r="40" customFormat="false" ht="19.35" hidden="false" customHeight="false" outlineLevel="0" collapsed="false">
      <c r="A40" s="20" t="n">
        <v>95</v>
      </c>
      <c r="B40" s="20" t="n">
        <v>50</v>
      </c>
      <c r="C40" s="21" t="n">
        <v>11.9</v>
      </c>
      <c r="D40" s="21" t="n">
        <f aca="false">+C40*8760/2000</f>
        <v>52.122</v>
      </c>
      <c r="E40" s="21" t="n">
        <v>7.3</v>
      </c>
      <c r="F40" s="21" t="n">
        <f aca="false">+E40*8760/2000</f>
        <v>31.974</v>
      </c>
      <c r="G40" s="22" t="n">
        <v>2.5</v>
      </c>
      <c r="H40" s="21" t="n">
        <f aca="false">+G40*8760/2000</f>
        <v>10.95</v>
      </c>
      <c r="I40" s="6"/>
    </row>
    <row r="41" customFormat="false" ht="19.35" hidden="false" customHeight="false" outlineLevel="0" collapsed="false">
      <c r="A41" s="23"/>
      <c r="B41" s="23" t="s">
        <v>46</v>
      </c>
      <c r="C41" s="24" t="n">
        <f aca="false">MAX(C30:C40)</f>
        <v>25.3</v>
      </c>
      <c r="D41" s="24" t="n">
        <f aca="false">MAX(D30:D40)</f>
        <v>110.814</v>
      </c>
      <c r="E41" s="24" t="n">
        <f aca="false">MAX(E30:E40)</f>
        <v>15.4</v>
      </c>
      <c r="F41" s="24" t="n">
        <f aca="false">MAX(F30:F40)</f>
        <v>67.452</v>
      </c>
      <c r="G41" s="24" t="n">
        <f aca="false">MAX(G30:G40)</f>
        <v>5.4</v>
      </c>
      <c r="H41" s="24" t="n">
        <f aca="false">MAX(H30:H40)</f>
        <v>23.652</v>
      </c>
      <c r="I41" s="6"/>
    </row>
    <row r="42" customFormat="false" ht="19.35" hidden="false" customHeight="false" outlineLevel="0" collapsed="false">
      <c r="A42" s="25"/>
      <c r="B42" s="19" t="s">
        <v>47</v>
      </c>
      <c r="C42" s="18" t="n">
        <f aca="false">+C33</f>
        <v>22.7</v>
      </c>
      <c r="D42" s="18" t="n">
        <f aca="false">+C42*4.38</f>
        <v>99.426</v>
      </c>
      <c r="E42" s="18" t="n">
        <f aca="false">+E33</f>
        <v>13.8</v>
      </c>
      <c r="F42" s="18" t="n">
        <f aca="false">+E42*4.38</f>
        <v>60.444</v>
      </c>
      <c r="G42" s="18" t="n">
        <f aca="false">+G33</f>
        <v>4.7</v>
      </c>
      <c r="H42" s="18" t="n">
        <f aca="false">+G42*4.38</f>
        <v>20.586</v>
      </c>
      <c r="I42" s="6"/>
    </row>
    <row r="43" customFormat="false" ht="19.35" hidden="false" customHeight="false" outlineLevel="0" collapsed="false">
      <c r="G43" s="6"/>
      <c r="H43" s="6"/>
      <c r="I43" s="6"/>
    </row>
    <row r="44" customFormat="false" ht="17" hidden="false" customHeight="false" outlineLevel="0" collapsed="false">
      <c r="A44" s="5" t="s">
        <v>48</v>
      </c>
      <c r="B44" s="5"/>
      <c r="C44" s="5"/>
      <c r="D44" s="5"/>
      <c r="E44" s="5"/>
      <c r="F44" s="5"/>
      <c r="G44" s="5"/>
      <c r="H44" s="5"/>
      <c r="I44" s="5"/>
      <c r="J44" s="5"/>
      <c r="K44" s="5"/>
    </row>
    <row r="45" customFormat="false" ht="17" hidden="false" customHeight="false" outlineLevel="0" collapsed="false">
      <c r="A45" s="19" t="s">
        <v>49</v>
      </c>
      <c r="B45" s="26" t="n">
        <v>0.0066</v>
      </c>
      <c r="C45" s="19" t="s">
        <v>50</v>
      </c>
      <c r="D45" s="19"/>
      <c r="E45" s="5"/>
      <c r="F45" s="5"/>
      <c r="G45" s="5"/>
      <c r="H45" s="5"/>
      <c r="I45" s="5"/>
      <c r="J45" s="5"/>
      <c r="K45" s="5"/>
    </row>
    <row r="46" customFormat="false" ht="17" hidden="false" customHeight="false" outlineLevel="0" collapsed="false">
      <c r="A46" s="19" t="s">
        <v>51</v>
      </c>
      <c r="B46" s="26" t="n">
        <v>0.0034</v>
      </c>
      <c r="C46" s="19" t="s">
        <v>50</v>
      </c>
      <c r="D46" s="19"/>
      <c r="E46" s="5"/>
      <c r="F46" s="5"/>
      <c r="G46" s="5"/>
      <c r="H46" s="5"/>
      <c r="I46" s="5"/>
      <c r="J46" s="5"/>
      <c r="K46" s="5"/>
    </row>
    <row r="47" customFormat="false" ht="17" hidden="false" customHeight="false" outlineLevel="0" collapsed="false">
      <c r="A47" s="19" t="s">
        <v>52</v>
      </c>
      <c r="B47" s="26" t="n">
        <v>0.00071</v>
      </c>
      <c r="C47" s="19" t="s">
        <v>50</v>
      </c>
      <c r="D47" s="19"/>
      <c r="E47" s="5"/>
      <c r="F47" s="5"/>
      <c r="G47" s="5"/>
      <c r="H47" s="5"/>
      <c r="I47" s="5"/>
      <c r="J47" s="5"/>
      <c r="K47" s="5"/>
    </row>
    <row r="48" customFormat="false" ht="17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customFormat="false" ht="17" hidden="false" customHeight="false" outlineLevel="0" collapsed="false">
      <c r="A49" s="27" t="s">
        <v>53</v>
      </c>
      <c r="B49" s="5"/>
      <c r="C49" s="5"/>
      <c r="D49" s="5"/>
      <c r="E49" s="5"/>
      <c r="F49" s="5"/>
      <c r="G49" s="5"/>
      <c r="H49" s="5"/>
      <c r="I49" s="5"/>
      <c r="J49" s="5"/>
      <c r="K49" s="5"/>
    </row>
    <row r="50" customFormat="false" ht="17" hidden="false" customHeight="false" outlineLevel="0" collapsed="false">
      <c r="A50" s="28"/>
      <c r="B50" s="10" t="s">
        <v>54</v>
      </c>
      <c r="C50" s="10" t="s">
        <v>55</v>
      </c>
      <c r="D50" s="5"/>
    </row>
    <row r="51" customFormat="false" ht="17" hidden="false" customHeight="false" outlineLevel="0" collapsed="false">
      <c r="A51" s="25" t="s">
        <v>56</v>
      </c>
      <c r="B51" s="15" t="s">
        <v>43</v>
      </c>
      <c r="C51" s="15" t="s">
        <v>44</v>
      </c>
      <c r="D51" s="5"/>
    </row>
    <row r="52" customFormat="false" ht="17" hidden="false" customHeight="false" outlineLevel="0" collapsed="false">
      <c r="A52" s="19" t="s">
        <v>57</v>
      </c>
      <c r="B52" s="18" t="n">
        <f aca="false">+C41</f>
        <v>25.3</v>
      </c>
      <c r="C52" s="18" t="n">
        <f aca="false">B52*4.38</f>
        <v>110.814</v>
      </c>
      <c r="D52" s="5" t="s">
        <v>58</v>
      </c>
    </row>
    <row r="53" customFormat="false" ht="17" hidden="false" customHeight="false" outlineLevel="0" collapsed="false">
      <c r="A53" s="19" t="s">
        <v>39</v>
      </c>
      <c r="B53" s="18" t="n">
        <f aca="false">+E41</f>
        <v>15.4</v>
      </c>
      <c r="C53" s="18" t="n">
        <f aca="false">B53*4.38</f>
        <v>67.452</v>
      </c>
      <c r="D53" s="5" t="s">
        <v>58</v>
      </c>
    </row>
    <row r="54" customFormat="false" ht="17" hidden="false" customHeight="false" outlineLevel="0" collapsed="false">
      <c r="A54" s="19" t="s">
        <v>59</v>
      </c>
      <c r="B54" s="18" t="n">
        <f aca="false">+G41*0.1</f>
        <v>0.54</v>
      </c>
      <c r="C54" s="18" t="n">
        <f aca="false">B54*4.38</f>
        <v>2.3652</v>
      </c>
      <c r="D54" s="5" t="s">
        <v>58</v>
      </c>
    </row>
    <row r="55" customFormat="false" ht="17" hidden="false" customHeight="false" outlineLevel="0" collapsed="false">
      <c r="A55" s="19" t="s">
        <v>49</v>
      </c>
      <c r="B55" s="18" t="n">
        <f aca="false">+B45*$B$19</f>
        <v>2.324775882</v>
      </c>
      <c r="C55" s="18" t="n">
        <f aca="false">B55*4.38</f>
        <v>10.18251836316</v>
      </c>
      <c r="D55" s="5"/>
    </row>
    <row r="56" customFormat="false" ht="17" hidden="false" customHeight="false" outlineLevel="0" collapsed="false">
      <c r="A56" s="19" t="s">
        <v>51</v>
      </c>
      <c r="B56" s="18" t="n">
        <f aca="false">+B46*$B$19</f>
        <v>1.197611818</v>
      </c>
      <c r="C56" s="18" t="n">
        <f aca="false">B56*4.38</f>
        <v>5.24553976284</v>
      </c>
      <c r="D56" s="5"/>
    </row>
    <row r="57" customFormat="false" ht="17" hidden="false" customHeight="false" outlineLevel="0" collapsed="false">
      <c r="A57" s="19" t="s">
        <v>52</v>
      </c>
      <c r="B57" s="18" t="n">
        <f aca="false">+B47*B19</f>
        <v>0.2500895267</v>
      </c>
      <c r="C57" s="18" t="n">
        <f aca="false">B57*4.38</f>
        <v>1.095392126946</v>
      </c>
      <c r="D57" s="5"/>
    </row>
    <row r="59" customFormat="false" ht="17" hidden="false" customHeight="false" outlineLevel="0" collapsed="false">
      <c r="A59" s="27" t="s">
        <v>60</v>
      </c>
      <c r="B59" s="5"/>
      <c r="C59" s="5"/>
    </row>
    <row r="60" customFormat="false" ht="17" hidden="false" customHeight="false" outlineLevel="0" collapsed="false">
      <c r="A60" s="28"/>
      <c r="B60" s="10" t="s">
        <v>54</v>
      </c>
      <c r="C60" s="10" t="s">
        <v>55</v>
      </c>
    </row>
    <row r="61" customFormat="false" ht="17" hidden="false" customHeight="false" outlineLevel="0" collapsed="false">
      <c r="A61" s="25" t="s">
        <v>56</v>
      </c>
      <c r="B61" s="15" t="s">
        <v>43</v>
      </c>
      <c r="C61" s="15" t="s">
        <v>44</v>
      </c>
    </row>
    <row r="62" customFormat="false" ht="17" hidden="false" customHeight="false" outlineLevel="0" collapsed="false">
      <c r="A62" s="19" t="s">
        <v>57</v>
      </c>
      <c r="B62" s="18" t="n">
        <f aca="false">+B52*1.15</f>
        <v>29.095</v>
      </c>
      <c r="C62" s="18" t="n">
        <f aca="false">+C52*1.15</f>
        <v>127.4361</v>
      </c>
    </row>
    <row r="63" customFormat="false" ht="17" hidden="false" customHeight="false" outlineLevel="0" collapsed="false">
      <c r="A63" s="19" t="s">
        <v>39</v>
      </c>
      <c r="B63" s="18" t="n">
        <f aca="false">+B53*1.15</f>
        <v>17.71</v>
      </c>
      <c r="C63" s="18" t="n">
        <f aca="false">+C53*1.15</f>
        <v>77.5698</v>
      </c>
    </row>
    <row r="64" customFormat="false" ht="17" hidden="false" customHeight="false" outlineLevel="0" collapsed="false">
      <c r="A64" s="19" t="s">
        <v>59</v>
      </c>
      <c r="B64" s="18" t="n">
        <f aca="false">+B54*1.15</f>
        <v>0.621</v>
      </c>
      <c r="C64" s="18" t="n">
        <f aca="false">+C54*1.15</f>
        <v>2.71998</v>
      </c>
    </row>
    <row r="65" customFormat="false" ht="17" hidden="false" customHeight="false" outlineLevel="0" collapsed="false">
      <c r="A65" s="19" t="s">
        <v>49</v>
      </c>
      <c r="B65" s="18" t="n">
        <f aca="false">+B55*1.15</f>
        <v>2.6734922643</v>
      </c>
      <c r="C65" s="18" t="n">
        <f aca="false">+C55*1.15</f>
        <v>11.709896117634</v>
      </c>
    </row>
    <row r="66" customFormat="false" ht="17" hidden="false" customHeight="false" outlineLevel="0" collapsed="false">
      <c r="A66" s="19" t="s">
        <v>51</v>
      </c>
      <c r="B66" s="18" t="n">
        <f aca="false">+B56*1.15</f>
        <v>1.3772535907</v>
      </c>
      <c r="C66" s="18" t="n">
        <f aca="false">+C56*1.15</f>
        <v>6.032370727266</v>
      </c>
    </row>
    <row r="67" customFormat="false" ht="17" hidden="false" customHeight="false" outlineLevel="0" collapsed="false">
      <c r="A67" s="19" t="s">
        <v>52</v>
      </c>
      <c r="B67" s="18" t="n">
        <f aca="false">+B57*1.15</f>
        <v>0.287602955705</v>
      </c>
      <c r="C67" s="18" t="n">
        <f aca="false">+C57*1.15</f>
        <v>1.2597009459879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4.05" hidden="false" customHeight="false" outlineLevel="0" collapsed="false"/>
    <row r="2" customFormat="false" ht="24.05" hidden="false" customHeight="false" outlineLevel="0" collapsed="false"/>
    <row r="3" customFormat="false" ht="24.05" hidden="false" customHeight="false" outlineLevel="0" collapsed="false"/>
    <row r="4" customFormat="false" ht="17" hidden="false" customHeight="false" outlineLevel="0" collapsed="false"/>
    <row r="5" customFormat="false" ht="19.35" hidden="false" customHeight="false" outlineLevel="0" collapsed="false"/>
    <row r="6" customFormat="false" ht="19.35" hidden="false" customHeight="false" outlineLevel="0" collapsed="false"/>
    <row r="7" customFormat="false" ht="21.7" hidden="false" customHeight="false" outlineLevel="0" collapsed="false"/>
    <row r="8" customFormat="false" ht="17" hidden="false" customHeight="false" outlineLevel="0" collapsed="false"/>
    <row r="9" customFormat="false" ht="19.35" hidden="false" customHeight="false" outlineLevel="0" collapsed="false"/>
    <row r="10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19.35" hidden="false" customHeight="false" outlineLevel="0" collapsed="false"/>
    <row r="14" customFormat="false" ht="19.35" hidden="false" customHeight="false" outlineLevel="0" collapsed="false"/>
    <row r="15" customFormat="false" ht="19.35" hidden="false" customHeight="false" outlineLevel="0" collapsed="false"/>
    <row r="16" customFormat="false" ht="19.35" hidden="false" customHeight="false" outlineLevel="0" collapsed="false"/>
    <row r="17" customFormat="false" ht="19.35" hidden="false" customHeight="false" outlineLevel="0" collapsed="false"/>
    <row r="18" customFormat="false" ht="19.35" hidden="false" customHeight="false" outlineLevel="0" collapsed="false"/>
    <row r="19" customFormat="false" ht="19.35" hidden="false" customHeight="false" outlineLevel="0" collapsed="false"/>
    <row r="20" customFormat="false" ht="19.35" hidden="false" customHeight="false" outlineLevel="0" collapsed="false"/>
    <row r="21" customFormat="false" ht="19.35" hidden="false" customHeight="false" outlineLevel="0" collapsed="false"/>
    <row r="22" customFormat="false" ht="19.35" hidden="false" customHeight="false" outlineLevel="0" collapsed="false"/>
    <row r="23" customFormat="false" ht="19.35" hidden="false" customHeight="false" outlineLevel="0" collapsed="false"/>
    <row r="24" customFormat="false" ht="19.35" hidden="false" customHeight="false" outlineLevel="0" collapsed="false"/>
    <row r="25" customFormat="false" ht="19.35" hidden="false" customHeight="false" outlineLevel="0" collapsed="false"/>
    <row r="26" customFormat="false" ht="19.35" hidden="false" customHeight="false" outlineLevel="0" collapsed="false"/>
    <row r="27" customFormat="false" ht="19.35" hidden="false" customHeight="false" outlineLevel="0" collapsed="false"/>
    <row r="28" customFormat="false" ht="19.35" hidden="false" customHeight="false" outlineLevel="0" collapsed="false"/>
    <row r="29" customFormat="false" ht="19.35" hidden="false" customHeight="false" outlineLevel="0" collapsed="false"/>
    <row r="30" customFormat="false" ht="19.35" hidden="false" customHeight="false" outlineLevel="0" collapsed="false"/>
    <row r="31" customFormat="false" ht="19.35" hidden="false" customHeight="false" outlineLevel="0" collapsed="false"/>
    <row r="32" customFormat="false" ht="19.35" hidden="false" customHeight="false" outlineLevel="0" collapsed="false"/>
    <row r="33" customFormat="false" ht="19.35" hidden="false" customHeight="false" outlineLevel="0" collapsed="false"/>
    <row r="34" customFormat="false" ht="19.35" hidden="false" customHeight="false" outlineLevel="0" collapsed="false"/>
    <row r="35" customFormat="false" ht="19.35" hidden="false" customHeight="false" outlineLevel="0" collapsed="false"/>
    <row r="36" customFormat="false" ht="19.35" hidden="false" customHeight="false" outlineLevel="0" collapsed="false"/>
    <row r="37" customFormat="false" ht="19.35" hidden="false" customHeight="false" outlineLevel="0" collapsed="false"/>
    <row r="38" customFormat="false" ht="19.35" hidden="false" customHeight="false" outlineLevel="0" collapsed="false"/>
    <row r="39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7"/>
  <sheetViews>
    <sheetView showFormulas="false" showGridLines="true" showRowColHeaders="true" showZeros="true" rightToLeft="false" tabSelected="false" showOutlineSymbols="true" defaultGridColor="true" view="normal" topLeftCell="B30" colorId="64" zoomScale="100" zoomScaleNormal="100" zoomScalePageLayoutView="100" workbookViewId="0">
      <selection pane="topLeft" activeCell="B22" activeCellId="0" sqref="B22 B22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10.27"/>
  </cols>
  <sheetData>
    <row r="1" customFormat="false" ht="24.05" hidden="false" customHeight="false" outlineLevel="0" collapsed="false">
      <c r="A1" s="2" t="s">
        <v>0</v>
      </c>
      <c r="B1" s="29"/>
      <c r="C1" s="29"/>
    </row>
    <row r="2" customFormat="false" ht="24.05" hidden="false" customHeight="false" outlineLevel="0" collapsed="false">
      <c r="A2" s="2" t="s">
        <v>1</v>
      </c>
      <c r="B2" s="29"/>
      <c r="C2" s="29"/>
    </row>
    <row r="3" customFormat="false" ht="24.05" hidden="false" customHeight="false" outlineLevel="0" collapsed="false">
      <c r="A3" s="2" t="s">
        <v>2</v>
      </c>
      <c r="B3" s="29"/>
      <c r="C3" s="29"/>
    </row>
    <row r="4" customFormat="false" ht="14.65" hidden="false" customHeight="false" outlineLevel="0" collapsed="false">
      <c r="B4" s="29"/>
      <c r="C4" s="29"/>
    </row>
    <row r="5" customFormat="false" ht="19.35" hidden="false" customHeight="false" outlineLevel="0" collapsed="false">
      <c r="A5" s="3" t="s">
        <v>61</v>
      </c>
      <c r="C5" s="1"/>
      <c r="D5" s="1"/>
      <c r="E5" s="1"/>
      <c r="F5" s="1"/>
      <c r="G5" s="1"/>
      <c r="H5" s="1"/>
      <c r="I5" s="1"/>
      <c r="J5" s="1"/>
      <c r="K5" s="3"/>
      <c r="L5" s="3"/>
    </row>
    <row r="6" customFormat="false" ht="19.35" hidden="false" customHeight="false" outlineLevel="0" collapsed="false"/>
    <row r="7" customFormat="false" ht="21.7" hidden="false" customHeight="false" outlineLevel="0" collapsed="false">
      <c r="A7" s="30" t="s">
        <v>62</v>
      </c>
    </row>
    <row r="9" customFormat="false" ht="19.35" hidden="false" customHeight="false" outlineLevel="0" collapsed="false">
      <c r="A9" s="5" t="s">
        <v>5</v>
      </c>
      <c r="B9" s="5" t="s">
        <v>63</v>
      </c>
      <c r="C9" s="5"/>
      <c r="D9" s="5"/>
      <c r="E9" s="5"/>
      <c r="F9" s="6"/>
      <c r="G9" s="6"/>
      <c r="H9" s="6"/>
    </row>
    <row r="10" customFormat="false" ht="19.35" hidden="false" customHeight="false" outlineLevel="0" collapsed="false">
      <c r="A10" s="5" t="s">
        <v>7</v>
      </c>
      <c r="B10" s="5" t="s">
        <v>8</v>
      </c>
      <c r="C10" s="5"/>
      <c r="D10" s="5"/>
      <c r="E10" s="5"/>
      <c r="F10" s="6"/>
      <c r="G10" s="6"/>
      <c r="H10" s="6"/>
    </row>
    <row r="11" customFormat="false" ht="19.35" hidden="false" customHeight="false" outlineLevel="0" collapsed="false">
      <c r="A11" s="5" t="s">
        <v>11</v>
      </c>
      <c r="B11" s="5" t="n">
        <v>7458</v>
      </c>
      <c r="C11" s="5"/>
      <c r="D11" s="5"/>
      <c r="E11" s="5"/>
      <c r="F11" s="6"/>
      <c r="G11" s="6"/>
      <c r="H11" s="6"/>
    </row>
    <row r="12" customFormat="false" ht="19.35" hidden="false" customHeight="false" outlineLevel="0" collapsed="false">
      <c r="A12" s="5" t="s">
        <v>64</v>
      </c>
      <c r="B12" s="5" t="n">
        <v>526</v>
      </c>
      <c r="C12" s="5" t="s">
        <v>65</v>
      </c>
      <c r="D12" s="5"/>
      <c r="E12" s="5"/>
      <c r="F12" s="6"/>
      <c r="G12" s="6"/>
      <c r="H12" s="6"/>
    </row>
    <row r="13" customFormat="false" ht="19.35" hidden="false" customHeight="false" outlineLevel="0" collapsed="false">
      <c r="A13" s="5" t="s">
        <v>66</v>
      </c>
      <c r="B13" s="5" t="n">
        <v>71</v>
      </c>
      <c r="C13" s="5" t="s">
        <v>67</v>
      </c>
      <c r="D13" s="5" t="s">
        <v>68</v>
      </c>
      <c r="E13" s="5"/>
      <c r="F13" s="6"/>
      <c r="G13" s="6"/>
      <c r="H13" s="6"/>
    </row>
    <row r="14" customFormat="false" ht="19.35" hidden="false" customHeight="false" outlineLevel="0" collapsed="false">
      <c r="A14" s="5"/>
      <c r="B14" s="5" t="n">
        <f aca="false">+B13*24</f>
        <v>1704</v>
      </c>
      <c r="C14" s="5" t="s">
        <v>69</v>
      </c>
      <c r="D14" s="5"/>
      <c r="E14" s="5"/>
      <c r="F14" s="6"/>
      <c r="G14" s="6"/>
      <c r="H14" s="6"/>
    </row>
    <row r="15" customFormat="false" ht="19.35" hidden="false" customHeight="false" outlineLevel="0" collapsed="false">
      <c r="A15" s="5"/>
      <c r="B15" s="8" t="n">
        <f aca="false">+B14*8760/1000000</f>
        <v>14.92704</v>
      </c>
      <c r="C15" s="5" t="s">
        <v>33</v>
      </c>
      <c r="D15" s="5"/>
      <c r="E15" s="5"/>
      <c r="F15" s="6"/>
      <c r="G15" s="6"/>
      <c r="H15" s="6"/>
    </row>
    <row r="16" customFormat="false" ht="19.35" hidden="false" customHeight="false" outlineLevel="0" collapsed="false">
      <c r="A16" s="5" t="s">
        <v>70</v>
      </c>
      <c r="B16" s="5" t="n">
        <v>1020</v>
      </c>
      <c r="C16" s="5" t="s">
        <v>10</v>
      </c>
      <c r="D16" s="5" t="s">
        <v>71</v>
      </c>
      <c r="E16" s="5"/>
      <c r="F16" s="6"/>
      <c r="G16" s="6"/>
      <c r="H16" s="6"/>
    </row>
    <row r="17" customFormat="false" ht="19.35" hidden="false" customHeight="false" outlineLevel="0" collapsed="false">
      <c r="A17" s="5" t="s">
        <v>72</v>
      </c>
      <c r="B17" s="31" t="n">
        <f aca="false">+B14*B16/B12</f>
        <v>3304.33460076046</v>
      </c>
      <c r="C17" s="5" t="s">
        <v>73</v>
      </c>
      <c r="D17" s="5"/>
      <c r="E17" s="5"/>
      <c r="F17" s="6"/>
      <c r="G17" s="6"/>
      <c r="H17" s="6"/>
    </row>
    <row r="18" customFormat="false" ht="19.35" hidden="false" customHeight="false" outlineLevel="0" collapsed="false">
      <c r="A18" s="5"/>
      <c r="B18" s="8" t="n">
        <f aca="false">+B17*B12/1000000</f>
        <v>1.73808</v>
      </c>
      <c r="C18" s="5" t="s">
        <v>20</v>
      </c>
      <c r="D18" s="5"/>
      <c r="E18" s="5"/>
      <c r="F18" s="6"/>
      <c r="G18" s="6"/>
      <c r="H18" s="6"/>
    </row>
    <row r="19" customFormat="false" ht="19.35" hidden="false" customHeight="false" outlineLevel="0" collapsed="false">
      <c r="A19" s="5" t="s">
        <v>25</v>
      </c>
      <c r="B19" s="5" t="n">
        <v>1200</v>
      </c>
      <c r="C19" s="5" t="s">
        <v>26</v>
      </c>
      <c r="D19" s="5"/>
      <c r="E19" s="5"/>
      <c r="F19" s="6"/>
      <c r="G19" s="6"/>
      <c r="H19" s="6"/>
    </row>
    <row r="20" customFormat="false" ht="19.35" hidden="false" customHeight="false" outlineLevel="0" collapsed="false">
      <c r="A20" s="5"/>
      <c r="B20" s="5"/>
      <c r="C20" s="5"/>
      <c r="D20" s="5"/>
      <c r="E20" s="5"/>
      <c r="F20" s="6"/>
      <c r="G20" s="6"/>
      <c r="H20" s="6"/>
    </row>
    <row r="21" customFormat="false" ht="19.35" hidden="false" customHeight="false" outlineLevel="0" collapsed="false">
      <c r="A21" s="5" t="s">
        <v>74</v>
      </c>
      <c r="B21" s="5" t="n">
        <v>8760</v>
      </c>
      <c r="C21" s="5" t="s">
        <v>75</v>
      </c>
      <c r="D21" s="5"/>
      <c r="E21" s="5"/>
      <c r="F21" s="6"/>
      <c r="G21" s="6"/>
      <c r="H21" s="6"/>
    </row>
    <row r="22" customFormat="false" ht="19.35" hidden="false" customHeight="false" outlineLevel="0" collapsed="false">
      <c r="A22" s="6"/>
      <c r="B22" s="6"/>
      <c r="C22" s="6"/>
      <c r="D22" s="6"/>
      <c r="E22" s="6"/>
      <c r="F22" s="6"/>
      <c r="G22" s="6"/>
      <c r="H22" s="6"/>
    </row>
    <row r="23" customFormat="false" ht="19.35" hidden="false" customHeight="false" outlineLevel="0" collapsed="false">
      <c r="A23" s="5" t="s">
        <v>76</v>
      </c>
      <c r="G23" s="6"/>
      <c r="H23" s="6"/>
    </row>
    <row r="24" customFormat="false" ht="19.35" hidden="false" customHeight="false" outlineLevel="0" collapsed="false">
      <c r="A24" s="19" t="s">
        <v>56</v>
      </c>
      <c r="B24" s="17" t="s">
        <v>77</v>
      </c>
      <c r="C24" s="17" t="s">
        <v>78</v>
      </c>
      <c r="D24" s="17" t="s">
        <v>79</v>
      </c>
      <c r="E24" s="5"/>
      <c r="F24" s="5"/>
      <c r="G24" s="5"/>
      <c r="H24" s="5"/>
    </row>
    <row r="25" customFormat="false" ht="19.35" hidden="false" customHeight="false" outlineLevel="0" collapsed="false">
      <c r="A25" s="19" t="s">
        <v>80</v>
      </c>
      <c r="B25" s="19" t="n">
        <v>24.9</v>
      </c>
      <c r="C25" s="19" t="s">
        <v>81</v>
      </c>
      <c r="D25" s="19" t="s">
        <v>82</v>
      </c>
      <c r="E25" s="5"/>
      <c r="F25" s="5"/>
      <c r="G25" s="5"/>
      <c r="H25" s="5"/>
    </row>
    <row r="26" customFormat="false" ht="19.35" hidden="false" customHeight="false" outlineLevel="0" collapsed="false">
      <c r="A26" s="19" t="s">
        <v>39</v>
      </c>
      <c r="B26" s="19" t="n">
        <v>1.76</v>
      </c>
      <c r="C26" s="19" t="s">
        <v>81</v>
      </c>
      <c r="D26" s="19" t="s">
        <v>82</v>
      </c>
      <c r="E26" s="5"/>
      <c r="F26" s="5"/>
      <c r="G26" s="5"/>
      <c r="H26" s="5"/>
    </row>
    <row r="27" customFormat="false" ht="19.35" hidden="false" customHeight="false" outlineLevel="0" collapsed="false">
      <c r="A27" s="19" t="s">
        <v>83</v>
      </c>
      <c r="B27" s="19" t="n">
        <v>0.21</v>
      </c>
      <c r="C27" s="19" t="s">
        <v>81</v>
      </c>
      <c r="D27" s="19" t="s">
        <v>82</v>
      </c>
      <c r="E27" s="5"/>
      <c r="F27" s="5"/>
      <c r="G27" s="5"/>
      <c r="H27" s="5"/>
    </row>
    <row r="28" customFormat="false" ht="19.35" hidden="false" customHeight="false" outlineLevel="0" collapsed="false">
      <c r="A28" s="19" t="s">
        <v>49</v>
      </c>
      <c r="B28" s="32" t="n">
        <v>0.04831</v>
      </c>
      <c r="C28" s="19" t="s">
        <v>50</v>
      </c>
      <c r="D28" s="19" t="s">
        <v>84</v>
      </c>
      <c r="E28" s="5"/>
      <c r="F28" s="5"/>
      <c r="G28" s="5"/>
      <c r="H28" s="5"/>
    </row>
    <row r="29" customFormat="false" ht="19.35" hidden="false" customHeight="false" outlineLevel="0" collapsed="false">
      <c r="A29" s="19" t="s">
        <v>51</v>
      </c>
      <c r="B29" s="33" t="n">
        <v>0.000588</v>
      </c>
      <c r="C29" s="19" t="s">
        <v>50</v>
      </c>
      <c r="D29" s="19" t="s">
        <v>84</v>
      </c>
      <c r="E29" s="5"/>
      <c r="F29" s="5"/>
      <c r="G29" s="5"/>
      <c r="H29" s="5"/>
    </row>
    <row r="30" customFormat="false" ht="19.35" hidden="false" customHeight="false" outlineLevel="0" collapsed="false">
      <c r="A30" s="5"/>
      <c r="B30" s="5"/>
      <c r="C30" s="5"/>
      <c r="D30" s="5"/>
      <c r="E30" s="5"/>
      <c r="F30" s="5"/>
      <c r="G30" s="5"/>
      <c r="H30" s="5"/>
    </row>
    <row r="31" customFormat="false" ht="19.35" hidden="false" customHeight="false" outlineLevel="0" collapsed="false">
      <c r="A31" s="27" t="s">
        <v>85</v>
      </c>
      <c r="B31" s="5"/>
      <c r="C31" s="5"/>
      <c r="D31" s="5"/>
      <c r="E31" s="5"/>
      <c r="F31" s="5"/>
      <c r="G31" s="5"/>
      <c r="H31" s="5"/>
    </row>
    <row r="32" customFormat="false" ht="19.35" hidden="false" customHeight="false" outlineLevel="0" collapsed="false">
      <c r="A32" s="28"/>
      <c r="B32" s="10" t="s">
        <v>54</v>
      </c>
      <c r="C32" s="10" t="s">
        <v>55</v>
      </c>
      <c r="D32" s="5"/>
    </row>
    <row r="33" customFormat="false" ht="19.35" hidden="false" customHeight="false" outlineLevel="0" collapsed="false">
      <c r="A33" s="25" t="s">
        <v>56</v>
      </c>
      <c r="B33" s="15" t="s">
        <v>43</v>
      </c>
      <c r="C33" s="15" t="s">
        <v>44</v>
      </c>
      <c r="D33" s="5"/>
    </row>
    <row r="34" customFormat="false" ht="19.35" hidden="false" customHeight="false" outlineLevel="0" collapsed="false">
      <c r="A34" s="19" t="s">
        <v>57</v>
      </c>
      <c r="B34" s="18" t="n">
        <f aca="false">+B25</f>
        <v>24.9</v>
      </c>
      <c r="C34" s="18" t="n">
        <f aca="false">+B34*$B$21/2000</f>
        <v>109.062</v>
      </c>
      <c r="D34" s="5"/>
    </row>
    <row r="35" customFormat="false" ht="19.35" hidden="false" customHeight="false" outlineLevel="0" collapsed="false">
      <c r="A35" s="19" t="s">
        <v>39</v>
      </c>
      <c r="B35" s="18" t="n">
        <f aca="false">+B26</f>
        <v>1.76</v>
      </c>
      <c r="C35" s="18" t="n">
        <f aca="false">+B35*$B$21/2000</f>
        <v>7.7088</v>
      </c>
      <c r="D35" s="5"/>
    </row>
    <row r="36" customFormat="false" ht="19.35" hidden="false" customHeight="false" outlineLevel="0" collapsed="false">
      <c r="A36" s="19" t="s">
        <v>59</v>
      </c>
      <c r="B36" s="18" t="n">
        <f aca="false">+B27</f>
        <v>0.21</v>
      </c>
      <c r="C36" s="18" t="n">
        <f aca="false">+B36*$B$21/2000</f>
        <v>0.9198</v>
      </c>
      <c r="D36" s="5"/>
    </row>
    <row r="37" customFormat="false" ht="19.35" hidden="false" customHeight="false" outlineLevel="0" collapsed="false">
      <c r="A37" s="19" t="s">
        <v>49</v>
      </c>
      <c r="B37" s="18" t="n">
        <f aca="false">+B28*B18</f>
        <v>0.0839666448</v>
      </c>
      <c r="C37" s="18" t="n">
        <f aca="false">+B37*$B$21/2000</f>
        <v>0.367773904224</v>
      </c>
      <c r="D37" s="5"/>
    </row>
    <row r="38" customFormat="false" ht="19.35" hidden="false" customHeight="false" outlineLevel="0" collapsed="false">
      <c r="A38" s="19" t="s">
        <v>51</v>
      </c>
      <c r="B38" s="34" t="n">
        <f aca="false">+B29*B18</f>
        <v>0.00102199104</v>
      </c>
      <c r="C38" s="18" t="n">
        <f aca="false">+B38*$B$21/2000</f>
        <v>0.0044763207552</v>
      </c>
      <c r="D38" s="5"/>
    </row>
    <row r="39" customFormat="false" ht="19.35" hidden="false" customHeight="false" outlineLevel="0" collapsed="false"/>
    <row r="40" customFormat="false" ht="19.35" hidden="false" customHeight="false" outlineLevel="0" collapsed="false">
      <c r="A40" s="5" t="s">
        <v>86</v>
      </c>
    </row>
    <row r="41" customFormat="false" ht="19.35" hidden="false" customHeight="false" outlineLevel="0" collapsed="false">
      <c r="A41" s="5" t="s">
        <v>87</v>
      </c>
    </row>
    <row r="42" customFormat="false" ht="19.35" hidden="false" customHeight="false" outlineLevel="0" collapsed="false">
      <c r="A42" s="5" t="s">
        <v>88</v>
      </c>
    </row>
    <row r="43" customFormat="false" ht="19.35" hidden="false" customHeight="false" outlineLevel="0" collapsed="false">
      <c r="A43" s="5"/>
    </row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85"/>
    <col collapsed="false" customWidth="true" hidden="false" outlineLevel="0" max="3" min="3" style="1" width="10.13"/>
    <col collapsed="false" customWidth="true" hidden="false" outlineLevel="0" max="4" min="4" style="1" width="11.56"/>
  </cols>
  <sheetData>
    <row r="1" customFormat="false" ht="24.05" hidden="false" customHeight="false" outlineLevel="0" collapsed="false">
      <c r="A1" s="35" t="s">
        <v>0</v>
      </c>
      <c r="B1" s="5"/>
      <c r="C1" s="5"/>
      <c r="D1" s="5"/>
      <c r="E1" s="5"/>
      <c r="F1" s="5"/>
    </row>
    <row r="2" customFormat="false" ht="24.05" hidden="false" customHeight="false" outlineLevel="0" collapsed="false">
      <c r="A2" s="35" t="s">
        <v>1</v>
      </c>
      <c r="B2" s="5"/>
      <c r="C2" s="5"/>
      <c r="D2" s="5"/>
      <c r="E2" s="5"/>
      <c r="F2" s="5"/>
    </row>
    <row r="3" customFormat="false" ht="24.05" hidden="false" customHeight="false" outlineLevel="0" collapsed="false">
      <c r="A3" s="35" t="s">
        <v>2</v>
      </c>
      <c r="B3" s="5"/>
      <c r="C3" s="5"/>
      <c r="D3" s="5"/>
      <c r="E3" s="5"/>
      <c r="F3" s="5"/>
    </row>
    <row r="4" customFormat="false" ht="17" hidden="false" customHeight="false" outlineLevel="0" collapsed="false">
      <c r="A4" s="5"/>
      <c r="B4" s="5"/>
      <c r="C4" s="5"/>
      <c r="D4" s="5"/>
      <c r="E4" s="5"/>
      <c r="F4" s="5"/>
    </row>
    <row r="5" customFormat="false" ht="19.35" hidden="false" customHeight="false" outlineLevel="0" collapsed="false">
      <c r="A5" s="5"/>
      <c r="B5" s="5"/>
      <c r="C5" s="5"/>
      <c r="D5" s="5"/>
      <c r="E5" s="5"/>
      <c r="F5" s="5"/>
    </row>
    <row r="6" customFormat="false" ht="19.35" hidden="false" customHeight="false" outlineLevel="0" collapsed="false">
      <c r="A6" s="27" t="s">
        <v>89</v>
      </c>
      <c r="B6" s="5"/>
      <c r="C6" s="5"/>
      <c r="D6" s="5"/>
      <c r="E6" s="5"/>
      <c r="F6" s="5"/>
    </row>
    <row r="7" customFormat="false" ht="21.7" hidden="false" customHeight="false" outlineLevel="0" collapsed="false">
      <c r="A7" s="17" t="s">
        <v>90</v>
      </c>
      <c r="B7" s="17" t="s">
        <v>91</v>
      </c>
      <c r="C7" s="17" t="s">
        <v>92</v>
      </c>
      <c r="D7" s="17" t="s">
        <v>93</v>
      </c>
      <c r="E7" s="14"/>
      <c r="F7" s="5"/>
    </row>
    <row r="8" customFormat="false" ht="17" hidden="false" customHeight="false" outlineLevel="0" collapsed="false">
      <c r="A8" s="17" t="n">
        <v>201</v>
      </c>
      <c r="B8" s="36" t="n">
        <f aca="false">'1999 EIQ'!K12</f>
        <v>442.887666666667</v>
      </c>
      <c r="C8" s="36" t="n">
        <f aca="false">'1999 EIQ'!L12</f>
        <v>43.2677</v>
      </c>
      <c r="D8" s="37" t="n">
        <f aca="false">'1999 EIQ'!M12</f>
        <v>0.160818</v>
      </c>
      <c r="E8" s="38"/>
      <c r="F8" s="5"/>
    </row>
    <row r="9" customFormat="false" ht="19.35" hidden="false" customHeight="false" outlineLevel="0" collapsed="false">
      <c r="A9" s="17" t="n">
        <v>202</v>
      </c>
      <c r="B9" s="36" t="n">
        <f aca="false">'1999 EIQ'!K13</f>
        <v>420.507733333333</v>
      </c>
      <c r="C9" s="36" t="n">
        <f aca="false">'1999 EIQ'!L13</f>
        <v>39.5358833333333</v>
      </c>
      <c r="D9" s="36" t="n">
        <f aca="false">'1999 EIQ'!M13</f>
        <v>0.1257445</v>
      </c>
      <c r="E9" s="38"/>
      <c r="F9" s="5"/>
    </row>
    <row r="10" customFormat="false" ht="19.35" hidden="false" customHeight="false" outlineLevel="0" collapsed="false">
      <c r="A10" s="17" t="n">
        <v>203</v>
      </c>
      <c r="B10" s="36" t="n">
        <f aca="false">'1999 EIQ'!K14</f>
        <v>286.795016666667</v>
      </c>
      <c r="C10" s="36" t="n">
        <f aca="false">'1999 EIQ'!L14</f>
        <v>45.5667333333333</v>
      </c>
      <c r="D10" s="36" t="n">
        <f aca="false">'1999 EIQ'!M14</f>
        <v>0.15022</v>
      </c>
      <c r="E10" s="38"/>
      <c r="F10" s="5"/>
    </row>
    <row r="11" customFormat="false" ht="19.35" hidden="false" customHeight="false" outlineLevel="0" collapsed="false">
      <c r="A11" s="17" t="n">
        <v>221</v>
      </c>
      <c r="B11" s="36" t="n">
        <f aca="false">'1999 EIQ'!K15</f>
        <v>10.57131</v>
      </c>
      <c r="C11" s="36" t="n">
        <f aca="false">'1999 EIQ'!L15</f>
        <v>2.15946</v>
      </c>
      <c r="D11" s="36" t="n">
        <f aca="false">'1999 EIQ'!M15</f>
        <v>0.251220528</v>
      </c>
      <c r="E11" s="38"/>
      <c r="F11" s="5"/>
    </row>
    <row r="12" customFormat="false" ht="19.35" hidden="false" customHeight="false" outlineLevel="0" collapsed="false">
      <c r="A12" s="17" t="n">
        <v>222</v>
      </c>
      <c r="B12" s="36" t="n">
        <f aca="false">'1999 EIQ'!K16</f>
        <v>6.3546</v>
      </c>
      <c r="C12" s="36" t="n">
        <f aca="false">'1999 EIQ'!L16</f>
        <v>1.1214</v>
      </c>
      <c r="D12" s="36" t="n">
        <f aca="false">'1999 EIQ'!M16</f>
        <v>0.186989712</v>
      </c>
      <c r="E12" s="38"/>
      <c r="F12" s="5"/>
    </row>
    <row r="13" customFormat="false" ht="19.35" hidden="false" customHeight="false" outlineLevel="0" collapsed="false">
      <c r="A13" s="17" t="s">
        <v>94</v>
      </c>
      <c r="B13" s="36" t="n">
        <f aca="false">SUM(B8:B12)</f>
        <v>1167.11632666667</v>
      </c>
      <c r="C13" s="36" t="n">
        <f aca="false">SUM(C8:C12)</f>
        <v>131.651176666667</v>
      </c>
      <c r="D13" s="36" t="n">
        <f aca="false">SUM(D8:D12)</f>
        <v>0.87499274</v>
      </c>
      <c r="E13" s="38"/>
      <c r="F13" s="5"/>
    </row>
    <row r="14" customFormat="false" ht="19.35" hidden="false" customHeight="false" outlineLevel="0" collapsed="false">
      <c r="A14" s="16"/>
      <c r="B14" s="39"/>
      <c r="C14" s="39"/>
      <c r="D14" s="39"/>
      <c r="E14" s="40"/>
      <c r="F14" s="5"/>
    </row>
    <row r="15" customFormat="false" ht="19.35" hidden="false" customHeight="false" outlineLevel="0" collapsed="false">
      <c r="A15" s="27" t="s">
        <v>95</v>
      </c>
      <c r="B15" s="8"/>
      <c r="C15" s="8"/>
      <c r="D15" s="8"/>
      <c r="E15" s="40"/>
      <c r="F15" s="5"/>
    </row>
    <row r="16" customFormat="false" ht="19.35" hidden="false" customHeight="false" outlineLevel="0" collapsed="false">
      <c r="A16" s="17" t="s">
        <v>90</v>
      </c>
      <c r="B16" s="36" t="s">
        <v>91</v>
      </c>
      <c r="C16" s="36" t="s">
        <v>92</v>
      </c>
      <c r="D16" s="36" t="s">
        <v>93</v>
      </c>
      <c r="E16" s="40"/>
      <c r="F16" s="5"/>
    </row>
    <row r="17" customFormat="false" ht="19.35" hidden="false" customHeight="false" outlineLevel="0" collapsed="false">
      <c r="A17" s="17" t="n">
        <v>201</v>
      </c>
      <c r="B17" s="36" t="n">
        <f aca="false">'2000 EIQ'!K12</f>
        <v>434.791</v>
      </c>
      <c r="C17" s="36" t="n">
        <f aca="false">'2000 EIQ'!L12</f>
        <v>42.4767</v>
      </c>
      <c r="D17" s="36" t="n">
        <f aca="false">'2000 EIQ'!M12</f>
        <v>0.157878</v>
      </c>
      <c r="E17" s="40"/>
      <c r="F17" s="5"/>
    </row>
    <row r="18" customFormat="false" ht="19.35" hidden="false" customHeight="false" outlineLevel="0" collapsed="false">
      <c r="A18" s="17" t="n">
        <v>202</v>
      </c>
      <c r="B18" s="36" t="n">
        <f aca="false">'2000 EIQ'!K13</f>
        <v>470.186666666667</v>
      </c>
      <c r="C18" s="36" t="n">
        <f aca="false">'2000 EIQ'!L13</f>
        <v>44.2066666666667</v>
      </c>
      <c r="D18" s="36" t="n">
        <f aca="false">'2000 EIQ'!M13</f>
        <v>0.1406</v>
      </c>
      <c r="E18" s="40"/>
      <c r="F18" s="5"/>
    </row>
    <row r="19" customFormat="false" ht="19.35" hidden="false" customHeight="false" outlineLevel="0" collapsed="false">
      <c r="A19" s="17" t="n">
        <v>203</v>
      </c>
      <c r="B19" s="36" t="n">
        <f aca="false">'2000 EIQ'!K14</f>
        <v>316.768933333333</v>
      </c>
      <c r="C19" s="36" t="n">
        <f aca="false">'2000 EIQ'!L14</f>
        <v>50.3290666666667</v>
      </c>
      <c r="D19" s="36" t="n">
        <f aca="false">'2000 EIQ'!M14</f>
        <v>0.16592</v>
      </c>
      <c r="E19" s="40"/>
      <c r="F19" s="5"/>
    </row>
    <row r="20" customFormat="false" ht="19.35" hidden="false" customHeight="false" outlineLevel="0" collapsed="false">
      <c r="A20" s="17" t="n">
        <v>221</v>
      </c>
      <c r="B20" s="36" t="n">
        <f aca="false">'2000 EIQ'!K15</f>
        <v>11.86799</v>
      </c>
      <c r="C20" s="36" t="n">
        <f aca="false">'2000 EIQ'!L15</f>
        <v>2.42434</v>
      </c>
      <c r="D20" s="36" t="n">
        <f aca="false">'2000 EIQ'!M15</f>
        <v>0.282035312</v>
      </c>
      <c r="E20" s="40"/>
      <c r="F20" s="5"/>
    </row>
    <row r="21" customFormat="false" ht="19.35" hidden="false" customHeight="false" outlineLevel="0" collapsed="false">
      <c r="A21" s="17" t="n">
        <v>222</v>
      </c>
      <c r="B21" s="36" t="n">
        <f aca="false">'2000 EIQ'!K16</f>
        <v>5.3482</v>
      </c>
      <c r="C21" s="36" t="n">
        <f aca="false">'2000 EIQ'!L16</f>
        <v>0.9438</v>
      </c>
      <c r="D21" s="36" t="n">
        <f aca="false">'2000 EIQ'!M16</f>
        <v>0.157375504</v>
      </c>
      <c r="E21" s="40"/>
      <c r="F21" s="5"/>
    </row>
    <row r="22" customFormat="false" ht="19.35" hidden="false" customHeight="false" outlineLevel="0" collapsed="false">
      <c r="A22" s="17" t="s">
        <v>94</v>
      </c>
      <c r="B22" s="36" t="n">
        <f aca="false">SUM(B17:B21)</f>
        <v>1238.96279</v>
      </c>
      <c r="C22" s="36" t="n">
        <f aca="false">SUM(C17:C21)</f>
        <v>140.380573333333</v>
      </c>
      <c r="D22" s="36" t="n">
        <f aca="false">SUM(D17:D21)</f>
        <v>0.903808816</v>
      </c>
      <c r="E22" s="5"/>
      <c r="F22" s="5"/>
      <c r="G22" s="5"/>
    </row>
    <row r="23" customFormat="false" ht="19.35" hidden="false" customHeight="false" outlineLevel="0" collapsed="false">
      <c r="A23" s="16"/>
      <c r="B23" s="39"/>
      <c r="C23" s="39"/>
      <c r="D23" s="39"/>
      <c r="E23" s="5"/>
      <c r="F23" s="5"/>
      <c r="G23" s="5"/>
    </row>
    <row r="24" customFormat="false" ht="19.35" hidden="false" customHeight="false" outlineLevel="0" collapsed="false">
      <c r="A24" s="27" t="s">
        <v>96</v>
      </c>
      <c r="B24" s="8"/>
      <c r="C24" s="8"/>
      <c r="D24" s="8"/>
      <c r="E24" s="5"/>
      <c r="F24" s="5"/>
      <c r="G24" s="5"/>
    </row>
    <row r="25" customFormat="false" ht="19.35" hidden="false" customHeight="false" outlineLevel="0" collapsed="false">
      <c r="A25" s="17" t="s">
        <v>90</v>
      </c>
      <c r="B25" s="36" t="s">
        <v>91</v>
      </c>
      <c r="C25" s="36" t="s">
        <v>92</v>
      </c>
      <c r="D25" s="36" t="s">
        <v>93</v>
      </c>
      <c r="E25" s="5"/>
      <c r="F25" s="5"/>
    </row>
    <row r="26" customFormat="false" ht="19.35" hidden="false" customHeight="false" outlineLevel="0" collapsed="false">
      <c r="A26" s="17" t="n">
        <v>201</v>
      </c>
      <c r="B26" s="36" t="n">
        <f aca="false">(B8+B17)/2</f>
        <v>438.839333333333</v>
      </c>
      <c r="C26" s="36" t="n">
        <f aca="false">(C8+C17)/2</f>
        <v>42.8722</v>
      </c>
      <c r="D26" s="36" t="n">
        <f aca="false">(D8+D17)/2</f>
        <v>0.159348</v>
      </c>
      <c r="E26" s="5"/>
      <c r="F26" s="5"/>
    </row>
    <row r="27" customFormat="false" ht="19.35" hidden="false" customHeight="false" outlineLevel="0" collapsed="false">
      <c r="A27" s="17" t="n">
        <v>202</v>
      </c>
      <c r="B27" s="36" t="n">
        <f aca="false">(B9+B18)/2</f>
        <v>445.3472</v>
      </c>
      <c r="C27" s="36" t="n">
        <f aca="false">(C9+C18)/2</f>
        <v>41.871275</v>
      </c>
      <c r="D27" s="36" t="n">
        <f aca="false">(D9+D18)/2</f>
        <v>0.13317225</v>
      </c>
      <c r="E27" s="5"/>
      <c r="F27" s="5"/>
    </row>
    <row r="28" customFormat="false" ht="19.35" hidden="false" customHeight="false" outlineLevel="0" collapsed="false">
      <c r="A28" s="17" t="n">
        <v>203</v>
      </c>
      <c r="B28" s="36" t="n">
        <f aca="false">(B10+B19)/2</f>
        <v>301.781975</v>
      </c>
      <c r="C28" s="36" t="n">
        <f aca="false">(C10+C19)/2</f>
        <v>47.9479</v>
      </c>
      <c r="D28" s="36" t="n">
        <f aca="false">(D10+D19)/2</f>
        <v>0.15807</v>
      </c>
      <c r="E28" s="5"/>
      <c r="F28" s="5"/>
    </row>
    <row r="29" customFormat="false" ht="19.35" hidden="false" customHeight="false" outlineLevel="0" collapsed="false">
      <c r="A29" s="17" t="n">
        <v>221</v>
      </c>
      <c r="B29" s="36" t="n">
        <f aca="false">(B11+B20)/2</f>
        <v>11.21965</v>
      </c>
      <c r="C29" s="36" t="n">
        <f aca="false">(C11+C20)/2</f>
        <v>2.2919</v>
      </c>
      <c r="D29" s="36" t="n">
        <f aca="false">(D11+D20)/2</f>
        <v>0.26662792</v>
      </c>
      <c r="E29" s="5"/>
      <c r="F29" s="5"/>
    </row>
    <row r="30" customFormat="false" ht="19.35" hidden="false" customHeight="false" outlineLevel="0" collapsed="false">
      <c r="A30" s="17" t="n">
        <v>222</v>
      </c>
      <c r="B30" s="36" t="n">
        <f aca="false">(B12+B21)/2</f>
        <v>5.8514</v>
      </c>
      <c r="C30" s="36" t="n">
        <f aca="false">(C12+C21)/2</f>
        <v>1.0326</v>
      </c>
      <c r="D30" s="36" t="n">
        <f aca="false">(D12+D21)/2</f>
        <v>0.172182608</v>
      </c>
      <c r="E30" s="5"/>
      <c r="F30" s="5"/>
    </row>
    <row r="31" customFormat="false" ht="19.35" hidden="false" customHeight="false" outlineLevel="0" collapsed="false">
      <c r="A31" s="17" t="s">
        <v>94</v>
      </c>
      <c r="B31" s="36" t="n">
        <f aca="false">SUM(B26:B30)</f>
        <v>1203.03955833333</v>
      </c>
      <c r="C31" s="36" t="n">
        <f aca="false">SUM(C26:C30)</f>
        <v>136.015875</v>
      </c>
      <c r="D31" s="36" t="n">
        <f aca="false">SUM(D26:D30)</f>
        <v>0.889400778</v>
      </c>
      <c r="E31" s="5"/>
      <c r="F31" s="5"/>
    </row>
    <row r="32" customFormat="false" ht="19.35" hidden="false" customHeight="false" outlineLevel="0" collapsed="false">
      <c r="A32" s="5"/>
      <c r="B32" s="8"/>
      <c r="C32" s="8"/>
      <c r="D32" s="8"/>
      <c r="E32" s="5"/>
      <c r="F32" s="5"/>
      <c r="G32" s="5"/>
    </row>
    <row r="33" customFormat="false" ht="19.35" hidden="false" customHeight="false" outlineLevel="0" collapsed="false">
      <c r="A33" s="27" t="s">
        <v>97</v>
      </c>
      <c r="B33" s="8"/>
      <c r="C33" s="8"/>
      <c r="D33" s="8"/>
      <c r="E33" s="5"/>
      <c r="F33" s="5"/>
      <c r="G33" s="5"/>
    </row>
    <row r="34" customFormat="false" ht="19.35" hidden="false" customHeight="false" outlineLevel="0" collapsed="false">
      <c r="A34" s="19" t="s">
        <v>37</v>
      </c>
      <c r="B34" s="36" t="n">
        <f aca="false">Turbine!C62</f>
        <v>127.4361</v>
      </c>
      <c r="C34" s="36" t="n">
        <f aca="false">Turbine!C63</f>
        <v>77.5698</v>
      </c>
      <c r="D34" s="36" t="n">
        <f aca="false">Turbine!C64</f>
        <v>2.71998</v>
      </c>
      <c r="E34" s="5"/>
      <c r="F34" s="5"/>
    </row>
    <row r="35" customFormat="false" ht="19.35" hidden="false" customHeight="false" outlineLevel="0" collapsed="false">
      <c r="A35" s="19" t="s">
        <v>98</v>
      </c>
      <c r="B35" s="36" t="n">
        <f aca="false">'Gen Engines'!C34</f>
        <v>109.062</v>
      </c>
      <c r="C35" s="36" t="n">
        <f aca="false">'Gen Engines'!C35</f>
        <v>7.7088</v>
      </c>
      <c r="D35" s="36" t="n">
        <f aca="false">'Gen Engines'!C36</f>
        <v>0.9198</v>
      </c>
      <c r="E35" s="5"/>
      <c r="F35" s="5"/>
      <c r="G35" s="5"/>
    </row>
    <row r="36" customFormat="false" ht="19.35" hidden="false" customHeight="false" outlineLevel="0" collapsed="false">
      <c r="A36" s="19" t="s">
        <v>99</v>
      </c>
      <c r="B36" s="36" t="n">
        <f aca="false">SUM(B34:B35)</f>
        <v>236.4981</v>
      </c>
      <c r="C36" s="36" t="n">
        <f aca="false">SUM(C34:C35)</f>
        <v>85.2786</v>
      </c>
      <c r="D36" s="36" t="n">
        <f aca="false">SUM(D34:D35)</f>
        <v>3.63978</v>
      </c>
      <c r="E36" s="5"/>
      <c r="F36" s="5"/>
    </row>
    <row r="37" customFormat="false" ht="19.35" hidden="false" customHeight="false" outlineLevel="0" collapsed="false">
      <c r="A37" s="5"/>
      <c r="B37" s="8"/>
      <c r="C37" s="8"/>
      <c r="D37" s="8"/>
      <c r="E37" s="5"/>
      <c r="F37" s="5"/>
    </row>
    <row r="38" customFormat="false" ht="19.35" hidden="false" customHeight="false" outlineLevel="0" collapsed="false">
      <c r="A38" s="27" t="s">
        <v>100</v>
      </c>
      <c r="B38" s="8"/>
      <c r="C38" s="8"/>
      <c r="D38" s="8"/>
      <c r="E38" s="5"/>
      <c r="F38" s="5"/>
    </row>
    <row r="39" customFormat="false" ht="19.35" hidden="false" customHeight="false" outlineLevel="0" collapsed="false">
      <c r="A39" s="5"/>
      <c r="B39" s="36" t="n">
        <f aca="false">+B31</f>
        <v>1203.03955833333</v>
      </c>
      <c r="C39" s="36" t="n">
        <f aca="false">+C31</f>
        <v>136.015875</v>
      </c>
      <c r="D39" s="36" t="n">
        <f aca="false">+D31</f>
        <v>0.889400778</v>
      </c>
      <c r="E39" s="5"/>
      <c r="F39" s="5"/>
    </row>
    <row r="40" customFormat="false" ht="19.35" hidden="false" customHeight="false" outlineLevel="0" collapsed="false">
      <c r="A40" s="5"/>
      <c r="B40" s="39"/>
      <c r="C40" s="39"/>
      <c r="D40" s="39"/>
      <c r="E40" s="5"/>
      <c r="F40" s="5"/>
    </row>
    <row r="41" customFormat="false" ht="19.35" hidden="false" customHeight="false" outlineLevel="0" collapsed="false">
      <c r="A41" s="27" t="s">
        <v>101</v>
      </c>
      <c r="B41" s="39"/>
      <c r="C41" s="39"/>
      <c r="D41" s="39"/>
      <c r="E41" s="5"/>
      <c r="F41" s="5"/>
    </row>
    <row r="42" customFormat="false" ht="19.35" hidden="false" customHeight="false" outlineLevel="0" collapsed="false">
      <c r="A42" s="5"/>
      <c r="B42" s="36" t="n">
        <f aca="false">+B36-B39</f>
        <v>-966.541458333333</v>
      </c>
      <c r="C42" s="36" t="n">
        <f aca="false">+C36-C39</f>
        <v>-50.737275</v>
      </c>
      <c r="D42" s="36" t="n">
        <f aca="false">+D36-D39</f>
        <v>2.750379222</v>
      </c>
      <c r="E42" s="5"/>
      <c r="F42" s="5"/>
    </row>
    <row r="43" customFormat="false" ht="19.35" hidden="false" customHeight="false" outlineLevel="0" collapsed="false">
      <c r="A43" s="5"/>
      <c r="B43" s="39"/>
      <c r="C43" s="39"/>
      <c r="D43" s="39"/>
      <c r="E43" s="5"/>
      <c r="F43" s="5"/>
    </row>
    <row r="44" customFormat="false" ht="17" hidden="false" customHeight="false" outlineLevel="0" collapsed="false">
      <c r="A44" s="41" t="s">
        <v>102</v>
      </c>
      <c r="B44" s="5"/>
      <c r="C44" s="5"/>
      <c r="D44" s="5"/>
      <c r="E44" s="5"/>
      <c r="F44" s="5"/>
    </row>
    <row r="45" customFormat="false" ht="17" hidden="false" customHeight="false" outlineLevel="0" collapsed="false">
      <c r="A45" s="42" t="s">
        <v>103</v>
      </c>
      <c r="B45" s="5"/>
      <c r="C45" s="5"/>
      <c r="D45" s="5"/>
      <c r="E45" s="5"/>
      <c r="F45" s="5"/>
    </row>
    <row r="46" customFormat="false" ht="17" hidden="false" customHeight="false" outlineLevel="0" collapsed="false">
      <c r="A46" s="42" t="s">
        <v>104</v>
      </c>
      <c r="B46" s="5"/>
      <c r="C46" s="5"/>
      <c r="D46" s="5"/>
      <c r="E46" s="5"/>
      <c r="F46" s="5"/>
    </row>
    <row r="47" customFormat="false" ht="17" hidden="false" customHeight="false" outlineLevel="0" collapsed="false">
      <c r="A47" s="42" t="s">
        <v>105</v>
      </c>
      <c r="B47" s="5"/>
      <c r="C47" s="5"/>
      <c r="D47" s="5"/>
      <c r="E47" s="5"/>
      <c r="F47" s="5"/>
    </row>
    <row r="48" customFormat="false" ht="17" hidden="false" customHeight="false" outlineLevel="0" collapsed="false">
      <c r="A48" s="42" t="s">
        <v>106</v>
      </c>
      <c r="B48" s="5"/>
      <c r="C48" s="5"/>
      <c r="D48" s="5"/>
      <c r="E48" s="5"/>
      <c r="F48" s="5"/>
    </row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9.99"/>
    <col collapsed="false" customWidth="true" hidden="false" outlineLevel="0" max="2" min="2" style="1" width="16.27"/>
    <col collapsed="false" customWidth="true" hidden="false" outlineLevel="0" max="3" min="3" style="1" width="11.7"/>
    <col collapsed="false" customWidth="true" hidden="false" outlineLevel="0" max="4" min="4" style="1" width="10.85"/>
    <col collapsed="false" customWidth="true" hidden="false" outlineLevel="0" max="5" min="5" style="1" width="12.42"/>
    <col collapsed="false" customWidth="true" hidden="false" outlineLevel="0" max="6" min="6" style="1" width="11.7"/>
    <col collapsed="false" customWidth="true" hidden="false" outlineLevel="0" max="7" min="7" style="1" width="10.56"/>
    <col collapsed="false" customWidth="true" hidden="false" outlineLevel="0" max="8" min="8" style="1" width="9.56"/>
    <col collapsed="false" customWidth="true" hidden="false" outlineLevel="0" max="9" min="9" style="1" width="10.56"/>
    <col collapsed="false" customWidth="true" hidden="false" outlineLevel="0" max="11" min="11" style="1" width="12.27"/>
    <col collapsed="false" customWidth="true" hidden="false" outlineLevel="0" max="12" min="12" style="1" width="11.99"/>
  </cols>
  <sheetData>
    <row r="1" customFormat="false" ht="24.05" hidden="false" customHeight="false" outlineLevel="0" collapsed="false">
      <c r="A1" s="43" t="s">
        <v>0</v>
      </c>
      <c r="B1" s="4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24.05" hidden="false" customHeight="false" outlineLevel="0" collapsed="false">
      <c r="A2" s="43" t="s">
        <v>107</v>
      </c>
      <c r="B2" s="4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false" ht="24.05" hidden="false" customHeight="false" outlineLevel="0" collapsed="false">
      <c r="A3" s="43" t="s">
        <v>108</v>
      </c>
      <c r="B3" s="4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17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5" t="s">
        <v>109</v>
      </c>
      <c r="O4" s="45"/>
      <c r="P4" s="46"/>
    </row>
    <row r="5" customFormat="false" ht="19.3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9.35" hidden="false" customHeight="false" outlineLevel="0" collapsed="false">
      <c r="A6" s="44" t="s">
        <v>110</v>
      </c>
      <c r="B6" s="4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customFormat="false" ht="21.7" hidden="false" customHeight="false" outlineLevel="0" collapsed="false">
      <c r="A7" s="5"/>
      <c r="B7" s="5"/>
      <c r="C7" s="5"/>
      <c r="D7" s="5"/>
      <c r="E7" s="47"/>
      <c r="F7" s="48"/>
      <c r="G7" s="48" t="s">
        <v>111</v>
      </c>
      <c r="H7" s="49"/>
      <c r="I7" s="50"/>
      <c r="J7" s="5"/>
      <c r="K7" s="5"/>
      <c r="L7" s="5"/>
      <c r="M7" s="5"/>
      <c r="N7" s="5"/>
      <c r="O7" s="5"/>
    </row>
    <row r="8" customFormat="false" ht="17" hidden="false" customHeight="false" outlineLevel="0" collapsed="false">
      <c r="A8" s="51" t="s">
        <v>112</v>
      </c>
      <c r="B8" s="52" t="s">
        <v>113</v>
      </c>
      <c r="C8" s="53" t="s">
        <v>99</v>
      </c>
      <c r="D8" s="52" t="s">
        <v>114</v>
      </c>
      <c r="E8" s="53" t="s">
        <v>115</v>
      </c>
      <c r="F8" s="53"/>
      <c r="G8" s="53"/>
      <c r="H8" s="53"/>
      <c r="I8" s="53"/>
      <c r="J8" s="54" t="s">
        <v>116</v>
      </c>
      <c r="K8" s="54"/>
      <c r="L8" s="54"/>
      <c r="M8" s="54"/>
      <c r="N8" s="54"/>
      <c r="O8" s="5"/>
    </row>
    <row r="9" customFormat="false" ht="19.35" hidden="false" customHeight="false" outlineLevel="0" collapsed="false">
      <c r="A9" s="55" t="s">
        <v>117</v>
      </c>
      <c r="B9" s="56" t="s">
        <v>118</v>
      </c>
      <c r="C9" s="57" t="s">
        <v>119</v>
      </c>
      <c r="D9" s="56" t="s">
        <v>120</v>
      </c>
      <c r="E9" s="57" t="s">
        <v>121</v>
      </c>
      <c r="F9" s="58" t="s">
        <v>122</v>
      </c>
      <c r="G9" s="58" t="s">
        <v>122</v>
      </c>
      <c r="H9" s="58" t="s">
        <v>122</v>
      </c>
      <c r="I9" s="56" t="s">
        <v>123</v>
      </c>
      <c r="J9" s="59"/>
      <c r="K9" s="60"/>
      <c r="L9" s="60"/>
      <c r="M9" s="60"/>
      <c r="N9" s="61" t="s">
        <v>109</v>
      </c>
      <c r="O9" s="62" t="s">
        <v>124</v>
      </c>
    </row>
    <row r="10" customFormat="false" ht="19.35" hidden="false" customHeight="false" outlineLevel="0" collapsed="false">
      <c r="A10" s="63" t="s">
        <v>125</v>
      </c>
      <c r="B10" s="64" t="s">
        <v>126</v>
      </c>
      <c r="C10" s="65" t="s">
        <v>127</v>
      </c>
      <c r="D10" s="64" t="s">
        <v>128</v>
      </c>
      <c r="E10" s="65" t="s">
        <v>51</v>
      </c>
      <c r="F10" s="64" t="s">
        <v>57</v>
      </c>
      <c r="G10" s="64" t="s">
        <v>39</v>
      </c>
      <c r="H10" s="64" t="s">
        <v>129</v>
      </c>
      <c r="I10" s="64" t="s">
        <v>130</v>
      </c>
      <c r="J10" s="65" t="s">
        <v>51</v>
      </c>
      <c r="K10" s="64" t="s">
        <v>57</v>
      </c>
      <c r="L10" s="64" t="s">
        <v>39</v>
      </c>
      <c r="M10" s="64" t="s">
        <v>129</v>
      </c>
      <c r="N10" s="66" t="s">
        <v>130</v>
      </c>
      <c r="O10" s="5"/>
    </row>
    <row r="11" customFormat="false" ht="19.35" hidden="false" customHeight="false" outlineLevel="0" collapsed="false">
      <c r="A11" s="67"/>
      <c r="B11" s="5"/>
      <c r="C11" s="68"/>
      <c r="D11" s="5"/>
      <c r="E11" s="69" t="s">
        <v>109</v>
      </c>
      <c r="F11" s="70" t="s">
        <v>109</v>
      </c>
      <c r="G11" s="70" t="s">
        <v>109</v>
      </c>
      <c r="H11" s="71" t="s">
        <v>109</v>
      </c>
      <c r="I11" s="5"/>
      <c r="J11" s="72"/>
      <c r="K11" s="73"/>
      <c r="L11" s="73"/>
      <c r="M11" s="73"/>
      <c r="N11" s="74"/>
      <c r="O11" s="5"/>
    </row>
    <row r="12" customFormat="false" ht="19.35" hidden="false" customHeight="false" outlineLevel="0" collapsed="false">
      <c r="A12" s="75" t="n">
        <v>201</v>
      </c>
      <c r="B12" s="76" t="n">
        <v>201.9</v>
      </c>
      <c r="C12" s="77" t="n">
        <v>7518</v>
      </c>
      <c r="D12" s="78" t="n">
        <v>4000</v>
      </c>
      <c r="E12" s="79" t="n">
        <v>0</v>
      </c>
      <c r="F12" s="62" t="n">
        <f aca="false">E31</f>
        <v>115.666666666667</v>
      </c>
      <c r="G12" s="62" t="n">
        <f aca="false">E32</f>
        <v>11.3</v>
      </c>
      <c r="H12" s="80" t="n">
        <v>0.042</v>
      </c>
      <c r="I12" s="80" t="n">
        <v>0.0095</v>
      </c>
      <c r="J12" s="79" t="n">
        <f aca="false">E12*7500/1000000*$D12*$C12/2000</f>
        <v>0</v>
      </c>
      <c r="K12" s="81" t="n">
        <f aca="false">F12*$C12/2000</f>
        <v>434.791</v>
      </c>
      <c r="L12" s="81" t="n">
        <f aca="false">G12*$C12/2000</f>
        <v>42.4767</v>
      </c>
      <c r="M12" s="81" t="n">
        <f aca="false">H12*$C12/2000</f>
        <v>0.157878</v>
      </c>
      <c r="N12" s="82" t="n">
        <f aca="false">I12*B12*1046/2000</f>
        <v>1.00314015</v>
      </c>
      <c r="O12" s="83" t="n">
        <f aca="false">C12/8760</f>
        <v>0.858219178082192</v>
      </c>
    </row>
    <row r="13" customFormat="false" ht="19.35" hidden="false" customHeight="false" outlineLevel="0" collapsed="false">
      <c r="A13" s="84" t="n">
        <v>202</v>
      </c>
      <c r="B13" s="62" t="n">
        <v>206.2</v>
      </c>
      <c r="C13" s="77" t="n">
        <v>7600</v>
      </c>
      <c r="D13" s="78" t="n">
        <v>4000</v>
      </c>
      <c r="E13" s="79" t="n">
        <v>0</v>
      </c>
      <c r="F13" s="62" t="n">
        <f aca="false">E35</f>
        <v>123.733333333333</v>
      </c>
      <c r="G13" s="62" t="n">
        <f aca="false">E36</f>
        <v>11.6333333333333</v>
      </c>
      <c r="H13" s="80" t="n">
        <v>0.037</v>
      </c>
      <c r="I13" s="80" t="n">
        <v>0.0095</v>
      </c>
      <c r="J13" s="79" t="n">
        <f aca="false">E13*7500/1000000*$D13*$C13/2000</f>
        <v>0</v>
      </c>
      <c r="K13" s="81" t="n">
        <f aca="false">F13*$C13/2000</f>
        <v>470.186666666667</v>
      </c>
      <c r="L13" s="81" t="n">
        <f aca="false">G13*$C13/2000</f>
        <v>44.2066666666667</v>
      </c>
      <c r="M13" s="81" t="n">
        <f aca="false">H13*$C13/2000</f>
        <v>0.1406</v>
      </c>
      <c r="N13" s="82" t="n">
        <f aca="false">I13*B13*1046/2000</f>
        <v>1.0245047</v>
      </c>
      <c r="O13" s="83" t="n">
        <f aca="false">C13/8760</f>
        <v>0.867579908675799</v>
      </c>
    </row>
    <row r="14" customFormat="false" ht="19.35" hidden="false" customHeight="false" outlineLevel="0" collapsed="false">
      <c r="A14" s="84" t="n">
        <v>203</v>
      </c>
      <c r="B14" s="62" t="n">
        <v>227.7</v>
      </c>
      <c r="C14" s="77" t="n">
        <v>8296</v>
      </c>
      <c r="D14" s="78" t="n">
        <v>4000</v>
      </c>
      <c r="E14" s="79" t="n">
        <v>0</v>
      </c>
      <c r="F14" s="62" t="n">
        <f aca="false">E39</f>
        <v>76.3666666666667</v>
      </c>
      <c r="G14" s="62" t="n">
        <f aca="false">E40</f>
        <v>12.1333333333333</v>
      </c>
      <c r="H14" s="80" t="n">
        <v>0.04</v>
      </c>
      <c r="I14" s="80" t="n">
        <v>0.0095</v>
      </c>
      <c r="J14" s="79" t="n">
        <f aca="false">E14*7500/1000000*$D14*$C14/2000</f>
        <v>0</v>
      </c>
      <c r="K14" s="81" t="n">
        <f aca="false">F14*$C14/2000</f>
        <v>316.768933333333</v>
      </c>
      <c r="L14" s="81" t="n">
        <f aca="false">G14*$C14/2000</f>
        <v>50.3290666666667</v>
      </c>
      <c r="M14" s="81" t="n">
        <f aca="false">H14*$C14/2000</f>
        <v>0.16592</v>
      </c>
      <c r="N14" s="82" t="n">
        <f aca="false">I14*B14*1046/2000</f>
        <v>1.13132745</v>
      </c>
      <c r="O14" s="83" t="n">
        <f aca="false">C14/8760</f>
        <v>0.94703196347032</v>
      </c>
    </row>
    <row r="15" customFormat="false" ht="19.35" hidden="false" customHeight="false" outlineLevel="0" collapsed="false">
      <c r="A15" s="84" t="n">
        <v>221</v>
      </c>
      <c r="B15" s="62" t="n">
        <v>8.1</v>
      </c>
      <c r="C15" s="77" t="n">
        <v>5638</v>
      </c>
      <c r="D15" s="78" t="n">
        <v>420</v>
      </c>
      <c r="E15" s="79" t="n">
        <v>0</v>
      </c>
      <c r="F15" s="62" t="n">
        <v>4.21</v>
      </c>
      <c r="G15" s="62" t="n">
        <v>0.86</v>
      </c>
      <c r="H15" s="80" t="n">
        <v>0.0296</v>
      </c>
      <c r="I15" s="80" t="n">
        <v>0.0095</v>
      </c>
      <c r="J15" s="79" t="n">
        <f aca="false">E15*7500/1000000*$D15*$C15/2000</f>
        <v>0</v>
      </c>
      <c r="K15" s="81" t="n">
        <f aca="false">F15*C15/2000</f>
        <v>11.86799</v>
      </c>
      <c r="L15" s="81" t="n">
        <f aca="false">G15*C15/2000</f>
        <v>2.42434</v>
      </c>
      <c r="M15" s="81" t="n">
        <f aca="false">$C15*H15*3.38/2000</f>
        <v>0.282035312</v>
      </c>
      <c r="N15" s="82" t="n">
        <f aca="false">I15*B15*1046/2000</f>
        <v>0.04024485</v>
      </c>
      <c r="O15" s="83" t="n">
        <f aca="false">C15/8760</f>
        <v>0.643607305936073</v>
      </c>
    </row>
    <row r="16" customFormat="false" ht="19.35" hidden="false" customHeight="false" outlineLevel="0" collapsed="false">
      <c r="A16" s="84" t="n">
        <v>222</v>
      </c>
      <c r="B16" s="62" t="n">
        <v>4.3</v>
      </c>
      <c r="C16" s="85" t="n">
        <v>3146</v>
      </c>
      <c r="D16" s="78" t="n">
        <v>420</v>
      </c>
      <c r="E16" s="86" t="n">
        <v>0</v>
      </c>
      <c r="F16" s="62" t="n">
        <v>3.4</v>
      </c>
      <c r="G16" s="62" t="n">
        <v>0.6</v>
      </c>
      <c r="H16" s="80" t="n">
        <v>0.0296</v>
      </c>
      <c r="I16" s="80" t="n">
        <v>0.0095</v>
      </c>
      <c r="J16" s="86" t="n">
        <f aca="false">E16*7500/1000000*$D16*$C16/2000</f>
        <v>0</v>
      </c>
      <c r="K16" s="81" t="n">
        <f aca="false">F16*C16/2000</f>
        <v>5.3482</v>
      </c>
      <c r="L16" s="81" t="n">
        <f aca="false">G16*C16/2000</f>
        <v>0.9438</v>
      </c>
      <c r="M16" s="81" t="n">
        <f aca="false">$C16*H16*3.38/2000</f>
        <v>0.157375504</v>
      </c>
      <c r="N16" s="82" t="n">
        <f aca="false">I16*B16*1046/2000</f>
        <v>0.02136455</v>
      </c>
      <c r="O16" s="83" t="n">
        <f aca="false">C16/8760</f>
        <v>0.359132420091324</v>
      </c>
    </row>
    <row r="17" customFormat="false" ht="19.35" hidden="false" customHeight="false" outlineLevel="0" collapsed="false">
      <c r="A17" s="87" t="s">
        <v>99</v>
      </c>
      <c r="B17" s="88"/>
      <c r="C17" s="89"/>
      <c r="D17" s="90"/>
      <c r="E17" s="91" t="s">
        <v>109</v>
      </c>
      <c r="F17" s="88" t="s">
        <v>109</v>
      </c>
      <c r="G17" s="88" t="s">
        <v>109</v>
      </c>
      <c r="H17" s="88"/>
      <c r="I17" s="88"/>
      <c r="J17" s="92" t="n">
        <f aca="false">SUM(J12:J15)</f>
        <v>0</v>
      </c>
      <c r="K17" s="92" t="n">
        <f aca="false">SUM(K12:K16)</f>
        <v>1238.96279</v>
      </c>
      <c r="L17" s="92" t="n">
        <f aca="false">SUM(L12:L16)</f>
        <v>140.380573333333</v>
      </c>
      <c r="M17" s="92" t="n">
        <f aca="false">SUM(M12:M16)</f>
        <v>0.903808816</v>
      </c>
      <c r="N17" s="93" t="n">
        <f aca="false">SUM(N12:N16)</f>
        <v>3.2205817</v>
      </c>
      <c r="O17" s="5"/>
    </row>
    <row r="18" customFormat="false" ht="19.3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73"/>
      <c r="K18" s="94"/>
      <c r="L18" s="5"/>
      <c r="M18" s="5"/>
      <c r="N18" s="5"/>
      <c r="O18" s="5"/>
    </row>
    <row r="19" customFormat="false" ht="19.35" hidden="false" customHeight="false" outlineLevel="0" collapsed="false">
      <c r="A19" s="95" t="s">
        <v>131</v>
      </c>
      <c r="B19" s="45"/>
      <c r="C19" s="5"/>
      <c r="D19" s="5"/>
      <c r="E19" s="96"/>
      <c r="F19" s="97"/>
      <c r="G19" s="97"/>
      <c r="H19" s="97"/>
      <c r="I19" s="97"/>
      <c r="J19" s="5"/>
      <c r="K19" s="5"/>
      <c r="L19" s="5"/>
      <c r="M19" s="73"/>
      <c r="N19" s="73"/>
      <c r="O19" s="73"/>
      <c r="P19" s="98"/>
      <c r="Q19" s="98"/>
      <c r="R19" s="98"/>
    </row>
    <row r="20" customFormat="false" ht="19.35" hidden="false" customHeight="false" outlineLevel="0" collapsed="false">
      <c r="A20" s="95" t="s">
        <v>132</v>
      </c>
      <c r="B20" s="4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customFormat="false" ht="19.35" hidden="false" customHeight="false" outlineLevel="0" collapsed="false">
      <c r="A21" s="95" t="s">
        <v>133</v>
      </c>
      <c r="B21" s="4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9.35" hidden="false" customHeight="false" outlineLevel="0" collapsed="false">
      <c r="A22" s="95" t="s">
        <v>134</v>
      </c>
      <c r="B22" s="4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customFormat="false" ht="19.35" hidden="false" customHeight="false" outlineLevel="0" collapsed="false">
      <c r="A23" s="95" t="s">
        <v>135</v>
      </c>
      <c r="B23" s="4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19.35" hidden="false" customHeight="false" outlineLevel="0" collapsed="false">
      <c r="A24" s="95" t="s">
        <v>136</v>
      </c>
      <c r="B24" s="4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9.35" hidden="false" customHeight="false" outlineLevel="0" collapsed="false">
      <c r="A25" s="42" t="s">
        <v>137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customFormat="false" ht="19.35" hidden="false" customHeight="false" outlineLevel="0" collapsed="false">
      <c r="A26" s="1" t="s">
        <v>138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customFormat="false" ht="19.3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customFormat="false" ht="19.35" hidden="false" customHeight="false" outlineLevel="0" collapsed="false">
      <c r="A28" s="99" t="s">
        <v>139</v>
      </c>
      <c r="B28" s="99"/>
      <c r="C28" s="99"/>
      <c r="D28" s="99"/>
      <c r="E28" s="99"/>
    </row>
    <row r="29" customFormat="false" ht="19.35" hidden="false" customHeight="false" outlineLevel="0" collapsed="false">
      <c r="A29" s="100"/>
      <c r="B29" s="101" t="s">
        <v>140</v>
      </c>
      <c r="C29" s="102" t="s">
        <v>141</v>
      </c>
      <c r="D29" s="102" t="s">
        <v>142</v>
      </c>
      <c r="E29" s="103" t="s">
        <v>143</v>
      </c>
    </row>
    <row r="30" customFormat="false" ht="19.35" hidden="false" customHeight="false" outlineLevel="0" collapsed="false">
      <c r="A30" s="104" t="s">
        <v>144</v>
      </c>
      <c r="B30" s="105" t="s">
        <v>43</v>
      </c>
      <c r="C30" s="106" t="s">
        <v>43</v>
      </c>
      <c r="D30" s="106" t="s">
        <v>43</v>
      </c>
      <c r="E30" s="107" t="s">
        <v>43</v>
      </c>
    </row>
    <row r="31" customFormat="false" ht="19.35" hidden="false" customHeight="false" outlineLevel="0" collapsed="false">
      <c r="A31" s="108" t="s">
        <v>80</v>
      </c>
      <c r="B31" s="109" t="n">
        <v>116.4</v>
      </c>
      <c r="C31" s="17" t="n">
        <v>125.9</v>
      </c>
      <c r="D31" s="17" t="n">
        <v>104.7</v>
      </c>
      <c r="E31" s="110" t="n">
        <f aca="false">AVERAGE(B31:D31)</f>
        <v>115.666666666667</v>
      </c>
    </row>
    <row r="32" customFormat="false" ht="19.35" hidden="false" customHeight="false" outlineLevel="0" collapsed="false">
      <c r="A32" s="108" t="s">
        <v>39</v>
      </c>
      <c r="B32" s="109" t="n">
        <v>11</v>
      </c>
      <c r="C32" s="17" t="n">
        <v>9.7</v>
      </c>
      <c r="D32" s="17" t="n">
        <v>13.2</v>
      </c>
      <c r="E32" s="110" t="n">
        <f aca="false">AVERAGE(B32:D32)</f>
        <v>11.3</v>
      </c>
    </row>
    <row r="33" customFormat="false" ht="19.35" hidden="false" customHeight="false" outlineLevel="0" collapsed="false">
      <c r="A33" s="111" t="s">
        <v>59</v>
      </c>
      <c r="B33" s="112" t="n">
        <v>0.044</v>
      </c>
      <c r="C33" s="113" t="n">
        <v>0.041</v>
      </c>
      <c r="D33" s="113" t="n">
        <v>0.04</v>
      </c>
      <c r="E33" s="114" t="n">
        <v>0.042</v>
      </c>
    </row>
    <row r="34" customFormat="false" ht="19.35" hidden="false" customHeight="false" outlineLevel="0" collapsed="false">
      <c r="A34" s="104" t="s">
        <v>145</v>
      </c>
      <c r="B34" s="105" t="s">
        <v>43</v>
      </c>
      <c r="C34" s="106" t="s">
        <v>43</v>
      </c>
      <c r="D34" s="106" t="s">
        <v>43</v>
      </c>
      <c r="E34" s="107" t="s">
        <v>43</v>
      </c>
    </row>
    <row r="35" customFormat="false" ht="19.35" hidden="false" customHeight="false" outlineLevel="0" collapsed="false">
      <c r="A35" s="108" t="s">
        <v>80</v>
      </c>
      <c r="B35" s="109" t="n">
        <v>123.5</v>
      </c>
      <c r="C35" s="17" t="n">
        <v>124.7</v>
      </c>
      <c r="D35" s="17" t="n">
        <v>123</v>
      </c>
      <c r="E35" s="110" t="n">
        <f aca="false">AVERAGE(B35:D35)</f>
        <v>123.733333333333</v>
      </c>
    </row>
    <row r="36" customFormat="false" ht="19.35" hidden="false" customHeight="false" outlineLevel="0" collapsed="false">
      <c r="A36" s="108" t="s">
        <v>39</v>
      </c>
      <c r="B36" s="109" t="n">
        <v>11.2</v>
      </c>
      <c r="C36" s="17" t="n">
        <v>11.4</v>
      </c>
      <c r="D36" s="17" t="n">
        <v>12.3</v>
      </c>
      <c r="E36" s="110" t="n">
        <f aca="false">AVERAGE(B36:D36)</f>
        <v>11.6333333333333</v>
      </c>
    </row>
    <row r="37" customFormat="false" ht="19.35" hidden="false" customHeight="false" outlineLevel="0" collapsed="false">
      <c r="A37" s="111" t="s">
        <v>59</v>
      </c>
      <c r="B37" s="112" t="n">
        <v>0.039</v>
      </c>
      <c r="C37" s="113" t="n">
        <v>0.037</v>
      </c>
      <c r="D37" s="113" t="n">
        <v>0.036</v>
      </c>
      <c r="E37" s="114" t="n">
        <v>0.037</v>
      </c>
    </row>
    <row r="38" customFormat="false" ht="19.35" hidden="false" customHeight="false" outlineLevel="0" collapsed="false">
      <c r="A38" s="104" t="s">
        <v>146</v>
      </c>
      <c r="B38" s="105" t="s">
        <v>43</v>
      </c>
      <c r="C38" s="106" t="s">
        <v>43</v>
      </c>
      <c r="D38" s="106" t="s">
        <v>43</v>
      </c>
      <c r="E38" s="107" t="s">
        <v>43</v>
      </c>
    </row>
    <row r="39" customFormat="false" ht="19.35" hidden="false" customHeight="false" outlineLevel="0" collapsed="false">
      <c r="A39" s="108" t="s">
        <v>80</v>
      </c>
      <c r="B39" s="109" t="n">
        <v>65.6</v>
      </c>
      <c r="C39" s="17" t="n">
        <v>79.1</v>
      </c>
      <c r="D39" s="17" t="n">
        <v>84.4</v>
      </c>
      <c r="E39" s="110" t="n">
        <f aca="false">AVERAGE(B39:D39)</f>
        <v>76.3666666666667</v>
      </c>
    </row>
    <row r="40" customFormat="false" ht="19.35" hidden="false" customHeight="false" outlineLevel="0" collapsed="false">
      <c r="A40" s="108" t="s">
        <v>39</v>
      </c>
      <c r="B40" s="109" t="n">
        <v>11.7</v>
      </c>
      <c r="C40" s="17" t="n">
        <v>12.1</v>
      </c>
      <c r="D40" s="17" t="n">
        <v>12.6</v>
      </c>
      <c r="E40" s="110" t="n">
        <f aca="false">AVERAGE(B40:D40)</f>
        <v>12.1333333333333</v>
      </c>
    </row>
    <row r="41" customFormat="false" ht="19.35" hidden="false" customHeight="false" outlineLevel="0" collapsed="false">
      <c r="A41" s="111" t="s">
        <v>59</v>
      </c>
      <c r="B41" s="112" t="n">
        <v>0.041</v>
      </c>
      <c r="C41" s="113" t="n">
        <v>0.042</v>
      </c>
      <c r="D41" s="113" t="n">
        <v>0.038</v>
      </c>
      <c r="E41" s="114" t="n">
        <v>0.04</v>
      </c>
    </row>
    <row r="42" customFormat="false" ht="19.35" hidden="false" customHeight="false" outlineLevel="0" collapsed="false">
      <c r="A42" s="29" t="s">
        <v>147</v>
      </c>
    </row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mergeCells count="3">
    <mergeCell ref="E8:I8"/>
    <mergeCell ref="J8:N8"/>
    <mergeCell ref="A28:E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3.56"/>
    <col collapsed="false" customWidth="true" hidden="false" outlineLevel="0" max="2" min="2" style="1" width="13.99"/>
    <col collapsed="false" customWidth="true" hidden="false" outlineLevel="0" max="3" min="3" style="1" width="11.99"/>
    <col collapsed="false" customWidth="true" hidden="false" outlineLevel="0" max="4" min="4" style="1" width="10.99"/>
    <col collapsed="false" customWidth="true" hidden="false" outlineLevel="0" max="8" min="8" style="1" width="10.56"/>
    <col collapsed="false" customWidth="true" hidden="false" outlineLevel="0" max="11" min="11" style="1" width="11.99"/>
    <col collapsed="false" customWidth="true" hidden="false" outlineLevel="0" max="12" min="12" style="1" width="9.56"/>
    <col collapsed="false" customWidth="true" hidden="false" outlineLevel="0" max="13" min="13" style="1" width="10.13"/>
    <col collapsed="false" customWidth="true" hidden="false" outlineLevel="0" max="14" min="14" style="1" width="10.56"/>
  </cols>
  <sheetData>
    <row r="1" customFormat="false" ht="24.05" hidden="false" customHeight="false" outlineLevel="0" collapsed="false">
      <c r="A1" s="43" t="s">
        <v>0</v>
      </c>
      <c r="B1" s="4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24.05" hidden="false" customHeight="false" outlineLevel="0" collapsed="false">
      <c r="A2" s="43" t="s">
        <v>107</v>
      </c>
      <c r="B2" s="4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false" ht="24.05" hidden="false" customHeight="false" outlineLevel="0" collapsed="false">
      <c r="A3" s="43" t="s">
        <v>148</v>
      </c>
      <c r="B3" s="4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17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5" t="s">
        <v>109</v>
      </c>
      <c r="O4" s="45"/>
      <c r="P4" s="46"/>
    </row>
    <row r="5" customFormat="false" ht="19.3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9.35" hidden="false" customHeight="false" outlineLevel="0" collapsed="false">
      <c r="A6" s="44" t="s">
        <v>110</v>
      </c>
      <c r="B6" s="4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customFormat="false" ht="21.7" hidden="false" customHeight="false" outlineLevel="0" collapsed="false">
      <c r="A7" s="5"/>
      <c r="B7" s="5"/>
      <c r="C7" s="5"/>
      <c r="D7" s="5"/>
      <c r="E7" s="47"/>
      <c r="F7" s="48"/>
      <c r="G7" s="48" t="s">
        <v>111</v>
      </c>
      <c r="H7" s="49"/>
      <c r="I7" s="50"/>
      <c r="J7" s="5"/>
      <c r="K7" s="5"/>
      <c r="L7" s="5"/>
      <c r="M7" s="5"/>
      <c r="N7" s="5"/>
      <c r="O7" s="5"/>
    </row>
    <row r="8" customFormat="false" ht="17" hidden="false" customHeight="false" outlineLevel="0" collapsed="false">
      <c r="A8" s="51" t="s">
        <v>112</v>
      </c>
      <c r="B8" s="52" t="s">
        <v>113</v>
      </c>
      <c r="C8" s="53" t="s">
        <v>99</v>
      </c>
      <c r="D8" s="52" t="s">
        <v>114</v>
      </c>
      <c r="E8" s="53" t="s">
        <v>149</v>
      </c>
      <c r="F8" s="53"/>
      <c r="G8" s="53"/>
      <c r="H8" s="53"/>
      <c r="I8" s="53"/>
      <c r="J8" s="54" t="s">
        <v>116</v>
      </c>
      <c r="K8" s="54"/>
      <c r="L8" s="54"/>
      <c r="M8" s="54"/>
      <c r="N8" s="54"/>
      <c r="O8" s="5"/>
    </row>
    <row r="9" customFormat="false" ht="19.35" hidden="false" customHeight="false" outlineLevel="0" collapsed="false">
      <c r="A9" s="55" t="s">
        <v>117</v>
      </c>
      <c r="B9" s="56" t="s">
        <v>118</v>
      </c>
      <c r="C9" s="57" t="s">
        <v>119</v>
      </c>
      <c r="D9" s="56" t="s">
        <v>120</v>
      </c>
      <c r="E9" s="57" t="s">
        <v>121</v>
      </c>
      <c r="F9" s="58" t="s">
        <v>122</v>
      </c>
      <c r="G9" s="58" t="s">
        <v>122</v>
      </c>
      <c r="H9" s="58" t="s">
        <v>122</v>
      </c>
      <c r="I9" s="56" t="s">
        <v>123</v>
      </c>
      <c r="J9" s="59"/>
      <c r="K9" s="60"/>
      <c r="L9" s="60"/>
      <c r="M9" s="60"/>
      <c r="N9" s="61" t="s">
        <v>109</v>
      </c>
      <c r="O9" s="62" t="s">
        <v>124</v>
      </c>
    </row>
    <row r="10" customFormat="false" ht="19.35" hidden="false" customHeight="false" outlineLevel="0" collapsed="false">
      <c r="A10" s="63" t="s">
        <v>125</v>
      </c>
      <c r="B10" s="64" t="s">
        <v>126</v>
      </c>
      <c r="C10" s="65" t="s">
        <v>127</v>
      </c>
      <c r="D10" s="64" t="s">
        <v>128</v>
      </c>
      <c r="E10" s="65" t="s">
        <v>51</v>
      </c>
      <c r="F10" s="64" t="s">
        <v>57</v>
      </c>
      <c r="G10" s="64" t="s">
        <v>39</v>
      </c>
      <c r="H10" s="64" t="s">
        <v>129</v>
      </c>
      <c r="I10" s="64" t="s">
        <v>130</v>
      </c>
      <c r="J10" s="65" t="s">
        <v>51</v>
      </c>
      <c r="K10" s="64" t="s">
        <v>57</v>
      </c>
      <c r="L10" s="64" t="s">
        <v>39</v>
      </c>
      <c r="M10" s="64" t="s">
        <v>129</v>
      </c>
      <c r="N10" s="66" t="s">
        <v>130</v>
      </c>
      <c r="O10" s="5"/>
    </row>
    <row r="11" customFormat="false" ht="19.35" hidden="false" customHeight="false" outlineLevel="0" collapsed="false">
      <c r="A11" s="67"/>
      <c r="B11" s="5"/>
      <c r="C11" s="68"/>
      <c r="D11" s="5"/>
      <c r="E11" s="69" t="s">
        <v>109</v>
      </c>
      <c r="F11" s="70" t="s">
        <v>109</v>
      </c>
      <c r="G11" s="70" t="s">
        <v>109</v>
      </c>
      <c r="H11" s="71" t="s">
        <v>109</v>
      </c>
      <c r="I11" s="5"/>
      <c r="J11" s="72"/>
      <c r="K11" s="73"/>
      <c r="L11" s="73"/>
      <c r="M11" s="73"/>
      <c r="N11" s="74"/>
      <c r="O11" s="5"/>
    </row>
    <row r="12" customFormat="false" ht="19.35" hidden="false" customHeight="false" outlineLevel="0" collapsed="false">
      <c r="A12" s="75" t="n">
        <v>201</v>
      </c>
      <c r="B12" s="76" t="n">
        <v>211.5</v>
      </c>
      <c r="C12" s="77" t="n">
        <v>7658</v>
      </c>
      <c r="D12" s="78" t="n">
        <v>4000</v>
      </c>
      <c r="E12" s="79" t="n">
        <v>0</v>
      </c>
      <c r="F12" s="62" t="n">
        <f aca="false">E32</f>
        <v>115.666666666667</v>
      </c>
      <c r="G12" s="62" t="n">
        <f aca="false">E33</f>
        <v>11.3</v>
      </c>
      <c r="H12" s="80" t="n">
        <v>0.042</v>
      </c>
      <c r="I12" s="80" t="n">
        <v>0.0095</v>
      </c>
      <c r="J12" s="79" t="n">
        <f aca="false">$B12*1050*E12/2000</f>
        <v>0</v>
      </c>
      <c r="K12" s="81" t="n">
        <f aca="false">F12*$C12/2000</f>
        <v>442.887666666667</v>
      </c>
      <c r="L12" s="81" t="n">
        <f aca="false">G12*$C12/2000</f>
        <v>43.2677</v>
      </c>
      <c r="M12" s="81" t="n">
        <f aca="false">H12*$C12/2000</f>
        <v>0.160818</v>
      </c>
      <c r="N12" s="81" t="n">
        <f aca="false">I12*B12*1046/2000</f>
        <v>1.05083775</v>
      </c>
      <c r="O12" s="83" t="n">
        <f aca="false">C12/8760</f>
        <v>0.874200913242009</v>
      </c>
    </row>
    <row r="13" customFormat="false" ht="19.35" hidden="false" customHeight="false" outlineLevel="0" collapsed="false">
      <c r="A13" s="84" t="n">
        <v>202</v>
      </c>
      <c r="B13" s="62" t="n">
        <v>191</v>
      </c>
      <c r="C13" s="77" t="n">
        <v>6797</v>
      </c>
      <c r="D13" s="78" t="n">
        <v>4000</v>
      </c>
      <c r="E13" s="79" t="n">
        <v>0</v>
      </c>
      <c r="F13" s="62" t="n">
        <f aca="false">'2000 EIQ'!F13</f>
        <v>123.733333333333</v>
      </c>
      <c r="G13" s="62" t="n">
        <f aca="false">'2000 EIQ'!G13</f>
        <v>11.6333333333333</v>
      </c>
      <c r="H13" s="80" t="n">
        <v>0.037</v>
      </c>
      <c r="I13" s="80" t="n">
        <v>0.0095</v>
      </c>
      <c r="J13" s="79" t="n">
        <f aca="false">$B13*1050*E13/2000</f>
        <v>0</v>
      </c>
      <c r="K13" s="81" t="n">
        <f aca="false">F13*$C13/2000</f>
        <v>420.507733333333</v>
      </c>
      <c r="L13" s="81" t="n">
        <f aca="false">G13*$C13/2000</f>
        <v>39.5358833333333</v>
      </c>
      <c r="M13" s="81" t="n">
        <f aca="false">H13*$C13/2000</f>
        <v>0.1257445</v>
      </c>
      <c r="N13" s="81" t="n">
        <f aca="false">I13*B13*1046/2000</f>
        <v>0.9489835</v>
      </c>
      <c r="O13" s="83" t="n">
        <f aca="false">C13/8760</f>
        <v>0.775913242009133</v>
      </c>
    </row>
    <row r="14" customFormat="false" ht="19.35" hidden="false" customHeight="false" outlineLevel="0" collapsed="false">
      <c r="A14" s="84" t="n">
        <v>203</v>
      </c>
      <c r="B14" s="62" t="n">
        <v>210.8</v>
      </c>
      <c r="C14" s="77" t="n">
        <v>7511</v>
      </c>
      <c r="D14" s="78" t="n">
        <v>4000</v>
      </c>
      <c r="E14" s="79" t="n">
        <v>0</v>
      </c>
      <c r="F14" s="62" t="n">
        <f aca="false">'2000 EIQ'!F14</f>
        <v>76.3666666666667</v>
      </c>
      <c r="G14" s="62" t="n">
        <f aca="false">'2000 EIQ'!G14</f>
        <v>12.1333333333333</v>
      </c>
      <c r="H14" s="80" t="n">
        <f aca="false">E42</f>
        <v>0.04</v>
      </c>
      <c r="I14" s="80" t="n">
        <v>0.0095</v>
      </c>
      <c r="J14" s="79" t="n">
        <f aca="false">$B14*1050*E14/2000</f>
        <v>0</v>
      </c>
      <c r="K14" s="81" t="n">
        <f aca="false">F14*$C14/2000</f>
        <v>286.795016666667</v>
      </c>
      <c r="L14" s="81" t="n">
        <f aca="false">G14*$C14/2000</f>
        <v>45.5667333333333</v>
      </c>
      <c r="M14" s="81" t="n">
        <f aca="false">H14*$C14/2000</f>
        <v>0.15022</v>
      </c>
      <c r="N14" s="81" t="n">
        <f aca="false">I14*B14*1046/2000</f>
        <v>1.0473598</v>
      </c>
      <c r="O14" s="83" t="n">
        <f aca="false">C14/8760</f>
        <v>0.857420091324201</v>
      </c>
    </row>
    <row r="15" customFormat="false" ht="19.35" hidden="false" customHeight="false" outlineLevel="0" collapsed="false">
      <c r="A15" s="84" t="n">
        <v>221</v>
      </c>
      <c r="B15" s="62" t="n">
        <v>7.2</v>
      </c>
      <c r="C15" s="77" t="n">
        <v>5022</v>
      </c>
      <c r="D15" s="78" t="n">
        <v>420</v>
      </c>
      <c r="E15" s="79" t="n">
        <v>0</v>
      </c>
      <c r="F15" s="62" t="n">
        <v>4.21</v>
      </c>
      <c r="G15" s="62" t="n">
        <v>0.86</v>
      </c>
      <c r="H15" s="80" t="n">
        <v>0.0296</v>
      </c>
      <c r="I15" s="80" t="n">
        <v>0.0095</v>
      </c>
      <c r="J15" s="79" t="n">
        <f aca="false">E15*7500/1000000*$D15*$C15/2000</f>
        <v>0</v>
      </c>
      <c r="K15" s="81" t="n">
        <f aca="false">F15*C15/2000</f>
        <v>10.57131</v>
      </c>
      <c r="L15" s="81" t="n">
        <f aca="false">G15*C15/2000</f>
        <v>2.15946</v>
      </c>
      <c r="M15" s="81" t="n">
        <f aca="false">$C15*H15*3.38/2000</f>
        <v>0.251220528</v>
      </c>
      <c r="N15" s="81" t="n">
        <f aca="false">I15*B15*1046/2000</f>
        <v>0.0357732</v>
      </c>
      <c r="O15" s="83" t="n">
        <f aca="false">C15/8760</f>
        <v>0.573287671232877</v>
      </c>
    </row>
    <row r="16" customFormat="false" ht="19.35" hidden="false" customHeight="false" outlineLevel="0" collapsed="false">
      <c r="A16" s="84" t="n">
        <v>222</v>
      </c>
      <c r="B16" s="62" t="n">
        <v>5.4</v>
      </c>
      <c r="C16" s="85" t="n">
        <v>3738</v>
      </c>
      <c r="D16" s="78" t="n">
        <v>420</v>
      </c>
      <c r="E16" s="86" t="n">
        <v>0</v>
      </c>
      <c r="F16" s="62" t="n">
        <v>3.4</v>
      </c>
      <c r="G16" s="62" t="n">
        <v>0.6</v>
      </c>
      <c r="H16" s="80" t="n">
        <v>0.0296</v>
      </c>
      <c r="I16" s="80" t="n">
        <v>0.0095</v>
      </c>
      <c r="J16" s="86" t="n">
        <f aca="false">E16*7500/1000000*$D16*$C16/2000</f>
        <v>0</v>
      </c>
      <c r="K16" s="81" t="n">
        <f aca="false">F16*C16/2000</f>
        <v>6.3546</v>
      </c>
      <c r="L16" s="81" t="n">
        <f aca="false">G16*C16/2000</f>
        <v>1.1214</v>
      </c>
      <c r="M16" s="81" t="n">
        <f aca="false">$C16*H16*3.38/2000</f>
        <v>0.186989712</v>
      </c>
      <c r="N16" s="81" t="n">
        <f aca="false">I16*B16*1046/2000</f>
        <v>0.0268299</v>
      </c>
      <c r="O16" s="83" t="n">
        <f aca="false">C16/8760</f>
        <v>0.426712328767123</v>
      </c>
    </row>
    <row r="17" customFormat="false" ht="19.35" hidden="false" customHeight="false" outlineLevel="0" collapsed="false">
      <c r="A17" s="87" t="s">
        <v>99</v>
      </c>
      <c r="B17" s="88"/>
      <c r="C17" s="89"/>
      <c r="D17" s="90"/>
      <c r="E17" s="91" t="s">
        <v>109</v>
      </c>
      <c r="F17" s="88" t="s">
        <v>109</v>
      </c>
      <c r="G17" s="88" t="s">
        <v>109</v>
      </c>
      <c r="H17" s="115" t="s">
        <v>109</v>
      </c>
      <c r="I17" s="116" t="s">
        <v>109</v>
      </c>
      <c r="J17" s="92" t="n">
        <f aca="false">SUM(J12:J15)</f>
        <v>0</v>
      </c>
      <c r="K17" s="92" t="n">
        <f aca="false">SUM(K12:K16)</f>
        <v>1167.11632666667</v>
      </c>
      <c r="L17" s="92" t="n">
        <f aca="false">SUM(L12:L16)</f>
        <v>131.651176666667</v>
      </c>
      <c r="M17" s="92" t="n">
        <f aca="false">SUM(M12:M16)</f>
        <v>0.87499274</v>
      </c>
      <c r="N17" s="93" t="n">
        <f aca="false">SUM(N12:N16)</f>
        <v>3.10978415</v>
      </c>
      <c r="O17" s="5"/>
    </row>
    <row r="18" customFormat="false" ht="19.3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73"/>
      <c r="K18" s="94"/>
      <c r="L18" s="5"/>
      <c r="M18" s="5"/>
      <c r="N18" s="5"/>
      <c r="O18" s="5"/>
    </row>
    <row r="19" customFormat="false" ht="19.35" hidden="false" customHeight="false" outlineLevel="0" collapsed="false">
      <c r="A19" s="95" t="s">
        <v>131</v>
      </c>
      <c r="B19" s="45"/>
      <c r="C19" s="5"/>
      <c r="D19" s="5"/>
      <c r="E19" s="96"/>
      <c r="F19" s="97"/>
      <c r="G19" s="97"/>
      <c r="H19" s="97"/>
      <c r="I19" s="97"/>
      <c r="J19" s="5"/>
      <c r="K19" s="5"/>
      <c r="L19" s="5"/>
      <c r="M19" s="73"/>
      <c r="N19" s="73"/>
      <c r="O19" s="73"/>
      <c r="P19" s="98"/>
      <c r="Q19" s="98"/>
      <c r="R19" s="98"/>
    </row>
    <row r="20" customFormat="false" ht="19.35" hidden="false" customHeight="false" outlineLevel="0" collapsed="false">
      <c r="A20" s="95" t="s">
        <v>132</v>
      </c>
      <c r="B20" s="4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customFormat="false" ht="19.35" hidden="false" customHeight="false" outlineLevel="0" collapsed="false">
      <c r="A21" s="95" t="s">
        <v>133</v>
      </c>
      <c r="B21" s="4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9.35" hidden="false" customHeight="false" outlineLevel="0" collapsed="false">
      <c r="A22" s="95" t="s">
        <v>134</v>
      </c>
      <c r="B22" s="4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customFormat="false" ht="19.35" hidden="false" customHeight="false" outlineLevel="0" collapsed="false">
      <c r="A23" s="95" t="s">
        <v>135</v>
      </c>
      <c r="B23" s="4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19.35" hidden="false" customHeight="false" outlineLevel="0" collapsed="false">
      <c r="A24" s="95" t="s">
        <v>136</v>
      </c>
      <c r="B24" s="4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9.35" hidden="false" customHeight="false" outlineLevel="0" collapsed="false">
      <c r="A25" s="42" t="s">
        <v>137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customFormat="false" ht="19.35" hidden="false" customHeight="false" outlineLevel="0" collapsed="false">
      <c r="A26" s="1" t="s">
        <v>138</v>
      </c>
    </row>
    <row r="27" customFormat="false" ht="19.35" hidden="false" customHeight="false" outlineLevel="0" collapsed="false"/>
    <row r="28" customFormat="false" ht="19.35" hidden="false" customHeight="false" outlineLevel="0" collapsed="false"/>
    <row r="29" customFormat="false" ht="19.35" hidden="false" customHeight="false" outlineLevel="0" collapsed="false">
      <c r="A29" s="99" t="s">
        <v>139</v>
      </c>
      <c r="B29" s="99"/>
      <c r="C29" s="99"/>
      <c r="D29" s="99"/>
      <c r="E29" s="99"/>
    </row>
    <row r="30" customFormat="false" ht="19.35" hidden="false" customHeight="false" outlineLevel="0" collapsed="false">
      <c r="A30" s="100"/>
      <c r="B30" s="101" t="s">
        <v>140</v>
      </c>
      <c r="C30" s="102" t="s">
        <v>141</v>
      </c>
      <c r="D30" s="102" t="s">
        <v>142</v>
      </c>
      <c r="E30" s="103" t="s">
        <v>143</v>
      </c>
    </row>
    <row r="31" customFormat="false" ht="19.35" hidden="false" customHeight="false" outlineLevel="0" collapsed="false">
      <c r="A31" s="104" t="s">
        <v>144</v>
      </c>
      <c r="B31" s="105" t="s">
        <v>43</v>
      </c>
      <c r="C31" s="106" t="s">
        <v>43</v>
      </c>
      <c r="D31" s="106" t="s">
        <v>43</v>
      </c>
      <c r="E31" s="107" t="s">
        <v>43</v>
      </c>
    </row>
    <row r="32" customFormat="false" ht="19.35" hidden="false" customHeight="false" outlineLevel="0" collapsed="false">
      <c r="A32" s="108" t="s">
        <v>80</v>
      </c>
      <c r="B32" s="109" t="n">
        <f aca="false">'2000 EIQ'!B31</f>
        <v>116.4</v>
      </c>
      <c r="C32" s="109" t="n">
        <f aca="false">'2000 EIQ'!C31</f>
        <v>125.9</v>
      </c>
      <c r="D32" s="109" t="n">
        <f aca="false">'2000 EIQ'!D31</f>
        <v>104.7</v>
      </c>
      <c r="E32" s="109" t="n">
        <f aca="false">'2000 EIQ'!E31</f>
        <v>115.666666666667</v>
      </c>
    </row>
    <row r="33" customFormat="false" ht="19.35" hidden="false" customHeight="false" outlineLevel="0" collapsed="false">
      <c r="A33" s="108" t="s">
        <v>39</v>
      </c>
      <c r="B33" s="109" t="n">
        <f aca="false">'2000 EIQ'!B32</f>
        <v>11</v>
      </c>
      <c r="C33" s="109" t="n">
        <f aca="false">'2000 EIQ'!C32</f>
        <v>9.7</v>
      </c>
      <c r="D33" s="109" t="n">
        <f aca="false">'2000 EIQ'!D32</f>
        <v>13.2</v>
      </c>
      <c r="E33" s="109" t="n">
        <f aca="false">'2000 EIQ'!E32</f>
        <v>11.3</v>
      </c>
    </row>
    <row r="34" customFormat="false" ht="19.35" hidden="false" customHeight="false" outlineLevel="0" collapsed="false">
      <c r="A34" s="111" t="s">
        <v>59</v>
      </c>
      <c r="B34" s="112" t="n">
        <v>0.044</v>
      </c>
      <c r="C34" s="113" t="n">
        <v>0.041</v>
      </c>
      <c r="D34" s="113" t="n">
        <v>0.04</v>
      </c>
      <c r="E34" s="114" t="n">
        <v>0.042</v>
      </c>
    </row>
    <row r="35" customFormat="false" ht="19.35" hidden="false" customHeight="false" outlineLevel="0" collapsed="false">
      <c r="A35" s="104" t="s">
        <v>145</v>
      </c>
      <c r="B35" s="105" t="s">
        <v>43</v>
      </c>
      <c r="C35" s="106" t="s">
        <v>43</v>
      </c>
      <c r="D35" s="106" t="s">
        <v>43</v>
      </c>
      <c r="E35" s="107" t="s">
        <v>43</v>
      </c>
    </row>
    <row r="36" customFormat="false" ht="19.35" hidden="false" customHeight="false" outlineLevel="0" collapsed="false">
      <c r="A36" s="108" t="s">
        <v>80</v>
      </c>
      <c r="B36" s="109" t="n">
        <f aca="false">'2000 EIQ'!B35</f>
        <v>123.5</v>
      </c>
      <c r="C36" s="109" t="n">
        <f aca="false">'2000 EIQ'!C35</f>
        <v>124.7</v>
      </c>
      <c r="D36" s="109" t="n">
        <f aca="false">'2000 EIQ'!D35</f>
        <v>123</v>
      </c>
      <c r="E36" s="109" t="n">
        <f aca="false">'2000 EIQ'!E35</f>
        <v>123.733333333333</v>
      </c>
    </row>
    <row r="37" customFormat="false" ht="19.35" hidden="false" customHeight="false" outlineLevel="0" collapsed="false">
      <c r="A37" s="108" t="s">
        <v>39</v>
      </c>
      <c r="B37" s="109" t="n">
        <f aca="false">'2000 EIQ'!B36</f>
        <v>11.2</v>
      </c>
      <c r="C37" s="109" t="n">
        <f aca="false">'2000 EIQ'!C36</f>
        <v>11.4</v>
      </c>
      <c r="D37" s="109" t="n">
        <f aca="false">'2000 EIQ'!D36</f>
        <v>12.3</v>
      </c>
      <c r="E37" s="109" t="n">
        <f aca="false">'2000 EIQ'!E36</f>
        <v>11.6333333333333</v>
      </c>
    </row>
    <row r="38" customFormat="false" ht="19.35" hidden="false" customHeight="false" outlineLevel="0" collapsed="false">
      <c r="A38" s="111" t="s">
        <v>59</v>
      </c>
      <c r="B38" s="112" t="n">
        <v>0.039</v>
      </c>
      <c r="C38" s="113" t="n">
        <v>0.037</v>
      </c>
      <c r="D38" s="113" t="n">
        <v>0.036</v>
      </c>
      <c r="E38" s="114" t="n">
        <v>0.037</v>
      </c>
    </row>
    <row r="39" customFormat="false" ht="19.35" hidden="false" customHeight="false" outlineLevel="0" collapsed="false">
      <c r="A39" s="104" t="s">
        <v>146</v>
      </c>
      <c r="B39" s="105" t="s">
        <v>43</v>
      </c>
      <c r="C39" s="106" t="s">
        <v>43</v>
      </c>
      <c r="D39" s="106" t="s">
        <v>43</v>
      </c>
      <c r="E39" s="107" t="s">
        <v>43</v>
      </c>
    </row>
    <row r="40" customFormat="false" ht="19.35" hidden="false" customHeight="false" outlineLevel="0" collapsed="false">
      <c r="A40" s="108" t="s">
        <v>80</v>
      </c>
      <c r="B40" s="109" t="n">
        <f aca="false">'2000 EIQ'!B39</f>
        <v>65.6</v>
      </c>
      <c r="C40" s="109" t="n">
        <f aca="false">'2000 EIQ'!C39</f>
        <v>79.1</v>
      </c>
      <c r="D40" s="109" t="n">
        <f aca="false">'2000 EIQ'!D39</f>
        <v>84.4</v>
      </c>
      <c r="E40" s="109" t="n">
        <f aca="false">'2000 EIQ'!E39</f>
        <v>76.3666666666667</v>
      </c>
    </row>
    <row r="41" customFormat="false" ht="19.35" hidden="false" customHeight="false" outlineLevel="0" collapsed="false">
      <c r="A41" s="108" t="s">
        <v>39</v>
      </c>
      <c r="B41" s="109" t="n">
        <f aca="false">'2000 EIQ'!B40</f>
        <v>11.7</v>
      </c>
      <c r="C41" s="109" t="n">
        <f aca="false">'2000 EIQ'!C40</f>
        <v>12.1</v>
      </c>
      <c r="D41" s="109" t="n">
        <f aca="false">'2000 EIQ'!D40</f>
        <v>12.6</v>
      </c>
      <c r="E41" s="109" t="n">
        <f aca="false">'2000 EIQ'!E40</f>
        <v>12.1333333333333</v>
      </c>
    </row>
    <row r="42" customFormat="false" ht="19.35" hidden="false" customHeight="false" outlineLevel="0" collapsed="false">
      <c r="A42" s="111" t="s">
        <v>59</v>
      </c>
      <c r="B42" s="112" t="n">
        <v>0.041</v>
      </c>
      <c r="C42" s="113" t="n">
        <v>0.042</v>
      </c>
      <c r="D42" s="113" t="n">
        <v>0.038</v>
      </c>
      <c r="E42" s="114" t="n">
        <v>0.04</v>
      </c>
    </row>
    <row r="43" customFormat="false" ht="19.35" hidden="false" customHeight="false" outlineLevel="0" collapsed="false">
      <c r="A43" s="29" t="s">
        <v>147</v>
      </c>
    </row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mergeCells count="3">
    <mergeCell ref="E8:I8"/>
    <mergeCell ref="J8:N8"/>
    <mergeCell ref="A29:E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2" style="1" width="11.12"/>
    <col collapsed="false" customWidth="true" hidden="false" outlineLevel="0" max="4" min="4" style="1" width="9.85"/>
    <col collapsed="false" customWidth="true" hidden="false" outlineLevel="0" max="5" min="5" style="1" width="11.12"/>
  </cols>
  <sheetData>
    <row r="1" customFormat="false" ht="24.05" hidden="false" customHeight="false" outlineLevel="0" collapsed="false">
      <c r="A1" s="2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customFormat="false" ht="24.05" hidden="false" customHeight="false" outlineLevel="0" collapsed="false">
      <c r="A2" s="2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customFormat="false" ht="24.05" hidden="false" customHeight="false" outlineLevel="0" collapsed="false">
      <c r="A3" s="2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customFormat="false" ht="17" hidden="false" customHeight="false" outlineLevel="0" collapsed="false"/>
    <row r="5" customFormat="false" ht="19.35" hidden="false" customHeight="false" outlineLevel="0" collapsed="false">
      <c r="A5" s="3" t="s">
        <v>150</v>
      </c>
      <c r="F5" s="1"/>
      <c r="G5" s="1"/>
      <c r="H5" s="1"/>
      <c r="I5" s="1"/>
    </row>
    <row r="6" customFormat="false" ht="19.35" hidden="false" customHeight="false" outlineLevel="0" collapsed="false"/>
    <row r="7" customFormat="false" ht="21.7" hidden="false" customHeight="false" outlineLevel="0" collapsed="false">
      <c r="A7" s="118" t="s">
        <v>151</v>
      </c>
    </row>
    <row r="8" customFormat="false" ht="17" hidden="false" customHeight="fals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customFormat="false" ht="19.3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customFormat="false" ht="19.35" hidden="false" customHeight="false" outlineLevel="0" collapsed="false">
      <c r="A10" s="5" t="s">
        <v>152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customFormat="false" ht="19.35" hidden="false" customHeight="false" outlineLevel="0" collapsed="false">
      <c r="A11" s="5" t="s">
        <v>153</v>
      </c>
      <c r="B11" s="5"/>
      <c r="C11" s="5" t="n">
        <v>3100</v>
      </c>
      <c r="D11" s="5" t="s">
        <v>154</v>
      </c>
      <c r="E11" s="5"/>
      <c r="F11" s="5"/>
      <c r="G11" s="5"/>
      <c r="H11" s="5"/>
      <c r="I11" s="5"/>
      <c r="J11" s="5"/>
      <c r="K11" s="5"/>
    </row>
    <row r="12" customFormat="false" ht="19.35" hidden="false" customHeight="false" outlineLevel="0" collapsed="false">
      <c r="A12" s="5" t="s">
        <v>155</v>
      </c>
      <c r="B12" s="5"/>
      <c r="C12" s="5" t="n">
        <v>4000</v>
      </c>
      <c r="D12" s="5" t="s">
        <v>156</v>
      </c>
      <c r="E12" s="5"/>
      <c r="F12" s="5"/>
      <c r="G12" s="5"/>
      <c r="H12" s="5"/>
      <c r="I12" s="5"/>
      <c r="J12" s="5"/>
      <c r="K12" s="5"/>
    </row>
    <row r="13" customFormat="false" ht="19.35" hidden="false" customHeight="false" outlineLevel="0" collapsed="false">
      <c r="A13" s="5" t="s">
        <v>157</v>
      </c>
      <c r="B13" s="5"/>
      <c r="C13" s="5" t="n">
        <v>451</v>
      </c>
      <c r="D13" s="5" t="s">
        <v>156</v>
      </c>
      <c r="E13" s="5"/>
      <c r="F13" s="5"/>
      <c r="G13" s="5"/>
      <c r="H13" s="5"/>
      <c r="I13" s="5"/>
      <c r="J13" s="5"/>
      <c r="K13" s="5"/>
    </row>
    <row r="14" customFormat="false" ht="19.35" hidden="false" customHeight="false" outlineLevel="0" collapsed="false">
      <c r="A14" s="5" t="s">
        <v>72</v>
      </c>
      <c r="B14" s="5"/>
      <c r="C14" s="5" t="n">
        <v>7500</v>
      </c>
      <c r="D14" s="5" t="s">
        <v>73</v>
      </c>
      <c r="E14" s="5"/>
      <c r="F14" s="5"/>
      <c r="G14" s="5"/>
      <c r="H14" s="5"/>
      <c r="I14" s="5"/>
      <c r="J14" s="5"/>
      <c r="K14" s="5"/>
    </row>
    <row r="15" customFormat="false" ht="19.35" hidden="false" customHeight="false" outlineLevel="0" collapsed="false">
      <c r="A15" s="5" t="s">
        <v>158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customFormat="false" ht="19.35" hidden="false" customHeight="false" outlineLevel="0" collapsed="false">
      <c r="A16" s="19" t="s">
        <v>49</v>
      </c>
      <c r="B16" s="19" t="n">
        <v>0.0194</v>
      </c>
      <c r="C16" s="19" t="s">
        <v>50</v>
      </c>
      <c r="D16" s="5"/>
      <c r="E16" s="5"/>
      <c r="F16" s="5"/>
      <c r="G16" s="5"/>
      <c r="H16" s="5"/>
      <c r="I16" s="5"/>
      <c r="J16" s="5"/>
      <c r="K16" s="5"/>
    </row>
    <row r="17" customFormat="false" ht="19.35" hidden="false" customHeight="false" outlineLevel="0" collapsed="false">
      <c r="A17" s="19" t="s">
        <v>51</v>
      </c>
      <c r="B17" s="26" t="n">
        <v>0.000588</v>
      </c>
      <c r="C17" s="19" t="s">
        <v>50</v>
      </c>
      <c r="D17" s="5"/>
      <c r="E17" s="5"/>
      <c r="F17" s="5"/>
      <c r="G17" s="5"/>
      <c r="H17" s="5"/>
      <c r="I17" s="5"/>
      <c r="J17" s="5"/>
      <c r="K17" s="5"/>
    </row>
    <row r="18" customFormat="false" ht="19.3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customFormat="false" ht="19.35" hidden="false" customHeight="false" outlineLevel="0" collapsed="false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customFormat="false" ht="19.35" hidden="false" customHeight="false" outlineLevel="0" collapsed="false">
      <c r="A20" s="119"/>
      <c r="B20" s="11" t="s">
        <v>159</v>
      </c>
      <c r="C20" s="12"/>
      <c r="D20" s="12"/>
      <c r="E20" s="12"/>
      <c r="F20" s="12"/>
      <c r="G20" s="5"/>
      <c r="H20" s="5"/>
      <c r="I20" s="5"/>
      <c r="J20" s="5"/>
      <c r="K20" s="5"/>
    </row>
    <row r="21" customFormat="false" ht="19.35" hidden="false" customHeight="false" outlineLevel="0" collapsed="false">
      <c r="A21" s="120" t="s">
        <v>90</v>
      </c>
      <c r="B21" s="121" t="s">
        <v>80</v>
      </c>
      <c r="C21" s="20" t="s">
        <v>39</v>
      </c>
      <c r="D21" s="20" t="s">
        <v>59</v>
      </c>
      <c r="E21" s="20" t="s">
        <v>49</v>
      </c>
      <c r="F21" s="122" t="s">
        <v>51</v>
      </c>
      <c r="G21" s="5"/>
      <c r="H21" s="5"/>
      <c r="I21" s="5"/>
      <c r="J21" s="5"/>
      <c r="K21" s="5"/>
    </row>
    <row r="22" customFormat="false" ht="19.35" hidden="false" customHeight="false" outlineLevel="0" collapsed="false">
      <c r="A22" s="123" t="n">
        <v>201</v>
      </c>
      <c r="B22" s="8" t="n">
        <f aca="false">'2000 EIQ'!E31*$C$11/2000</f>
        <v>179.283333333333</v>
      </c>
      <c r="C22" s="8" t="n">
        <f aca="false">'2000 EIQ'!E32*$C$11/2000</f>
        <v>17.515</v>
      </c>
      <c r="D22" s="8" t="n">
        <f aca="false">'2000 EIQ'!E33*$C$11/2000</f>
        <v>0.0651</v>
      </c>
      <c r="E22" s="124" t="n">
        <f aca="false">$C$14*$C$12*$C$11/1000000*B16/2000</f>
        <v>0.9021</v>
      </c>
      <c r="F22" s="125" t="n">
        <f aca="false">$C$14*$C$12*$C$11/1000000*B17/2000</f>
        <v>0.027342</v>
      </c>
      <c r="G22" s="5"/>
      <c r="H22" s="5"/>
      <c r="I22" s="5"/>
      <c r="J22" s="5"/>
      <c r="K22" s="5"/>
    </row>
    <row r="23" customFormat="false" ht="19.35" hidden="false" customHeight="false" outlineLevel="0" collapsed="false">
      <c r="A23" s="123" t="n">
        <v>202</v>
      </c>
      <c r="B23" s="8" t="n">
        <f aca="false">'2000 EIQ'!E35*$C$11/2000</f>
        <v>191.786666666667</v>
      </c>
      <c r="C23" s="8" t="n">
        <f aca="false">'2000 EIQ'!E36*$C$11/2000</f>
        <v>18.0316666666667</v>
      </c>
      <c r="D23" s="8" t="n">
        <f aca="false">'2000 EIQ'!E37*$C$11/2000</f>
        <v>0.05735</v>
      </c>
      <c r="E23" s="124" t="n">
        <f aca="false">+E22</f>
        <v>0.9021</v>
      </c>
      <c r="F23" s="125" t="n">
        <f aca="false">+F22</f>
        <v>0.027342</v>
      </c>
      <c r="G23" s="5"/>
      <c r="H23" s="5"/>
      <c r="I23" s="5"/>
      <c r="J23" s="5"/>
      <c r="K23" s="5"/>
    </row>
    <row r="24" customFormat="false" ht="19.35" hidden="false" customHeight="false" outlineLevel="0" collapsed="false">
      <c r="A24" s="123" t="n">
        <v>202</v>
      </c>
      <c r="B24" s="8" t="n">
        <f aca="false">'2000 EIQ'!E39*$C$11/2000</f>
        <v>118.368333333333</v>
      </c>
      <c r="C24" s="8" t="n">
        <f aca="false">'2000 EIQ'!E40*$C$11/2000</f>
        <v>18.8066666666667</v>
      </c>
      <c r="D24" s="8" t="n">
        <f aca="false">'2000 EIQ'!E41*$C$11/2000</f>
        <v>0.062</v>
      </c>
      <c r="E24" s="124" t="n">
        <f aca="false">+E23</f>
        <v>0.9021</v>
      </c>
      <c r="F24" s="125" t="n">
        <f aca="false">+F23</f>
        <v>0.027342</v>
      </c>
      <c r="G24" s="5"/>
      <c r="H24" s="5"/>
      <c r="I24" s="5"/>
      <c r="J24" s="5"/>
      <c r="K24" s="5"/>
    </row>
    <row r="25" customFormat="false" ht="19.35" hidden="false" customHeight="false" outlineLevel="0" collapsed="false">
      <c r="A25" s="126" t="s">
        <v>160</v>
      </c>
      <c r="B25" s="8" t="n">
        <f aca="false">'2000 EIQ'!F15*$C$11/2000</f>
        <v>6.5255</v>
      </c>
      <c r="C25" s="8" t="n">
        <f aca="false">'2000 EIQ'!G15*$C$11/2000</f>
        <v>1.333</v>
      </c>
      <c r="D25" s="8" t="n">
        <f aca="false">'2000 EIQ'!H15*$C$11/2000</f>
        <v>0.04588</v>
      </c>
      <c r="E25" s="124" t="n">
        <f aca="false">$C$14*$C$13*$C$11/1000000*B16/2000</f>
        <v>0.101711775</v>
      </c>
      <c r="F25" s="125" t="n">
        <f aca="false">$C$14*$C$13*$C$11/1000000*B17/2000</f>
        <v>0.0030828105</v>
      </c>
      <c r="G25" s="5"/>
      <c r="H25" s="5"/>
      <c r="I25" s="5"/>
      <c r="J25" s="5"/>
      <c r="K25" s="5"/>
    </row>
    <row r="26" customFormat="false" ht="19.35" hidden="false" customHeight="false" outlineLevel="0" collapsed="false">
      <c r="A26" s="23" t="s">
        <v>99</v>
      </c>
      <c r="B26" s="127" t="n">
        <f aca="false">SUM(B22:B25)</f>
        <v>495.963833333333</v>
      </c>
      <c r="C26" s="24" t="n">
        <f aca="false">SUM(C22:C25)</f>
        <v>55.6863333333333</v>
      </c>
      <c r="D26" s="24" t="n">
        <f aca="false">SUM(D22:D25)</f>
        <v>0.23033</v>
      </c>
      <c r="E26" s="24" t="n">
        <f aca="false">SUM(E22:E25)</f>
        <v>2.808011775</v>
      </c>
      <c r="F26" s="128" t="n">
        <f aca="false">SUM(F22:F25)</f>
        <v>0.0851088105</v>
      </c>
      <c r="G26" s="5"/>
      <c r="H26" s="5"/>
      <c r="I26" s="5"/>
      <c r="J26" s="5"/>
      <c r="K26" s="5"/>
    </row>
    <row r="27" customFormat="false" ht="19.35" hidden="false" customHeight="false" outlineLevel="0" collapsed="false">
      <c r="A27" s="5" t="s">
        <v>86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customFormat="false" ht="19.35" hidden="false" customHeight="false" outlineLevel="0" collapsed="false">
      <c r="A28" s="5" t="s">
        <v>161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customFormat="false" ht="19.3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customFormat="false" ht="19.35" hidden="false" customHeight="false" outlineLevel="0" collapsed="false">
      <c r="A30" s="27" t="s">
        <v>162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customFormat="false" ht="19.3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customFormat="false" ht="19.35" hidden="false" customHeight="false" outlineLevel="0" collapsed="false">
      <c r="A32" s="5" t="s">
        <v>163</v>
      </c>
      <c r="B32" s="5"/>
      <c r="C32" s="5"/>
      <c r="D32" s="5"/>
      <c r="E32" s="5"/>
      <c r="F32" s="5"/>
      <c r="G32" s="5"/>
      <c r="H32" s="5"/>
      <c r="I32" s="5"/>
      <c r="J32" s="5" t="n">
        <f aca="false">Netting!B31+40</f>
        <v>1243.03955833333</v>
      </c>
      <c r="K32" s="5" t="s">
        <v>164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customFormat="false" ht="19.35" hidden="false" customHeight="false" outlineLevel="0" collapsed="false">
      <c r="A33" s="5" t="s">
        <v>165</v>
      </c>
      <c r="B33" s="5"/>
      <c r="C33" s="5"/>
      <c r="D33" s="5"/>
      <c r="E33" s="5"/>
      <c r="F33" s="5" t="n">
        <f aca="false">J32/2</f>
        <v>621.519779166667</v>
      </c>
      <c r="G33" s="5" t="s">
        <v>164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customFormat="false" ht="19.35" hidden="false" customHeight="false" outlineLevel="0" collapsed="false">
      <c r="A34" s="5" t="s">
        <v>166</v>
      </c>
      <c r="B34" s="5"/>
      <c r="C34" s="5"/>
      <c r="D34" s="5"/>
      <c r="E34" s="5"/>
      <c r="F34" s="5" t="n">
        <f aca="false">Netting!B36/2</f>
        <v>118.24905</v>
      </c>
      <c r="G34" s="5" t="s">
        <v>164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customFormat="false" ht="19.35" hidden="false" customHeight="false" outlineLevel="0" collapsed="false">
      <c r="A35" s="5" t="s">
        <v>167</v>
      </c>
      <c r="B35" s="5"/>
      <c r="C35" s="5"/>
      <c r="D35" s="5"/>
      <c r="E35" s="5"/>
      <c r="F35" s="5"/>
      <c r="G35" s="5" t="n">
        <f aca="false">F33-F34</f>
        <v>503.270729166667</v>
      </c>
      <c r="H35" s="5" t="s">
        <v>164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customFormat="false" ht="19.35" hidden="false" customHeight="false" outlineLevel="0" collapsed="false">
      <c r="A36" s="5" t="s">
        <v>168</v>
      </c>
      <c r="B36" s="5"/>
      <c r="C36" s="5"/>
      <c r="D36" s="5" t="n">
        <f aca="false">C11</f>
        <v>3100</v>
      </c>
      <c r="E36" s="5" t="s">
        <v>154</v>
      </c>
      <c r="F36" s="5" t="n">
        <f aca="false">B26</f>
        <v>495.963833333333</v>
      </c>
      <c r="G36" s="5" t="s">
        <v>169</v>
      </c>
      <c r="H36" s="5" t="n">
        <f aca="false">G35</f>
        <v>503.270729166667</v>
      </c>
      <c r="I36" s="5" t="s">
        <v>164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customFormat="false" ht="19.3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customFormat="false" ht="19.35" hidden="false" customHeight="false" outlineLevel="0" collapsed="false"/>
    <row r="39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4.05" hidden="false" customHeight="false" outlineLevel="0" collapsed="false">
      <c r="A1" s="12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24.05" hidden="false" customHeight="false" outlineLevel="0" collapsed="false">
      <c r="A2" s="129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24.05" hidden="false" customHeight="false" outlineLevel="0" collapsed="false">
      <c r="A3" s="129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7" hidden="false" customHeight="false" outlineLevel="0" collapsed="false">
      <c r="A4" s="5"/>
      <c r="B4" s="5"/>
    </row>
    <row r="5" customFormat="false" ht="19.35" hidden="false" customHeight="false" outlineLevel="0" collapsed="false">
      <c r="A5" s="3" t="s">
        <v>170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customFormat="false" ht="19.35" hidden="false" customHeight="false" outlineLevel="0" collapsed="false">
      <c r="A6" s="5"/>
      <c r="B6" s="5"/>
    </row>
    <row r="7" customFormat="false" ht="21.7" hidden="false" customHeight="false" outlineLevel="0" collapsed="false">
      <c r="A7" s="5"/>
      <c r="B7" s="5"/>
    </row>
    <row r="8" customFormat="false" ht="17" hidden="false" customHeight="false" outlineLevel="0" collapsed="false">
      <c r="A8" s="130" t="s">
        <v>171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customFormat="false" ht="19.35" hidden="false" customHeight="false" outlineLevel="0" collapsed="false">
      <c r="A9" s="5"/>
      <c r="B9" s="5"/>
    </row>
    <row r="10" customFormat="false" ht="19.35" hidden="false" customHeight="false" outlineLevel="0" collapsed="false">
      <c r="A10" s="27" t="s">
        <v>172</v>
      </c>
      <c r="B10" s="5"/>
    </row>
    <row r="11" customFormat="false" ht="19.35" hidden="false" customHeight="false" outlineLevel="0" collapsed="false">
      <c r="A11" s="131"/>
      <c r="B11" s="119"/>
      <c r="C11" s="132"/>
      <c r="D11" s="11" t="s">
        <v>80</v>
      </c>
      <c r="E11" s="12"/>
      <c r="F11" s="13" t="s">
        <v>39</v>
      </c>
      <c r="G11" s="12"/>
      <c r="H11" s="13" t="s">
        <v>59</v>
      </c>
      <c r="I11" s="12"/>
      <c r="J11" s="13" t="s">
        <v>49</v>
      </c>
      <c r="K11" s="12"/>
      <c r="L11" s="13" t="s">
        <v>51</v>
      </c>
      <c r="M11" s="12"/>
    </row>
    <row r="12" customFormat="false" ht="19.35" hidden="false" customHeight="false" outlineLevel="0" collapsed="false">
      <c r="A12" s="133" t="s">
        <v>90</v>
      </c>
      <c r="B12" s="134" t="s">
        <v>173</v>
      </c>
      <c r="C12" s="134" t="s">
        <v>174</v>
      </c>
      <c r="D12" s="121" t="s">
        <v>81</v>
      </c>
      <c r="E12" s="20" t="s">
        <v>164</v>
      </c>
      <c r="F12" s="20" t="s">
        <v>81</v>
      </c>
      <c r="G12" s="20" t="s">
        <v>164</v>
      </c>
      <c r="H12" s="20" t="s">
        <v>81</v>
      </c>
      <c r="I12" s="20" t="s">
        <v>164</v>
      </c>
      <c r="J12" s="20" t="s">
        <v>81</v>
      </c>
      <c r="K12" s="20" t="s">
        <v>164</v>
      </c>
      <c r="L12" s="20" t="s">
        <v>81</v>
      </c>
      <c r="M12" s="20" t="s">
        <v>164</v>
      </c>
    </row>
    <row r="13" customFormat="false" ht="19.35" hidden="false" customHeight="false" outlineLevel="0" collapsed="false">
      <c r="A13" s="67" t="n">
        <v>201</v>
      </c>
      <c r="B13" s="123" t="s">
        <v>175</v>
      </c>
      <c r="C13" s="123" t="s">
        <v>176</v>
      </c>
      <c r="D13" s="8" t="n">
        <v>0</v>
      </c>
      <c r="E13" s="124" t="n">
        <v>0</v>
      </c>
      <c r="F13" s="124" t="n">
        <v>0</v>
      </c>
      <c r="G13" s="124" t="n">
        <v>0</v>
      </c>
      <c r="H13" s="124" t="n">
        <v>0</v>
      </c>
      <c r="I13" s="124" t="n">
        <v>0</v>
      </c>
      <c r="J13" s="124" t="n">
        <v>0</v>
      </c>
      <c r="K13" s="124" t="n">
        <v>0</v>
      </c>
      <c r="L13" s="124" t="n">
        <v>0</v>
      </c>
      <c r="M13" s="124" t="n">
        <v>0</v>
      </c>
    </row>
    <row r="14" customFormat="false" ht="19.35" hidden="false" customHeight="false" outlineLevel="0" collapsed="false">
      <c r="A14" s="67" t="n">
        <v>202</v>
      </c>
      <c r="B14" s="123" t="s">
        <v>177</v>
      </c>
      <c r="C14" s="123" t="s">
        <v>178</v>
      </c>
      <c r="D14" s="8" t="n">
        <v>0</v>
      </c>
      <c r="E14" s="124" t="n">
        <v>0</v>
      </c>
      <c r="F14" s="124" t="n">
        <v>0</v>
      </c>
      <c r="G14" s="124" t="n">
        <v>0</v>
      </c>
      <c r="H14" s="124" t="n">
        <v>0</v>
      </c>
      <c r="I14" s="124" t="n">
        <v>0</v>
      </c>
      <c r="J14" s="124" t="n">
        <v>0</v>
      </c>
      <c r="K14" s="124" t="n">
        <v>0</v>
      </c>
      <c r="L14" s="124" t="n">
        <v>0</v>
      </c>
      <c r="M14" s="124" t="n">
        <v>0</v>
      </c>
    </row>
    <row r="15" customFormat="false" ht="19.35" hidden="false" customHeight="false" outlineLevel="0" collapsed="false">
      <c r="A15" s="67" t="n">
        <v>203</v>
      </c>
      <c r="B15" s="123" t="s">
        <v>179</v>
      </c>
      <c r="C15" s="123" t="s">
        <v>180</v>
      </c>
      <c r="D15" s="8" t="n">
        <v>0</v>
      </c>
      <c r="E15" s="124" t="n">
        <v>0</v>
      </c>
      <c r="F15" s="124" t="n">
        <v>0</v>
      </c>
      <c r="G15" s="124" t="n">
        <v>0</v>
      </c>
      <c r="H15" s="124" t="n">
        <v>0</v>
      </c>
      <c r="I15" s="124" t="n">
        <v>0</v>
      </c>
      <c r="J15" s="124" t="n">
        <v>0</v>
      </c>
      <c r="K15" s="124" t="n">
        <v>0</v>
      </c>
      <c r="L15" s="124" t="n">
        <v>0</v>
      </c>
      <c r="M15" s="124" t="n">
        <v>0</v>
      </c>
    </row>
    <row r="16" customFormat="false" ht="19.35" hidden="false" customHeight="false" outlineLevel="0" collapsed="false">
      <c r="A16" s="67" t="n">
        <v>221</v>
      </c>
      <c r="B16" s="123" t="s">
        <v>181</v>
      </c>
      <c r="C16" s="123" t="s">
        <v>182</v>
      </c>
      <c r="D16" s="8" t="n">
        <v>0</v>
      </c>
      <c r="E16" s="124" t="n">
        <v>0</v>
      </c>
      <c r="F16" s="124" t="n">
        <v>0</v>
      </c>
      <c r="G16" s="124" t="n">
        <v>0</v>
      </c>
      <c r="H16" s="124" t="n">
        <v>0</v>
      </c>
      <c r="I16" s="124" t="n">
        <v>0</v>
      </c>
      <c r="J16" s="124" t="n">
        <v>0</v>
      </c>
      <c r="K16" s="124" t="n">
        <v>0</v>
      </c>
      <c r="L16" s="124" t="n">
        <v>0</v>
      </c>
      <c r="M16" s="124" t="n">
        <v>0</v>
      </c>
    </row>
    <row r="17" customFormat="false" ht="19.35" hidden="false" customHeight="false" outlineLevel="0" collapsed="false">
      <c r="A17" s="67" t="n">
        <v>222</v>
      </c>
      <c r="B17" s="123" t="s">
        <v>183</v>
      </c>
      <c r="C17" s="123" t="s">
        <v>184</v>
      </c>
      <c r="D17" s="8" t="n">
        <v>0</v>
      </c>
      <c r="E17" s="124" t="n">
        <v>0</v>
      </c>
      <c r="F17" s="124" t="n">
        <v>0</v>
      </c>
      <c r="G17" s="124" t="n">
        <v>0</v>
      </c>
      <c r="H17" s="124" t="n">
        <v>0</v>
      </c>
      <c r="I17" s="124" t="n">
        <v>0</v>
      </c>
      <c r="J17" s="124" t="n">
        <v>0</v>
      </c>
      <c r="K17" s="124" t="n">
        <v>0</v>
      </c>
      <c r="L17" s="124" t="n">
        <v>0</v>
      </c>
      <c r="M17" s="124" t="n">
        <v>0</v>
      </c>
    </row>
    <row r="18" customFormat="false" ht="19.35" hidden="false" customHeight="false" outlineLevel="0" collapsed="false">
      <c r="A18" s="67" t="n">
        <v>204</v>
      </c>
      <c r="B18" s="123" t="s">
        <v>185</v>
      </c>
      <c r="C18" s="123" t="s">
        <v>186</v>
      </c>
      <c r="D18" s="8" t="n">
        <f aca="false">+Turbine!B62</f>
        <v>29.095</v>
      </c>
      <c r="E18" s="124" t="n">
        <f aca="false">+Turbine!C62</f>
        <v>127.4361</v>
      </c>
      <c r="F18" s="124" t="n">
        <f aca="false">+Turbine!B63</f>
        <v>17.71</v>
      </c>
      <c r="G18" s="124" t="n">
        <f aca="false">+Turbine!C63</f>
        <v>77.5698</v>
      </c>
      <c r="H18" s="124" t="n">
        <f aca="false">+Turbine!B64</f>
        <v>0.621</v>
      </c>
      <c r="I18" s="124" t="n">
        <f aca="false">+Turbine!C64</f>
        <v>2.71998</v>
      </c>
      <c r="J18" s="124" t="n">
        <f aca="false">+Turbine!B65</f>
        <v>2.6734922643</v>
      </c>
      <c r="K18" s="124" t="n">
        <f aca="false">+Turbine!C65</f>
        <v>11.709896117634</v>
      </c>
      <c r="L18" s="124" t="n">
        <f aca="false">+Turbine!B66</f>
        <v>1.3772535907</v>
      </c>
      <c r="M18" s="124" t="n">
        <f aca="false">+Turbine!C66</f>
        <v>6.032370727266</v>
      </c>
    </row>
    <row r="19" customFormat="false" ht="19.35" hidden="false" customHeight="false" outlineLevel="0" collapsed="false">
      <c r="A19" s="135" t="s">
        <v>187</v>
      </c>
      <c r="B19" s="120" t="s">
        <v>188</v>
      </c>
      <c r="C19" s="120" t="s">
        <v>189</v>
      </c>
      <c r="D19" s="136" t="n">
        <f aca="false">+'Gen Engines'!B34</f>
        <v>24.9</v>
      </c>
      <c r="E19" s="137" t="n">
        <f aca="false">+'Gen Engines'!C34</f>
        <v>109.062</v>
      </c>
      <c r="F19" s="137" t="n">
        <f aca="false">+'Gen Engines'!B35</f>
        <v>1.76</v>
      </c>
      <c r="G19" s="137" t="n">
        <f aca="false">+'Gen Engines'!C35</f>
        <v>7.7088</v>
      </c>
      <c r="H19" s="137" t="n">
        <f aca="false">+'Gen Engines'!B36</f>
        <v>0.21</v>
      </c>
      <c r="I19" s="137" t="n">
        <f aca="false">+'Gen Engines'!C36</f>
        <v>0.9198</v>
      </c>
      <c r="J19" s="137" t="n">
        <f aca="false">+'Gen Engines'!B37</f>
        <v>0.0839666448</v>
      </c>
      <c r="K19" s="137" t="n">
        <f aca="false">+'Gen Engines'!C37</f>
        <v>0.367773904224</v>
      </c>
      <c r="L19" s="137" t="n">
        <f aca="false">+'Gen Engines'!B38</f>
        <v>0.00102199104</v>
      </c>
      <c r="M19" s="137" t="n">
        <f aca="false">+'Gen Engines'!C38</f>
        <v>0.0044763207552</v>
      </c>
    </row>
    <row r="20" customFormat="false" ht="19.35" hidden="false" customHeight="false" outlineLevel="0" collapsed="false">
      <c r="A20" s="25"/>
      <c r="B20" s="23"/>
      <c r="C20" s="23" t="s">
        <v>99</v>
      </c>
      <c r="D20" s="127" t="n">
        <f aca="false">SUM(D13:D19)</f>
        <v>53.995</v>
      </c>
      <c r="E20" s="127" t="n">
        <f aca="false">SUM(E13:E19)</f>
        <v>236.4981</v>
      </c>
      <c r="F20" s="127" t="n">
        <f aca="false">SUM(F13:F19)</f>
        <v>19.47</v>
      </c>
      <c r="G20" s="127" t="n">
        <f aca="false">SUM(G13:G19)</f>
        <v>85.2786</v>
      </c>
      <c r="H20" s="127" t="n">
        <f aca="false">SUM(H13:H19)</f>
        <v>0.831</v>
      </c>
      <c r="I20" s="127" t="n">
        <f aca="false">SUM(I13:I19)</f>
        <v>3.63978</v>
      </c>
      <c r="J20" s="127" t="n">
        <f aca="false">SUM(J13:J19)</f>
        <v>2.7574589091</v>
      </c>
      <c r="K20" s="127" t="n">
        <f aca="false">SUM(K13:K19)</f>
        <v>12.077670021858</v>
      </c>
      <c r="L20" s="127" t="n">
        <f aca="false">SUM(L13:L19)</f>
        <v>1.37827558174</v>
      </c>
      <c r="M20" s="128" t="n">
        <f aca="false">SUM(M13:M19)</f>
        <v>6.0368470480212</v>
      </c>
    </row>
    <row r="21" customFormat="false" ht="19.35" hidden="false" customHeight="fals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customFormat="false" ht="19.35" hidden="false" customHeight="fals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customFormat="false" ht="19.35" hidden="false" customHeight="false" outlineLevel="0" collapsed="false">
      <c r="A23" s="27" t="s">
        <v>190</v>
      </c>
      <c r="B23" s="5"/>
    </row>
    <row r="24" customFormat="false" ht="19.35" hidden="false" customHeight="false" outlineLevel="0" collapsed="false">
      <c r="A24" s="131"/>
      <c r="B24" s="119"/>
      <c r="C24" s="132"/>
      <c r="D24" s="11" t="s">
        <v>80</v>
      </c>
      <c r="E24" s="12"/>
      <c r="F24" s="13" t="s">
        <v>39</v>
      </c>
      <c r="G24" s="12"/>
      <c r="H24" s="13" t="s">
        <v>59</v>
      </c>
      <c r="I24" s="12"/>
      <c r="J24" s="13" t="s">
        <v>49</v>
      </c>
      <c r="K24" s="12"/>
      <c r="L24" s="13" t="s">
        <v>51</v>
      </c>
      <c r="M24" s="12"/>
    </row>
    <row r="25" customFormat="false" ht="19.35" hidden="false" customHeight="false" outlineLevel="0" collapsed="false">
      <c r="A25" s="133" t="s">
        <v>90</v>
      </c>
      <c r="B25" s="134" t="s">
        <v>173</v>
      </c>
      <c r="C25" s="134" t="s">
        <v>174</v>
      </c>
      <c r="D25" s="121" t="s">
        <v>81</v>
      </c>
      <c r="E25" s="20" t="s">
        <v>164</v>
      </c>
      <c r="F25" s="20" t="s">
        <v>81</v>
      </c>
      <c r="G25" s="20" t="s">
        <v>164</v>
      </c>
      <c r="H25" s="20" t="s">
        <v>81</v>
      </c>
      <c r="I25" s="20" t="s">
        <v>164</v>
      </c>
      <c r="J25" s="20" t="s">
        <v>81</v>
      </c>
      <c r="K25" s="20" t="s">
        <v>164</v>
      </c>
      <c r="L25" s="20" t="s">
        <v>81</v>
      </c>
      <c r="M25" s="20" t="s">
        <v>164</v>
      </c>
    </row>
    <row r="26" customFormat="false" ht="19.35" hidden="false" customHeight="false" outlineLevel="0" collapsed="false">
      <c r="A26" s="67" t="n">
        <v>201</v>
      </c>
      <c r="B26" s="123" t="s">
        <v>175</v>
      </c>
      <c r="C26" s="123" t="s">
        <v>176</v>
      </c>
      <c r="D26" s="8"/>
      <c r="E26" s="124" t="n">
        <f aca="false">Alternative!B22</f>
        <v>179.283333333333</v>
      </c>
      <c r="F26" s="124"/>
      <c r="G26" s="124" t="n">
        <f aca="false">Alternative!C22</f>
        <v>17.515</v>
      </c>
      <c r="H26" s="124"/>
      <c r="I26" s="124" t="n">
        <f aca="false">Alternative!D22</f>
        <v>0.0651</v>
      </c>
      <c r="J26" s="124"/>
      <c r="K26" s="124" t="n">
        <f aca="false">Alternative!E22</f>
        <v>0.9021</v>
      </c>
      <c r="L26" s="124"/>
      <c r="M26" s="124" t="n">
        <f aca="false">Alternative!F22</f>
        <v>0.027342</v>
      </c>
    </row>
    <row r="27" customFormat="false" ht="19.35" hidden="false" customHeight="false" outlineLevel="0" collapsed="false">
      <c r="A27" s="67" t="n">
        <v>202</v>
      </c>
      <c r="B27" s="123" t="s">
        <v>177</v>
      </c>
      <c r="C27" s="123" t="s">
        <v>178</v>
      </c>
      <c r="D27" s="8"/>
      <c r="E27" s="124" t="n">
        <f aca="false">Alternative!B23</f>
        <v>191.786666666667</v>
      </c>
      <c r="F27" s="124"/>
      <c r="G27" s="124" t="n">
        <f aca="false">Alternative!C23</f>
        <v>18.0316666666667</v>
      </c>
      <c r="H27" s="124"/>
      <c r="I27" s="124" t="n">
        <f aca="false">Alternative!D23</f>
        <v>0.05735</v>
      </c>
      <c r="J27" s="124"/>
      <c r="K27" s="124" t="n">
        <f aca="false">Alternative!E23</f>
        <v>0.9021</v>
      </c>
      <c r="L27" s="124"/>
      <c r="M27" s="124" t="n">
        <f aca="false">Alternative!F23</f>
        <v>0.027342</v>
      </c>
    </row>
    <row r="28" customFormat="false" ht="19.35" hidden="false" customHeight="false" outlineLevel="0" collapsed="false">
      <c r="A28" s="67" t="n">
        <v>203</v>
      </c>
      <c r="B28" s="123" t="s">
        <v>179</v>
      </c>
      <c r="C28" s="123" t="s">
        <v>180</v>
      </c>
      <c r="D28" s="8"/>
      <c r="E28" s="124" t="n">
        <f aca="false">Alternative!B24</f>
        <v>118.368333333333</v>
      </c>
      <c r="F28" s="124"/>
      <c r="G28" s="124" t="n">
        <f aca="false">Alternative!C24</f>
        <v>18.8066666666667</v>
      </c>
      <c r="H28" s="124"/>
      <c r="I28" s="124" t="n">
        <f aca="false">Alternative!D24</f>
        <v>0.062</v>
      </c>
      <c r="J28" s="124"/>
      <c r="K28" s="124" t="n">
        <f aca="false">Alternative!E24</f>
        <v>0.9021</v>
      </c>
      <c r="L28" s="124"/>
      <c r="M28" s="124" t="n">
        <f aca="false">Alternative!F24</f>
        <v>0.027342</v>
      </c>
    </row>
    <row r="29" customFormat="false" ht="19.35" hidden="false" customHeight="false" outlineLevel="0" collapsed="false">
      <c r="A29" s="67" t="s">
        <v>160</v>
      </c>
      <c r="B29" s="123" t="s">
        <v>191</v>
      </c>
      <c r="C29" s="123" t="s">
        <v>192</v>
      </c>
      <c r="D29" s="8"/>
      <c r="E29" s="124" t="n">
        <f aca="false">Alternative!B25</f>
        <v>6.5255</v>
      </c>
      <c r="F29" s="124"/>
      <c r="G29" s="124" t="n">
        <f aca="false">Alternative!C25</f>
        <v>1.333</v>
      </c>
      <c r="H29" s="124"/>
      <c r="I29" s="124" t="n">
        <f aca="false">Alternative!D25</f>
        <v>0.04588</v>
      </c>
      <c r="J29" s="124"/>
      <c r="K29" s="124" t="n">
        <f aca="false">Alternative!E25</f>
        <v>0.101711775</v>
      </c>
      <c r="L29" s="124"/>
      <c r="M29" s="124" t="n">
        <f aca="false">Alternative!F25</f>
        <v>0.0030828105</v>
      </c>
    </row>
    <row r="30" customFormat="false" ht="19.35" hidden="false" customHeight="false" outlineLevel="0" collapsed="false">
      <c r="A30" s="67" t="n">
        <v>204</v>
      </c>
      <c r="B30" s="123" t="s">
        <v>185</v>
      </c>
      <c r="C30" s="123" t="s">
        <v>186</v>
      </c>
      <c r="D30" s="8"/>
      <c r="E30" s="124" t="n">
        <v>0</v>
      </c>
      <c r="F30" s="124"/>
      <c r="G30" s="124" t="n">
        <v>0</v>
      </c>
      <c r="H30" s="124"/>
      <c r="I30" s="124" t="n">
        <v>0</v>
      </c>
      <c r="J30" s="124"/>
      <c r="K30" s="124" t="n">
        <v>0</v>
      </c>
      <c r="L30" s="124"/>
      <c r="M30" s="124" t="n">
        <v>0</v>
      </c>
    </row>
    <row r="31" customFormat="false" ht="19.35" hidden="false" customHeight="false" outlineLevel="0" collapsed="false">
      <c r="A31" s="135" t="s">
        <v>187</v>
      </c>
      <c r="B31" s="120" t="s">
        <v>193</v>
      </c>
      <c r="C31" s="120" t="s">
        <v>189</v>
      </c>
      <c r="D31" s="136"/>
      <c r="E31" s="137" t="n">
        <f aca="false">+'Gen Engines'!C34*0.5</f>
        <v>54.531</v>
      </c>
      <c r="F31" s="137"/>
      <c r="G31" s="137" t="n">
        <f aca="false">+'Gen Engines'!C35*0.5</f>
        <v>3.8544</v>
      </c>
      <c r="H31" s="137"/>
      <c r="I31" s="137" t="n">
        <f aca="false">+'Gen Engines'!C36*0.5</f>
        <v>0.4599</v>
      </c>
      <c r="J31" s="137"/>
      <c r="K31" s="137" t="n">
        <f aca="false">+'Gen Engines'!C37*0.5</f>
        <v>0.183886952112</v>
      </c>
      <c r="L31" s="137"/>
      <c r="M31" s="137" t="n">
        <f aca="false">+'Gen Engines'!C38*0.5</f>
        <v>0.0022381603776</v>
      </c>
    </row>
    <row r="32" customFormat="false" ht="19.35" hidden="false" customHeight="false" outlineLevel="0" collapsed="false">
      <c r="A32" s="25"/>
      <c r="B32" s="23"/>
      <c r="C32" s="23" t="s">
        <v>99</v>
      </c>
      <c r="D32" s="127" t="n">
        <f aca="false">SUM(D26:D31)</f>
        <v>0</v>
      </c>
      <c r="E32" s="127" t="n">
        <f aca="false">SUM(E26:E31)</f>
        <v>550.494833333333</v>
      </c>
      <c r="F32" s="127" t="n">
        <f aca="false">SUM(F26:F31)</f>
        <v>0</v>
      </c>
      <c r="G32" s="127" t="n">
        <f aca="false">SUM(G26:G31)</f>
        <v>59.5407333333333</v>
      </c>
      <c r="H32" s="127" t="n">
        <f aca="false">SUM(H26:H31)</f>
        <v>0</v>
      </c>
      <c r="I32" s="127" t="n">
        <f aca="false">SUM(I26:I31)</f>
        <v>0.69023</v>
      </c>
      <c r="J32" s="127" t="n">
        <f aca="false">SUM(J26:J31)</f>
        <v>0</v>
      </c>
      <c r="K32" s="127" t="n">
        <f aca="false">SUM(K26:K31)</f>
        <v>2.991898727112</v>
      </c>
      <c r="L32" s="127" t="n">
        <f aca="false">SUM(L26:L31)</f>
        <v>0</v>
      </c>
      <c r="M32" s="128" t="n">
        <f aca="false">SUM(M26:M31)</f>
        <v>0.0873469708776</v>
      </c>
    </row>
    <row r="33" customFormat="false" ht="19.35" hidden="false" customHeight="false" outlineLevel="0" collapsed="false">
      <c r="A33" s="29" t="s">
        <v>102</v>
      </c>
    </row>
    <row r="34" customFormat="false" ht="19.35" hidden="false" customHeight="false" outlineLevel="0" collapsed="false">
      <c r="A34" s="29" t="s">
        <v>194</v>
      </c>
    </row>
    <row r="35" customFormat="false" ht="19.35" hidden="false" customHeight="false" outlineLevel="0" collapsed="false">
      <c r="A35" s="29" t="s">
        <v>195</v>
      </c>
    </row>
    <row r="36" customFormat="false" ht="19.35" hidden="false" customHeight="false" outlineLevel="0" collapsed="false">
      <c r="A36" s="29"/>
    </row>
    <row r="37" customFormat="false" ht="19.35" hidden="false" customHeight="false" outlineLevel="0" collapsed="false"/>
    <row r="38" customFormat="false" ht="19.35" hidden="false" customHeight="false" outlineLevel="0" collapsed="false"/>
    <row r="39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4.0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4.0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4.0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7" hidden="false" customHeight="false" outlineLevel="0" collapsed="false"/>
    <row r="5" customFormat="false" ht="19.35" hidden="false" customHeight="false" outlineLevel="0" collapsed="false">
      <c r="A5" s="3" t="s">
        <v>196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customFormat="false" ht="19.35" hidden="false" customHeight="false" outlineLevel="0" collapsed="false"/>
    <row r="7" customFormat="false" ht="21.7" hidden="false" customHeight="false" outlineLevel="0" collapsed="false"/>
    <row r="8" customFormat="false" ht="17" hidden="false" customHeight="false" outlineLevel="0" collapsed="false">
      <c r="A8" s="138" t="s">
        <v>197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customFormat="false" ht="19.35" hidden="false" customHeight="false" outlineLevel="0" collapsed="false">
      <c r="A9" s="138" t="s">
        <v>198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customFormat="false" ht="19.35" hidden="false" customHeight="false" outlineLevel="0" collapsed="false"/>
    <row r="11" customFormat="false" ht="19.35" hidden="false" customHeight="false" outlineLevel="0" collapsed="false">
      <c r="A11" s="27" t="s">
        <v>199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customFormat="false" ht="19.35" hidden="false" customHeight="false" outlineLevel="0" collapsed="false">
      <c r="A12" s="5" t="s">
        <v>200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customFormat="false" ht="19.35" hidden="false" customHeight="false" outlineLevel="0" collapsed="false">
      <c r="A13" s="8" t="n">
        <f aca="false">+Turbine!B62</f>
        <v>29.095</v>
      </c>
      <c r="B13" s="139" t="s">
        <v>201</v>
      </c>
      <c r="C13" s="5" t="s">
        <v>202</v>
      </c>
      <c r="D13" s="5"/>
      <c r="E13" s="5"/>
      <c r="F13" s="5"/>
      <c r="G13" s="5"/>
      <c r="H13" s="5"/>
      <c r="I13" s="5"/>
      <c r="J13" s="5"/>
      <c r="K13" s="5"/>
    </row>
    <row r="14" customFormat="false" ht="19.35" hidden="false" customHeight="false" outlineLevel="0" collapsed="false">
      <c r="A14" s="5" t="s">
        <v>203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customFormat="false" ht="19.35" hidden="false" customHeight="false" outlineLevel="0" collapsed="false">
      <c r="A15" s="8" t="n">
        <f aca="false">+Turbine!C62</f>
        <v>127.4361</v>
      </c>
      <c r="B15" s="139" t="s">
        <v>204</v>
      </c>
      <c r="C15" s="5" t="s">
        <v>205</v>
      </c>
      <c r="D15" s="5"/>
      <c r="E15" s="5"/>
      <c r="F15" s="5"/>
      <c r="G15" s="5"/>
      <c r="H15" s="5"/>
      <c r="I15" s="5"/>
      <c r="J15" s="5"/>
      <c r="K15" s="5"/>
    </row>
    <row r="16" customFormat="false" ht="19.3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customFormat="false" ht="19.35" hidden="false" customHeight="false" outlineLevel="0" collapsed="false">
      <c r="A17" s="27" t="s">
        <v>206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customFormat="false" ht="19.35" hidden="false" customHeight="false" outlineLevel="0" collapsed="false">
      <c r="A18" s="5" t="s">
        <v>200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customFormat="false" ht="19.35" hidden="false" customHeight="false" outlineLevel="0" collapsed="false">
      <c r="A19" s="8" t="n">
        <f aca="false">+Turbine!B63</f>
        <v>17.71</v>
      </c>
      <c r="B19" s="139" t="s">
        <v>201</v>
      </c>
      <c r="C19" s="5" t="s">
        <v>202</v>
      </c>
      <c r="D19" s="5"/>
      <c r="E19" s="5"/>
      <c r="F19" s="5"/>
      <c r="G19" s="5"/>
      <c r="H19" s="5"/>
      <c r="I19" s="5"/>
      <c r="J19" s="5"/>
      <c r="K19" s="5"/>
    </row>
    <row r="20" customFormat="false" ht="19.35" hidden="false" customHeight="false" outlineLevel="0" collapsed="false">
      <c r="A20" s="5" t="s">
        <v>203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customFormat="false" ht="19.35" hidden="false" customHeight="false" outlineLevel="0" collapsed="false">
      <c r="A21" s="8" t="n">
        <f aca="false">+Turbine!C63</f>
        <v>77.5698</v>
      </c>
      <c r="B21" s="139" t="s">
        <v>204</v>
      </c>
      <c r="C21" s="5" t="s">
        <v>205</v>
      </c>
      <c r="D21" s="5"/>
      <c r="E21" s="5"/>
      <c r="F21" s="5"/>
      <c r="G21" s="5"/>
      <c r="H21" s="5"/>
      <c r="I21" s="5"/>
      <c r="J21" s="5"/>
      <c r="K21" s="5"/>
    </row>
    <row r="22" customFormat="false" ht="19.35" hidden="false" customHeight="fals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customFormat="false" ht="19.35" hidden="false" customHeight="false" outlineLevel="0" collapsed="false">
      <c r="A23" s="27" t="s">
        <v>207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customFormat="false" ht="19.35" hidden="false" customHeight="false" outlineLevel="0" collapsed="false">
      <c r="A24" s="5" t="s">
        <v>200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customFormat="false" ht="19.35" hidden="false" customHeight="false" outlineLevel="0" collapsed="false">
      <c r="A25" s="8" t="n">
        <f aca="false">+Turbine!B64</f>
        <v>0.621</v>
      </c>
      <c r="B25" s="139" t="s">
        <v>201</v>
      </c>
      <c r="C25" s="5" t="s">
        <v>208</v>
      </c>
      <c r="D25" s="5"/>
      <c r="E25" s="5"/>
      <c r="F25" s="5"/>
      <c r="G25" s="5"/>
      <c r="H25" s="5"/>
      <c r="I25" s="5"/>
      <c r="J25" s="5"/>
      <c r="K25" s="5"/>
    </row>
    <row r="26" customFormat="false" ht="19.35" hidden="false" customHeight="false" outlineLevel="0" collapsed="false">
      <c r="A26" s="5" t="s">
        <v>203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customFormat="false" ht="19.35" hidden="false" customHeight="false" outlineLevel="0" collapsed="false">
      <c r="A27" s="8" t="n">
        <f aca="false">+Turbine!C64</f>
        <v>2.71998</v>
      </c>
      <c r="B27" s="139" t="s">
        <v>204</v>
      </c>
      <c r="C27" s="5" t="s">
        <v>205</v>
      </c>
      <c r="D27" s="5"/>
      <c r="E27" s="5"/>
      <c r="F27" s="5"/>
      <c r="G27" s="5"/>
      <c r="H27" s="5"/>
      <c r="I27" s="5"/>
      <c r="J27" s="5"/>
      <c r="K27" s="5"/>
    </row>
    <row r="28" customFormat="false" ht="19.3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customFormat="false" ht="19.35" hidden="false" customHeight="false" outlineLevel="0" collapsed="false">
      <c r="A29" s="27" t="s">
        <v>209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customFormat="false" ht="19.35" hidden="false" customHeight="false" outlineLevel="0" collapsed="false">
      <c r="A30" s="5" t="s">
        <v>200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customFormat="false" ht="19.35" hidden="false" customHeight="false" outlineLevel="0" collapsed="false">
      <c r="A31" s="8" t="n">
        <f aca="false">+Turbine!B65</f>
        <v>2.6734922643</v>
      </c>
      <c r="B31" s="139" t="s">
        <v>201</v>
      </c>
      <c r="C31" s="5" t="s">
        <v>210</v>
      </c>
      <c r="D31" s="5"/>
      <c r="E31" s="5"/>
      <c r="F31" s="5"/>
      <c r="G31" s="5"/>
      <c r="H31" s="5"/>
      <c r="I31" s="5"/>
      <c r="J31" s="5"/>
      <c r="K31" s="5"/>
    </row>
    <row r="32" customFormat="false" ht="19.35" hidden="false" customHeight="false" outlineLevel="0" collapsed="false">
      <c r="A32" s="8"/>
      <c r="B32" s="139"/>
      <c r="C32" s="5" t="s">
        <v>211</v>
      </c>
      <c r="D32" s="5"/>
      <c r="E32" s="5"/>
      <c r="F32" s="5"/>
      <c r="G32" s="5"/>
      <c r="H32" s="5"/>
      <c r="I32" s="5"/>
      <c r="J32" s="5"/>
      <c r="K32" s="5"/>
    </row>
    <row r="33" customFormat="false" ht="19.35" hidden="false" customHeight="false" outlineLevel="0" collapsed="false">
      <c r="A33" s="5" t="s">
        <v>203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customFormat="false" ht="19.35" hidden="false" customHeight="false" outlineLevel="0" collapsed="false">
      <c r="A34" s="8" t="n">
        <f aca="false">+Turbine!C65</f>
        <v>11.709896117634</v>
      </c>
      <c r="B34" s="139" t="s">
        <v>204</v>
      </c>
      <c r="C34" s="5" t="s">
        <v>205</v>
      </c>
      <c r="D34" s="5"/>
      <c r="E34" s="5"/>
      <c r="F34" s="5"/>
      <c r="G34" s="5"/>
      <c r="H34" s="5"/>
      <c r="I34" s="5"/>
      <c r="J34" s="5"/>
      <c r="K34" s="5"/>
    </row>
    <row r="35" customFormat="false" ht="19.3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customFormat="false" ht="19.35" hidden="false" customHeight="false" outlineLevel="0" collapsed="false">
      <c r="A36" s="27" t="s">
        <v>212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customFormat="false" ht="19.35" hidden="false" customHeight="false" outlineLevel="0" collapsed="false">
      <c r="A37" s="5" t="s">
        <v>200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customFormat="false" ht="19.35" hidden="false" customHeight="false" outlineLevel="0" collapsed="false">
      <c r="A38" s="8" t="n">
        <f aca="false">+Turbine!B66</f>
        <v>1.3772535907</v>
      </c>
      <c r="B38" s="139" t="s">
        <v>201</v>
      </c>
      <c r="C38" s="5" t="s">
        <v>210</v>
      </c>
      <c r="D38" s="5"/>
      <c r="E38" s="5"/>
      <c r="F38" s="5"/>
      <c r="G38" s="5"/>
      <c r="H38" s="5"/>
      <c r="I38" s="5"/>
      <c r="J38" s="5"/>
      <c r="K38" s="5"/>
    </row>
    <row r="39" customFormat="false" ht="19.35" hidden="false" customHeight="false" outlineLevel="0" collapsed="false">
      <c r="A39" s="8"/>
      <c r="B39" s="139"/>
      <c r="C39" s="5" t="s">
        <v>213</v>
      </c>
      <c r="D39" s="5"/>
      <c r="E39" s="5"/>
      <c r="F39" s="5"/>
      <c r="G39" s="5"/>
      <c r="H39" s="5"/>
      <c r="I39" s="5"/>
      <c r="J39" s="5"/>
      <c r="K39" s="5"/>
    </row>
    <row r="40" customFormat="false" ht="19.35" hidden="false" customHeight="false" outlineLevel="0" collapsed="false">
      <c r="A40" s="5" t="s">
        <v>203</v>
      </c>
      <c r="B40" s="5"/>
      <c r="C40" s="5"/>
      <c r="D40" s="5"/>
      <c r="E40" s="5"/>
      <c r="F40" s="5"/>
      <c r="G40" s="5"/>
      <c r="H40" s="5"/>
      <c r="I40" s="5"/>
      <c r="J40" s="5"/>
      <c r="K40" s="5"/>
    </row>
    <row r="41" customFormat="false" ht="19.35" hidden="false" customHeight="false" outlineLevel="0" collapsed="false">
      <c r="A41" s="8" t="n">
        <f aca="false">+Turbine!C66</f>
        <v>6.032370727266</v>
      </c>
      <c r="B41" s="139" t="s">
        <v>204</v>
      </c>
      <c r="C41" s="5" t="s">
        <v>205</v>
      </c>
      <c r="D41" s="5"/>
      <c r="E41" s="5"/>
      <c r="F41" s="5"/>
      <c r="G41" s="5"/>
      <c r="H41" s="5"/>
      <c r="I41" s="5"/>
      <c r="J41" s="5"/>
      <c r="K41" s="5"/>
    </row>
    <row r="42" customFormat="false" ht="19.3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customFormat="false" ht="19.35" hidden="false" customHeight="false" outlineLevel="0" collapsed="false">
      <c r="A43" s="27" t="s">
        <v>214</v>
      </c>
      <c r="B43" s="5"/>
      <c r="C43" s="5"/>
      <c r="D43" s="5"/>
      <c r="E43" s="5"/>
      <c r="F43" s="5"/>
      <c r="G43" s="5"/>
      <c r="H43" s="5"/>
      <c r="I43" s="5"/>
      <c r="J43" s="5"/>
      <c r="K43" s="5"/>
    </row>
    <row r="44" customFormat="false" ht="17" hidden="false" customHeight="false" outlineLevel="0" collapsed="false">
      <c r="A44" s="5" t="s">
        <v>200</v>
      </c>
      <c r="B44" s="5"/>
      <c r="C44" s="5"/>
      <c r="D44" s="5"/>
      <c r="E44" s="5"/>
      <c r="F44" s="5"/>
      <c r="G44" s="5"/>
      <c r="H44" s="5"/>
      <c r="I44" s="5"/>
      <c r="J44" s="5"/>
      <c r="K44" s="5"/>
    </row>
    <row r="45" customFormat="false" ht="17" hidden="false" customHeight="false" outlineLevel="0" collapsed="false">
      <c r="A45" s="8" t="n">
        <f aca="false">+Turbine!B67</f>
        <v>0.287602955705</v>
      </c>
      <c r="B45" s="139" t="s">
        <v>201</v>
      </c>
      <c r="C45" s="5" t="s">
        <v>210</v>
      </c>
      <c r="D45" s="5"/>
      <c r="E45" s="5"/>
      <c r="F45" s="5"/>
      <c r="G45" s="5"/>
      <c r="H45" s="5"/>
      <c r="I45" s="5"/>
      <c r="J45" s="5"/>
      <c r="K45" s="5"/>
    </row>
    <row r="46" customFormat="false" ht="17" hidden="false" customHeight="false" outlineLevel="0" collapsed="false">
      <c r="A46" s="8"/>
      <c r="B46" s="139"/>
      <c r="C46" s="5" t="s">
        <v>215</v>
      </c>
      <c r="D46" s="5"/>
      <c r="E46" s="5"/>
      <c r="F46" s="5"/>
      <c r="G46" s="5"/>
      <c r="H46" s="5"/>
      <c r="I46" s="5"/>
      <c r="J46" s="5"/>
      <c r="K46" s="5"/>
    </row>
    <row r="47" customFormat="false" ht="17" hidden="false" customHeight="false" outlineLevel="0" collapsed="false">
      <c r="A47" s="5" t="s">
        <v>203</v>
      </c>
      <c r="B47" s="5"/>
      <c r="C47" s="5"/>
      <c r="D47" s="5"/>
      <c r="E47" s="5"/>
      <c r="F47" s="5"/>
      <c r="G47" s="5"/>
      <c r="H47" s="5"/>
      <c r="I47" s="5"/>
      <c r="J47" s="5"/>
      <c r="K47" s="5"/>
    </row>
    <row r="48" customFormat="false" ht="17" hidden="false" customHeight="false" outlineLevel="0" collapsed="false">
      <c r="A48" s="8" t="n">
        <f aca="false">+Turbine!C67</f>
        <v>1.2597009459879</v>
      </c>
      <c r="B48" s="139" t="s">
        <v>204</v>
      </c>
      <c r="C48" s="5" t="s">
        <v>205</v>
      </c>
      <c r="D48" s="5"/>
      <c r="E48" s="5"/>
      <c r="F48" s="5"/>
      <c r="G48" s="5"/>
      <c r="H48" s="5"/>
      <c r="I48" s="5"/>
      <c r="J48" s="5"/>
      <c r="K48" s="5"/>
    </row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4.05" hidden="false" customHeight="false" outlineLevel="0" collapsed="false"/>
    <row r="2" customFormat="false" ht="24.05" hidden="false" customHeight="false" outlineLevel="0" collapsed="false"/>
    <row r="3" customFormat="false" ht="24.05" hidden="false" customHeight="false" outlineLevel="0" collapsed="false"/>
    <row r="4" customFormat="false" ht="17" hidden="false" customHeight="false" outlineLevel="0" collapsed="false"/>
    <row r="5" customFormat="false" ht="19.35" hidden="false" customHeight="false" outlineLevel="0" collapsed="false"/>
    <row r="6" customFormat="false" ht="19.35" hidden="false" customHeight="false" outlineLevel="0" collapsed="false"/>
    <row r="7" customFormat="false" ht="21.7" hidden="false" customHeight="false" outlineLevel="0" collapsed="false"/>
    <row r="8" customFormat="false" ht="17" hidden="false" customHeight="false" outlineLevel="0" collapsed="false"/>
    <row r="9" customFormat="false" ht="19.35" hidden="false" customHeight="false" outlineLevel="0" collapsed="false"/>
    <row r="10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19.35" hidden="false" customHeight="false" outlineLevel="0" collapsed="false"/>
    <row r="14" customFormat="false" ht="19.35" hidden="false" customHeight="false" outlineLevel="0" collapsed="false"/>
    <row r="15" customFormat="false" ht="19.35" hidden="false" customHeight="false" outlineLevel="0" collapsed="false"/>
    <row r="16" customFormat="false" ht="19.35" hidden="false" customHeight="false" outlineLevel="0" collapsed="false"/>
    <row r="17" customFormat="false" ht="19.35" hidden="false" customHeight="false" outlineLevel="0" collapsed="false"/>
    <row r="18" customFormat="false" ht="19.35" hidden="false" customHeight="false" outlineLevel="0" collapsed="false"/>
    <row r="19" customFormat="false" ht="19.35" hidden="false" customHeight="false" outlineLevel="0" collapsed="false"/>
    <row r="20" customFormat="false" ht="19.35" hidden="false" customHeight="false" outlineLevel="0" collapsed="false"/>
    <row r="21" customFormat="false" ht="19.35" hidden="false" customHeight="false" outlineLevel="0" collapsed="false"/>
    <row r="22" customFormat="false" ht="19.35" hidden="false" customHeight="false" outlineLevel="0" collapsed="false"/>
    <row r="23" customFormat="false" ht="19.35" hidden="false" customHeight="false" outlineLevel="0" collapsed="false"/>
    <row r="24" customFormat="false" ht="19.35" hidden="false" customHeight="false" outlineLevel="0" collapsed="false"/>
    <row r="25" customFormat="false" ht="19.35" hidden="false" customHeight="false" outlineLevel="0" collapsed="false"/>
    <row r="26" customFormat="false" ht="19.35" hidden="false" customHeight="false" outlineLevel="0" collapsed="false"/>
    <row r="27" customFormat="false" ht="19.35" hidden="false" customHeight="false" outlineLevel="0" collapsed="false"/>
    <row r="28" customFormat="false" ht="19.35" hidden="false" customHeight="false" outlineLevel="0" collapsed="false"/>
    <row r="29" customFormat="false" ht="19.35" hidden="false" customHeight="false" outlineLevel="0" collapsed="false"/>
    <row r="30" customFormat="false" ht="19.35" hidden="false" customHeight="false" outlineLevel="0" collapsed="false"/>
    <row r="31" customFormat="false" ht="19.35" hidden="false" customHeight="false" outlineLevel="0" collapsed="false"/>
    <row r="32" customFormat="false" ht="19.35" hidden="false" customHeight="false" outlineLevel="0" collapsed="false"/>
    <row r="33" customFormat="false" ht="19.35" hidden="false" customHeight="false" outlineLevel="0" collapsed="false"/>
    <row r="34" customFormat="false" ht="19.35" hidden="false" customHeight="false" outlineLevel="0" collapsed="false"/>
    <row r="35" customFormat="false" ht="19.35" hidden="false" customHeight="false" outlineLevel="0" collapsed="false"/>
    <row r="36" customFormat="false" ht="19.35" hidden="false" customHeight="false" outlineLevel="0" collapsed="false"/>
    <row r="37" customFormat="false" ht="19.35" hidden="false" customHeight="false" outlineLevel="0" collapsed="false"/>
    <row r="38" customFormat="false" ht="19.35" hidden="false" customHeight="false" outlineLevel="0" collapsed="false"/>
    <row r="39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