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" sheetId="1" state="visible" r:id="rId3"/>
    <sheet name="Gen Engines" sheetId="2" state="visible" r:id="rId4"/>
    <sheet name="Netting" sheetId="3" state="visible" r:id="rId5"/>
    <sheet name="Example" sheetId="4" state="visible" r:id="rId6"/>
    <sheet name="Summary" sheetId="5" state="visible" r:id="rId7"/>
    <sheet name="Alternative" sheetId="6" state="visible" r:id="rId8"/>
  </sheets>
  <externalReferences>
    <externalReference r:id="rId9"/>
  </externalReferences>
  <definedNames>
    <definedName function="false" hidden="false" localSheetId="5" name="_xlnm.Print_Area" vbProcedure="false">Alternative!$A$1:$I$31</definedName>
    <definedName function="false" hidden="false" localSheetId="3" name="_xlnm.Print_Area" vbProcedure="false">Example!$A$1:$L$54</definedName>
    <definedName function="false" hidden="false" localSheetId="2" name="_xlnm.Print_Area" vbProcedure="false">Netting!$A$1:$H$65</definedName>
    <definedName function="false" hidden="false" localSheetId="4" name="_xlnm.Print_Area" vbProcedure="false">Summary!$A$1:$M$36</definedName>
    <definedName function="false" hidden="false" localSheetId="0" name="_xlnm.Print_Area" vbProcedure="false">Turbine!$A$1:$K$67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<sst xmlns="http://schemas.openxmlformats.org/spreadsheetml/2006/main" count="388" uniqueCount="195">
  <si>
    <t xml:space="preserve">TRANSWESTERN PIPELINE COMPANY</t>
  </si>
  <si>
    <t xml:space="preserve">RED ROCK EXPANSION PROJECT</t>
  </si>
  <si>
    <t xml:space="preserve">FLAGSTAFF COMPRESSOR STATION</t>
  </si>
  <si>
    <t xml:space="preserve">Table 1</t>
  </si>
  <si>
    <t xml:space="preserve">TURBINE INFORMATION</t>
  </si>
  <si>
    <t xml:space="preserve">Manufacturer:</t>
  </si>
  <si>
    <t xml:space="preserve">GE LM2500</t>
  </si>
  <si>
    <t xml:space="preserve">Fuel Type:</t>
  </si>
  <si>
    <t xml:space="preserve">Sweet Natural Gas</t>
  </si>
  <si>
    <t xml:space="preserve">HHV:</t>
  </si>
  <si>
    <t xml:space="preserve">Btu/scf</t>
  </si>
  <si>
    <t xml:space="preserve">Site Elevation:</t>
  </si>
  <si>
    <t xml:space="preserve">Inlet Loss:</t>
  </si>
  <si>
    <r>
      <rPr>
        <sz val="12"/>
        <rFont val="Arial"/>
        <family val="2"/>
      </rPr>
      <t xml:space="preserve">in H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O</t>
    </r>
  </si>
  <si>
    <t xml:space="preserve">Exhaust Loss:</t>
  </si>
  <si>
    <t xml:space="preserve">Shaft Power:</t>
  </si>
  <si>
    <r>
      <rPr>
        <sz val="12"/>
        <rFont val="Arial"/>
        <family val="2"/>
      </rPr>
      <t xml:space="preserve">hp @ 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</si>
  <si>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hp @ 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</si>
  <si>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t xml:space="preserve">Max Heat Rate:</t>
  </si>
  <si>
    <r>
      <rPr>
        <sz val="12"/>
        <rFont val="Arial"/>
        <family val="2"/>
      </rPr>
      <t xml:space="preserve">Btu/hp-hr @95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(50% Load)</t>
    </r>
  </si>
  <si>
    <t xml:space="preserve">MMBtu/hr</t>
  </si>
  <si>
    <r>
      <rPr>
        <sz val="12"/>
        <rFont val="Arial"/>
        <family val="2"/>
      </rPr>
      <t xml:space="preserve">(Max Heat Rate x shp@12.8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</si>
  <si>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Avg Heat Rate:</t>
  </si>
  <si>
    <r>
      <rPr>
        <sz val="12"/>
        <rFont val="Arial"/>
        <family val="2"/>
      </rPr>
      <t xml:space="preserve">Btu/hp-hr 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(Base Load)</t>
    </r>
  </si>
  <si>
    <r>
      <rPr>
        <sz val="12"/>
        <rFont val="Arial"/>
        <family val="2"/>
      </rPr>
      <t xml:space="preserve">(Avg Heat Rate x shp@60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</si>
  <si>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Speed:</t>
  </si>
  <si>
    <t xml:space="preserve">rpm</t>
  </si>
  <si>
    <t xml:space="preserve">Max Hourly Fuel:</t>
  </si>
  <si>
    <t xml:space="preserve">MMscf/hr</t>
  </si>
  <si>
    <t xml:space="preserve">(Max Heat Rate / HHV)</t>
  </si>
  <si>
    <t xml:space="preserve">Avg Hourly Fuel:</t>
  </si>
  <si>
    <t xml:space="preserve">(Avg Heat Rate / HHV)</t>
  </si>
  <si>
    <t xml:space="preserve">Annual Fuel:</t>
  </si>
  <si>
    <t xml:space="preserve">MMscf/yr</t>
  </si>
  <si>
    <t xml:space="preserve">(Avg Fuel x 8760)</t>
  </si>
  <si>
    <t xml:space="preserve">Potential Emissions</t>
  </si>
  <si>
    <t xml:space="preserve">Temp</t>
  </si>
  <si>
    <t xml:space="preserve">Turbine</t>
  </si>
  <si>
    <r>
      <rPr>
        <sz val="12"/>
        <rFont val="Arial"/>
        <family val="2"/>
      </rPr>
      <t xml:space="preserve">NOx (as NO</t>
    </r>
    <r>
      <rPr>
        <vertAlign val="subscript"/>
        <sz val="12"/>
        <rFont val="Arial"/>
        <family val="2"/>
      </rPr>
      <t xml:space="preserve">2</t>
    </r>
    <r>
      <rPr>
        <sz val="12"/>
        <rFont val="Arial"/>
        <family val="2"/>
      </rPr>
      <t xml:space="preserve">)</t>
    </r>
  </si>
  <si>
    <t xml:space="preserve">CO</t>
  </si>
  <si>
    <t xml:space="preserve">THC</t>
  </si>
  <si>
    <r>
      <rPr>
        <sz val="12"/>
        <rFont val="Arial"/>
        <family val="2"/>
      </rPr>
      <t xml:space="preserve">(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F)</t>
    </r>
  </si>
  <si>
    <t xml:space="preserve">Load (%)</t>
  </si>
  <si>
    <t xml:space="preserve">(lb/hr)</t>
  </si>
  <si>
    <t xml:space="preserve">(tpy)</t>
  </si>
  <si>
    <t xml:space="preserve">Base</t>
  </si>
  <si>
    <t xml:space="preserve">Max Hourly</t>
  </si>
  <si>
    <t xml:space="preserve">Base Load Max</t>
  </si>
  <si>
    <t xml:space="preserve">AP-42 Emission Factors (04/00)</t>
  </si>
  <si>
    <t xml:space="preserve">PM</t>
  </si>
  <si>
    <t xml:space="preserve">lb/MMBtu</t>
  </si>
  <si>
    <r>
      <rPr>
        <sz val="12"/>
        <rFont val="Arial"/>
        <family val="2"/>
      </rPr>
      <t xml:space="preserve">SO</t>
    </r>
    <r>
      <rPr>
        <vertAlign val="subscript"/>
        <sz val="12"/>
        <rFont val="Arial"/>
        <family val="2"/>
      </rPr>
      <t xml:space="preserve">2</t>
    </r>
  </si>
  <si>
    <t xml:space="preserve">Formaldehyde</t>
  </si>
  <si>
    <t xml:space="preserve">Proposed Turbine Emissions</t>
  </si>
  <si>
    <t xml:space="preserve">Maximum</t>
  </si>
  <si>
    <t xml:space="preserve">Annual</t>
  </si>
  <si>
    <t xml:space="preserve">Pollutant</t>
  </si>
  <si>
    <t xml:space="preserve">NOX</t>
  </si>
  <si>
    <t xml:space="preserve">@base load 80% of time, 64% load 20% of time</t>
  </si>
  <si>
    <t xml:space="preserve">VOC</t>
  </si>
  <si>
    <t xml:space="preserve">@base load 80% of time, 64% load 20% of time; assume 10% NMHC</t>
  </si>
  <si>
    <t xml:space="preserve">@max hourly based on max heat rate, annuals based on avg heat rate</t>
  </si>
  <si>
    <t xml:space="preserve">Proposed Turbine Emissions Plus 15% Safety Factor</t>
  </si>
  <si>
    <t xml:space="preserve">Table 2</t>
  </si>
  <si>
    <t xml:space="preserve">GENERATOR ENGINES</t>
  </si>
  <si>
    <t xml:space="preserve">Caterpillar 3508</t>
  </si>
  <si>
    <t xml:space="preserve">Rated Power:</t>
  </si>
  <si>
    <t xml:space="preserve">hp @100% Load</t>
  </si>
  <si>
    <t xml:space="preserve">Fuel Flow Rate:</t>
  </si>
  <si>
    <t xml:space="preserve">scf/min</t>
  </si>
  <si>
    <t xml:space="preserve">(mfr data)</t>
  </si>
  <si>
    <t xml:space="preserve">scf/hr</t>
  </si>
  <si>
    <t xml:space="preserve">HHV</t>
  </si>
  <si>
    <t xml:space="preserve">(estimate)</t>
  </si>
  <si>
    <t xml:space="preserve">Heat Rate:</t>
  </si>
  <si>
    <t xml:space="preserve">Btu/hp-hr</t>
  </si>
  <si>
    <t xml:space="preserve">Operating Schedule:</t>
  </si>
  <si>
    <t xml:space="preserve">hours/yr</t>
  </si>
  <si>
    <t xml:space="preserve">Emission Factors</t>
  </si>
  <si>
    <t xml:space="preserve">Rate</t>
  </si>
  <si>
    <t xml:space="preserve">Units</t>
  </si>
  <si>
    <t xml:space="preserve">Source</t>
  </si>
  <si>
    <t xml:space="preserve">NOx</t>
  </si>
  <si>
    <t xml:space="preserve">lb/hr</t>
  </si>
  <si>
    <t xml:space="preserve">Mfr</t>
  </si>
  <si>
    <t xml:space="preserve">NMHC</t>
  </si>
  <si>
    <t xml:space="preserve">AP-42</t>
  </si>
  <si>
    <t xml:space="preserve">SO2</t>
  </si>
  <si>
    <t xml:space="preserve">Proposed Generator Engine  Emissions</t>
  </si>
  <si>
    <t xml:space="preserve">Note:</t>
  </si>
  <si>
    <t xml:space="preserve">1.  TWP will install two Caterpillar G3508 generator engines.  However, only one unit will be run at a time</t>
  </si>
  <si>
    <t xml:space="preserve">      with the second unit in standby.  TWP requests the flexiblity to operate either engine as long as total</t>
  </si>
  <si>
    <t xml:space="preserve">      generator engine operating time does not exceed 8760 hours/year.</t>
  </si>
  <si>
    <t xml:space="preserve">Table 3</t>
  </si>
  <si>
    <t xml:space="preserve">NETTING CALCULATIONS</t>
  </si>
  <si>
    <t xml:space="preserve">Existing Compressor Engines</t>
  </si>
  <si>
    <t xml:space="preserve">Heat Rate</t>
  </si>
  <si>
    <t xml:space="preserve">Max Input</t>
  </si>
  <si>
    <t xml:space="preserve">Unit</t>
  </si>
  <si>
    <t xml:space="preserve">Model</t>
  </si>
  <si>
    <t xml:space="preserve">hp Rating</t>
  </si>
  <si>
    <t xml:space="preserve">Type</t>
  </si>
  <si>
    <t xml:space="preserve">Ingersoll Rand 616KVT</t>
  </si>
  <si>
    <t xml:space="preserve">4 Cycle Rich Burns</t>
  </si>
  <si>
    <t xml:space="preserve">Waukesha LRZ</t>
  </si>
  <si>
    <t xml:space="preserve">AP-42 Emissions Factors (07/00) for 4-Cycle Rich &lt;90% Load</t>
  </si>
  <si>
    <t xml:space="preserve">Historical Operating Hours</t>
  </si>
  <si>
    <t xml:space="preserve"> Year</t>
  </si>
  <si>
    <t xml:space="preserve">2000-1999 Average</t>
  </si>
  <si>
    <t xml:space="preserve">Last 2-Year Emissions Average</t>
  </si>
  <si>
    <t xml:space="preserve">Nox (tpy)</t>
  </si>
  <si>
    <t xml:space="preserve">CO (tpy)</t>
  </si>
  <si>
    <t xml:space="preserve">VOC (tpy)</t>
  </si>
  <si>
    <t xml:space="preserve">Total</t>
  </si>
  <si>
    <t xml:space="preserve">Contemporaneous Emission Increases (tpy)</t>
  </si>
  <si>
    <t xml:space="preserve">Gen Engines</t>
  </si>
  <si>
    <t xml:space="preserve">TOTAL</t>
  </si>
  <si>
    <t xml:space="preserve">Contemporaneous Emission Decreases (tpy)</t>
  </si>
  <si>
    <t xml:space="preserve">Net Change (Increase - Decrease) (tpy)</t>
  </si>
  <si>
    <t xml:space="preserve">Assumptions</t>
  </si>
  <si>
    <t xml:space="preserve">1. Turbine PM and SO2 emission factors from AP-42 (04/00).</t>
  </si>
  <si>
    <t xml:space="preserve">2. Proposed NOx, CO, and VOC emissions based on 80/20 split.  Turbine will operate at 100% load 80% of the time</t>
  </si>
  <si>
    <t xml:space="preserve">     and 64% load 20% of  the time.</t>
  </si>
  <si>
    <t xml:space="preserve">3. Contemporaneous increases are from proposed turbine and generator engines.</t>
  </si>
  <si>
    <t xml:space="preserve">    Only one generator engine will be run at a time.</t>
  </si>
  <si>
    <t xml:space="preserve">4. Contemporaneous decreases are from permanent shutdown of Units 201, 202, 203, 221, and 222.</t>
  </si>
  <si>
    <t xml:space="preserve">Table 6</t>
  </si>
  <si>
    <t xml:space="preserve">EXAMPLE EMISSION CALCULATIONS</t>
  </si>
  <si>
    <t xml:space="preserve">GE LM2500 TURBINE</t>
  </si>
  <si>
    <t xml:space="preserve">NOx Emissions</t>
  </si>
  <si>
    <t xml:space="preserve">Maximum Hourly (lb/hr)</t>
  </si>
  <si>
    <t xml:space="preserve">lb/hr =</t>
  </si>
  <si>
    <r>
      <rPr>
        <sz val="12"/>
        <rFont val="Arial"/>
        <family val="2"/>
      </rPr>
      <t xml:space="preserve">maximum hourly emission rate at 64% load at 0</t>
    </r>
    <r>
      <rPr>
        <vertAlign val="superscript"/>
        <sz val="12"/>
        <rFont val="Arial"/>
        <family val="2"/>
      </rPr>
      <t xml:space="preserve">0</t>
    </r>
    <r>
      <rPr>
        <sz val="12"/>
        <rFont val="Arial"/>
        <family val="2"/>
      </rPr>
      <t xml:space="preserve">F x 1.15</t>
    </r>
  </si>
  <si>
    <t xml:space="preserve">Annual (ton per year)</t>
  </si>
  <si>
    <t xml:space="preserve">tpy =</t>
  </si>
  <si>
    <t xml:space="preserve">(80% x annual avg emission rate) + (20% x annual emission rate based on maximum hourly) x 1.15</t>
  </si>
  <si>
    <t xml:space="preserve">(0.8 x 99.43) + (0.2 x 110.81) x 1.15</t>
  </si>
  <si>
    <t xml:space="preserve">CO Emissions</t>
  </si>
  <si>
    <t xml:space="preserve">(0.8 x 60.44) + (0.2 x 67.45) x 1.15</t>
  </si>
  <si>
    <t xml:space="preserve">VOC Emissions</t>
  </si>
  <si>
    <r>
      <rPr>
        <sz val="12"/>
        <rFont val="Arial"/>
        <family val="2"/>
      </rPr>
      <t xml:space="preserve">maximum hourly emission rate at 64% load at 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x 10% NMHC x 1.15</t>
    </r>
  </si>
  <si>
    <t xml:space="preserve">((80% x annual avg emission rate) + (20% x annual emission rate based on maximum hourly)) x 10% NMHC x 1.15</t>
  </si>
  <si>
    <t xml:space="preserve">((0.8 x 20.59) + (0.2 x 23.65)) x 0.1 x 1.15</t>
  </si>
  <si>
    <t xml:space="preserve">Particulate Emissions</t>
  </si>
  <si>
    <r>
      <rPr>
        <sz val="12"/>
        <rFont val="Arial"/>
        <family val="2"/>
      </rPr>
      <t xml:space="preserve">maximum heat rate at 50% load at 95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x AP42 factor lb/MMBtu x 1.15</t>
    </r>
  </si>
  <si>
    <t xml:space="preserve">352.24 MMBtu/hr x 6.6E-3 lb/MMBtu x 1.15</t>
  </si>
  <si>
    <r>
      <rPr>
        <sz val="12"/>
        <rFont val="Arial"/>
        <family val="2"/>
      </rPr>
      <t xml:space="preserve">avg heat rate at base load at 60</t>
    </r>
    <r>
      <rPr>
        <vertAlign val="superscript"/>
        <sz val="12"/>
        <rFont val="Arial"/>
        <family val="2"/>
      </rPr>
      <t xml:space="preserve">o</t>
    </r>
    <r>
      <rPr>
        <sz val="12"/>
        <rFont val="Arial"/>
        <family val="2"/>
      </rPr>
      <t xml:space="preserve">F x AP42 factor lb/MMBtu x 8760 hrs/yr x 1 ton/2000 lbs x 1.15</t>
    </r>
  </si>
  <si>
    <t xml:space="preserve">192.80 MMBtu/hr x 6.6E-3 lb/MMBtu x 8760 / 2000 x 1.15</t>
  </si>
  <si>
    <r>
      <rPr>
        <b val="true"/>
        <sz val="12"/>
        <rFont val="Arial"/>
        <family val="2"/>
      </rPr>
      <t xml:space="preserve">SO</t>
    </r>
    <r>
      <rPr>
        <b val="true"/>
        <vertAlign val="subscript"/>
        <sz val="12"/>
        <rFont val="Arial"/>
        <family val="2"/>
      </rPr>
      <t xml:space="preserve">2</t>
    </r>
    <r>
      <rPr>
        <b val="true"/>
        <sz val="12"/>
        <rFont val="Arial"/>
        <family val="2"/>
      </rPr>
      <t xml:space="preserve"> Emissions</t>
    </r>
  </si>
  <si>
    <t xml:space="preserve">352.24 MMBtu/hr x 3.4E-3 lb/MMBtu x 1.15</t>
  </si>
  <si>
    <t xml:space="preserve">192.80 MMBtu/hr x 3.4E-3 lb/MMBtu x 8760 / 2000 x 1.15</t>
  </si>
  <si>
    <t xml:space="preserve">Formaldehyde Emissions</t>
  </si>
  <si>
    <t xml:space="preserve">352.24 MMBtu/hr x 7.1E-4 lb/MMBtu x 1.15</t>
  </si>
  <si>
    <t xml:space="preserve">192.80 MMBtu/hr x 7.1E-4 lb/MMBtu x 8760 / 2000 x 1.15</t>
  </si>
  <si>
    <t xml:space="preserve">Table 5</t>
  </si>
  <si>
    <t xml:space="preserve">SUMMARY OF STATION EMISSIONS</t>
  </si>
  <si>
    <t xml:space="preserve">PRIMARY OPERATING SCENARIO</t>
  </si>
  <si>
    <t xml:space="preserve">Source Name</t>
  </si>
  <si>
    <t xml:space="preserve">Source ID</t>
  </si>
  <si>
    <t xml:space="preserve">tpy</t>
  </si>
  <si>
    <t xml:space="preserve">Compressor Engine 1</t>
  </si>
  <si>
    <t xml:space="preserve">P1</t>
  </si>
  <si>
    <t xml:space="preserve">Compressor Engine 2</t>
  </si>
  <si>
    <t xml:space="preserve">P2</t>
  </si>
  <si>
    <t xml:space="preserve">Compressor Engine 3</t>
  </si>
  <si>
    <t xml:space="preserve">P3</t>
  </si>
  <si>
    <t xml:space="preserve">Generator Engine 1</t>
  </si>
  <si>
    <t xml:space="preserve">P4</t>
  </si>
  <si>
    <t xml:space="preserve">Generator Engine 2</t>
  </si>
  <si>
    <t xml:space="preserve">P5</t>
  </si>
  <si>
    <t xml:space="preserve">Compressor Turbine</t>
  </si>
  <si>
    <t xml:space="preserve">P7</t>
  </si>
  <si>
    <t xml:space="preserve">223/224</t>
  </si>
  <si>
    <t xml:space="preserve">Generator Engines</t>
  </si>
  <si>
    <t xml:space="preserve">P8/P9</t>
  </si>
  <si>
    <t xml:space="preserve">ALTERNATIVE OPERATING SCENARIO</t>
  </si>
  <si>
    <t xml:space="preserve">221/222</t>
  </si>
  <si>
    <t xml:space="preserve">Generator Engines 1/2</t>
  </si>
  <si>
    <t xml:space="preserve">P4/P5</t>
  </si>
  <si>
    <t xml:space="preserve">Generator Engines 3/4</t>
  </si>
  <si>
    <t xml:space="preserve">Notes:</t>
  </si>
  <si>
    <t xml:space="preserve">1.  Under the proposed alternative scenario TWP will operate either one of the existing units (221 or 222) in tandem with one of the new units (223 or 224).</t>
  </si>
  <si>
    <t xml:space="preserve">     At the end of the six month period TWP will abandon both 221 and 222, and will operate either 223 or 224.   TWP is requesting a generator engine cap of 8760 hours</t>
  </si>
  <si>
    <t xml:space="preserve">     per year but needs the flexiblity to operate either engine at any given time.</t>
  </si>
  <si>
    <t xml:space="preserve">Table 4</t>
  </si>
  <si>
    <t xml:space="preserve">ALTERNATIVE OPERATING SCENARIO EMISSIONS</t>
  </si>
  <si>
    <t xml:space="preserve">Engine Data</t>
  </si>
  <si>
    <t xml:space="preserve">Operating Hours:</t>
  </si>
  <si>
    <t xml:space="preserve">hours</t>
  </si>
  <si>
    <t xml:space="preserve">Comp Engine Rated hp:</t>
  </si>
  <si>
    <t xml:space="preserve">hp</t>
  </si>
  <si>
    <t xml:space="preserve">Gen Engine Rated hp:</t>
  </si>
  <si>
    <t xml:space="preserve">Nox</t>
  </si>
  <si>
    <t xml:space="preserve">Proposed Emissions (tpy)</t>
  </si>
  <si>
    <t xml:space="preserve">1. TWP will operate either 221 or 222, but not both at the same time.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</si>
</sst>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0.00"/>
    <numFmt numFmtId="167" formatCode="0.00E+00"/>
    <numFmt numFmtId="168" formatCode="0"/>
    <numFmt numFmtId="169" formatCode="0.0000"/>
    <numFmt numFmtId="170" formatCode="0.000000"/>
    <numFmt numFmtId="171" formatCode="0.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vertAlign val="sub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Clients/Transwestern/Transwestern%20-%20Kingman%20Compressor%20No.%201,%20AZ/Permit/Kingm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urbine"/>
      <sheetName val="Gen Engines"/>
      <sheetName val="Netting"/>
      <sheetName val="Alternative"/>
      <sheetName val="Example"/>
      <sheetName val="Summary"/>
    </sheetNames>
    <sheetDataSet>
      <sheetData sheetId="0"/>
      <sheetData sheetId="1"/>
      <sheetData sheetId="2"/>
      <sheetData sheetId="3">
        <row r="25">
          <cell r="B25">
            <v>149.139</v>
          </cell>
          <cell r="C25">
            <v>230.607</v>
          </cell>
          <cell r="D25">
            <v>1.94472</v>
          </cell>
          <cell r="E25">
            <v>1.27458</v>
          </cell>
          <cell r="F25">
            <v>0.0386316</v>
          </cell>
        </row>
        <row r="26">
          <cell r="B26">
            <v>149.139</v>
          </cell>
          <cell r="C26">
            <v>230.607</v>
          </cell>
          <cell r="D26">
            <v>1.94472</v>
          </cell>
          <cell r="E26">
            <v>1.27458</v>
          </cell>
          <cell r="F26">
            <v>0.0386316</v>
          </cell>
        </row>
        <row r="27">
          <cell r="B27">
            <v>149.139</v>
          </cell>
          <cell r="C27">
            <v>230.607</v>
          </cell>
          <cell r="D27">
            <v>1.94472</v>
          </cell>
          <cell r="E27">
            <v>1.27458</v>
          </cell>
          <cell r="F27">
            <v>0.0386316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9.28"/>
    <col collapsed="false" customWidth="true" hidden="false" outlineLevel="0" max="3" min="3" style="0" width="12.99"/>
    <col collapsed="false" customWidth="true" hidden="false" outlineLevel="0" max="11" min="11" style="0" width="10.85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</row>
    <row r="6" customFormat="false" ht="18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2"/>
      <c r="M6" s="2"/>
      <c r="N6" s="2"/>
      <c r="O6" s="2"/>
    </row>
    <row r="7" customFormat="false" ht="20.25" hidden="false" customHeight="false" outlineLevel="0" collapsed="false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10" customFormat="false" ht="18" hidden="false" customHeight="false" outlineLevel="0" collapsed="false">
      <c r="A10" s="6" t="s">
        <v>5</v>
      </c>
      <c r="B10" s="6" t="s">
        <v>6</v>
      </c>
      <c r="C10" s="6"/>
      <c r="D10" s="6"/>
      <c r="E10" s="6"/>
      <c r="F10" s="7"/>
      <c r="G10" s="7"/>
      <c r="H10" s="7"/>
      <c r="I10" s="7"/>
      <c r="J10" s="6"/>
      <c r="K10" s="6"/>
      <c r="L10" s="6"/>
      <c r="M10" s="6"/>
    </row>
    <row r="11" customFormat="false" ht="18" hidden="false" customHeight="false" outlineLevel="0" collapsed="false">
      <c r="A11" s="6" t="s">
        <v>7</v>
      </c>
      <c r="B11" s="6" t="s">
        <v>8</v>
      </c>
      <c r="C11" s="6"/>
      <c r="D11" s="6"/>
      <c r="E11" s="6"/>
      <c r="F11" s="7"/>
      <c r="G11" s="7"/>
      <c r="H11" s="7"/>
      <c r="I11" s="7"/>
      <c r="J11" s="6"/>
      <c r="K11" s="6"/>
      <c r="L11" s="6"/>
      <c r="M11" s="6"/>
    </row>
    <row r="12" customFormat="false" ht="18" hidden="false" customHeight="false" outlineLevel="0" collapsed="false">
      <c r="A12" s="6" t="s">
        <v>9</v>
      </c>
      <c r="B12" s="6" t="n">
        <v>1050</v>
      </c>
      <c r="C12" s="6" t="s">
        <v>10</v>
      </c>
      <c r="D12" s="6"/>
      <c r="E12" s="6"/>
      <c r="F12" s="7"/>
      <c r="G12" s="7"/>
      <c r="H12" s="7"/>
      <c r="I12" s="7"/>
      <c r="J12" s="6"/>
      <c r="K12" s="6"/>
      <c r="L12" s="6"/>
      <c r="M12" s="6"/>
    </row>
    <row r="13" customFormat="false" ht="18" hidden="false" customHeight="false" outlineLevel="0" collapsed="false">
      <c r="A13" s="6" t="s">
        <v>11</v>
      </c>
      <c r="B13" s="6" t="n">
        <v>7458</v>
      </c>
      <c r="C13" s="6"/>
      <c r="D13" s="6"/>
      <c r="E13" s="6"/>
      <c r="F13" s="7"/>
      <c r="G13" s="7"/>
      <c r="H13" s="7"/>
      <c r="I13" s="7"/>
      <c r="J13" s="6"/>
      <c r="K13" s="6"/>
      <c r="L13" s="6"/>
      <c r="M13" s="6"/>
    </row>
    <row r="14" customFormat="false" ht="19.5" hidden="false" customHeight="false" outlineLevel="0" collapsed="false">
      <c r="A14" s="6" t="s">
        <v>12</v>
      </c>
      <c r="B14" s="8" t="n">
        <v>4</v>
      </c>
      <c r="C14" s="6" t="s">
        <v>13</v>
      </c>
      <c r="D14" s="6"/>
      <c r="E14" s="6"/>
      <c r="F14" s="7"/>
      <c r="G14" s="7"/>
      <c r="H14" s="7"/>
      <c r="I14" s="7"/>
      <c r="J14" s="6"/>
      <c r="K14" s="6"/>
      <c r="L14" s="6"/>
      <c r="M14" s="6"/>
    </row>
    <row r="15" customFormat="false" ht="19.5" hidden="false" customHeight="false" outlineLevel="0" collapsed="false">
      <c r="A15" s="6" t="s">
        <v>14</v>
      </c>
      <c r="B15" s="8" t="n">
        <v>4</v>
      </c>
      <c r="C15" s="6" t="s">
        <v>13</v>
      </c>
      <c r="D15" s="6"/>
      <c r="E15" s="6"/>
      <c r="F15" s="7"/>
      <c r="G15" s="7"/>
      <c r="H15" s="7"/>
      <c r="I15" s="7"/>
      <c r="J15" s="6"/>
      <c r="K15" s="6"/>
      <c r="L15" s="6"/>
      <c r="M15" s="6"/>
    </row>
    <row r="16" customFormat="false" ht="18.75" hidden="false" customHeight="false" outlineLevel="0" collapsed="false">
      <c r="A16" s="6" t="s">
        <v>15</v>
      </c>
      <c r="B16" s="6" t="n">
        <v>37270</v>
      </c>
      <c r="C16" s="6" t="s">
        <v>16</v>
      </c>
      <c r="D16" s="6"/>
      <c r="E16" s="6"/>
      <c r="F16" s="7"/>
      <c r="G16" s="7"/>
      <c r="H16" s="7"/>
      <c r="I16" s="7"/>
      <c r="J16" s="6"/>
      <c r="K16" s="6"/>
      <c r="L16" s="6"/>
      <c r="M16" s="6"/>
    </row>
    <row r="17" customFormat="false" ht="18.75" hidden="false" customHeight="false" outlineLevel="0" collapsed="false">
      <c r="A17" s="6"/>
      <c r="B17" s="6" t="n">
        <v>30565</v>
      </c>
      <c r="C17" s="6" t="s">
        <v>17</v>
      </c>
      <c r="D17" s="6"/>
      <c r="E17" s="6"/>
      <c r="F17" s="7"/>
      <c r="G17" s="7"/>
      <c r="H17" s="7"/>
      <c r="I17" s="7"/>
      <c r="J17" s="6"/>
      <c r="K17" s="6"/>
      <c r="L17" s="6"/>
      <c r="M17" s="6"/>
    </row>
    <row r="18" customFormat="false" ht="18.75" hidden="false" customHeight="false" outlineLevel="0" collapsed="false">
      <c r="A18" s="6" t="s">
        <v>18</v>
      </c>
      <c r="B18" s="6" t="n">
        <v>9451</v>
      </c>
      <c r="C18" s="6" t="s">
        <v>19</v>
      </c>
      <c r="D18" s="6"/>
      <c r="E18" s="6"/>
      <c r="F18" s="7"/>
      <c r="G18" s="7"/>
      <c r="H18" s="7"/>
      <c r="I18" s="7"/>
      <c r="J18" s="6"/>
      <c r="K18" s="6"/>
      <c r="L18" s="6"/>
      <c r="M18" s="6"/>
    </row>
    <row r="19" customFormat="false" ht="18.75" hidden="false" customHeight="false" outlineLevel="0" collapsed="false">
      <c r="A19" s="6"/>
      <c r="B19" s="9" t="n">
        <f aca="false">+B16*B18/1000000</f>
        <v>352.23877</v>
      </c>
      <c r="C19" s="6" t="s">
        <v>20</v>
      </c>
      <c r="D19" s="6" t="s">
        <v>21</v>
      </c>
      <c r="E19" s="6"/>
      <c r="F19" s="7"/>
      <c r="G19" s="7"/>
      <c r="H19" s="7"/>
      <c r="I19" s="7"/>
      <c r="J19" s="6"/>
      <c r="K19" s="6"/>
      <c r="L19" s="6"/>
      <c r="M19" s="6"/>
    </row>
    <row r="20" customFormat="false" ht="18.75" hidden="false" customHeight="false" outlineLevel="0" collapsed="false">
      <c r="A20" s="6" t="s">
        <v>22</v>
      </c>
      <c r="B20" s="9" t="n">
        <v>6308</v>
      </c>
      <c r="C20" s="6" t="s">
        <v>23</v>
      </c>
      <c r="D20" s="6"/>
      <c r="E20" s="6"/>
      <c r="F20" s="7"/>
      <c r="G20" s="7"/>
      <c r="H20" s="7"/>
      <c r="I20" s="7"/>
      <c r="J20" s="6"/>
      <c r="K20" s="6"/>
      <c r="L20" s="6"/>
      <c r="M20" s="6"/>
    </row>
    <row r="21" customFormat="false" ht="18.75" hidden="false" customHeight="false" outlineLevel="0" collapsed="false">
      <c r="A21" s="6"/>
      <c r="B21" s="9" t="n">
        <f aca="false">+B20*B17/1000000</f>
        <v>192.80402</v>
      </c>
      <c r="C21" s="6" t="s">
        <v>20</v>
      </c>
      <c r="D21" s="6" t="s">
        <v>24</v>
      </c>
      <c r="E21" s="6"/>
      <c r="F21" s="7"/>
      <c r="G21" s="7"/>
      <c r="H21" s="7"/>
      <c r="I21" s="7"/>
      <c r="J21" s="6"/>
      <c r="K21" s="6"/>
      <c r="L21" s="6"/>
      <c r="M21" s="6"/>
    </row>
    <row r="22" customFormat="false" ht="18" hidden="false" customHeight="false" outlineLevel="0" collapsed="false">
      <c r="A22" s="6" t="s">
        <v>25</v>
      </c>
      <c r="B22" s="6" t="n">
        <v>6100</v>
      </c>
      <c r="C22" s="6" t="s">
        <v>26</v>
      </c>
      <c r="D22" s="6"/>
      <c r="E22" s="6"/>
      <c r="F22" s="7"/>
      <c r="G22" s="7"/>
      <c r="H22" s="7"/>
      <c r="I22" s="7"/>
      <c r="J22" s="6"/>
      <c r="K22" s="6"/>
      <c r="L22" s="6"/>
      <c r="M22" s="6"/>
    </row>
    <row r="23" customFormat="false" ht="18" hidden="false" customHeight="false" outlineLevel="0" collapsed="false">
      <c r="A23" s="6" t="s">
        <v>27</v>
      </c>
      <c r="B23" s="9" t="n">
        <f aca="false">+B19/B12</f>
        <v>0.335465495238095</v>
      </c>
      <c r="C23" s="6" t="s">
        <v>28</v>
      </c>
      <c r="D23" s="6" t="s">
        <v>29</v>
      </c>
      <c r="E23" s="6"/>
      <c r="F23" s="7"/>
      <c r="G23" s="7"/>
      <c r="H23" s="7"/>
      <c r="I23" s="7"/>
      <c r="J23" s="6"/>
      <c r="K23" s="6"/>
      <c r="L23" s="6"/>
      <c r="M23" s="6"/>
    </row>
    <row r="24" customFormat="false" ht="18" hidden="false" customHeight="false" outlineLevel="0" collapsed="false">
      <c r="A24" s="6" t="s">
        <v>30</v>
      </c>
      <c r="B24" s="9" t="n">
        <f aca="false">+B21/B12</f>
        <v>0.183622876190476</v>
      </c>
      <c r="C24" s="6" t="s">
        <v>28</v>
      </c>
      <c r="D24" s="6" t="s">
        <v>31</v>
      </c>
      <c r="E24" s="6"/>
      <c r="F24" s="7"/>
      <c r="G24" s="7"/>
      <c r="H24" s="7"/>
      <c r="I24" s="7"/>
      <c r="J24" s="6"/>
      <c r="K24" s="6"/>
      <c r="L24" s="6"/>
      <c r="M24" s="6"/>
    </row>
    <row r="25" customFormat="false" ht="18" hidden="false" customHeight="false" outlineLevel="0" collapsed="false">
      <c r="A25" s="6" t="s">
        <v>32</v>
      </c>
      <c r="B25" s="9" t="n">
        <f aca="false">+B24*8760</f>
        <v>1608.53639542857</v>
      </c>
      <c r="C25" s="6" t="s">
        <v>33</v>
      </c>
      <c r="D25" s="6" t="s">
        <v>34</v>
      </c>
      <c r="E25" s="6"/>
      <c r="F25" s="7"/>
      <c r="G25" s="7"/>
      <c r="H25" s="7"/>
      <c r="I25" s="7"/>
      <c r="J25" s="6"/>
      <c r="K25" s="6"/>
      <c r="L25" s="6"/>
      <c r="M25" s="6"/>
    </row>
    <row r="26" customFormat="false" ht="18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6"/>
      <c r="K26" s="6"/>
      <c r="L26" s="6"/>
      <c r="M26" s="6"/>
    </row>
    <row r="27" customFormat="false" ht="18" hidden="false" customHeight="false" outlineLevel="0" collapsed="false">
      <c r="A27" s="7" t="s">
        <v>35</v>
      </c>
      <c r="B27" s="7"/>
      <c r="C27" s="7"/>
      <c r="D27" s="7"/>
      <c r="E27" s="7"/>
      <c r="F27" s="7"/>
      <c r="G27" s="7"/>
      <c r="H27" s="7"/>
      <c r="I27" s="7"/>
      <c r="J27" s="6"/>
      <c r="K27" s="6"/>
      <c r="L27" s="6"/>
      <c r="M27" s="6"/>
    </row>
    <row r="28" customFormat="false" ht="19.5" hidden="false" customHeight="false" outlineLevel="0" collapsed="false">
      <c r="A28" s="10" t="s">
        <v>36</v>
      </c>
      <c r="B28" s="11" t="s">
        <v>37</v>
      </c>
      <c r="C28" s="12" t="s">
        <v>38</v>
      </c>
      <c r="D28" s="12"/>
      <c r="E28" s="13" t="s">
        <v>39</v>
      </c>
      <c r="F28" s="13"/>
      <c r="G28" s="14" t="s">
        <v>40</v>
      </c>
      <c r="H28" s="14"/>
      <c r="I28" s="7"/>
      <c r="J28" s="6"/>
      <c r="K28" s="6"/>
      <c r="L28" s="6"/>
      <c r="M28" s="6"/>
    </row>
    <row r="29" customFormat="false" ht="18.75" hidden="false" customHeight="false" outlineLevel="0" collapsed="false">
      <c r="A29" s="15" t="s">
        <v>41</v>
      </c>
      <c r="B29" s="16" t="s">
        <v>42</v>
      </c>
      <c r="C29" s="17" t="s">
        <v>43</v>
      </c>
      <c r="D29" s="13" t="s">
        <v>44</v>
      </c>
      <c r="E29" s="13" t="s">
        <v>43</v>
      </c>
      <c r="F29" s="13" t="s">
        <v>44</v>
      </c>
      <c r="G29" s="13" t="s">
        <v>43</v>
      </c>
      <c r="H29" s="13" t="s">
        <v>44</v>
      </c>
      <c r="I29" s="7"/>
    </row>
    <row r="30" customFormat="false" ht="18" hidden="false" customHeight="false" outlineLevel="0" collapsed="false">
      <c r="A30" s="13" t="n">
        <v>0</v>
      </c>
      <c r="B30" s="13" t="s">
        <v>45</v>
      </c>
      <c r="C30" s="18" t="n">
        <v>22.4</v>
      </c>
      <c r="D30" s="18" t="n">
        <f aca="false">+C30*8760/2000</f>
        <v>98.112</v>
      </c>
      <c r="E30" s="18" t="n">
        <v>13.6</v>
      </c>
      <c r="F30" s="18" t="n">
        <f aca="false">+E30*8760/2000</f>
        <v>59.568</v>
      </c>
      <c r="G30" s="19" t="n">
        <v>4.6</v>
      </c>
      <c r="H30" s="18" t="n">
        <f aca="false">+G30*8760/2000</f>
        <v>20.148</v>
      </c>
      <c r="I30" s="7"/>
    </row>
    <row r="31" customFormat="false" ht="18" hidden="false" customHeight="false" outlineLevel="0" collapsed="false">
      <c r="A31" s="13" t="n">
        <v>0</v>
      </c>
      <c r="B31" s="13" t="n">
        <v>64</v>
      </c>
      <c r="C31" s="18" t="n">
        <v>25.3</v>
      </c>
      <c r="D31" s="18" t="n">
        <f aca="false">+C31*8760/2000</f>
        <v>110.814</v>
      </c>
      <c r="E31" s="18" t="n">
        <v>15.4</v>
      </c>
      <c r="F31" s="18" t="n">
        <f aca="false">+E31*8760/2000</f>
        <v>67.452</v>
      </c>
      <c r="G31" s="19" t="n">
        <v>5.4</v>
      </c>
      <c r="H31" s="18" t="n">
        <f aca="false">+G31*8760/2000</f>
        <v>23.652</v>
      </c>
      <c r="I31" s="7"/>
    </row>
    <row r="32" customFormat="false" ht="18" hidden="false" customHeight="false" outlineLevel="0" collapsed="false">
      <c r="A32" s="13" t="n">
        <v>0</v>
      </c>
      <c r="B32" s="13" t="n">
        <v>50</v>
      </c>
      <c r="C32" s="18" t="n">
        <v>23</v>
      </c>
      <c r="D32" s="18" t="n">
        <f aca="false">+C32*8760/2000</f>
        <v>100.74</v>
      </c>
      <c r="E32" s="18" t="n">
        <v>14</v>
      </c>
      <c r="F32" s="18" t="n">
        <f aca="false">+E32*8760/2000</f>
        <v>61.32</v>
      </c>
      <c r="G32" s="19" t="n">
        <v>4.9</v>
      </c>
      <c r="H32" s="18" t="n">
        <f aca="false">+G32*8760/2000</f>
        <v>21.462</v>
      </c>
      <c r="I32" s="7"/>
    </row>
    <row r="33" customFormat="false" ht="18" hidden="false" customHeight="false" outlineLevel="0" collapsed="false">
      <c r="A33" s="13" t="n">
        <v>12.8</v>
      </c>
      <c r="B33" s="13" t="s">
        <v>45</v>
      </c>
      <c r="C33" s="18" t="n">
        <v>22.7</v>
      </c>
      <c r="D33" s="18" t="n">
        <f aca="false">+C33*8760/2000</f>
        <v>99.426</v>
      </c>
      <c r="E33" s="18" t="n">
        <v>13.8</v>
      </c>
      <c r="F33" s="18" t="n">
        <f aca="false">+E33*8760/2000</f>
        <v>60.444</v>
      </c>
      <c r="G33" s="19" t="n">
        <v>4.7</v>
      </c>
      <c r="H33" s="18" t="n">
        <f aca="false">+G33*8760/2000</f>
        <v>20.586</v>
      </c>
      <c r="I33" s="7"/>
    </row>
    <row r="34" customFormat="false" ht="18" hidden="false" customHeight="false" outlineLevel="0" collapsed="false">
      <c r="A34" s="13" t="n">
        <v>12.8</v>
      </c>
      <c r="B34" s="13" t="n">
        <v>50</v>
      </c>
      <c r="C34" s="18" t="n">
        <v>22.6</v>
      </c>
      <c r="D34" s="18" t="n">
        <f aca="false">+C34*8760/2000</f>
        <v>98.988</v>
      </c>
      <c r="E34" s="18" t="n">
        <v>13.7</v>
      </c>
      <c r="F34" s="18" t="n">
        <f aca="false">+E34*8760/2000</f>
        <v>60.006</v>
      </c>
      <c r="G34" s="19" t="n">
        <v>4.8</v>
      </c>
      <c r="H34" s="18" t="n">
        <f aca="false">+G34*8760/2000</f>
        <v>21.024</v>
      </c>
      <c r="I34" s="7"/>
    </row>
    <row r="35" customFormat="false" ht="18" hidden="false" customHeight="false" outlineLevel="0" collapsed="false">
      <c r="A35" s="13" t="n">
        <v>40</v>
      </c>
      <c r="B35" s="13" t="s">
        <v>45</v>
      </c>
      <c r="C35" s="18" t="n">
        <v>20.8</v>
      </c>
      <c r="D35" s="18" t="n">
        <f aca="false">+C35*8760/2000</f>
        <v>91.104</v>
      </c>
      <c r="E35" s="18" t="n">
        <v>12.6</v>
      </c>
      <c r="F35" s="18" t="n">
        <f aca="false">+E35*8760/2000</f>
        <v>55.188</v>
      </c>
      <c r="G35" s="19" t="n">
        <v>4.3</v>
      </c>
      <c r="H35" s="18" t="n">
        <f aca="false">+G35*8760/2000</f>
        <v>18.834</v>
      </c>
      <c r="I35" s="7"/>
    </row>
    <row r="36" customFormat="false" ht="18" hidden="false" customHeight="false" outlineLevel="0" collapsed="false">
      <c r="A36" s="13" t="n">
        <v>40</v>
      </c>
      <c r="B36" s="13" t="n">
        <v>50</v>
      </c>
      <c r="C36" s="18" t="n">
        <v>20.5</v>
      </c>
      <c r="D36" s="18" t="n">
        <f aca="false">+C36*8760/2000</f>
        <v>89.79</v>
      </c>
      <c r="E36" s="18" t="n">
        <v>12.5</v>
      </c>
      <c r="F36" s="18" t="n">
        <f aca="false">+E36*8760/2000</f>
        <v>54.75</v>
      </c>
      <c r="G36" s="19" t="n">
        <v>4.4</v>
      </c>
      <c r="H36" s="18" t="n">
        <f aca="false">+G36*8760/2000</f>
        <v>19.272</v>
      </c>
      <c r="I36" s="7"/>
    </row>
    <row r="37" customFormat="false" ht="18" hidden="false" customHeight="false" outlineLevel="0" collapsed="false">
      <c r="A37" s="13" t="n">
        <v>60</v>
      </c>
      <c r="B37" s="13" t="s">
        <v>45</v>
      </c>
      <c r="C37" s="18" t="n">
        <v>19.4</v>
      </c>
      <c r="D37" s="18" t="n">
        <f aca="false">+C37*8760/2000</f>
        <v>84.972</v>
      </c>
      <c r="E37" s="18" t="n">
        <v>11.8</v>
      </c>
      <c r="F37" s="18" t="n">
        <f aca="false">+E37*8760/2000</f>
        <v>51.684</v>
      </c>
      <c r="G37" s="19" t="n">
        <v>4</v>
      </c>
      <c r="H37" s="18" t="n">
        <f aca="false">+G37*8760/2000</f>
        <v>17.52</v>
      </c>
      <c r="I37" s="7"/>
    </row>
    <row r="38" customFormat="false" ht="18" hidden="false" customHeight="false" outlineLevel="0" collapsed="false">
      <c r="A38" s="13" t="n">
        <v>60</v>
      </c>
      <c r="B38" s="13" t="n">
        <v>50</v>
      </c>
      <c r="C38" s="18" t="n">
        <v>13.2</v>
      </c>
      <c r="D38" s="18" t="n">
        <f aca="false">+C38*8760/2000</f>
        <v>57.816</v>
      </c>
      <c r="E38" s="18" t="n">
        <v>8.1</v>
      </c>
      <c r="F38" s="18" t="n">
        <f aca="false">+E38*8760/2000</f>
        <v>35.478</v>
      </c>
      <c r="G38" s="19" t="n">
        <v>2.7</v>
      </c>
      <c r="H38" s="18" t="n">
        <f aca="false">+G38*8760/2000</f>
        <v>11.826</v>
      </c>
      <c r="I38" s="7"/>
    </row>
    <row r="39" customFormat="false" ht="18" hidden="false" customHeight="false" outlineLevel="0" collapsed="false">
      <c r="A39" s="13" t="n">
        <v>95</v>
      </c>
      <c r="B39" s="13" t="s">
        <v>45</v>
      </c>
      <c r="C39" s="18" t="n">
        <v>16.9</v>
      </c>
      <c r="D39" s="18" t="n">
        <f aca="false">+C39*8760/2000</f>
        <v>74.022</v>
      </c>
      <c r="E39" s="18" t="n">
        <v>10.3</v>
      </c>
      <c r="F39" s="18" t="n">
        <f aca="false">+E39*8760/2000</f>
        <v>45.114</v>
      </c>
      <c r="G39" s="19" t="n">
        <v>3.5</v>
      </c>
      <c r="H39" s="18" t="n">
        <f aca="false">+G39*8760/2000</f>
        <v>15.33</v>
      </c>
      <c r="I39" s="7"/>
    </row>
    <row r="40" customFormat="false" ht="18.75" hidden="false" customHeight="false" outlineLevel="0" collapsed="false">
      <c r="A40" s="20" t="n">
        <v>95</v>
      </c>
      <c r="B40" s="20" t="n">
        <v>50</v>
      </c>
      <c r="C40" s="21" t="n">
        <v>11.9</v>
      </c>
      <c r="D40" s="21" t="n">
        <f aca="false">+C40*8760/2000</f>
        <v>52.122</v>
      </c>
      <c r="E40" s="21" t="n">
        <v>7.3</v>
      </c>
      <c r="F40" s="21" t="n">
        <f aca="false">+E40*8760/2000</f>
        <v>31.974</v>
      </c>
      <c r="G40" s="22" t="n">
        <v>2.5</v>
      </c>
      <c r="H40" s="21" t="n">
        <f aca="false">+G40*8760/2000</f>
        <v>10.95</v>
      </c>
      <c r="I40" s="7"/>
    </row>
    <row r="41" customFormat="false" ht="18.75" hidden="false" customHeight="false" outlineLevel="0" collapsed="false">
      <c r="A41" s="23"/>
      <c r="B41" s="23" t="s">
        <v>46</v>
      </c>
      <c r="C41" s="24" t="n">
        <f aca="false">MAX(C30:C40)</f>
        <v>25.3</v>
      </c>
      <c r="D41" s="24" t="n">
        <f aca="false">MAX(D30:D40)</f>
        <v>110.814</v>
      </c>
      <c r="E41" s="24" t="n">
        <f aca="false">MAX(E30:E40)</f>
        <v>15.4</v>
      </c>
      <c r="F41" s="24" t="n">
        <f aca="false">MAX(F30:F40)</f>
        <v>67.452</v>
      </c>
      <c r="G41" s="24" t="n">
        <f aca="false">MAX(G30:G40)</f>
        <v>5.4</v>
      </c>
      <c r="H41" s="24" t="n">
        <f aca="false">MAX(H30:H40)</f>
        <v>23.652</v>
      </c>
      <c r="I41" s="7"/>
    </row>
    <row r="42" customFormat="false" ht="18" hidden="false" customHeight="false" outlineLevel="0" collapsed="false">
      <c r="A42" s="25"/>
      <c r="B42" s="19" t="s">
        <v>47</v>
      </c>
      <c r="C42" s="18" t="n">
        <f aca="false">+C33</f>
        <v>22.7</v>
      </c>
      <c r="D42" s="18" t="n">
        <f aca="false">+C42*4.38</f>
        <v>99.426</v>
      </c>
      <c r="E42" s="18" t="n">
        <f aca="false">+E33</f>
        <v>13.8</v>
      </c>
      <c r="F42" s="18" t="n">
        <f aca="false">+E42*4.38</f>
        <v>60.444</v>
      </c>
      <c r="G42" s="18" t="n">
        <f aca="false">+G33</f>
        <v>4.7</v>
      </c>
      <c r="H42" s="18" t="n">
        <f aca="false">+G42*4.38</f>
        <v>20.586</v>
      </c>
      <c r="I42" s="7"/>
    </row>
    <row r="43" customFormat="false" ht="18" hidden="false" customHeight="false" outlineLevel="0" collapsed="false">
      <c r="G43" s="7"/>
      <c r="H43" s="7"/>
      <c r="I43" s="7"/>
    </row>
    <row r="44" customFormat="false" ht="15" hidden="false" customHeight="false" outlineLevel="0" collapsed="false">
      <c r="A44" s="26" t="s">
        <v>48</v>
      </c>
      <c r="B44" s="26"/>
      <c r="C44" s="26"/>
      <c r="D44" s="26"/>
      <c r="E44" s="6"/>
      <c r="F44" s="6"/>
      <c r="G44" s="6"/>
      <c r="H44" s="6"/>
      <c r="I44" s="6"/>
      <c r="J44" s="6"/>
      <c r="K44" s="6"/>
      <c r="L44" s="6"/>
      <c r="M44" s="6"/>
    </row>
    <row r="45" customFormat="false" ht="15" hidden="false" customHeight="false" outlineLevel="0" collapsed="false">
      <c r="A45" s="19" t="s">
        <v>49</v>
      </c>
      <c r="B45" s="27" t="n">
        <v>0.0066</v>
      </c>
      <c r="C45" s="19" t="s">
        <v>50</v>
      </c>
      <c r="D45" s="19"/>
      <c r="E45" s="6"/>
      <c r="F45" s="6"/>
      <c r="G45" s="6"/>
      <c r="H45" s="6"/>
      <c r="I45" s="6"/>
      <c r="J45" s="6"/>
      <c r="K45" s="6"/>
      <c r="L45" s="6"/>
      <c r="M45" s="6"/>
    </row>
    <row r="46" customFormat="false" ht="19.5" hidden="false" customHeight="false" outlineLevel="0" collapsed="false">
      <c r="A46" s="19" t="s">
        <v>51</v>
      </c>
      <c r="B46" s="27" t="n">
        <v>0.0034</v>
      </c>
      <c r="C46" s="19" t="s">
        <v>50</v>
      </c>
      <c r="D46" s="19"/>
      <c r="E46" s="6"/>
      <c r="F46" s="6"/>
      <c r="G46" s="6"/>
      <c r="H46" s="6"/>
      <c r="I46" s="6"/>
      <c r="J46" s="6"/>
      <c r="K46" s="6"/>
      <c r="L46" s="6"/>
      <c r="M46" s="6"/>
    </row>
    <row r="47" customFormat="false" ht="15" hidden="false" customHeight="false" outlineLevel="0" collapsed="false">
      <c r="A47" s="19" t="s">
        <v>52</v>
      </c>
      <c r="B47" s="27" t="n">
        <v>0.00071</v>
      </c>
      <c r="C47" s="19" t="s">
        <v>50</v>
      </c>
      <c r="D47" s="19"/>
      <c r="E47" s="6"/>
      <c r="F47" s="6"/>
      <c r="G47" s="6"/>
      <c r="H47" s="6"/>
      <c r="I47" s="6"/>
      <c r="J47" s="6"/>
      <c r="K47" s="6"/>
      <c r="L47" s="6"/>
      <c r="M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customFormat="false" ht="15.75" hidden="false" customHeight="false" outlineLevel="0" collapsed="false">
      <c r="A49" s="28" t="s">
        <v>53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customFormat="false" ht="15" hidden="false" customHeight="false" outlineLevel="0" collapsed="false">
      <c r="A50" s="29"/>
      <c r="B50" s="11" t="s">
        <v>54</v>
      </c>
      <c r="C50" s="11" t="s">
        <v>55</v>
      </c>
      <c r="D50" s="6"/>
    </row>
    <row r="51" customFormat="false" ht="15" hidden="false" customHeight="false" outlineLevel="0" collapsed="false">
      <c r="A51" s="25" t="s">
        <v>56</v>
      </c>
      <c r="B51" s="16" t="s">
        <v>43</v>
      </c>
      <c r="C51" s="16" t="s">
        <v>44</v>
      </c>
      <c r="D51" s="6"/>
    </row>
    <row r="52" customFormat="false" ht="15" hidden="false" customHeight="false" outlineLevel="0" collapsed="false">
      <c r="A52" s="19" t="s">
        <v>57</v>
      </c>
      <c r="B52" s="18" t="n">
        <f aca="false">+C41</f>
        <v>25.3</v>
      </c>
      <c r="C52" s="18" t="n">
        <f aca="false">+(D42*0.8)+(D41*0.2)</f>
        <v>101.7036</v>
      </c>
      <c r="D52" s="6" t="s">
        <v>58</v>
      </c>
    </row>
    <row r="53" customFormat="false" ht="15" hidden="false" customHeight="false" outlineLevel="0" collapsed="false">
      <c r="A53" s="19" t="s">
        <v>39</v>
      </c>
      <c r="B53" s="18" t="n">
        <f aca="false">+E41</f>
        <v>15.4</v>
      </c>
      <c r="C53" s="18" t="n">
        <f aca="false">+(F41*0.2)+(F42*0.8)</f>
        <v>61.8456</v>
      </c>
      <c r="D53" s="6" t="s">
        <v>58</v>
      </c>
    </row>
    <row r="54" customFormat="false" ht="15" hidden="false" customHeight="false" outlineLevel="0" collapsed="false">
      <c r="A54" s="19" t="s">
        <v>59</v>
      </c>
      <c r="B54" s="18" t="n">
        <f aca="false">+G41*0.1</f>
        <v>0.54</v>
      </c>
      <c r="C54" s="18" t="n">
        <f aca="false">+((H41*0.2)+(H42*0.8))*0.1</f>
        <v>2.11992</v>
      </c>
      <c r="D54" s="6" t="s">
        <v>60</v>
      </c>
    </row>
    <row r="55" customFormat="false" ht="15" hidden="false" customHeight="false" outlineLevel="0" collapsed="false">
      <c r="A55" s="19" t="s">
        <v>49</v>
      </c>
      <c r="B55" s="18" t="n">
        <f aca="false">+B45*$B$19</f>
        <v>2.324775882</v>
      </c>
      <c r="C55" s="18" t="n">
        <f aca="false">+B45*B21*8760/2000</f>
        <v>5.57357861016</v>
      </c>
      <c r="D55" s="6" t="s">
        <v>61</v>
      </c>
    </row>
    <row r="56" customFormat="false" ht="19.5" hidden="false" customHeight="false" outlineLevel="0" collapsed="false">
      <c r="A56" s="19" t="s">
        <v>51</v>
      </c>
      <c r="B56" s="18" t="n">
        <f aca="false">+B46*$B$19</f>
        <v>1.197611818</v>
      </c>
      <c r="C56" s="18" t="n">
        <f aca="false">+B46*B21*8760/2000</f>
        <v>2.87123746584</v>
      </c>
      <c r="D56" s="6" t="s">
        <v>61</v>
      </c>
    </row>
    <row r="57" customFormat="false" ht="15" hidden="false" customHeight="false" outlineLevel="0" collapsed="false">
      <c r="A57" s="19" t="s">
        <v>52</v>
      </c>
      <c r="B57" s="18" t="n">
        <f aca="false">+B47*B19</f>
        <v>0.2500895267</v>
      </c>
      <c r="C57" s="18" t="n">
        <f aca="false">+B47*B21*8760/2000</f>
        <v>0.599581941396</v>
      </c>
      <c r="D57" s="6" t="s">
        <v>61</v>
      </c>
    </row>
    <row r="59" customFormat="false" ht="15.75" hidden="false" customHeight="false" outlineLevel="0" collapsed="false">
      <c r="A59" s="28" t="s">
        <v>62</v>
      </c>
      <c r="B59" s="6"/>
      <c r="C59" s="6"/>
    </row>
    <row r="60" customFormat="false" ht="15" hidden="false" customHeight="false" outlineLevel="0" collapsed="false">
      <c r="A60" s="29"/>
      <c r="B60" s="11" t="s">
        <v>54</v>
      </c>
      <c r="C60" s="11" t="s">
        <v>55</v>
      </c>
    </row>
    <row r="61" customFormat="false" ht="15" hidden="false" customHeight="false" outlineLevel="0" collapsed="false">
      <c r="A61" s="25" t="s">
        <v>56</v>
      </c>
      <c r="B61" s="16" t="s">
        <v>43</v>
      </c>
      <c r="C61" s="16" t="s">
        <v>44</v>
      </c>
    </row>
    <row r="62" customFormat="false" ht="15" hidden="false" customHeight="false" outlineLevel="0" collapsed="false">
      <c r="A62" s="19" t="s">
        <v>57</v>
      </c>
      <c r="B62" s="18" t="n">
        <f aca="false">+B52*1.15</f>
        <v>29.095</v>
      </c>
      <c r="C62" s="18" t="n">
        <f aca="false">+C52*1.15</f>
        <v>116.95914</v>
      </c>
    </row>
    <row r="63" customFormat="false" ht="15" hidden="false" customHeight="false" outlineLevel="0" collapsed="false">
      <c r="A63" s="19" t="s">
        <v>39</v>
      </c>
      <c r="B63" s="18" t="n">
        <f aca="false">+B53*1.15</f>
        <v>17.71</v>
      </c>
      <c r="C63" s="18" t="n">
        <f aca="false">+C53*1.15</f>
        <v>71.12244</v>
      </c>
    </row>
    <row r="64" customFormat="false" ht="15" hidden="false" customHeight="false" outlineLevel="0" collapsed="false">
      <c r="A64" s="19" t="s">
        <v>59</v>
      </c>
      <c r="B64" s="18" t="n">
        <f aca="false">+B54*1.15</f>
        <v>0.621</v>
      </c>
      <c r="C64" s="18" t="n">
        <f aca="false">+C54*1.15</f>
        <v>2.437908</v>
      </c>
    </row>
    <row r="65" customFormat="false" ht="15" hidden="false" customHeight="false" outlineLevel="0" collapsed="false">
      <c r="A65" s="19" t="s">
        <v>49</v>
      </c>
      <c r="B65" s="18" t="n">
        <f aca="false">+B55*1.15</f>
        <v>2.6734922643</v>
      </c>
      <c r="C65" s="18" t="n">
        <f aca="false">+C55*1.15</f>
        <v>6.409615401684</v>
      </c>
    </row>
    <row r="66" customFormat="false" ht="19.5" hidden="false" customHeight="false" outlineLevel="0" collapsed="false">
      <c r="A66" s="19" t="s">
        <v>51</v>
      </c>
      <c r="B66" s="18" t="n">
        <f aca="false">+B56*1.15</f>
        <v>1.3772535907</v>
      </c>
      <c r="C66" s="18" t="n">
        <f aca="false">+C56*1.15</f>
        <v>3.301923085716</v>
      </c>
    </row>
    <row r="67" customFormat="false" ht="15" hidden="false" customHeight="false" outlineLevel="0" collapsed="false">
      <c r="A67" s="19" t="s">
        <v>52</v>
      </c>
      <c r="B67" s="18" t="n">
        <f aca="false">+B57*1.15</f>
        <v>0.287602955705</v>
      </c>
      <c r="C67" s="18" t="n">
        <f aca="false">+C57*1.15</f>
        <v>0.6895192326054</v>
      </c>
    </row>
  </sheetData>
  <mergeCells count="4">
    <mergeCell ref="A5:K5"/>
    <mergeCell ref="C28:D28"/>
    <mergeCell ref="E28:F28"/>
    <mergeCell ref="G28:H28"/>
  </mergeCells>
  <printOptions headings="false" gridLines="false" gridLinesSet="true" horizontalCentered="false" verticalCentered="false"/>
  <pageMargins left="0.747916666666667" right="0.25" top="0.629861111111111" bottom="0.4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3.85"/>
    <col collapsed="false" customWidth="true" hidden="false" outlineLevel="0" max="3" min="3" style="0" width="10.85"/>
  </cols>
  <sheetData>
    <row r="1" customFormat="false" ht="23.25" hidden="false" customHeight="false" outlineLevel="0" collapsed="false">
      <c r="A1" s="1" t="s">
        <v>0</v>
      </c>
    </row>
    <row r="2" customFormat="false" ht="23.25" hidden="false" customHeight="false" outlineLevel="0" collapsed="false">
      <c r="A2" s="1" t="s">
        <v>1</v>
      </c>
    </row>
    <row r="3" customFormat="false" ht="23.25" hidden="false" customHeight="false" outlineLevel="0" collapsed="false">
      <c r="A3" s="1" t="s">
        <v>2</v>
      </c>
    </row>
    <row r="5" customFormat="false" ht="18" hidden="false" customHeight="false" outlineLevel="0" collapsed="false">
      <c r="A5" s="3" t="s">
        <v>63</v>
      </c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</row>
    <row r="7" customFormat="false" ht="20.25" hidden="false" customHeight="false" outlineLevel="0" collapsed="false">
      <c r="A7" s="30" t="s">
        <v>64</v>
      </c>
    </row>
    <row r="9" customFormat="false" ht="18" hidden="false" customHeight="false" outlineLevel="0" collapsed="false">
      <c r="A9" s="6" t="s">
        <v>5</v>
      </c>
      <c r="B9" s="6" t="s">
        <v>65</v>
      </c>
      <c r="C9" s="6"/>
      <c r="D9" s="6"/>
      <c r="E9" s="6"/>
      <c r="F9" s="7"/>
      <c r="G9" s="7"/>
      <c r="H9" s="7"/>
    </row>
    <row r="10" customFormat="false" ht="18" hidden="false" customHeight="false" outlineLevel="0" collapsed="false">
      <c r="A10" s="6" t="s">
        <v>7</v>
      </c>
      <c r="B10" s="6" t="s">
        <v>8</v>
      </c>
      <c r="C10" s="6"/>
      <c r="D10" s="6"/>
      <c r="E10" s="6"/>
      <c r="F10" s="7"/>
      <c r="G10" s="7"/>
      <c r="H10" s="7"/>
    </row>
    <row r="11" customFormat="false" ht="18" hidden="false" customHeight="false" outlineLevel="0" collapsed="false">
      <c r="A11" s="6" t="s">
        <v>11</v>
      </c>
      <c r="B11" s="6" t="n">
        <v>7458</v>
      </c>
      <c r="C11" s="6"/>
      <c r="D11" s="6"/>
      <c r="E11" s="6"/>
      <c r="F11" s="7"/>
      <c r="G11" s="7"/>
      <c r="H11" s="7"/>
    </row>
    <row r="12" customFormat="false" ht="18" hidden="false" customHeight="false" outlineLevel="0" collapsed="false">
      <c r="A12" s="6" t="s">
        <v>66</v>
      </c>
      <c r="B12" s="6" t="n">
        <v>526</v>
      </c>
      <c r="C12" s="6" t="s">
        <v>67</v>
      </c>
      <c r="D12" s="6"/>
      <c r="E12" s="6"/>
      <c r="F12" s="7"/>
      <c r="G12" s="7"/>
      <c r="H12" s="7"/>
    </row>
    <row r="13" customFormat="false" ht="18" hidden="false" customHeight="false" outlineLevel="0" collapsed="false">
      <c r="A13" s="6" t="s">
        <v>68</v>
      </c>
      <c r="B13" s="6" t="n">
        <v>71</v>
      </c>
      <c r="C13" s="6" t="s">
        <v>69</v>
      </c>
      <c r="D13" s="6" t="s">
        <v>70</v>
      </c>
      <c r="E13" s="6"/>
      <c r="F13" s="7"/>
      <c r="G13" s="7"/>
      <c r="H13" s="7"/>
    </row>
    <row r="14" customFormat="false" ht="18" hidden="false" customHeight="false" outlineLevel="0" collapsed="false">
      <c r="A14" s="6"/>
      <c r="B14" s="6" t="n">
        <f aca="false">+B13*24</f>
        <v>1704</v>
      </c>
      <c r="C14" s="6" t="s">
        <v>71</v>
      </c>
      <c r="D14" s="6"/>
      <c r="E14" s="6"/>
      <c r="F14" s="7"/>
      <c r="G14" s="7"/>
      <c r="H14" s="7"/>
    </row>
    <row r="15" customFormat="false" ht="18" hidden="false" customHeight="false" outlineLevel="0" collapsed="false">
      <c r="A15" s="6"/>
      <c r="B15" s="9" t="n">
        <f aca="false">+B14*8760/1000000</f>
        <v>14.92704</v>
      </c>
      <c r="C15" s="6" t="s">
        <v>33</v>
      </c>
      <c r="D15" s="6"/>
      <c r="E15" s="6"/>
      <c r="F15" s="7"/>
      <c r="G15" s="7"/>
      <c r="H15" s="7"/>
    </row>
    <row r="16" customFormat="false" ht="18" hidden="false" customHeight="false" outlineLevel="0" collapsed="false">
      <c r="A16" s="6" t="s">
        <v>72</v>
      </c>
      <c r="B16" s="6" t="n">
        <v>1020</v>
      </c>
      <c r="C16" s="6" t="s">
        <v>10</v>
      </c>
      <c r="D16" s="6" t="s">
        <v>73</v>
      </c>
      <c r="E16" s="6"/>
      <c r="F16" s="7"/>
      <c r="G16" s="7"/>
      <c r="H16" s="7"/>
    </row>
    <row r="17" customFormat="false" ht="18" hidden="false" customHeight="false" outlineLevel="0" collapsed="false">
      <c r="A17" s="6" t="s">
        <v>74</v>
      </c>
      <c r="B17" s="31" t="n">
        <f aca="false">+B14*B16/B12</f>
        <v>3304.33460076046</v>
      </c>
      <c r="C17" s="6" t="s">
        <v>75</v>
      </c>
      <c r="D17" s="6"/>
      <c r="E17" s="6"/>
      <c r="F17" s="7"/>
      <c r="G17" s="7"/>
      <c r="H17" s="7"/>
    </row>
    <row r="18" customFormat="false" ht="18" hidden="false" customHeight="false" outlineLevel="0" collapsed="false">
      <c r="A18" s="6"/>
      <c r="B18" s="9" t="n">
        <f aca="false">+B17*B12/1000000</f>
        <v>1.73808</v>
      </c>
      <c r="C18" s="6" t="s">
        <v>20</v>
      </c>
      <c r="D18" s="6"/>
      <c r="E18" s="6"/>
      <c r="F18" s="7"/>
      <c r="G18" s="7"/>
      <c r="H18" s="7"/>
    </row>
    <row r="19" customFormat="false" ht="18" hidden="false" customHeight="false" outlineLevel="0" collapsed="false">
      <c r="A19" s="6" t="s">
        <v>25</v>
      </c>
      <c r="B19" s="6" t="n">
        <v>1200</v>
      </c>
      <c r="C19" s="6" t="s">
        <v>26</v>
      </c>
      <c r="D19" s="6"/>
      <c r="E19" s="6"/>
      <c r="F19" s="7"/>
      <c r="G19" s="7"/>
      <c r="H19" s="7"/>
    </row>
    <row r="20" customFormat="false" ht="18" hidden="false" customHeight="false" outlineLevel="0" collapsed="false">
      <c r="A20" s="6"/>
      <c r="B20" s="6"/>
      <c r="C20" s="6"/>
      <c r="D20" s="6"/>
      <c r="E20" s="6"/>
      <c r="F20" s="7"/>
      <c r="G20" s="7"/>
      <c r="H20" s="7"/>
    </row>
    <row r="21" customFormat="false" ht="18" hidden="false" customHeight="false" outlineLevel="0" collapsed="false">
      <c r="A21" s="6" t="s">
        <v>76</v>
      </c>
      <c r="B21" s="6" t="n">
        <v>8760</v>
      </c>
      <c r="C21" s="6" t="s">
        <v>77</v>
      </c>
      <c r="D21" s="6"/>
      <c r="E21" s="6"/>
      <c r="F21" s="7"/>
      <c r="G21" s="7"/>
      <c r="H21" s="7"/>
    </row>
    <row r="22" customFormat="false" ht="18" hidden="false" customHeight="false" outlineLevel="0" collapsed="false">
      <c r="A22" s="7"/>
      <c r="B22" s="7"/>
      <c r="C22" s="7"/>
      <c r="D22" s="7"/>
      <c r="E22" s="7"/>
      <c r="F22" s="7"/>
      <c r="G22" s="7"/>
      <c r="H22" s="7"/>
    </row>
    <row r="23" customFormat="false" ht="18" hidden="false" customHeight="false" outlineLevel="0" collapsed="false">
      <c r="A23" s="26" t="s">
        <v>78</v>
      </c>
      <c r="G23" s="7"/>
      <c r="H23" s="7"/>
    </row>
    <row r="24" customFormat="false" ht="15" hidden="false" customHeight="false" outlineLevel="0" collapsed="false">
      <c r="A24" s="19" t="s">
        <v>56</v>
      </c>
      <c r="B24" s="13" t="s">
        <v>79</v>
      </c>
      <c r="C24" s="13" t="s">
        <v>80</v>
      </c>
      <c r="D24" s="13" t="s">
        <v>81</v>
      </c>
      <c r="E24" s="6"/>
      <c r="F24" s="6"/>
      <c r="G24" s="6"/>
      <c r="H24" s="6"/>
    </row>
    <row r="25" customFormat="false" ht="15" hidden="false" customHeight="false" outlineLevel="0" collapsed="false">
      <c r="A25" s="19" t="s">
        <v>82</v>
      </c>
      <c r="B25" s="19" t="n">
        <v>24.9</v>
      </c>
      <c r="C25" s="19" t="s">
        <v>83</v>
      </c>
      <c r="D25" s="19" t="s">
        <v>84</v>
      </c>
      <c r="E25" s="6"/>
      <c r="F25" s="6"/>
      <c r="G25" s="6"/>
      <c r="H25" s="6"/>
    </row>
    <row r="26" customFormat="false" ht="15" hidden="false" customHeight="false" outlineLevel="0" collapsed="false">
      <c r="A26" s="19" t="s">
        <v>39</v>
      </c>
      <c r="B26" s="19" t="n">
        <v>1.76</v>
      </c>
      <c r="C26" s="19" t="s">
        <v>83</v>
      </c>
      <c r="D26" s="19" t="s">
        <v>84</v>
      </c>
      <c r="E26" s="6"/>
      <c r="F26" s="6"/>
      <c r="G26" s="6"/>
      <c r="H26" s="6"/>
    </row>
    <row r="27" customFormat="false" ht="15" hidden="false" customHeight="false" outlineLevel="0" collapsed="false">
      <c r="A27" s="19" t="s">
        <v>85</v>
      </c>
      <c r="B27" s="19" t="n">
        <v>0.21</v>
      </c>
      <c r="C27" s="19" t="s">
        <v>83</v>
      </c>
      <c r="D27" s="19" t="s">
        <v>84</v>
      </c>
      <c r="E27" s="6"/>
      <c r="F27" s="6"/>
      <c r="G27" s="6"/>
      <c r="H27" s="6"/>
    </row>
    <row r="28" customFormat="false" ht="15" hidden="false" customHeight="false" outlineLevel="0" collapsed="false">
      <c r="A28" s="19" t="s">
        <v>49</v>
      </c>
      <c r="B28" s="32" t="n">
        <v>0.04831</v>
      </c>
      <c r="C28" s="19" t="s">
        <v>50</v>
      </c>
      <c r="D28" s="19" t="s">
        <v>86</v>
      </c>
      <c r="E28" s="6"/>
      <c r="F28" s="6"/>
      <c r="G28" s="6"/>
      <c r="H28" s="6"/>
    </row>
    <row r="29" customFormat="false" ht="15" hidden="false" customHeight="false" outlineLevel="0" collapsed="false">
      <c r="A29" s="19" t="s">
        <v>87</v>
      </c>
      <c r="B29" s="33" t="n">
        <v>0.000588</v>
      </c>
      <c r="C29" s="19" t="s">
        <v>50</v>
      </c>
      <c r="D29" s="19" t="s">
        <v>86</v>
      </c>
      <c r="E29" s="6"/>
      <c r="F29" s="6"/>
      <c r="G29" s="6"/>
      <c r="H29" s="6"/>
    </row>
    <row r="30" customFormat="false" ht="15" hidden="false" customHeight="false" outlineLevel="0" collapsed="false">
      <c r="A30" s="6"/>
      <c r="B30" s="6"/>
      <c r="C30" s="6"/>
      <c r="D30" s="6"/>
      <c r="E30" s="6"/>
      <c r="F30" s="6"/>
      <c r="G30" s="6"/>
      <c r="H30" s="6"/>
    </row>
    <row r="31" customFormat="false" ht="15.75" hidden="false" customHeight="false" outlineLevel="0" collapsed="false">
      <c r="A31" s="28" t="s">
        <v>88</v>
      </c>
      <c r="B31" s="6"/>
      <c r="C31" s="6"/>
      <c r="D31" s="6"/>
      <c r="E31" s="6"/>
      <c r="F31" s="6"/>
      <c r="G31" s="6"/>
      <c r="H31" s="6"/>
    </row>
    <row r="32" customFormat="false" ht="15" hidden="false" customHeight="false" outlineLevel="0" collapsed="false">
      <c r="A32" s="29"/>
      <c r="B32" s="11" t="s">
        <v>54</v>
      </c>
      <c r="C32" s="11" t="s">
        <v>55</v>
      </c>
      <c r="D32" s="6"/>
    </row>
    <row r="33" customFormat="false" ht="15" hidden="false" customHeight="false" outlineLevel="0" collapsed="false">
      <c r="A33" s="25" t="s">
        <v>56</v>
      </c>
      <c r="B33" s="16" t="s">
        <v>43</v>
      </c>
      <c r="C33" s="16" t="s">
        <v>44</v>
      </c>
      <c r="D33" s="6"/>
    </row>
    <row r="34" customFormat="false" ht="15" hidden="false" customHeight="false" outlineLevel="0" collapsed="false">
      <c r="A34" s="19" t="s">
        <v>57</v>
      </c>
      <c r="B34" s="18" t="n">
        <f aca="false">+B25</f>
        <v>24.9</v>
      </c>
      <c r="C34" s="18" t="n">
        <f aca="false">+B34*$B$21/2000</f>
        <v>109.062</v>
      </c>
      <c r="D34" s="6"/>
    </row>
    <row r="35" customFormat="false" ht="15" hidden="false" customHeight="false" outlineLevel="0" collapsed="false">
      <c r="A35" s="19" t="s">
        <v>39</v>
      </c>
      <c r="B35" s="18" t="n">
        <f aca="false">+B26</f>
        <v>1.76</v>
      </c>
      <c r="C35" s="18" t="n">
        <f aca="false">+B35*$B$21/2000</f>
        <v>7.7088</v>
      </c>
      <c r="D35" s="6"/>
    </row>
    <row r="36" customFormat="false" ht="15" hidden="false" customHeight="false" outlineLevel="0" collapsed="false">
      <c r="A36" s="19" t="s">
        <v>59</v>
      </c>
      <c r="B36" s="18" t="n">
        <f aca="false">+B27</f>
        <v>0.21</v>
      </c>
      <c r="C36" s="18" t="n">
        <f aca="false">+B36*$B$21/2000</f>
        <v>0.9198</v>
      </c>
      <c r="D36" s="6"/>
    </row>
    <row r="37" customFormat="false" ht="15" hidden="false" customHeight="false" outlineLevel="0" collapsed="false">
      <c r="A37" s="19" t="s">
        <v>49</v>
      </c>
      <c r="B37" s="18" t="n">
        <f aca="false">+B28*B18</f>
        <v>0.0839666448</v>
      </c>
      <c r="C37" s="18" t="n">
        <f aca="false">+B37*$B$21/2000</f>
        <v>0.367773904224</v>
      </c>
      <c r="D37" s="6"/>
    </row>
    <row r="38" customFormat="false" ht="15" hidden="false" customHeight="false" outlineLevel="0" collapsed="false">
      <c r="A38" s="19" t="s">
        <v>87</v>
      </c>
      <c r="B38" s="34" t="n">
        <f aca="false">+B29*B18</f>
        <v>0.00102199104</v>
      </c>
      <c r="C38" s="18" t="n">
        <f aca="false">+B38*$B$21/2000</f>
        <v>0.0044763207552</v>
      </c>
      <c r="D38" s="6"/>
    </row>
    <row r="40" customFormat="false" ht="15" hidden="false" customHeight="false" outlineLevel="0" collapsed="false">
      <c r="A40" s="6" t="s">
        <v>89</v>
      </c>
    </row>
    <row r="41" customFormat="false" ht="15" hidden="false" customHeight="false" outlineLevel="0" collapsed="false">
      <c r="A41" s="6" t="s">
        <v>90</v>
      </c>
    </row>
    <row r="42" customFormat="false" ht="15" hidden="false" customHeight="false" outlineLevel="0" collapsed="false">
      <c r="A42" s="6" t="s">
        <v>91</v>
      </c>
    </row>
    <row r="43" customFormat="false" ht="15" hidden="false" customHeight="false" outlineLevel="0" collapsed="false">
      <c r="A43" s="6" t="s">
        <v>92</v>
      </c>
    </row>
  </sheetData>
  <mergeCells count="1">
    <mergeCell ref="A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5.41"/>
    <col collapsed="false" customWidth="true" hidden="false" outlineLevel="0" max="3" min="3" style="0" width="11.42"/>
    <col collapsed="false" customWidth="true" hidden="false" outlineLevel="0" max="4" min="4" style="0" width="21.7"/>
    <col collapsed="false" customWidth="true" hidden="false" outlineLevel="0" max="5" min="5" style="0" width="11.7"/>
    <col collapsed="false" customWidth="true" hidden="false" outlineLevel="0" max="6" min="6" style="0" width="10.99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18" hidden="false" customHeight="false" outlineLevel="0" collapsed="false">
      <c r="A5" s="3" t="s">
        <v>93</v>
      </c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customFormat="false" ht="20.25" hidden="false" customHeight="false" outlineLevel="0" collapsed="false">
      <c r="A7" s="5" t="s">
        <v>94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9" customFormat="false" ht="15" hidden="false" customHeight="false" outlineLevel="0" collapsed="false">
      <c r="A9" s="6" t="s">
        <v>95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customFormat="false" ht="15" hidden="false" customHeight="false" outlineLevel="0" collapsed="false">
      <c r="A10" s="29"/>
      <c r="B10" s="35"/>
      <c r="C10" s="35"/>
      <c r="D10" s="35"/>
      <c r="E10" s="11" t="s">
        <v>96</v>
      </c>
      <c r="F10" s="35" t="s">
        <v>97</v>
      </c>
      <c r="G10" s="6"/>
      <c r="H10" s="6"/>
      <c r="I10" s="6"/>
      <c r="J10" s="6"/>
      <c r="K10" s="6"/>
      <c r="L10" s="6"/>
      <c r="M10" s="6"/>
      <c r="N10" s="6"/>
      <c r="O10" s="6"/>
    </row>
    <row r="11" customFormat="false" ht="15.75" hidden="false" customHeight="false" outlineLevel="0" collapsed="false">
      <c r="A11" s="36" t="s">
        <v>98</v>
      </c>
      <c r="B11" s="37" t="s">
        <v>99</v>
      </c>
      <c r="C11" s="38" t="s">
        <v>100</v>
      </c>
      <c r="D11" s="37" t="s">
        <v>101</v>
      </c>
      <c r="E11" s="37" t="s">
        <v>75</v>
      </c>
      <c r="F11" s="38" t="s">
        <v>20</v>
      </c>
      <c r="G11" s="6"/>
      <c r="H11" s="6"/>
      <c r="I11" s="6"/>
      <c r="J11" s="6"/>
      <c r="K11" s="6"/>
      <c r="L11" s="6"/>
      <c r="M11" s="6"/>
      <c r="N11" s="6"/>
      <c r="O11" s="6"/>
    </row>
    <row r="12" customFormat="false" ht="15.75" hidden="false" customHeight="false" outlineLevel="0" collapsed="false">
      <c r="A12" s="39" t="n">
        <v>201</v>
      </c>
      <c r="B12" s="40" t="s">
        <v>102</v>
      </c>
      <c r="C12" s="40" t="n">
        <v>4000</v>
      </c>
      <c r="D12" s="40" t="s">
        <v>103</v>
      </c>
      <c r="E12" s="40" t="n">
        <v>7500</v>
      </c>
      <c r="F12" s="41" t="n">
        <f aca="false">+C12*E12/1000000</f>
        <v>30</v>
      </c>
      <c r="G12" s="6"/>
      <c r="H12" s="6"/>
      <c r="I12" s="6"/>
      <c r="J12" s="6"/>
      <c r="K12" s="6"/>
      <c r="L12" s="6"/>
      <c r="M12" s="6"/>
      <c r="N12" s="6"/>
      <c r="O12" s="6"/>
    </row>
    <row r="13" customFormat="false" ht="15" hidden="false" customHeight="false" outlineLevel="0" collapsed="false">
      <c r="A13" s="39" t="n">
        <v>202</v>
      </c>
      <c r="B13" s="40" t="s">
        <v>102</v>
      </c>
      <c r="C13" s="40" t="n">
        <v>4000</v>
      </c>
      <c r="D13" s="40" t="s">
        <v>103</v>
      </c>
      <c r="E13" s="40" t="n">
        <v>7500</v>
      </c>
      <c r="F13" s="41" t="n">
        <f aca="false">+C13*E13/1000000</f>
        <v>30</v>
      </c>
      <c r="G13" s="6"/>
      <c r="H13" s="6"/>
      <c r="I13" s="6"/>
      <c r="J13" s="6"/>
      <c r="K13" s="6"/>
      <c r="L13" s="6"/>
      <c r="M13" s="6"/>
      <c r="N13" s="6"/>
      <c r="O13" s="6"/>
    </row>
    <row r="14" customFormat="false" ht="15" hidden="false" customHeight="false" outlineLevel="0" collapsed="false">
      <c r="A14" s="39" t="n">
        <v>203</v>
      </c>
      <c r="B14" s="40" t="s">
        <v>102</v>
      </c>
      <c r="C14" s="40" t="n">
        <v>4000</v>
      </c>
      <c r="D14" s="40" t="s">
        <v>103</v>
      </c>
      <c r="E14" s="40" t="n">
        <v>7500</v>
      </c>
      <c r="F14" s="41" t="n">
        <f aca="false">+C14*E14/1000000</f>
        <v>30</v>
      </c>
      <c r="G14" s="6"/>
      <c r="H14" s="6"/>
      <c r="I14" s="6"/>
      <c r="J14" s="6"/>
      <c r="K14" s="6"/>
      <c r="L14" s="6"/>
      <c r="M14" s="6"/>
      <c r="N14" s="6"/>
      <c r="O14" s="6"/>
    </row>
    <row r="15" customFormat="false" ht="15" hidden="false" customHeight="false" outlineLevel="0" collapsed="false">
      <c r="A15" s="40" t="n">
        <v>221</v>
      </c>
      <c r="B15" s="40" t="s">
        <v>104</v>
      </c>
      <c r="C15" s="40" t="n">
        <v>451</v>
      </c>
      <c r="D15" s="40" t="s">
        <v>103</v>
      </c>
      <c r="E15" s="40" t="n">
        <v>7500</v>
      </c>
      <c r="F15" s="41" t="n">
        <f aca="false">+C15*E15/1000000</f>
        <v>3.3825</v>
      </c>
      <c r="G15" s="6"/>
      <c r="H15" s="6"/>
      <c r="I15" s="6"/>
      <c r="J15" s="6"/>
      <c r="K15" s="6"/>
      <c r="L15" s="6"/>
      <c r="M15" s="6"/>
      <c r="N15" s="6"/>
      <c r="O15" s="6"/>
    </row>
    <row r="16" customFormat="false" ht="15" hidden="false" customHeight="false" outlineLevel="0" collapsed="false">
      <c r="A16" s="23" t="n">
        <v>222</v>
      </c>
      <c r="B16" s="23" t="s">
        <v>104</v>
      </c>
      <c r="C16" s="23" t="n">
        <v>451</v>
      </c>
      <c r="D16" s="23" t="s">
        <v>103</v>
      </c>
      <c r="E16" s="23" t="n">
        <v>7500</v>
      </c>
      <c r="F16" s="24" t="n">
        <f aca="false">+C16*E16/1000000</f>
        <v>3.3825</v>
      </c>
      <c r="G16" s="6"/>
      <c r="H16" s="6"/>
      <c r="I16" s="6"/>
      <c r="J16" s="6"/>
      <c r="K16" s="6"/>
      <c r="L16" s="6"/>
      <c r="M16" s="6"/>
      <c r="N16" s="6"/>
      <c r="O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customFormat="false" ht="15" hidden="false" customHeight="false" outlineLevel="0" collapsed="false">
      <c r="A18" s="6" t="s">
        <v>105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customFormat="false" ht="15" hidden="false" customHeight="false" outlineLevel="0" collapsed="false">
      <c r="A19" s="19" t="s">
        <v>82</v>
      </c>
      <c r="B19" s="19" t="n">
        <v>2.27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5" hidden="false" customHeight="false" outlineLevel="0" collapsed="false">
      <c r="A20" s="19" t="s">
        <v>39</v>
      </c>
      <c r="B20" s="19" t="n">
        <v>3.51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19" t="s">
        <v>59</v>
      </c>
      <c r="B21" s="27" t="n">
        <v>0.0296</v>
      </c>
      <c r="C21" s="19" t="s">
        <v>50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19" t="s">
        <v>49</v>
      </c>
      <c r="B22" s="19" t="n">
        <v>0.0194</v>
      </c>
      <c r="C22" s="19" t="s">
        <v>50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19" t="s">
        <v>87</v>
      </c>
      <c r="B23" s="27" t="n">
        <v>0.000588</v>
      </c>
      <c r="C23" s="19" t="s">
        <v>50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.75" hidden="false" customHeight="false" outlineLevel="0" collapsed="false">
      <c r="A25" s="28" t="s">
        <v>106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customFormat="false" ht="15" hidden="false" customHeight="false" outlineLevel="0" collapsed="false">
      <c r="A26" s="42"/>
      <c r="B26" s="43" t="s">
        <v>107</v>
      </c>
      <c r="C26" s="13" t="n">
        <v>201</v>
      </c>
      <c r="D26" s="13" t="n">
        <v>202</v>
      </c>
      <c r="E26" s="13" t="n">
        <v>203</v>
      </c>
      <c r="F26" s="13" t="n">
        <v>221</v>
      </c>
      <c r="G26" s="13" t="n">
        <v>222</v>
      </c>
      <c r="H26" s="6"/>
      <c r="I26" s="6"/>
      <c r="J26" s="6"/>
      <c r="K26" s="6"/>
      <c r="L26" s="6"/>
      <c r="M26" s="6"/>
      <c r="N26" s="6"/>
      <c r="O26" s="6"/>
    </row>
    <row r="27" customFormat="false" ht="15" hidden="false" customHeight="false" outlineLevel="0" collapsed="false">
      <c r="A27" s="42"/>
      <c r="B27" s="43" t="n">
        <v>2000</v>
      </c>
      <c r="C27" s="13" t="n">
        <v>7518</v>
      </c>
      <c r="D27" s="13" t="n">
        <v>7600</v>
      </c>
      <c r="E27" s="13" t="n">
        <v>8296</v>
      </c>
      <c r="F27" s="13" t="n">
        <v>5638</v>
      </c>
      <c r="G27" s="13" t="n">
        <v>3146</v>
      </c>
      <c r="H27" s="6"/>
      <c r="I27" s="6"/>
      <c r="J27" s="6"/>
      <c r="K27" s="6"/>
      <c r="L27" s="6"/>
      <c r="M27" s="6"/>
      <c r="N27" s="6"/>
      <c r="O27" s="6"/>
    </row>
    <row r="28" customFormat="false" ht="15" hidden="false" customHeight="false" outlineLevel="0" collapsed="false">
      <c r="A28" s="42"/>
      <c r="B28" s="43" t="n">
        <v>1999</v>
      </c>
      <c r="C28" s="13" t="n">
        <v>7658</v>
      </c>
      <c r="D28" s="13" t="n">
        <v>6797</v>
      </c>
      <c r="E28" s="13" t="n">
        <v>7511</v>
      </c>
      <c r="F28" s="13" t="n">
        <v>5022</v>
      </c>
      <c r="G28" s="13" t="n">
        <v>3737</v>
      </c>
      <c r="H28" s="6"/>
      <c r="I28" s="6"/>
      <c r="J28" s="6"/>
      <c r="K28" s="6"/>
      <c r="L28" s="6"/>
      <c r="M28" s="6"/>
      <c r="N28" s="6"/>
      <c r="O28" s="6"/>
    </row>
    <row r="29" customFormat="false" ht="15" hidden="false" customHeight="false" outlineLevel="0" collapsed="false">
      <c r="A29" s="42"/>
      <c r="B29" s="43" t="n">
        <v>1998</v>
      </c>
      <c r="C29" s="13" t="n">
        <v>8234</v>
      </c>
      <c r="D29" s="13" t="n">
        <v>7314</v>
      </c>
      <c r="E29" s="13" t="n">
        <v>8132</v>
      </c>
      <c r="F29" s="13"/>
      <c r="G29" s="13"/>
      <c r="H29" s="6"/>
      <c r="I29" s="6"/>
      <c r="J29" s="6"/>
      <c r="K29" s="6"/>
      <c r="L29" s="6"/>
      <c r="M29" s="6"/>
      <c r="N29" s="6"/>
      <c r="O29" s="6"/>
    </row>
    <row r="30" customFormat="false" ht="15" hidden="false" customHeight="false" outlineLevel="0" collapsed="false">
      <c r="A30" s="42"/>
      <c r="B30" s="43" t="n">
        <v>1997</v>
      </c>
      <c r="C30" s="13" t="n">
        <v>2911</v>
      </c>
      <c r="D30" s="13" t="n">
        <v>3240</v>
      </c>
      <c r="E30" s="13" t="n">
        <v>3885</v>
      </c>
      <c r="F30" s="13"/>
      <c r="G30" s="13"/>
      <c r="H30" s="6"/>
      <c r="I30" s="6"/>
      <c r="J30" s="6"/>
      <c r="K30" s="6"/>
      <c r="L30" s="6"/>
      <c r="M30" s="6"/>
      <c r="N30" s="6"/>
      <c r="O30" s="6"/>
    </row>
    <row r="31" customFormat="false" ht="15" hidden="false" customHeight="false" outlineLevel="0" collapsed="false">
      <c r="A31" s="25"/>
      <c r="B31" s="44" t="n">
        <v>1996</v>
      </c>
      <c r="C31" s="16" t="n">
        <v>1388</v>
      </c>
      <c r="D31" s="16" t="n">
        <v>1172</v>
      </c>
      <c r="E31" s="16" t="n">
        <v>1248</v>
      </c>
      <c r="F31" s="13"/>
      <c r="G31" s="13"/>
      <c r="H31" s="6"/>
      <c r="I31" s="6"/>
      <c r="J31" s="6"/>
      <c r="K31" s="6"/>
      <c r="L31" s="6"/>
      <c r="M31" s="6"/>
      <c r="N31" s="6"/>
      <c r="O31" s="6"/>
    </row>
    <row r="32" customFormat="false" ht="15" hidden="false" customHeight="false" outlineLevel="0" collapsed="false">
      <c r="A32" s="25"/>
      <c r="B32" s="44" t="n">
        <v>1995</v>
      </c>
      <c r="C32" s="16" t="n">
        <v>1003</v>
      </c>
      <c r="D32" s="16" t="n">
        <v>1643</v>
      </c>
      <c r="E32" s="16" t="n">
        <v>691</v>
      </c>
      <c r="F32" s="13"/>
      <c r="G32" s="13"/>
      <c r="H32" s="6"/>
      <c r="I32" s="6"/>
      <c r="J32" s="6"/>
      <c r="K32" s="6"/>
      <c r="L32" s="6"/>
      <c r="M32" s="6"/>
      <c r="N32" s="6"/>
      <c r="O32" s="6"/>
    </row>
    <row r="33" customFormat="false" ht="15" hidden="false" customHeight="false" outlineLevel="0" collapsed="false">
      <c r="A33" s="25"/>
      <c r="B33" s="44" t="n">
        <v>1994</v>
      </c>
      <c r="C33" s="16" t="n">
        <v>3702</v>
      </c>
      <c r="D33" s="16" t="n">
        <v>4458</v>
      </c>
      <c r="E33" s="16" t="n">
        <v>3968</v>
      </c>
      <c r="F33" s="13"/>
      <c r="G33" s="13"/>
      <c r="H33" s="6"/>
      <c r="I33" s="6"/>
      <c r="J33" s="6"/>
      <c r="K33" s="6"/>
      <c r="L33" s="6"/>
      <c r="M33" s="6"/>
      <c r="N33" s="6"/>
      <c r="O33" s="6"/>
    </row>
    <row r="34" customFormat="false" ht="15" hidden="false" customHeight="false" outlineLevel="0" collapsed="false">
      <c r="A34" s="25"/>
      <c r="B34" s="44" t="n">
        <v>1993</v>
      </c>
      <c r="C34" s="16" t="n">
        <v>3556</v>
      </c>
      <c r="D34" s="16" t="n">
        <v>3814</v>
      </c>
      <c r="E34" s="16" t="n">
        <v>2837</v>
      </c>
      <c r="F34" s="13"/>
      <c r="G34" s="13"/>
      <c r="H34" s="6"/>
      <c r="I34" s="6"/>
      <c r="J34" s="6"/>
      <c r="K34" s="6"/>
      <c r="L34" s="6"/>
      <c r="M34" s="6"/>
      <c r="N34" s="6"/>
      <c r="O34" s="6"/>
    </row>
    <row r="35" customFormat="false" ht="15" hidden="false" customHeight="false" outlineLevel="0" collapsed="false">
      <c r="A35" s="25"/>
      <c r="B35" s="44" t="n">
        <v>1992</v>
      </c>
      <c r="C35" s="16" t="n">
        <v>6318</v>
      </c>
      <c r="D35" s="16" t="n">
        <v>4110</v>
      </c>
      <c r="E35" s="16" t="n">
        <v>5095</v>
      </c>
      <c r="F35" s="13"/>
      <c r="G35" s="13"/>
      <c r="H35" s="6"/>
      <c r="I35" s="6"/>
      <c r="J35" s="6"/>
      <c r="K35" s="6"/>
      <c r="L35" s="6"/>
      <c r="M35" s="6"/>
      <c r="N35" s="6"/>
      <c r="O35" s="6"/>
    </row>
    <row r="36" customFormat="false" ht="15" hidden="false" customHeight="false" outlineLevel="0" collapsed="false">
      <c r="A36" s="25"/>
      <c r="B36" s="44" t="n">
        <v>1991</v>
      </c>
      <c r="C36" s="16" t="n">
        <v>7216</v>
      </c>
      <c r="D36" s="16" t="n">
        <v>7929</v>
      </c>
      <c r="E36" s="16" t="n">
        <v>7958</v>
      </c>
      <c r="F36" s="13"/>
      <c r="G36" s="13"/>
      <c r="H36" s="6"/>
      <c r="I36" s="6"/>
      <c r="J36" s="6"/>
      <c r="K36" s="6"/>
      <c r="L36" s="6"/>
      <c r="M36" s="6"/>
      <c r="N36" s="6"/>
      <c r="O36" s="6"/>
    </row>
    <row r="37" customFormat="false" ht="15" hidden="false" customHeight="false" outlineLevel="0" collapsed="false">
      <c r="A37" s="25" t="s">
        <v>108</v>
      </c>
      <c r="B37" s="45"/>
      <c r="C37" s="46" t="n">
        <f aca="false">+(C27+C28)/2</f>
        <v>7588</v>
      </c>
      <c r="D37" s="46" t="n">
        <f aca="false">+(D27+D28)/2</f>
        <v>7198.5</v>
      </c>
      <c r="E37" s="46" t="n">
        <f aca="false">+(E27+E28)/2</f>
        <v>7903.5</v>
      </c>
      <c r="F37" s="16" t="n">
        <f aca="false">+(F27+F28)/2</f>
        <v>5330</v>
      </c>
      <c r="G37" s="16" t="n">
        <f aca="false">+(G27+G28)/2</f>
        <v>3441.5</v>
      </c>
      <c r="H37" s="6"/>
      <c r="I37" s="6"/>
      <c r="J37" s="6"/>
      <c r="K37" s="6"/>
      <c r="L37" s="6"/>
      <c r="M37" s="6"/>
      <c r="N37" s="6"/>
      <c r="O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customFormat="false" ht="15.75" hidden="false" customHeight="false" outlineLevel="0" collapsed="false">
      <c r="A39" s="28" t="s">
        <v>109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customFormat="false" ht="15" hidden="false" customHeight="false" outlineLevel="0" collapsed="false">
      <c r="A40" s="13" t="s">
        <v>98</v>
      </c>
      <c r="B40" s="13" t="s">
        <v>110</v>
      </c>
      <c r="C40" s="19" t="s">
        <v>111</v>
      </c>
      <c r="D40" s="13" t="s">
        <v>112</v>
      </c>
      <c r="E40" s="13" t="s">
        <v>49</v>
      </c>
      <c r="F40" s="13" t="s">
        <v>87</v>
      </c>
      <c r="G40" s="6"/>
      <c r="H40" s="6"/>
      <c r="I40" s="6"/>
      <c r="J40" s="6"/>
      <c r="K40" s="6"/>
      <c r="L40" s="6"/>
      <c r="M40" s="6"/>
      <c r="N40" s="6"/>
      <c r="O40" s="6"/>
    </row>
    <row r="41" customFormat="false" ht="15" hidden="false" customHeight="false" outlineLevel="0" collapsed="false">
      <c r="A41" s="19" t="n">
        <v>201</v>
      </c>
      <c r="B41" s="47" t="n">
        <f aca="false">+B19*F12*C37/2000</f>
        <v>258.3714</v>
      </c>
      <c r="C41" s="47" t="n">
        <f aca="false">+B20*F12*C37/2000</f>
        <v>399.5082</v>
      </c>
      <c r="D41" s="47" t="n">
        <f aca="false">+B21*F12*C37/2000</f>
        <v>3.369072</v>
      </c>
      <c r="E41" s="47" t="n">
        <f aca="false">+B22*F12*D37/2000</f>
        <v>2.0947635</v>
      </c>
      <c r="F41" s="18" t="n">
        <f aca="false">+B23*F12*E37/2000</f>
        <v>0.06970887</v>
      </c>
      <c r="G41" s="6"/>
      <c r="H41" s="6"/>
      <c r="I41" s="6"/>
      <c r="J41" s="6"/>
      <c r="K41" s="6"/>
      <c r="L41" s="6"/>
      <c r="M41" s="6"/>
      <c r="N41" s="6"/>
      <c r="O41" s="6"/>
    </row>
    <row r="42" customFormat="false" ht="15" hidden="false" customHeight="false" outlineLevel="0" collapsed="false">
      <c r="A42" s="19" t="n">
        <v>202</v>
      </c>
      <c r="B42" s="47" t="n">
        <f aca="false">+B19*F13*D37/2000</f>
        <v>245.108925</v>
      </c>
      <c r="C42" s="47" t="n">
        <f aca="false">+B20*F13*D37/2000</f>
        <v>379.001025</v>
      </c>
      <c r="D42" s="47" t="n">
        <f aca="false">+B21*F13*D37/2000</f>
        <v>3.196134</v>
      </c>
      <c r="E42" s="47" t="n">
        <f aca="false">+B22*F13*E37/2000</f>
        <v>2.2999185</v>
      </c>
      <c r="F42" s="18" t="n">
        <f aca="false">+B23*F13*E37/2000</f>
        <v>0.06970887</v>
      </c>
      <c r="G42" s="6"/>
      <c r="H42" s="6"/>
      <c r="I42" s="6"/>
      <c r="J42" s="6"/>
      <c r="K42" s="6"/>
      <c r="L42" s="6"/>
      <c r="M42" s="6"/>
      <c r="N42" s="6"/>
      <c r="O42" s="6"/>
    </row>
    <row r="43" customFormat="false" ht="15" hidden="false" customHeight="false" outlineLevel="0" collapsed="false">
      <c r="A43" s="19" t="n">
        <v>203</v>
      </c>
      <c r="B43" s="47" t="n">
        <f aca="false">+B19*F14*E37/2000</f>
        <v>269.114175</v>
      </c>
      <c r="C43" s="47" t="n">
        <f aca="false">+B20*F14*E37/2000</f>
        <v>416.119275</v>
      </c>
      <c r="D43" s="47" t="n">
        <f aca="false">+B21*F14*E37/2000</f>
        <v>3.509154</v>
      </c>
      <c r="E43" s="47" t="n">
        <f aca="false">+B22*F14*E37/2000</f>
        <v>2.2999185</v>
      </c>
      <c r="F43" s="18" t="n">
        <f aca="false">+B23*F14*E37/2000</f>
        <v>0.06970887</v>
      </c>
      <c r="G43" s="6"/>
      <c r="H43" s="6"/>
      <c r="I43" s="6"/>
      <c r="J43" s="6"/>
      <c r="K43" s="6"/>
      <c r="L43" s="6"/>
      <c r="M43" s="6"/>
      <c r="N43" s="6"/>
      <c r="O43" s="6"/>
    </row>
    <row r="44" customFormat="false" ht="15" hidden="false" customHeight="false" outlineLevel="0" collapsed="false">
      <c r="A44" s="19" t="n">
        <v>221</v>
      </c>
      <c r="B44" s="47" t="n">
        <f aca="false">+B19*F15*F37/2000</f>
        <v>20.462602875</v>
      </c>
      <c r="C44" s="47" t="n">
        <f aca="false">+B20*F15*F37/2000</f>
        <v>31.640412375</v>
      </c>
      <c r="D44" s="47" t="n">
        <f aca="false">+B21*F15*F37/2000</f>
        <v>0.26682513</v>
      </c>
      <c r="E44" s="47" t="n">
        <f aca="false">+B22*F15*F37/2000</f>
        <v>0.1748786325</v>
      </c>
      <c r="F44" s="18" t="n">
        <f aca="false">+B23*F15*F37/2000</f>
        <v>0.00530044515</v>
      </c>
      <c r="G44" s="6"/>
      <c r="H44" s="6"/>
      <c r="I44" s="6"/>
      <c r="J44" s="6"/>
      <c r="K44" s="6"/>
      <c r="L44" s="6"/>
      <c r="M44" s="6"/>
      <c r="N44" s="6"/>
      <c r="O44" s="6"/>
    </row>
    <row r="45" customFormat="false" ht="15" hidden="false" customHeight="false" outlineLevel="0" collapsed="false">
      <c r="A45" s="19" t="n">
        <v>222</v>
      </c>
      <c r="B45" s="47" t="n">
        <f aca="false">+B19*F16*G37/2000</f>
        <v>13.21239170625</v>
      </c>
      <c r="C45" s="47" t="n">
        <f aca="false">+B20*F16*G37/2000</f>
        <v>20.42973343125</v>
      </c>
      <c r="D45" s="47" t="n">
        <f aca="false">+B21*F16*G37/2000</f>
        <v>0.1722849315</v>
      </c>
      <c r="E45" s="47" t="n">
        <f aca="false">+B22*F16*G37/2000</f>
        <v>0.112916475375</v>
      </c>
      <c r="F45" s="18" t="n">
        <f aca="false">+B23*F16*G37/2000</f>
        <v>0.0034224168825</v>
      </c>
      <c r="G45" s="6"/>
      <c r="H45" s="6"/>
      <c r="I45" s="6"/>
      <c r="J45" s="6"/>
      <c r="K45" s="6"/>
      <c r="L45" s="6"/>
      <c r="M45" s="6"/>
      <c r="N45" s="6"/>
      <c r="O45" s="6"/>
    </row>
    <row r="46" customFormat="false" ht="15" hidden="false" customHeight="false" outlineLevel="0" collapsed="false">
      <c r="A46" s="19" t="s">
        <v>113</v>
      </c>
      <c r="B46" s="47" t="n">
        <f aca="false">SUM(B41:B45)</f>
        <v>806.26949458125</v>
      </c>
      <c r="C46" s="47" t="n">
        <f aca="false">SUM(C41:C45)</f>
        <v>1246.69864580625</v>
      </c>
      <c r="D46" s="18" t="n">
        <f aca="false">SUM(D41:D45)</f>
        <v>10.5134700615</v>
      </c>
      <c r="E46" s="18" t="n">
        <f aca="false">SUM(E41:E45)</f>
        <v>6.982395607875</v>
      </c>
      <c r="F46" s="18" t="n">
        <f aca="false">SUM(F41:F45)</f>
        <v>0.2178494720325</v>
      </c>
      <c r="G46" s="6"/>
      <c r="H46" s="6"/>
      <c r="I46" s="6"/>
      <c r="J46" s="6"/>
      <c r="K46" s="6"/>
      <c r="L46" s="6"/>
      <c r="M46" s="6"/>
      <c r="N46" s="6"/>
      <c r="O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customFormat="false" ht="15.75" hidden="false" customHeight="false" outlineLevel="0" collapsed="false">
      <c r="A48" s="28" t="s">
        <v>114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customFormat="false" ht="15" hidden="false" customHeight="false" outlineLevel="0" collapsed="false">
      <c r="A49" s="19" t="s">
        <v>37</v>
      </c>
      <c r="B49" s="18" t="n">
        <f aca="false">+Turbine!C62</f>
        <v>116.95914</v>
      </c>
      <c r="C49" s="18" t="n">
        <f aca="false">+Turbine!C63</f>
        <v>71.12244</v>
      </c>
      <c r="D49" s="18" t="n">
        <f aca="false">+Turbine!C64</f>
        <v>2.437908</v>
      </c>
      <c r="E49" s="18" t="n">
        <f aca="false">+Turbine!C65</f>
        <v>6.409615401684</v>
      </c>
      <c r="F49" s="18" t="n">
        <f aca="false">+Turbine!C66</f>
        <v>3.301923085716</v>
      </c>
      <c r="G49" s="6"/>
      <c r="H49" s="6"/>
      <c r="I49" s="6"/>
      <c r="J49" s="6"/>
      <c r="K49" s="6"/>
      <c r="L49" s="6"/>
      <c r="M49" s="6"/>
      <c r="N49" s="6"/>
      <c r="O49" s="6"/>
    </row>
    <row r="50" customFormat="false" ht="15" hidden="false" customHeight="false" outlineLevel="0" collapsed="false">
      <c r="A50" s="19" t="s">
        <v>115</v>
      </c>
      <c r="B50" s="18" t="n">
        <f aca="false">+'Gen Engines'!C34</f>
        <v>109.062</v>
      </c>
      <c r="C50" s="18" t="n">
        <f aca="false">+'Gen Engines'!C35</f>
        <v>7.7088</v>
      </c>
      <c r="D50" s="18" t="n">
        <f aca="false">+'Gen Engines'!C36</f>
        <v>0.9198</v>
      </c>
      <c r="E50" s="18" t="n">
        <f aca="false">+'Gen Engines'!C37</f>
        <v>0.367773904224</v>
      </c>
      <c r="F50" s="18" t="n">
        <f aca="false">+'Gen Engines'!C38</f>
        <v>0.0044763207552</v>
      </c>
      <c r="G50" s="6"/>
      <c r="H50" s="6"/>
      <c r="I50" s="6"/>
      <c r="J50" s="6"/>
      <c r="K50" s="6"/>
      <c r="L50" s="6"/>
      <c r="M50" s="6"/>
      <c r="N50" s="6"/>
      <c r="O50" s="6"/>
    </row>
    <row r="51" customFormat="false" ht="15" hidden="false" customHeight="false" outlineLevel="0" collapsed="false">
      <c r="A51" s="19" t="s">
        <v>116</v>
      </c>
      <c r="B51" s="18" t="n">
        <f aca="false">SUM(B49:B50)</f>
        <v>226.02114</v>
      </c>
      <c r="C51" s="18" t="n">
        <f aca="false">SUM(C49:C50)</f>
        <v>78.83124</v>
      </c>
      <c r="D51" s="18" t="n">
        <f aca="false">SUM(D49:D50)</f>
        <v>3.357708</v>
      </c>
      <c r="E51" s="18" t="n">
        <f aca="false">SUM(E49:E50)</f>
        <v>6.777389305908</v>
      </c>
      <c r="F51" s="18" t="n">
        <f aca="false">SUM(F49:F50)</f>
        <v>3.3063994064712</v>
      </c>
      <c r="G51" s="6"/>
      <c r="H51" s="6"/>
      <c r="I51" s="6"/>
      <c r="J51" s="6"/>
      <c r="K51" s="6"/>
      <c r="L51" s="6"/>
      <c r="M51" s="6"/>
      <c r="N51" s="6"/>
      <c r="O51" s="6"/>
    </row>
    <row r="52" customFormat="false" ht="15" hidden="false" customHeight="false" outlineLevel="0" collapsed="false">
      <c r="A52" s="6"/>
      <c r="B52" s="26"/>
      <c r="C52" s="26"/>
      <c r="D52" s="48"/>
      <c r="E52" s="48"/>
      <c r="F52" s="48"/>
      <c r="G52" s="6"/>
      <c r="H52" s="6"/>
      <c r="I52" s="6"/>
      <c r="J52" s="6"/>
      <c r="K52" s="6"/>
      <c r="L52" s="6"/>
      <c r="M52" s="6"/>
      <c r="N52" s="6"/>
      <c r="O52" s="6"/>
    </row>
    <row r="53" customFormat="false" ht="15.75" hidden="false" customHeight="false" outlineLevel="0" collapsed="false">
      <c r="A53" s="28" t="s">
        <v>117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customFormat="false" ht="15" hidden="false" customHeight="false" outlineLevel="0" collapsed="false">
      <c r="A54" s="6"/>
      <c r="B54" s="47" t="n">
        <f aca="false">+B46</f>
        <v>806.26949458125</v>
      </c>
      <c r="C54" s="47" t="n">
        <f aca="false">+C46</f>
        <v>1246.69864580625</v>
      </c>
      <c r="D54" s="18" t="n">
        <f aca="false">+D46</f>
        <v>10.5134700615</v>
      </c>
      <c r="E54" s="18" t="n">
        <f aca="false">+E46</f>
        <v>6.982395607875</v>
      </c>
      <c r="F54" s="18" t="n">
        <f aca="false">+F46</f>
        <v>0.2178494720325</v>
      </c>
      <c r="G54" s="6"/>
      <c r="H54" s="6"/>
      <c r="I54" s="6"/>
      <c r="J54" s="6"/>
      <c r="K54" s="6"/>
      <c r="L54" s="6"/>
      <c r="M54" s="6"/>
      <c r="N54" s="6"/>
      <c r="O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customFormat="false" ht="15.75" hidden="false" customHeight="false" outlineLevel="0" collapsed="false">
      <c r="A56" s="28" t="s">
        <v>118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customFormat="false" ht="15" hidden="false" customHeight="false" outlineLevel="0" collapsed="false">
      <c r="A57" s="6"/>
      <c r="B57" s="18" t="n">
        <f aca="false">+B51-B54</f>
        <v>-580.24835458125</v>
      </c>
      <c r="C57" s="18" t="n">
        <f aca="false">+C51-C54</f>
        <v>-1167.86740580625</v>
      </c>
      <c r="D57" s="18" t="n">
        <f aca="false">+D51-D54</f>
        <v>-7.1557620615</v>
      </c>
      <c r="E57" s="18" t="n">
        <f aca="false">+E51-E54</f>
        <v>-0.205006301967003</v>
      </c>
      <c r="F57" s="18" t="n">
        <f aca="false">+F51-F54</f>
        <v>3.0885499344387</v>
      </c>
      <c r="G57" s="6"/>
      <c r="H57" s="6"/>
      <c r="I57" s="6"/>
      <c r="J57" s="6"/>
      <c r="K57" s="6"/>
      <c r="L57" s="6"/>
      <c r="M57" s="6"/>
      <c r="N57" s="6"/>
      <c r="O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customFormat="false" ht="15" hidden="false" customHeight="false" outlineLevel="0" collapsed="false">
      <c r="A59" s="6" t="s">
        <v>119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customFormat="false" ht="15" hidden="false" customHeight="false" outlineLevel="0" collapsed="false">
      <c r="A60" s="6" t="s">
        <v>120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customFormat="false" ht="15" hidden="false" customHeight="false" outlineLevel="0" collapsed="false">
      <c r="A61" s="6" t="s">
        <v>121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customFormat="false" ht="15" hidden="false" customHeight="false" outlineLevel="0" collapsed="false">
      <c r="A62" s="6" t="s">
        <v>122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customFormat="false" ht="15" hidden="false" customHeight="false" outlineLevel="0" collapsed="false">
      <c r="A63" s="6" t="s">
        <v>123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customFormat="false" ht="15" hidden="false" customHeight="false" outlineLevel="0" collapsed="false">
      <c r="A64" s="6" t="s">
        <v>124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customFormat="false" ht="15" hidden="false" customHeight="false" outlineLevel="0" collapsed="false">
      <c r="A65" s="6" t="s">
        <v>125</v>
      </c>
    </row>
  </sheetData>
  <mergeCells count="1">
    <mergeCell ref="A5:H5"/>
  </mergeCells>
  <printOptions headings="false" gridLines="false" gridLinesSet="true" horizontalCentered="false" verticalCentered="false"/>
  <pageMargins left="0.747916666666667" right="0.3" top="0.859722222222222" bottom="0.4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3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3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18" hidden="false" customHeight="false" outlineLevel="0" collapsed="false">
      <c r="A5" s="3" t="s">
        <v>126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8" customFormat="false" ht="12.75" hidden="false" customHeight="false" outlineLevel="0" collapsed="false">
      <c r="A8" s="49" t="s">
        <v>127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customFormat="false" ht="12.75" hidden="false" customHeight="false" outlineLevel="0" collapsed="false">
      <c r="A9" s="49" t="s">
        <v>128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1" customFormat="false" ht="15.75" hidden="false" customHeight="false" outlineLevel="0" collapsed="false">
      <c r="A11" s="28" t="s">
        <v>129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customFormat="false" ht="15" hidden="false" customHeight="false" outlineLevel="0" collapsed="false">
      <c r="A12" s="6" t="s">
        <v>130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customFormat="false" ht="18" hidden="false" customHeight="false" outlineLevel="0" collapsed="false">
      <c r="A13" s="9" t="n">
        <f aca="false">+Turbine!B62</f>
        <v>29.095</v>
      </c>
      <c r="B13" s="50" t="s">
        <v>131</v>
      </c>
      <c r="C13" s="6" t="s">
        <v>132</v>
      </c>
      <c r="D13" s="6"/>
      <c r="E13" s="6"/>
      <c r="F13" s="6"/>
      <c r="G13" s="6"/>
      <c r="H13" s="6"/>
      <c r="I13" s="6"/>
      <c r="J13" s="6"/>
      <c r="K13" s="6"/>
    </row>
    <row r="14" customFormat="false" ht="15" hidden="false" customHeight="false" outlineLevel="0" collapsed="false">
      <c r="A14" s="6" t="s">
        <v>133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customFormat="false" ht="15" hidden="false" customHeight="false" outlineLevel="0" collapsed="false">
      <c r="A15" s="9" t="n">
        <f aca="false">+Turbine!C62</f>
        <v>116.95914</v>
      </c>
      <c r="B15" s="50" t="s">
        <v>134</v>
      </c>
      <c r="C15" s="6" t="s">
        <v>135</v>
      </c>
      <c r="D15" s="6"/>
      <c r="E15" s="6"/>
      <c r="F15" s="6"/>
      <c r="G15" s="6"/>
      <c r="H15" s="6"/>
      <c r="I15" s="6"/>
      <c r="J15" s="6"/>
      <c r="K15" s="6"/>
    </row>
    <row r="16" customFormat="false" ht="15" hidden="false" customHeight="false" outlineLevel="0" collapsed="false">
      <c r="A16" s="6"/>
      <c r="B16" s="6"/>
      <c r="C16" s="6" t="s">
        <v>136</v>
      </c>
      <c r="D16" s="6"/>
      <c r="E16" s="6"/>
      <c r="F16" s="6"/>
      <c r="G16" s="6"/>
      <c r="H16" s="6"/>
      <c r="I16" s="6"/>
      <c r="J16" s="6"/>
      <c r="K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false" ht="15.75" hidden="false" customHeight="false" outlineLevel="0" collapsed="false">
      <c r="A18" s="28" t="s">
        <v>137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customFormat="false" ht="15" hidden="false" customHeight="false" outlineLevel="0" collapsed="false">
      <c r="A19" s="6" t="s">
        <v>130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customFormat="false" ht="18" hidden="false" customHeight="false" outlineLevel="0" collapsed="false">
      <c r="A20" s="9" t="n">
        <f aca="false">+Turbine!B63</f>
        <v>17.71</v>
      </c>
      <c r="B20" s="50" t="s">
        <v>131</v>
      </c>
      <c r="C20" s="6" t="s">
        <v>132</v>
      </c>
      <c r="D20" s="6"/>
      <c r="E20" s="6"/>
      <c r="F20" s="6"/>
      <c r="G20" s="6"/>
      <c r="H20" s="6"/>
      <c r="I20" s="6"/>
      <c r="J20" s="6"/>
      <c r="K20" s="6"/>
    </row>
    <row r="21" customFormat="false" ht="15" hidden="false" customHeight="false" outlineLevel="0" collapsed="false">
      <c r="A21" s="6" t="s">
        <v>133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customFormat="false" ht="15" hidden="false" customHeight="false" outlineLevel="0" collapsed="false">
      <c r="A22" s="9" t="n">
        <f aca="false">+Turbine!C63</f>
        <v>71.12244</v>
      </c>
      <c r="B22" s="50" t="s">
        <v>134</v>
      </c>
      <c r="C22" s="6" t="s">
        <v>135</v>
      </c>
      <c r="D22" s="6"/>
      <c r="E22" s="6"/>
      <c r="F22" s="6"/>
      <c r="G22" s="6"/>
      <c r="H22" s="6"/>
      <c r="I22" s="6"/>
      <c r="J22" s="6"/>
      <c r="K22" s="6"/>
    </row>
    <row r="23" customFormat="false" ht="15" hidden="false" customHeight="false" outlineLevel="0" collapsed="false">
      <c r="A23" s="6"/>
      <c r="B23" s="6"/>
      <c r="C23" s="6" t="s">
        <v>138</v>
      </c>
      <c r="D23" s="6"/>
      <c r="E23" s="6"/>
      <c r="F23" s="6"/>
      <c r="G23" s="6"/>
      <c r="H23" s="6"/>
      <c r="I23" s="6"/>
      <c r="J23" s="6"/>
      <c r="K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customFormat="false" ht="15.75" hidden="false" customHeight="false" outlineLevel="0" collapsed="false">
      <c r="A25" s="28" t="s">
        <v>139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customFormat="false" ht="15" hidden="false" customHeight="false" outlineLevel="0" collapsed="false">
      <c r="A26" s="6" t="s">
        <v>130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customFormat="false" ht="18" hidden="false" customHeight="false" outlineLevel="0" collapsed="false">
      <c r="A27" s="9" t="n">
        <f aca="false">+Turbine!B64</f>
        <v>0.621</v>
      </c>
      <c r="B27" s="50" t="s">
        <v>131</v>
      </c>
      <c r="C27" s="6" t="s">
        <v>140</v>
      </c>
      <c r="D27" s="6"/>
      <c r="E27" s="6"/>
      <c r="F27" s="6"/>
      <c r="G27" s="6"/>
      <c r="H27" s="6"/>
      <c r="I27" s="6"/>
      <c r="J27" s="6"/>
      <c r="K27" s="6"/>
    </row>
    <row r="28" customFormat="false" ht="15" hidden="false" customHeight="false" outlineLevel="0" collapsed="false">
      <c r="A28" s="6" t="s">
        <v>133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customFormat="false" ht="15" hidden="false" customHeight="false" outlineLevel="0" collapsed="false">
      <c r="A29" s="9" t="n">
        <f aca="false">+Turbine!C64</f>
        <v>2.437908</v>
      </c>
      <c r="B29" s="50" t="s">
        <v>134</v>
      </c>
      <c r="C29" s="6" t="s">
        <v>141</v>
      </c>
      <c r="D29" s="6"/>
      <c r="E29" s="6"/>
      <c r="F29" s="6"/>
      <c r="G29" s="6"/>
      <c r="H29" s="6"/>
      <c r="I29" s="6"/>
      <c r="J29" s="6"/>
      <c r="K29" s="6"/>
    </row>
    <row r="30" customFormat="false" ht="15" hidden="false" customHeight="false" outlineLevel="0" collapsed="false">
      <c r="A30" s="6"/>
      <c r="B30" s="6"/>
      <c r="C30" s="6" t="s">
        <v>142</v>
      </c>
      <c r="D30" s="6"/>
      <c r="E30" s="6"/>
      <c r="F30" s="6"/>
      <c r="G30" s="6"/>
      <c r="H30" s="6"/>
      <c r="I30" s="6"/>
      <c r="J30" s="6"/>
      <c r="K30" s="6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customFormat="false" ht="15.75" hidden="false" customHeight="false" outlineLevel="0" collapsed="false">
      <c r="A32" s="28" t="s">
        <v>143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customFormat="false" ht="15" hidden="false" customHeight="false" outlineLevel="0" collapsed="false">
      <c r="A33" s="6" t="s">
        <v>130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customFormat="false" ht="18" hidden="false" customHeight="false" outlineLevel="0" collapsed="false">
      <c r="A34" s="9" t="n">
        <f aca="false">+Turbine!B65</f>
        <v>2.6734922643</v>
      </c>
      <c r="B34" s="50" t="s">
        <v>131</v>
      </c>
      <c r="C34" s="6" t="s">
        <v>144</v>
      </c>
      <c r="D34" s="6"/>
      <c r="E34" s="6"/>
      <c r="F34" s="6"/>
      <c r="G34" s="6"/>
      <c r="H34" s="6"/>
      <c r="I34" s="6"/>
      <c r="J34" s="6"/>
      <c r="K34" s="6"/>
    </row>
    <row r="35" customFormat="false" ht="15" hidden="false" customHeight="false" outlineLevel="0" collapsed="false">
      <c r="A35" s="9"/>
      <c r="B35" s="50"/>
      <c r="C35" s="6" t="s">
        <v>145</v>
      </c>
      <c r="D35" s="6"/>
      <c r="E35" s="6"/>
      <c r="F35" s="6"/>
      <c r="G35" s="6"/>
      <c r="H35" s="6"/>
      <c r="I35" s="6"/>
      <c r="J35" s="6"/>
      <c r="K35" s="6"/>
    </row>
    <row r="36" customFormat="false" ht="15" hidden="false" customHeight="false" outlineLevel="0" collapsed="false">
      <c r="A36" s="6" t="s">
        <v>133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customFormat="false" ht="18" hidden="false" customHeight="false" outlineLevel="0" collapsed="false">
      <c r="A37" s="9" t="n">
        <f aca="false">+Turbine!C65</f>
        <v>6.409615401684</v>
      </c>
      <c r="B37" s="50" t="s">
        <v>134</v>
      </c>
      <c r="C37" s="6" t="s">
        <v>146</v>
      </c>
      <c r="D37" s="6"/>
      <c r="E37" s="6"/>
      <c r="F37" s="6"/>
      <c r="G37" s="6"/>
      <c r="H37" s="6"/>
      <c r="I37" s="6"/>
      <c r="J37" s="6"/>
      <c r="K37" s="6"/>
    </row>
    <row r="38" customFormat="false" ht="15" hidden="false" customHeight="false" outlineLevel="0" collapsed="false">
      <c r="A38" s="6"/>
      <c r="B38" s="6"/>
      <c r="C38" s="6" t="s">
        <v>147</v>
      </c>
      <c r="D38" s="6"/>
      <c r="E38" s="6"/>
      <c r="F38" s="6"/>
      <c r="G38" s="6"/>
      <c r="H38" s="6"/>
      <c r="I38" s="6"/>
      <c r="J38" s="6"/>
      <c r="K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customFormat="false" ht="18.75" hidden="false" customHeight="false" outlineLevel="0" collapsed="false">
      <c r="A40" s="28" t="s">
        <v>148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customFormat="false" ht="15" hidden="false" customHeight="false" outlineLevel="0" collapsed="false">
      <c r="A41" s="6" t="s">
        <v>130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customFormat="false" ht="18" hidden="false" customHeight="false" outlineLevel="0" collapsed="false">
      <c r="A42" s="9" t="n">
        <f aca="false">+Turbine!B66</f>
        <v>1.3772535907</v>
      </c>
      <c r="B42" s="50" t="s">
        <v>131</v>
      </c>
      <c r="C42" s="6" t="s">
        <v>144</v>
      </c>
      <c r="D42" s="6"/>
      <c r="E42" s="6"/>
      <c r="F42" s="6"/>
      <c r="G42" s="6"/>
      <c r="H42" s="6"/>
      <c r="I42" s="6"/>
      <c r="J42" s="6"/>
      <c r="K42" s="6"/>
    </row>
    <row r="43" customFormat="false" ht="15" hidden="false" customHeight="false" outlineLevel="0" collapsed="false">
      <c r="A43" s="9"/>
      <c r="B43" s="50"/>
      <c r="C43" s="6" t="s">
        <v>149</v>
      </c>
      <c r="D43" s="6"/>
      <c r="E43" s="6"/>
      <c r="F43" s="6"/>
      <c r="G43" s="6"/>
      <c r="H43" s="6"/>
      <c r="I43" s="6"/>
      <c r="J43" s="6"/>
      <c r="K43" s="6"/>
    </row>
    <row r="44" customFormat="false" ht="15" hidden="false" customHeight="false" outlineLevel="0" collapsed="false">
      <c r="A44" s="6" t="s">
        <v>133</v>
      </c>
      <c r="B44" s="6"/>
      <c r="C44" s="6"/>
      <c r="D44" s="6"/>
      <c r="E44" s="6"/>
      <c r="F44" s="6"/>
      <c r="G44" s="6"/>
      <c r="H44" s="6"/>
      <c r="I44" s="6"/>
      <c r="J44" s="6"/>
      <c r="K44" s="6"/>
    </row>
    <row r="45" customFormat="false" ht="18" hidden="false" customHeight="false" outlineLevel="0" collapsed="false">
      <c r="A45" s="9" t="n">
        <f aca="false">+Turbine!C66</f>
        <v>3.301923085716</v>
      </c>
      <c r="B45" s="50" t="s">
        <v>134</v>
      </c>
      <c r="C45" s="6" t="s">
        <v>146</v>
      </c>
      <c r="D45" s="6"/>
      <c r="E45" s="6"/>
      <c r="F45" s="6"/>
      <c r="G45" s="6"/>
      <c r="H45" s="6"/>
      <c r="I45" s="6"/>
      <c r="J45" s="6"/>
      <c r="K45" s="6"/>
    </row>
    <row r="46" customFormat="false" ht="15" hidden="false" customHeight="false" outlineLevel="0" collapsed="false">
      <c r="A46" s="6"/>
      <c r="B46" s="6"/>
      <c r="C46" s="6" t="s">
        <v>150</v>
      </c>
      <c r="D46" s="6"/>
      <c r="E46" s="6"/>
      <c r="F46" s="6"/>
      <c r="G46" s="6"/>
      <c r="H46" s="6"/>
      <c r="I46" s="6"/>
      <c r="J46" s="6"/>
      <c r="K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customFormat="false" ht="15.75" hidden="false" customHeight="false" outlineLevel="0" collapsed="false">
      <c r="A48" s="28" t="s">
        <v>151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customFormat="false" ht="15" hidden="false" customHeight="false" outlineLevel="0" collapsed="false">
      <c r="A49" s="6" t="s">
        <v>130</v>
      </c>
      <c r="B49" s="6"/>
      <c r="C49" s="6"/>
      <c r="D49" s="6"/>
      <c r="E49" s="6"/>
      <c r="F49" s="6"/>
      <c r="G49" s="6"/>
      <c r="H49" s="6"/>
      <c r="I49" s="6"/>
      <c r="J49" s="6"/>
      <c r="K49" s="6"/>
    </row>
    <row r="50" customFormat="false" ht="18" hidden="false" customHeight="false" outlineLevel="0" collapsed="false">
      <c r="A50" s="9" t="n">
        <f aca="false">+Turbine!B67</f>
        <v>0.287602955705</v>
      </c>
      <c r="B50" s="50" t="s">
        <v>131</v>
      </c>
      <c r="C50" s="6" t="s">
        <v>144</v>
      </c>
      <c r="D50" s="6"/>
      <c r="E50" s="6"/>
      <c r="F50" s="6"/>
      <c r="G50" s="6"/>
      <c r="H50" s="6"/>
      <c r="I50" s="6"/>
      <c r="J50" s="6"/>
      <c r="K50" s="6"/>
    </row>
    <row r="51" customFormat="false" ht="15" hidden="false" customHeight="false" outlineLevel="0" collapsed="false">
      <c r="A51" s="9"/>
      <c r="B51" s="50"/>
      <c r="C51" s="6" t="s">
        <v>152</v>
      </c>
      <c r="D51" s="6"/>
      <c r="E51" s="6"/>
      <c r="F51" s="6"/>
      <c r="G51" s="6"/>
      <c r="H51" s="6"/>
      <c r="I51" s="6"/>
      <c r="J51" s="6"/>
      <c r="K51" s="6"/>
    </row>
    <row r="52" customFormat="false" ht="15" hidden="false" customHeight="false" outlineLevel="0" collapsed="false">
      <c r="A52" s="6" t="s">
        <v>133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3" customFormat="false" ht="18" hidden="false" customHeight="false" outlineLevel="0" collapsed="false">
      <c r="A53" s="9" t="n">
        <f aca="false">+Turbine!C67</f>
        <v>0.6895192326054</v>
      </c>
      <c r="B53" s="50" t="s">
        <v>134</v>
      </c>
      <c r="C53" s="6" t="s">
        <v>146</v>
      </c>
      <c r="D53" s="6"/>
      <c r="E53" s="6"/>
      <c r="F53" s="6"/>
      <c r="G53" s="6"/>
      <c r="H53" s="6"/>
      <c r="I53" s="6"/>
      <c r="J53" s="6"/>
      <c r="K53" s="6"/>
    </row>
    <row r="54" customFormat="false" ht="15" hidden="false" customHeight="false" outlineLevel="0" collapsed="false">
      <c r="A54" s="6"/>
      <c r="B54" s="6"/>
      <c r="C54" s="6" t="s">
        <v>153</v>
      </c>
      <c r="D54" s="6"/>
      <c r="E54" s="6"/>
      <c r="F54" s="6"/>
      <c r="G54" s="6"/>
      <c r="H54" s="6"/>
      <c r="I54" s="6"/>
      <c r="J54" s="6"/>
      <c r="K54" s="6"/>
    </row>
  </sheetData>
  <mergeCells count="3">
    <mergeCell ref="A5:L5"/>
    <mergeCell ref="A8:L8"/>
    <mergeCell ref="A9:L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85"/>
    <col collapsed="false" customWidth="true" hidden="false" outlineLevel="0" max="3" min="3" style="0" width="11.56"/>
  </cols>
  <sheetData>
    <row r="1" customFormat="false" ht="23.25" hidden="false" customHeight="false" outlineLevel="0" collapsed="false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customFormat="false" ht="23.25" hidden="false" customHeight="false" outlineLevel="0" collapsed="false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customFormat="false" ht="23.25" hidden="false" customHeight="false" outlineLevel="0" collapsed="false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customFormat="false" ht="15" hidden="false" customHeight="false" outlineLevel="0" collapsed="false">
      <c r="A4" s="6"/>
      <c r="B4" s="6"/>
    </row>
    <row r="5" customFormat="false" ht="18" hidden="false" customHeight="false" outlineLevel="0" collapsed="false">
      <c r="A5" s="3" t="s">
        <v>154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5" hidden="false" customHeight="false" outlineLevel="0" collapsed="false">
      <c r="A6" s="6"/>
      <c r="B6" s="6"/>
    </row>
    <row r="7" customFormat="false" ht="15" hidden="false" customHeight="false" outlineLevel="0" collapsed="false">
      <c r="A7" s="6"/>
      <c r="B7" s="6"/>
    </row>
    <row r="8" customFormat="false" ht="15.75" hidden="false" customHeight="false" outlineLevel="0" collapsed="false">
      <c r="A8" s="52" t="s">
        <v>155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customFormat="false" ht="15" hidden="false" customHeight="false" outlineLevel="0" collapsed="false">
      <c r="A9" s="6"/>
      <c r="B9" s="6"/>
    </row>
    <row r="10" customFormat="false" ht="15.75" hidden="false" customHeight="false" outlineLevel="0" collapsed="false">
      <c r="A10" s="28" t="s">
        <v>156</v>
      </c>
      <c r="B10" s="6"/>
    </row>
    <row r="11" customFormat="false" ht="15" hidden="false" customHeight="false" outlineLevel="0" collapsed="false">
      <c r="A11" s="53"/>
      <c r="B11" s="35"/>
      <c r="C11" s="54"/>
      <c r="D11" s="12" t="s">
        <v>82</v>
      </c>
      <c r="E11" s="12"/>
      <c r="F11" s="43" t="s">
        <v>39</v>
      </c>
      <c r="G11" s="43"/>
      <c r="H11" s="43" t="s">
        <v>59</v>
      </c>
      <c r="I11" s="43"/>
      <c r="J11" s="43" t="s">
        <v>49</v>
      </c>
      <c r="K11" s="43"/>
      <c r="L11" s="14" t="s">
        <v>87</v>
      </c>
      <c r="M11" s="14"/>
    </row>
    <row r="12" customFormat="false" ht="15.75" hidden="false" customHeight="false" outlineLevel="0" collapsed="false">
      <c r="A12" s="36" t="s">
        <v>98</v>
      </c>
      <c r="B12" s="37" t="s">
        <v>157</v>
      </c>
      <c r="C12" s="37" t="s">
        <v>158</v>
      </c>
      <c r="D12" s="55" t="s">
        <v>83</v>
      </c>
      <c r="E12" s="20" t="s">
        <v>159</v>
      </c>
      <c r="F12" s="20" t="s">
        <v>83</v>
      </c>
      <c r="G12" s="20" t="s">
        <v>159</v>
      </c>
      <c r="H12" s="20" t="s">
        <v>83</v>
      </c>
      <c r="I12" s="20" t="s">
        <v>159</v>
      </c>
      <c r="J12" s="20" t="s">
        <v>83</v>
      </c>
      <c r="K12" s="20" t="s">
        <v>159</v>
      </c>
      <c r="L12" s="20" t="s">
        <v>83</v>
      </c>
      <c r="M12" s="20" t="s">
        <v>159</v>
      </c>
    </row>
    <row r="13" customFormat="false" ht="15.75" hidden="false" customHeight="false" outlineLevel="0" collapsed="false">
      <c r="A13" s="39" t="n">
        <v>201</v>
      </c>
      <c r="B13" s="40" t="s">
        <v>160</v>
      </c>
      <c r="C13" s="40" t="s">
        <v>161</v>
      </c>
      <c r="D13" s="48" t="n">
        <v>0</v>
      </c>
      <c r="E13" s="41" t="n">
        <v>0</v>
      </c>
      <c r="F13" s="41" t="n">
        <v>0</v>
      </c>
      <c r="G13" s="41" t="n">
        <v>0</v>
      </c>
      <c r="H13" s="41" t="n">
        <v>0</v>
      </c>
      <c r="I13" s="41" t="n">
        <v>0</v>
      </c>
      <c r="J13" s="41" t="n">
        <v>0</v>
      </c>
      <c r="K13" s="41" t="n">
        <v>0</v>
      </c>
      <c r="L13" s="41" t="n">
        <v>0</v>
      </c>
      <c r="M13" s="41" t="n">
        <v>0</v>
      </c>
    </row>
    <row r="14" customFormat="false" ht="15" hidden="false" customHeight="false" outlineLevel="0" collapsed="false">
      <c r="A14" s="39" t="n">
        <v>202</v>
      </c>
      <c r="B14" s="40" t="s">
        <v>162</v>
      </c>
      <c r="C14" s="40" t="s">
        <v>163</v>
      </c>
      <c r="D14" s="48" t="n">
        <v>0</v>
      </c>
      <c r="E14" s="41" t="n">
        <v>0</v>
      </c>
      <c r="F14" s="41" t="n">
        <v>0</v>
      </c>
      <c r="G14" s="41" t="n">
        <v>0</v>
      </c>
      <c r="H14" s="41" t="n">
        <v>0</v>
      </c>
      <c r="I14" s="41" t="n">
        <v>0</v>
      </c>
      <c r="J14" s="41" t="n">
        <v>0</v>
      </c>
      <c r="K14" s="41" t="n">
        <v>0</v>
      </c>
      <c r="L14" s="41" t="n">
        <v>0</v>
      </c>
      <c r="M14" s="41" t="n">
        <v>0</v>
      </c>
    </row>
    <row r="15" customFormat="false" ht="15" hidden="false" customHeight="false" outlineLevel="0" collapsed="false">
      <c r="A15" s="39" t="n">
        <v>203</v>
      </c>
      <c r="B15" s="40" t="s">
        <v>164</v>
      </c>
      <c r="C15" s="40" t="s">
        <v>165</v>
      </c>
      <c r="D15" s="48" t="n">
        <v>0</v>
      </c>
      <c r="E15" s="41" t="n">
        <v>0</v>
      </c>
      <c r="F15" s="41" t="n">
        <v>0</v>
      </c>
      <c r="G15" s="41" t="n">
        <v>0</v>
      </c>
      <c r="H15" s="41" t="n">
        <v>0</v>
      </c>
      <c r="I15" s="41" t="n">
        <v>0</v>
      </c>
      <c r="J15" s="41" t="n">
        <v>0</v>
      </c>
      <c r="K15" s="41" t="n">
        <v>0</v>
      </c>
      <c r="L15" s="41" t="n">
        <v>0</v>
      </c>
      <c r="M15" s="41" t="n">
        <v>0</v>
      </c>
    </row>
    <row r="16" customFormat="false" ht="15" hidden="false" customHeight="false" outlineLevel="0" collapsed="false">
      <c r="A16" s="39" t="n">
        <v>221</v>
      </c>
      <c r="B16" s="40" t="s">
        <v>166</v>
      </c>
      <c r="C16" s="40" t="s">
        <v>167</v>
      </c>
      <c r="D16" s="48" t="n">
        <v>0</v>
      </c>
      <c r="E16" s="41" t="n">
        <v>0</v>
      </c>
      <c r="F16" s="41" t="n">
        <v>0</v>
      </c>
      <c r="G16" s="41" t="n">
        <v>0</v>
      </c>
      <c r="H16" s="41" t="n">
        <v>0</v>
      </c>
      <c r="I16" s="41" t="n">
        <v>0</v>
      </c>
      <c r="J16" s="41" t="n">
        <v>0</v>
      </c>
      <c r="K16" s="41" t="n">
        <v>0</v>
      </c>
      <c r="L16" s="41" t="n">
        <v>0</v>
      </c>
      <c r="M16" s="41" t="n">
        <v>0</v>
      </c>
    </row>
    <row r="17" customFormat="false" ht="15" hidden="false" customHeight="false" outlineLevel="0" collapsed="false">
      <c r="A17" s="39" t="n">
        <v>222</v>
      </c>
      <c r="B17" s="40" t="s">
        <v>168</v>
      </c>
      <c r="C17" s="40" t="s">
        <v>169</v>
      </c>
      <c r="D17" s="48" t="n">
        <v>0</v>
      </c>
      <c r="E17" s="41" t="n">
        <v>0</v>
      </c>
      <c r="F17" s="41" t="n">
        <v>0</v>
      </c>
      <c r="G17" s="41" t="n">
        <v>0</v>
      </c>
      <c r="H17" s="41" t="n">
        <v>0</v>
      </c>
      <c r="I17" s="41" t="n">
        <v>0</v>
      </c>
      <c r="J17" s="41" t="n">
        <v>0</v>
      </c>
      <c r="K17" s="41" t="n">
        <v>0</v>
      </c>
      <c r="L17" s="41" t="n">
        <v>0</v>
      </c>
      <c r="M17" s="41" t="n">
        <v>0</v>
      </c>
    </row>
    <row r="18" customFormat="false" ht="15" hidden="false" customHeight="false" outlineLevel="0" collapsed="false">
      <c r="A18" s="39" t="n">
        <v>204</v>
      </c>
      <c r="B18" s="40" t="s">
        <v>170</v>
      </c>
      <c r="C18" s="40" t="s">
        <v>171</v>
      </c>
      <c r="D18" s="48" t="n">
        <f aca="false">+Turbine!B62</f>
        <v>29.095</v>
      </c>
      <c r="E18" s="41" t="n">
        <f aca="false">+Turbine!C62</f>
        <v>116.95914</v>
      </c>
      <c r="F18" s="41" t="n">
        <f aca="false">+Turbine!B63</f>
        <v>17.71</v>
      </c>
      <c r="G18" s="41" t="n">
        <f aca="false">+Turbine!C63</f>
        <v>71.12244</v>
      </c>
      <c r="H18" s="41" t="n">
        <f aca="false">+Turbine!B64</f>
        <v>0.621</v>
      </c>
      <c r="I18" s="41" t="n">
        <f aca="false">+Turbine!C64</f>
        <v>2.437908</v>
      </c>
      <c r="J18" s="41" t="n">
        <f aca="false">+Turbine!B65</f>
        <v>2.6734922643</v>
      </c>
      <c r="K18" s="41" t="n">
        <f aca="false">+Turbine!C65</f>
        <v>6.409615401684</v>
      </c>
      <c r="L18" s="41" t="n">
        <f aca="false">+Turbine!B66</f>
        <v>1.3772535907</v>
      </c>
      <c r="M18" s="41" t="n">
        <f aca="false">+Turbine!C66</f>
        <v>3.301923085716</v>
      </c>
    </row>
    <row r="19" customFormat="false" ht="15.75" hidden="false" customHeight="false" outlineLevel="0" collapsed="false">
      <c r="A19" s="56" t="s">
        <v>172</v>
      </c>
      <c r="B19" s="38" t="s">
        <v>173</v>
      </c>
      <c r="C19" s="38" t="s">
        <v>174</v>
      </c>
      <c r="D19" s="57" t="n">
        <f aca="false">+'Gen Engines'!B34</f>
        <v>24.9</v>
      </c>
      <c r="E19" s="58" t="n">
        <f aca="false">+'Gen Engines'!C34</f>
        <v>109.062</v>
      </c>
      <c r="F19" s="58" t="n">
        <f aca="false">+'Gen Engines'!B35</f>
        <v>1.76</v>
      </c>
      <c r="G19" s="58" t="n">
        <f aca="false">+'Gen Engines'!C35</f>
        <v>7.7088</v>
      </c>
      <c r="H19" s="58" t="n">
        <f aca="false">+'Gen Engines'!B36</f>
        <v>0.21</v>
      </c>
      <c r="I19" s="58" t="n">
        <f aca="false">+'Gen Engines'!C36</f>
        <v>0.9198</v>
      </c>
      <c r="J19" s="58" t="n">
        <f aca="false">+'Gen Engines'!B37</f>
        <v>0.0839666448</v>
      </c>
      <c r="K19" s="58" t="n">
        <f aca="false">+'Gen Engines'!C37</f>
        <v>0.367773904224</v>
      </c>
      <c r="L19" s="58" t="n">
        <f aca="false">+'Gen Engines'!B38</f>
        <v>0.00102199104</v>
      </c>
      <c r="M19" s="58" t="n">
        <f aca="false">+'Gen Engines'!C38</f>
        <v>0.0044763207552</v>
      </c>
    </row>
    <row r="20" customFormat="false" ht="15.75" hidden="false" customHeight="false" outlineLevel="0" collapsed="false">
      <c r="A20" s="25"/>
      <c r="B20" s="23"/>
      <c r="C20" s="23" t="s">
        <v>116</v>
      </c>
      <c r="D20" s="59" t="n">
        <f aca="false">SUM(D13:D19)</f>
        <v>53.995</v>
      </c>
      <c r="E20" s="59" t="n">
        <f aca="false">SUM(E13:E19)</f>
        <v>226.02114</v>
      </c>
      <c r="F20" s="59" t="n">
        <f aca="false">SUM(F13:F19)</f>
        <v>19.47</v>
      </c>
      <c r="G20" s="59" t="n">
        <f aca="false">SUM(G13:G19)</f>
        <v>78.83124</v>
      </c>
      <c r="H20" s="59" t="n">
        <f aca="false">SUM(H13:H19)</f>
        <v>0.831</v>
      </c>
      <c r="I20" s="59" t="n">
        <f aca="false">SUM(I13:I19)</f>
        <v>3.357708</v>
      </c>
      <c r="J20" s="59" t="n">
        <f aca="false">SUM(J13:J19)</f>
        <v>2.7574589091</v>
      </c>
      <c r="K20" s="59" t="n">
        <f aca="false">SUM(K13:K19)</f>
        <v>6.777389305908</v>
      </c>
      <c r="L20" s="59" t="n">
        <f aca="false">SUM(L13:L19)</f>
        <v>1.37827558174</v>
      </c>
      <c r="M20" s="60" t="n">
        <f aca="false">SUM(M13:M19)</f>
        <v>3.3063994064712</v>
      </c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customFormat="false" ht="15.75" hidden="false" customHeight="false" outlineLevel="0" collapsed="false">
      <c r="A23" s="28" t="s">
        <v>175</v>
      </c>
      <c r="B23" s="6"/>
    </row>
    <row r="24" customFormat="false" ht="15" hidden="false" customHeight="false" outlineLevel="0" collapsed="false">
      <c r="A24" s="53"/>
      <c r="B24" s="35"/>
      <c r="C24" s="54"/>
      <c r="D24" s="12" t="s">
        <v>82</v>
      </c>
      <c r="E24" s="12"/>
      <c r="F24" s="43" t="s">
        <v>39</v>
      </c>
      <c r="G24" s="43"/>
      <c r="H24" s="43" t="s">
        <v>59</v>
      </c>
      <c r="I24" s="43"/>
      <c r="J24" s="43" t="s">
        <v>49</v>
      </c>
      <c r="K24" s="43"/>
      <c r="L24" s="14" t="s">
        <v>87</v>
      </c>
      <c r="M24" s="14"/>
    </row>
    <row r="25" customFormat="false" ht="15.75" hidden="false" customHeight="false" outlineLevel="0" collapsed="false">
      <c r="A25" s="36" t="s">
        <v>98</v>
      </c>
      <c r="B25" s="37" t="s">
        <v>157</v>
      </c>
      <c r="C25" s="37" t="s">
        <v>158</v>
      </c>
      <c r="D25" s="55" t="s">
        <v>83</v>
      </c>
      <c r="E25" s="20" t="s">
        <v>159</v>
      </c>
      <c r="F25" s="20" t="s">
        <v>83</v>
      </c>
      <c r="G25" s="20" t="s">
        <v>159</v>
      </c>
      <c r="H25" s="20" t="s">
        <v>83</v>
      </c>
      <c r="I25" s="20" t="s">
        <v>159</v>
      </c>
      <c r="J25" s="20" t="s">
        <v>83</v>
      </c>
      <c r="K25" s="20" t="s">
        <v>159</v>
      </c>
      <c r="L25" s="20" t="s">
        <v>83</v>
      </c>
      <c r="M25" s="20" t="s">
        <v>159</v>
      </c>
    </row>
    <row r="26" customFormat="false" ht="15.75" hidden="false" customHeight="false" outlineLevel="0" collapsed="false">
      <c r="A26" s="39" t="n">
        <v>201</v>
      </c>
      <c r="B26" s="40" t="s">
        <v>160</v>
      </c>
      <c r="C26" s="40" t="s">
        <v>161</v>
      </c>
      <c r="D26" s="48"/>
      <c r="E26" s="41" t="n">
        <f aca="false">+[1]Alternative!B25</f>
        <v>149.139</v>
      </c>
      <c r="F26" s="41"/>
      <c r="G26" s="41" t="n">
        <f aca="false">+[1]Alternative!C25</f>
        <v>230.607</v>
      </c>
      <c r="H26" s="41"/>
      <c r="I26" s="41" t="n">
        <f aca="false">+[1]Alternative!D25</f>
        <v>1.94472</v>
      </c>
      <c r="J26" s="41"/>
      <c r="K26" s="41" t="n">
        <f aca="false">+[1]Alternative!E25</f>
        <v>1.27458</v>
      </c>
      <c r="L26" s="41"/>
      <c r="M26" s="41" t="n">
        <f aca="false">+[1]Alternative!F25</f>
        <v>0.0386316</v>
      </c>
    </row>
    <row r="27" customFormat="false" ht="15" hidden="false" customHeight="false" outlineLevel="0" collapsed="false">
      <c r="A27" s="39" t="n">
        <v>202</v>
      </c>
      <c r="B27" s="40" t="s">
        <v>162</v>
      </c>
      <c r="C27" s="40" t="s">
        <v>163</v>
      </c>
      <c r="D27" s="48"/>
      <c r="E27" s="41" t="n">
        <f aca="false">+[1]Alternative!B26</f>
        <v>149.139</v>
      </c>
      <c r="F27" s="41"/>
      <c r="G27" s="41" t="n">
        <f aca="false">+[1]Alternative!C26</f>
        <v>230.607</v>
      </c>
      <c r="H27" s="41"/>
      <c r="I27" s="41" t="n">
        <f aca="false">+[1]Alternative!D26</f>
        <v>1.94472</v>
      </c>
      <c r="J27" s="41"/>
      <c r="K27" s="41" t="n">
        <f aca="false">+[1]Alternative!E26</f>
        <v>1.27458</v>
      </c>
      <c r="L27" s="41"/>
      <c r="M27" s="41" t="n">
        <f aca="false">+[1]Alternative!F26</f>
        <v>0.0386316</v>
      </c>
    </row>
    <row r="28" customFormat="false" ht="15" hidden="false" customHeight="false" outlineLevel="0" collapsed="false">
      <c r="A28" s="39" t="n">
        <v>203</v>
      </c>
      <c r="B28" s="40" t="s">
        <v>164</v>
      </c>
      <c r="C28" s="40" t="s">
        <v>165</v>
      </c>
      <c r="D28" s="48"/>
      <c r="E28" s="41" t="n">
        <f aca="false">+[1]Alternative!B27</f>
        <v>149.139</v>
      </c>
      <c r="F28" s="41"/>
      <c r="G28" s="41" t="n">
        <f aca="false">+[1]Alternative!C27</f>
        <v>230.607</v>
      </c>
      <c r="H28" s="41"/>
      <c r="I28" s="41" t="n">
        <f aca="false">+[1]Alternative!D27</f>
        <v>1.94472</v>
      </c>
      <c r="J28" s="41"/>
      <c r="K28" s="41" t="n">
        <f aca="false">+[1]Alternative!E27</f>
        <v>1.27458</v>
      </c>
      <c r="L28" s="41"/>
      <c r="M28" s="41" t="n">
        <f aca="false">+[1]Alternative!F27</f>
        <v>0.0386316</v>
      </c>
    </row>
    <row r="29" customFormat="false" ht="15" hidden="false" customHeight="false" outlineLevel="0" collapsed="false">
      <c r="A29" s="39" t="s">
        <v>176</v>
      </c>
      <c r="B29" s="40" t="s">
        <v>177</v>
      </c>
      <c r="C29" s="40" t="s">
        <v>178</v>
      </c>
      <c r="D29" s="48"/>
      <c r="E29" s="41" t="n">
        <f aca="false">+Alternative!B28</f>
        <v>16.81542225</v>
      </c>
      <c r="F29" s="41"/>
      <c r="G29" s="41" t="n">
        <f aca="false">+Alternative!C28</f>
        <v>26.00093925</v>
      </c>
      <c r="H29" s="41"/>
      <c r="I29" s="41" t="n">
        <f aca="false">+Alternative!D28</f>
        <v>0.21926718</v>
      </c>
      <c r="J29" s="41"/>
      <c r="K29" s="41" t="n">
        <f aca="false">+Alternative!E28</f>
        <v>0.143708895</v>
      </c>
      <c r="L29" s="41"/>
      <c r="M29" s="41" t="n">
        <f aca="false">+Alternative!F28</f>
        <v>0.0043557129</v>
      </c>
    </row>
    <row r="30" customFormat="false" ht="15" hidden="false" customHeight="false" outlineLevel="0" collapsed="false">
      <c r="A30" s="39" t="n">
        <v>204</v>
      </c>
      <c r="B30" s="40" t="s">
        <v>170</v>
      </c>
      <c r="C30" s="40" t="s">
        <v>171</v>
      </c>
      <c r="D30" s="48"/>
      <c r="E30" s="41" t="n">
        <v>0</v>
      </c>
      <c r="F30" s="41"/>
      <c r="G30" s="41" t="n">
        <v>0</v>
      </c>
      <c r="H30" s="41"/>
      <c r="I30" s="41" t="n">
        <v>0</v>
      </c>
      <c r="J30" s="41"/>
      <c r="K30" s="41" t="n">
        <v>0</v>
      </c>
      <c r="L30" s="41"/>
      <c r="M30" s="41" t="n">
        <v>0</v>
      </c>
    </row>
    <row r="31" customFormat="false" ht="15.75" hidden="false" customHeight="false" outlineLevel="0" collapsed="false">
      <c r="A31" s="56" t="s">
        <v>172</v>
      </c>
      <c r="B31" s="38" t="s">
        <v>179</v>
      </c>
      <c r="C31" s="38" t="s">
        <v>174</v>
      </c>
      <c r="D31" s="57"/>
      <c r="E31" s="58" t="n">
        <f aca="false">+'Gen Engines'!C34*0.5</f>
        <v>54.531</v>
      </c>
      <c r="F31" s="58"/>
      <c r="G31" s="58" t="n">
        <f aca="false">+'Gen Engines'!C35*0.5</f>
        <v>3.8544</v>
      </c>
      <c r="H31" s="58"/>
      <c r="I31" s="58" t="n">
        <f aca="false">+'Gen Engines'!C36*0.5</f>
        <v>0.4599</v>
      </c>
      <c r="J31" s="58"/>
      <c r="K31" s="58" t="n">
        <f aca="false">+'Gen Engines'!C37*0.5</f>
        <v>0.183886952112</v>
      </c>
      <c r="L31" s="58"/>
      <c r="M31" s="58" t="n">
        <f aca="false">+'Gen Engines'!C38*0.5</f>
        <v>0.0022381603776</v>
      </c>
    </row>
    <row r="32" customFormat="false" ht="15.75" hidden="false" customHeight="false" outlineLevel="0" collapsed="false">
      <c r="A32" s="25"/>
      <c r="B32" s="23"/>
      <c r="C32" s="23" t="s">
        <v>116</v>
      </c>
      <c r="D32" s="59" t="n">
        <f aca="false">SUM(D26:D31)</f>
        <v>0</v>
      </c>
      <c r="E32" s="59" t="n">
        <f aca="false">SUM(E26:E31)</f>
        <v>518.76342225</v>
      </c>
      <c r="F32" s="59" t="n">
        <f aca="false">SUM(F26:F31)</f>
        <v>0</v>
      </c>
      <c r="G32" s="59" t="n">
        <f aca="false">SUM(G26:G31)</f>
        <v>721.67633925</v>
      </c>
      <c r="H32" s="59" t="n">
        <f aca="false">SUM(H26:H31)</f>
        <v>0</v>
      </c>
      <c r="I32" s="59" t="n">
        <f aca="false">SUM(I26:I31)</f>
        <v>6.51332718</v>
      </c>
      <c r="J32" s="59" t="n">
        <f aca="false">SUM(J26:J31)</f>
        <v>0</v>
      </c>
      <c r="K32" s="59" t="n">
        <f aca="false">SUM(K26:K31)</f>
        <v>4.151335847112</v>
      </c>
      <c r="L32" s="59" t="n">
        <f aca="false">SUM(L26:L31)</f>
        <v>0</v>
      </c>
      <c r="M32" s="60" t="n">
        <f aca="false">SUM(M26:M31)</f>
        <v>0.1224886732776</v>
      </c>
    </row>
    <row r="33" customFormat="false" ht="12.75" hidden="false" customHeight="false" outlineLevel="0" collapsed="false">
      <c r="A33" s="0" t="s">
        <v>180</v>
      </c>
    </row>
    <row r="34" customFormat="false" ht="12.75" hidden="false" customHeight="false" outlineLevel="0" collapsed="false">
      <c r="A34" s="0" t="s">
        <v>181</v>
      </c>
    </row>
    <row r="35" customFormat="false" ht="12.75" hidden="false" customHeight="false" outlineLevel="0" collapsed="false">
      <c r="A35" s="0" t="s">
        <v>182</v>
      </c>
    </row>
    <row r="36" customFormat="false" ht="12.75" hidden="false" customHeight="false" outlineLevel="0" collapsed="false">
      <c r="A36" s="0" t="s">
        <v>183</v>
      </c>
    </row>
  </sheetData>
  <mergeCells count="15">
    <mergeCell ref="A1:M1"/>
    <mergeCell ref="A2:M2"/>
    <mergeCell ref="A3:M3"/>
    <mergeCell ref="A5:M5"/>
    <mergeCell ref="A8:M8"/>
    <mergeCell ref="D11:E11"/>
    <mergeCell ref="F11:G11"/>
    <mergeCell ref="H11:I11"/>
    <mergeCell ref="J11:K11"/>
    <mergeCell ref="L11:M11"/>
    <mergeCell ref="D24:E24"/>
    <mergeCell ref="F24:G24"/>
    <mergeCell ref="H24:I24"/>
    <mergeCell ref="J24:K24"/>
    <mergeCell ref="L24:M24"/>
  </mergeCells>
  <printOptions headings="false" gridLines="false" gridLinesSet="true" horizontalCentered="false" verticalCentered="false"/>
  <pageMargins left="0.747916666666667" right="0.8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3.7"/>
    <col collapsed="false" customWidth="true" hidden="false" outlineLevel="0" max="3" min="3" style="0" width="10.85"/>
  </cols>
  <sheetData>
    <row r="1" customFormat="false" ht="23.25" hidden="false" customHeight="false" outlineLevel="0" collapsed="false">
      <c r="A1" s="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customFormat="false" ht="23.25" hidden="false" customHeight="false" outlineLevel="0" collapsed="false">
      <c r="A2" s="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customFormat="false" ht="23.25" hidden="false" customHeight="false" outlineLevel="0" collapsed="false">
      <c r="A3" s="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5" customFormat="false" ht="18" hidden="false" customHeight="false" outlineLevel="0" collapsed="false">
      <c r="A5" s="3" t="s">
        <v>184</v>
      </c>
      <c r="B5" s="3"/>
      <c r="C5" s="3"/>
      <c r="D5" s="3"/>
      <c r="E5" s="3"/>
      <c r="F5" s="3"/>
      <c r="G5" s="3"/>
      <c r="H5" s="3"/>
      <c r="I5" s="3"/>
    </row>
    <row r="7" customFormat="false" ht="18" hidden="false" customHeight="false" outlineLevel="0" collapsed="false">
      <c r="A7" s="62" t="s">
        <v>185</v>
      </c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customFormat="false" ht="15" hidden="false" customHeight="false" outlineLevel="0" collapsed="false">
      <c r="A10" s="6" t="s">
        <v>186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customFormat="false" ht="15" hidden="false" customHeight="false" outlineLevel="0" collapsed="false">
      <c r="A11" s="6" t="s">
        <v>187</v>
      </c>
      <c r="B11" s="6"/>
      <c r="C11" s="6" t="n">
        <v>4380</v>
      </c>
      <c r="D11" s="6" t="s">
        <v>188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customFormat="false" ht="15" hidden="false" customHeight="false" outlineLevel="0" collapsed="false">
      <c r="A12" s="6" t="s">
        <v>189</v>
      </c>
      <c r="B12" s="6"/>
      <c r="C12" s="6" t="n">
        <v>4000</v>
      </c>
      <c r="D12" s="6" t="s">
        <v>190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customFormat="false" ht="15" hidden="false" customHeight="false" outlineLevel="0" collapsed="false">
      <c r="A13" s="6" t="s">
        <v>191</v>
      </c>
      <c r="B13" s="6"/>
      <c r="C13" s="6" t="n">
        <v>451</v>
      </c>
      <c r="D13" s="6" t="s">
        <v>190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customFormat="false" ht="15" hidden="false" customHeight="false" outlineLevel="0" collapsed="false">
      <c r="A14" s="6" t="s">
        <v>74</v>
      </c>
      <c r="B14" s="6"/>
      <c r="C14" s="6" t="n">
        <v>7500</v>
      </c>
      <c r="D14" s="6" t="s">
        <v>75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customFormat="false" ht="15" hidden="false" customHeight="false" outlineLevel="0" collapsed="false">
      <c r="A15" s="6" t="s">
        <v>105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customFormat="false" ht="15" hidden="false" customHeight="false" outlineLevel="0" collapsed="false">
      <c r="A16" s="19" t="s">
        <v>192</v>
      </c>
      <c r="B16" s="19" t="n">
        <v>2.27</v>
      </c>
      <c r="C16" s="19" t="s">
        <v>50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customFormat="false" ht="15" hidden="false" customHeight="false" outlineLevel="0" collapsed="false">
      <c r="A17" s="19" t="s">
        <v>39</v>
      </c>
      <c r="B17" s="19" t="n">
        <v>3.51</v>
      </c>
      <c r="C17" s="19" t="s">
        <v>50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customFormat="false" ht="15" hidden="false" customHeight="false" outlineLevel="0" collapsed="false">
      <c r="A18" s="19" t="s">
        <v>59</v>
      </c>
      <c r="B18" s="27" t="n">
        <v>0.0296</v>
      </c>
      <c r="C18" s="19" t="s">
        <v>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customFormat="false" ht="15" hidden="false" customHeight="false" outlineLevel="0" collapsed="false">
      <c r="A19" s="19" t="s">
        <v>49</v>
      </c>
      <c r="B19" s="19" t="n">
        <v>0.0194</v>
      </c>
      <c r="C19" s="19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customFormat="false" ht="15" hidden="false" customHeight="false" outlineLevel="0" collapsed="false">
      <c r="A20" s="19" t="s">
        <v>87</v>
      </c>
      <c r="B20" s="27" t="n">
        <v>0.000588</v>
      </c>
      <c r="C20" s="19" t="s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customFormat="false" ht="15" hidden="false" customHeight="false" outlineLevel="0" collapsed="false">
      <c r="A23" s="35"/>
      <c r="B23" s="13" t="s">
        <v>193</v>
      </c>
      <c r="C23" s="13"/>
      <c r="D23" s="13"/>
      <c r="E23" s="13"/>
      <c r="F23" s="13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customFormat="false" ht="15.75" hidden="false" customHeight="false" outlineLevel="0" collapsed="false">
      <c r="A24" s="38" t="s">
        <v>98</v>
      </c>
      <c r="B24" s="55" t="s">
        <v>82</v>
      </c>
      <c r="C24" s="20" t="s">
        <v>39</v>
      </c>
      <c r="D24" s="20" t="s">
        <v>59</v>
      </c>
      <c r="E24" s="20" t="s">
        <v>49</v>
      </c>
      <c r="F24" s="63" t="s">
        <v>87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customFormat="false" ht="15.75" hidden="false" customHeight="false" outlineLevel="0" collapsed="false">
      <c r="A25" s="40" t="n">
        <v>201</v>
      </c>
      <c r="B25" s="48" t="n">
        <f aca="false">+$C$14*$C$12*$C$11/1000000*B16/2000</f>
        <v>149.139</v>
      </c>
      <c r="C25" s="41" t="n">
        <f aca="false">+$C$14*$C$12*$C$11/1000000*B17/2000</f>
        <v>230.607</v>
      </c>
      <c r="D25" s="41" t="n">
        <f aca="false">+$C$14*$C$12*$C$11/1000000*B18/2000</f>
        <v>1.94472</v>
      </c>
      <c r="E25" s="41" t="n">
        <f aca="false">+$C$14*$C$12*$C$11/1000000*B19/2000</f>
        <v>1.27458</v>
      </c>
      <c r="F25" s="64" t="n">
        <f aca="false">+$C$14*$C$12*$C$11/1000000*B20/2000</f>
        <v>0.0386316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customFormat="false" ht="15" hidden="false" customHeight="false" outlineLevel="0" collapsed="false">
      <c r="A26" s="40" t="n">
        <v>202</v>
      </c>
      <c r="B26" s="48" t="n">
        <f aca="false">+B25</f>
        <v>149.139</v>
      </c>
      <c r="C26" s="41" t="n">
        <f aca="false">+C25</f>
        <v>230.607</v>
      </c>
      <c r="D26" s="41" t="n">
        <f aca="false">+D25</f>
        <v>1.94472</v>
      </c>
      <c r="E26" s="41" t="n">
        <f aca="false">+E25</f>
        <v>1.27458</v>
      </c>
      <c r="F26" s="64" t="n">
        <f aca="false">+F25</f>
        <v>0.0386316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customFormat="false" ht="15" hidden="false" customHeight="false" outlineLevel="0" collapsed="false">
      <c r="A27" s="40" t="n">
        <v>202</v>
      </c>
      <c r="B27" s="48" t="n">
        <f aca="false">+B26</f>
        <v>149.139</v>
      </c>
      <c r="C27" s="41" t="n">
        <f aca="false">+C26</f>
        <v>230.607</v>
      </c>
      <c r="D27" s="41" t="n">
        <f aca="false">+D26</f>
        <v>1.94472</v>
      </c>
      <c r="E27" s="41" t="n">
        <f aca="false">+E26</f>
        <v>1.27458</v>
      </c>
      <c r="F27" s="64" t="n">
        <f aca="false">+F26</f>
        <v>0.0386316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customFormat="false" ht="15.75" hidden="false" customHeight="false" outlineLevel="0" collapsed="false">
      <c r="A28" s="65" t="s">
        <v>176</v>
      </c>
      <c r="B28" s="57" t="n">
        <f aca="false">+C14*C13*C11/1000000*B16/2000</f>
        <v>16.81542225</v>
      </c>
      <c r="C28" s="58" t="n">
        <f aca="false">+C14*C13*C11/1000000*B17/2000</f>
        <v>26.00093925</v>
      </c>
      <c r="D28" s="58" t="n">
        <f aca="false">+C14*C13*C11/1000000*B18/2000</f>
        <v>0.21926718</v>
      </c>
      <c r="E28" s="58" t="n">
        <f aca="false">+C14*C13*C11/1000000*B19/2000</f>
        <v>0.143708895</v>
      </c>
      <c r="F28" s="66" t="n">
        <f aca="false">+C14*C13*C11/1000000*B20/2000</f>
        <v>0.0043557129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customFormat="false" ht="15.75" hidden="false" customHeight="false" outlineLevel="0" collapsed="false">
      <c r="A29" s="23" t="s">
        <v>116</v>
      </c>
      <c r="B29" s="59" t="n">
        <f aca="false">SUM(B25:B28)</f>
        <v>464.23242225</v>
      </c>
      <c r="C29" s="24" t="n">
        <f aca="false">SUM(C25:C28)</f>
        <v>717.82193925</v>
      </c>
      <c r="D29" s="24" t="n">
        <f aca="false">SUM(D25:D28)</f>
        <v>6.05342718</v>
      </c>
      <c r="E29" s="24" t="n">
        <f aca="false">SUM(E25:E28)</f>
        <v>3.967448895</v>
      </c>
      <c r="F29" s="60" t="n">
        <f aca="false">SUM(F25:F28)</f>
        <v>0.1202505129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customFormat="false" ht="15" hidden="false" customHeight="false" outlineLevel="0" collapsed="false">
      <c r="A30" s="6" t="s">
        <v>89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customFormat="false" ht="15" hidden="false" customHeight="false" outlineLevel="0" collapsed="false">
      <c r="A31" s="6" t="s">
        <v>194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customFormat="false" ht="15" hidden="false" customHeight="fals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customFormat="false" ht="15" hidden="false" customHeight="fals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customFormat="false" ht="15" hidden="false" customHeight="fals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customFormat="false" ht="1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customFormat="false" ht="15" hidden="false" customHeight="false" outlineLevel="0" collapsed="false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customFormat="false" ht="15" hidden="false" customHeight="fals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customFormat="false" ht="1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customFormat="false" ht="15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customFormat="false" ht="1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customFormat="false" ht="1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customFormat="false" ht="1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customFormat="false" ht="1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customFormat="false" ht="1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customFormat="false" ht="1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customFormat="false" ht="1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customFormat="false" ht="1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customFormat="false" ht="1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customFormat="false" ht="1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customFormat="false" ht="1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customFormat="false" ht="1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customFormat="false" ht="1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customFormat="false" ht="1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customFormat="false" ht="1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customFormat="false" ht="1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customFormat="false" ht="1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customFormat="false" ht="1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customFormat="false" ht="1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customFormat="false" ht="1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customFormat="false" ht="1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customFormat="false" ht="1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customFormat="false" ht="1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customFormat="false" ht="15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customFormat="false" ht="15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customFormat="false" ht="1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customFormat="false" ht="15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customFormat="false" ht="15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customFormat="false" ht="15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customFormat="false" ht="15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customFormat="false" ht="15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customFormat="false" ht="15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customFormat="false" ht="15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customFormat="false" ht="15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customFormat="false" ht="15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customFormat="false" ht="15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customFormat="false" ht="15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customFormat="false" ht="15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customFormat="false" ht="15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customFormat="false" ht="15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customFormat="false" ht="15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customFormat="false" ht="15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customFormat="false" ht="15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customFormat="false" ht="15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customFormat="false" ht="15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customFormat="false" ht="15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customFormat="false" ht="15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customFormat="false" ht="15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customFormat="false" ht="15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customFormat="false" ht="15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customFormat="false" ht="15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customFormat="false" ht="15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customFormat="false" ht="15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customFormat="false" ht="15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customFormat="false" ht="15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customFormat="false" ht="15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customFormat="false" ht="1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customFormat="false" ht="15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customFormat="false" ht="15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customFormat="false" ht="15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customFormat="false" ht="15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customFormat="false" ht="15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customFormat="false" ht="15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customFormat="false" ht="15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customFormat="false" ht="15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customFormat="false" ht="15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customFormat="false" ht="15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customFormat="false" ht="15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customFormat="false" ht="1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customFormat="false" ht="15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customFormat="false" ht="15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customFormat="false" ht="15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customFormat="false" ht="15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customFormat="false" ht="15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customFormat="false" ht="15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customFormat="false" ht="15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customFormat="false" ht="15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customFormat="false" ht="15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customFormat="false" ht="15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customFormat="false" ht="15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customFormat="false" ht="15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customFormat="false" ht="15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customFormat="false" ht="15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customFormat="false" ht="15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customFormat="false" ht="15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customFormat="false" ht="15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customFormat="false" ht="1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customFormat="false" ht="15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customFormat="false" ht="1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customFormat="false" ht="15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customFormat="false" ht="15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customFormat="false" ht="15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customFormat="false" ht="1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customFormat="false" ht="15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customFormat="false" ht="1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customFormat="false" ht="15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customFormat="false" ht="15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customFormat="false" ht="15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customFormat="false" ht="1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customFormat="false" ht="15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customFormat="false" ht="1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customFormat="false" ht="15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customFormat="false" ht="15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customFormat="false" ht="15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customFormat="false" ht="1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customFormat="false" ht="15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customFormat="false" ht="1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customFormat="false" ht="15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customFormat="false" ht="15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customFormat="false" ht="15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customFormat="false" ht="1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customFormat="false" ht="15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customFormat="false" ht="1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customFormat="false" ht="15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customFormat="false" ht="15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customFormat="false" ht="15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customFormat="false" ht="1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customFormat="false" ht="15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customFormat="false" ht="1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customFormat="false" ht="15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customFormat="false" ht="15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customFormat="false" ht="15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customFormat="false" ht="15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customFormat="false" ht="15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customFormat="false" ht="15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customFormat="false" ht="15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customFormat="false" ht="15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customFormat="false" ht="15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</sheetData>
  <mergeCells count="2">
    <mergeCell ref="A5:I5"/>
    <mergeCell ref="B23:F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2001-03-15T22:41:34Z</dcterms:created>
  <dc:creator>Faraz Hussain</dc:creator>
  <dc:description/>
  <dc:language>en-US</dc:language>
  <cp:lastModifiedBy>Jon Fields</cp:lastModifiedBy>
  <cp:lastPrinted>2001-03-23T19:25:43Z</cp:lastPrinted>
  <cp:revision>0</cp:revision>
  <dc:subject/>
  <dc:title/>
</cp:coreProperties>
</file>