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lberJun" sheetId="1" state="visible" r:id="rId3"/>
  </sheets>
  <externalReferences>
    <externalReference r:id="rId4"/>
    <externalReference r:id="rId5"/>
  </externalReferences>
  <definedNames>
    <definedName function="false" hidden="false" name="calculate" vbProcedure="false">'[1]'!$A$1:$I$45</definedName>
    <definedName function="false" hidden="false" name="CALCULATION" vbProcedure="false">#REF!</definedName>
    <definedName function="false" hidden="false" name="ENRONCAPWIRE" vbProcedure="false">#REF!</definedName>
    <definedName function="false" hidden="false" name="enroncapwire2" vbProcedure="false">'[1]'!$A$1:$H$43</definedName>
    <definedName function="false" hidden="false" name="PG1" vbProcedure="false">#REF!</definedName>
    <definedName function="false" hidden="false" name="PG1a" vbProcedure="false">'[1]'!$I$58:$AE$116</definedName>
    <definedName function="false" hidden="false" name="PG2" vbProcedure="false">#REF!</definedName>
    <definedName function="false" hidden="false" name="PG2a" vbProcedure="false">'[1]'!$A$111:$H$177</definedName>
    <definedName function="false" hidden="false" name="PG3" vbProcedure="false">#REF!</definedName>
    <definedName function="false" hidden="false" name="PG3a" vbProcedure="false">'[1]'!$A$59:$G$101</definedName>
    <definedName function="false" hidden="false" name="TWPWIRE" vbProcedure="false">#REF!</definedName>
    <definedName function="false" hidden="false" name="TWPWIRE2" vbProcedure="false">'[1]'!$A$1:$H$58</definedName>
    <definedName function="false" hidden="false" localSheetId="0" name="CALCULATION" vbProcedure="false">#REF!</definedName>
    <definedName function="false" hidden="false" localSheetId="0" name="ENRONCAPWIRE" vbProcedure="false">#REF!</definedName>
    <definedName function="false" hidden="false" localSheetId="0" name="PG1" vbProcedure="false">#REF!</definedName>
    <definedName function="false" hidden="false" localSheetId="0" name="PG2" vbProcedure="false">#REF!</definedName>
    <definedName function="false" hidden="false" localSheetId="0" name="PG3" vbProcedure="false">#REF!</definedName>
    <definedName function="false" hidden="false" localSheetId="0" name="TWPWIR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<sst xmlns="http://schemas.openxmlformats.org/spreadsheetml/2006/main" count="128" uniqueCount="58">
  <si>
    <t xml:space="preserve">Accounting Month:</t>
  </si>
  <si>
    <t xml:space="preserve">Number of Days:</t>
  </si>
  <si>
    <t xml:space="preserve">NYMEX=</t>
  </si>
  <si>
    <t xml:space="preserve">IF-EP-San Juan=</t>
  </si>
  <si>
    <t xml:space="preserve">Contract Discount=</t>
  </si>
  <si>
    <t xml:space="preserve">Basis Differential=</t>
  </si>
  <si>
    <t xml:space="preserve">Contracts at Fixed Qty / Price</t>
  </si>
  <si>
    <t xml:space="preserve"> Trans #</t>
  </si>
  <si>
    <t xml:space="preserve">Date</t>
  </si>
  <si>
    <t xml:space="preserve">Dth / day</t>
  </si>
  <si>
    <t xml:space="preserve">Dth / mo</t>
  </si>
  <si>
    <t xml:space="preserve">Contract $ / Dth   </t>
  </si>
  <si>
    <t xml:space="preserve">Basis Diff.</t>
  </si>
  <si>
    <t xml:space="preserve">Net $ / Dth</t>
  </si>
  <si>
    <t xml:space="preserve">   Total $</t>
  </si>
  <si>
    <t xml:space="preserve">EU8529.G-L / 67851</t>
  </si>
  <si>
    <t xml:space="preserve">EU8529.X / 67851</t>
  </si>
  <si>
    <t xml:space="preserve">QS5478.C / 67851</t>
  </si>
  <si>
    <t xml:space="preserve">nymex - 0.27</t>
  </si>
  <si>
    <t xml:space="preserve">Month</t>
  </si>
  <si>
    <t xml:space="preserve">Adjustment</t>
  </si>
  <si>
    <t xml:space="preserve">QS5478.I / 67851</t>
  </si>
  <si>
    <t xml:space="preserve">QS5478.S / 67851</t>
  </si>
  <si>
    <t xml:space="preserve">Totals:</t>
  </si>
  <si>
    <t xml:space="preserve">Total Adj:</t>
  </si>
  <si>
    <t xml:space="preserve">=Verified w/ confirmation sheets.</t>
  </si>
  <si>
    <t xml:space="preserve">Performance Check:</t>
  </si>
  <si>
    <t xml:space="preserve">- Above Qty at Index:</t>
  </si>
  <si>
    <t xml:space="preserve">Gain / (Loss):</t>
  </si>
  <si>
    <t xml:space="preserve">From Az Gas Book</t>
  </si>
  <si>
    <t xml:space="preserve">Confirmation #</t>
  </si>
  <si>
    <t xml:space="preserve">Contracts</t>
  </si>
  <si>
    <t xml:space="preserve">Basis</t>
  </si>
  <si>
    <t xml:space="preserve">NYMEX</t>
  </si>
  <si>
    <t xml:space="preserve">Total</t>
  </si>
  <si>
    <t xml:space="preserve">Extended</t>
  </si>
  <si>
    <t xml:space="preserve">EU8529.X/67851</t>
  </si>
  <si>
    <t xml:space="preserve">QS5478.I,67851</t>
  </si>
  <si>
    <t xml:space="preserve">QS5478.S/67851</t>
  </si>
  <si>
    <t xml:space="preserve">Actual (Rev.A)</t>
  </si>
  <si>
    <t xml:space="preserve">San Juan Index =</t>
  </si>
  <si>
    <t xml:space="preserve">Discount =</t>
  </si>
  <si>
    <t xml:space="preserve">EPNG Fuel % =</t>
  </si>
  <si>
    <t xml:space="preserve">$ / Dth   </t>
  </si>
  <si>
    <t xml:space="preserve">Credit Due</t>
  </si>
  <si>
    <t xml:space="preserve">EU8529.N / 67851</t>
  </si>
  <si>
    <t xml:space="preserve">EU8529.M / 67851</t>
  </si>
  <si>
    <t xml:space="preserve">EU8529.F / 67851</t>
  </si>
  <si>
    <t xml:space="preserve">EU8529.G / 67851</t>
  </si>
  <si>
    <t xml:space="preserve">EU8529.1 / 67851</t>
  </si>
  <si>
    <t xml:space="preserve">EU8529.I / 67851</t>
  </si>
  <si>
    <t xml:space="preserve">Actual</t>
  </si>
  <si>
    <t xml:space="preserve">EU8529.O / 67851</t>
  </si>
  <si>
    <t xml:space="preserve">EU8529.T / 67851</t>
  </si>
  <si>
    <t xml:space="preserve">EU8529.4 / 67851</t>
  </si>
  <si>
    <t xml:space="preserve">QS5478.B / 67851</t>
  </si>
  <si>
    <t xml:space="preserve">EU8529.4/67851</t>
  </si>
  <si>
    <t xml:space="preserve">QS5478.7 / 67851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</si>
</sst>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dd\-mmm\-yy"/>
    <numFmt numFmtId="171" formatCode="_(* #,##0.0_);_(* \(#,##0.0\);_(* \-??_);_(@_)"/>
    <numFmt numFmtId="172" formatCode="_(* #,##0.0000_);_(* \(#,##0.0000\);_(* \-??_);_(@_)"/>
    <numFmt numFmtId="173" formatCode="_(&quot;Avg$&quot;* #,##0.0000_);_(&quot;Avg$&quot;* \(#,##0.0000\);_(\$* \-??_);_(@_)"/>
    <numFmt numFmtId="174" formatCode="[$-409]m/d/yyyy"/>
    <numFmt numFmtId="175" formatCode="#,##0"/>
    <numFmt numFmtId="176" formatCode="#,##0.0000"/>
    <numFmt numFmtId="177" formatCode="_(\$* #,##0.000_);_(\$* \(#,##0.000\);_(\$* \-??_);_(@_)"/>
    <numFmt numFmtId="178" formatCode="_(* #,##0.000_);_(* \(#,##0.000\);_(* \-???_);_(@_)"/>
    <numFmt numFmtId="179" formatCode="\$#,##0.00_);[RED]&quot;($&quot;#,##0.00\)"/>
    <numFmt numFmtId="180" formatCode="0%"/>
    <numFmt numFmtId="181" formatCode="0.000%"/>
  </numFmts>
  <fonts count="17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</font>
    <font>
      <sz val="12"/>
      <color rgb="FF0000FF"/>
      <name val="Arial"/>
      <family val="2"/>
    </font>
    <font>
      <b val="true"/>
      <sz val="14"/>
      <color rgb="FFFF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2"/>
      <name val="Arial"/>
      <family val="2"/>
    </font>
    <font>
      <sz val="12"/>
      <color rgb="FFFF0000"/>
      <name val="Arial"/>
      <family val="2"/>
    </font>
    <font>
      <b val="true"/>
      <sz val="12"/>
      <color rgb="FFFF000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>
        <color rgb="FF993300"/>
      </left>
      <right/>
      <top style="medium">
        <color rgb="FF993300"/>
      </top>
      <bottom/>
      <diagonal/>
    </border>
    <border diagonalUp="false" diagonalDown="false">
      <left/>
      <right/>
      <top style="medium">
        <color rgb="FF993300"/>
      </top>
      <bottom/>
      <diagonal/>
    </border>
    <border diagonalUp="false" diagonalDown="false">
      <left/>
      <right style="medium">
        <color rgb="FF993300"/>
      </right>
      <top style="medium">
        <color rgb="FF993300"/>
      </top>
      <bottom/>
      <diagonal/>
    </border>
    <border diagonalUp="false" diagonalDown="false">
      <left style="medium">
        <color rgb="FF993300"/>
      </left>
      <right style="medium">
        <color rgb="FF993300"/>
      </right>
      <top/>
      <bottom style="medium">
        <color rgb="FF993300"/>
      </bottom>
      <diagonal/>
    </border>
    <border diagonalUp="false" diagonalDown="false">
      <left style="medium">
        <color rgb="FF993300"/>
      </left>
      <right style="medium">
        <color rgb="FF993300"/>
      </right>
      <top style="medium">
        <color rgb="FF993300"/>
      </top>
      <bottom style="medium">
        <color rgb="FF993300"/>
      </bottom>
      <diagonal/>
    </border>
    <border diagonalUp="false" diagonalDown="false">
      <left/>
      <right style="medium">
        <color rgb="FF993300"/>
      </right>
      <top style="medium">
        <color rgb="FF993300"/>
      </top>
      <bottom style="medium">
        <color rgb="FF993300"/>
      </bottom>
      <diagonal/>
    </border>
    <border diagonalUp="false" diagonalDown="false">
      <left style="medium">
        <color rgb="FF993300"/>
      </left>
      <right/>
      <top/>
      <bottom/>
      <diagonal/>
    </border>
    <border diagonalUp="false" diagonalDown="false">
      <left/>
      <right style="medium">
        <color rgb="FF993300"/>
      </right>
      <top/>
      <bottom/>
      <diagonal/>
    </border>
    <border diagonalUp="false" diagonalDown="false">
      <left style="medium">
        <color rgb="FF993300"/>
      </left>
      <right/>
      <top/>
      <bottom style="thin"/>
      <diagonal/>
    </border>
    <border diagonalUp="false" diagonalDown="false">
      <left style="medium">
        <color rgb="FF993300"/>
      </left>
      <right/>
      <top/>
      <bottom style="medium">
        <color rgb="FF993300"/>
      </bottom>
      <diagonal/>
    </border>
    <border diagonalUp="false" diagonalDown="false">
      <left/>
      <right/>
      <top/>
      <bottom style="medium">
        <color rgb="FF993300"/>
      </bottom>
      <diagonal/>
    </border>
    <border diagonalUp="false" diagonalDown="false">
      <left/>
      <right style="medium">
        <color rgb="FF993300"/>
      </right>
      <top/>
      <bottom style="medium">
        <color rgb="FF993300"/>
      </bottom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0" fontId="0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3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3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3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3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5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5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5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Fix010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ransition/CRAIG/MonthlySupply/ACTUALS/Pur0106ActCznCWL%20JACRevised%20For%20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lbe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 NSP-spreadsheet"/>
      <sheetName val="Gelber"/>
      <sheetName val="EPNG-spreadsheet"/>
      <sheetName val="TWP- spreadsheet"/>
      <sheetName val="TWP-PPL-Griffith"/>
      <sheetName val="Allocation"/>
      <sheetName val="Enron Wire"/>
      <sheetName val="EP Merchant -NSP"/>
      <sheetName val="EP Merchant Wire"/>
      <sheetName val="Document Requirement"/>
    </sheetNames>
    <sheetDataSet>
      <sheetData sheetId="0">
        <row r="1">
          <cell r="B1" t="str">
            <v>Actual Rev. D</v>
          </cell>
        </row>
        <row r="2">
          <cell r="B2">
            <v>37043</v>
          </cell>
        </row>
        <row r="3">
          <cell r="B3">
            <v>30</v>
          </cell>
        </row>
        <row r="4">
          <cell r="B4">
            <v>3.738</v>
          </cell>
        </row>
        <row r="5">
          <cell r="B5">
            <v>3.14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7.32"/>
    <col collapsed="false" customWidth="true" hidden="false" outlineLevel="0" max="2" min="2" style="0" width="10.88"/>
    <col collapsed="false" customWidth="true" hidden="false" outlineLevel="0" max="3" min="3" style="0" width="12.66"/>
    <col collapsed="false" customWidth="true" hidden="false" outlineLevel="0" max="4" min="4" style="0" width="11.1"/>
    <col collapsed="false" customWidth="true" hidden="false" outlineLevel="0" max="5" min="5" style="0" width="15.43"/>
    <col collapsed="false" customWidth="true" hidden="false" outlineLevel="0" max="6" min="6" style="0" width="13.88"/>
    <col collapsed="false" customWidth="true" hidden="false" outlineLevel="0" max="7" min="7" style="0" width="13.99"/>
    <col collapsed="false" customWidth="true" hidden="false" outlineLevel="0" max="8" min="8" style="0" width="15.43"/>
    <col collapsed="false" customWidth="true" hidden="false" outlineLevel="0" max="9" min="9" style="0" width="1.88"/>
    <col collapsed="false" customWidth="true" hidden="false" outlineLevel="0" max="10" min="10" style="0" width="11.32"/>
    <col collapsed="false" customWidth="true" hidden="false" outlineLevel="0" max="11" min="11" style="0" width="12.66"/>
  </cols>
  <sheetData>
    <row r="1" customFormat="false" ht="18" hidden="false" customHeight="false" outlineLevel="0" collapsed="false">
      <c r="A1" s="1" t="s">
        <v>0</v>
      </c>
      <c r="B1" s="2" t="n">
        <f aca="false">'[2] NSP-spreadsheet'!B2</f>
        <v>37043</v>
      </c>
      <c r="C1" s="3" t="str">
        <f aca="false">'[2] NSP-spreadsheet'!B1</f>
        <v>Actual Rev. D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customFormat="false" ht="15" hidden="false" customHeight="false" outlineLevel="0" collapsed="false">
      <c r="A2" s="4" t="s">
        <v>1</v>
      </c>
      <c r="B2" s="5" t="n">
        <f aca="false">'[2] NSP-spreadsheet'!B3</f>
        <v>30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customFormat="false" ht="15" hidden="false" customHeight="false" outlineLevel="0" collapsed="false">
      <c r="A3" s="6" t="s">
        <v>2</v>
      </c>
      <c r="B3" s="7" t="n">
        <f aca="false">'[2] NSP-spreadsheet'!B4</f>
        <v>3.738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customFormat="false" ht="15" hidden="false" customHeight="false" outlineLevel="0" collapsed="false">
      <c r="A4" s="1" t="s">
        <v>3</v>
      </c>
      <c r="B4" s="7" t="n">
        <f aca="false">'[2] NSP-spreadsheet'!B5</f>
        <v>3.14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customFormat="false" ht="15" hidden="false" customHeight="false" outlineLevel="0" collapsed="false">
      <c r="A5" s="8" t="s">
        <v>4</v>
      </c>
      <c r="B5" s="9" t="n">
        <v>-0.012</v>
      </c>
      <c r="C5" s="10"/>
      <c r="D5" s="10"/>
      <c r="E5" s="10"/>
      <c r="F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customFormat="false" ht="15" hidden="false" customHeight="false" outlineLevel="0" collapsed="false">
      <c r="A6" s="10" t="s">
        <v>5</v>
      </c>
      <c r="B6" s="12" t="n">
        <f aca="false">$B$4-$B$3</f>
        <v>-0.598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8" customFormat="false" ht="27.75" hidden="false" customHeight="true" outlineLevel="0" collapsed="false">
      <c r="A8" s="13"/>
      <c r="B8" s="14"/>
      <c r="C8" s="14"/>
      <c r="D8" s="15" t="s">
        <v>6</v>
      </c>
      <c r="E8" s="14"/>
      <c r="F8" s="14"/>
      <c r="G8" s="14"/>
      <c r="H8" s="16"/>
    </row>
    <row r="9" customFormat="false" ht="15.75" hidden="false" customHeight="false" outlineLevel="0" collapsed="false">
      <c r="A9" s="17" t="s">
        <v>7</v>
      </c>
      <c r="B9" s="17" t="s">
        <v>8</v>
      </c>
      <c r="C9" s="18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7" t="s">
        <v>14</v>
      </c>
    </row>
    <row r="10" customFormat="false" ht="15.75" hidden="false" customHeight="false" outlineLevel="0" collapsed="false">
      <c r="A10" s="19"/>
      <c r="B10" s="20"/>
      <c r="C10" s="21"/>
      <c r="D10" s="22"/>
      <c r="E10" s="23"/>
      <c r="F10" s="24"/>
      <c r="G10" s="24"/>
      <c r="H10" s="25"/>
    </row>
    <row r="11" customFormat="false" ht="15.75" hidden="false" customHeight="false" outlineLevel="0" collapsed="false">
      <c r="A11" s="26" t="s">
        <v>15</v>
      </c>
      <c r="B11" s="27" t="n">
        <v>36888</v>
      </c>
      <c r="C11" s="28" t="n">
        <f aca="false">D11/$B$2</f>
        <v>1666.66666666667</v>
      </c>
      <c r="D11" s="29" t="n">
        <f aca="false">10000*5</f>
        <v>50000</v>
      </c>
      <c r="E11" s="30" t="n">
        <v>5.32</v>
      </c>
      <c r="F11" s="31" t="n">
        <f aca="false">$B$5-0.27</f>
        <v>-0.282</v>
      </c>
      <c r="G11" s="31" t="n">
        <f aca="false">E11+F11</f>
        <v>5.038</v>
      </c>
      <c r="H11" s="32" t="n">
        <f aca="false">D11*G11</f>
        <v>251900</v>
      </c>
    </row>
    <row r="12" customFormat="false" ht="16.5" hidden="false" customHeight="false" outlineLevel="0" collapsed="false">
      <c r="A12" s="26" t="s">
        <v>16</v>
      </c>
      <c r="B12" s="27" t="n">
        <v>36938</v>
      </c>
      <c r="C12" s="28" t="n">
        <f aca="false">D12/$B$2</f>
        <v>1666.66666666667</v>
      </c>
      <c r="D12" s="29" t="n">
        <f aca="false">10000*5</f>
        <v>50000</v>
      </c>
      <c r="E12" s="33" t="n">
        <v>5.53</v>
      </c>
      <c r="F12" s="34" t="n">
        <f aca="false">$B$5-0.27</f>
        <v>-0.282</v>
      </c>
      <c r="G12" s="34" t="n">
        <f aca="false">E12+F12</f>
        <v>5.248</v>
      </c>
      <c r="H12" s="35" t="n">
        <f aca="false">D12*G12</f>
        <v>262400</v>
      </c>
    </row>
    <row r="13" customFormat="false" ht="15.75" hidden="false" customHeight="false" outlineLevel="0" collapsed="false">
      <c r="A13" s="26" t="s">
        <v>17</v>
      </c>
      <c r="B13" s="27" t="n">
        <v>36972</v>
      </c>
      <c r="C13" s="28" t="n">
        <f aca="false">D13/$B$2</f>
        <v>0</v>
      </c>
      <c r="D13" s="29"/>
      <c r="E13" s="33" t="s">
        <v>18</v>
      </c>
      <c r="F13" s="34" t="n">
        <v>-0.27</v>
      </c>
      <c r="G13" s="34"/>
      <c r="H13" s="35" t="n">
        <f aca="false">D13*G13</f>
        <v>0</v>
      </c>
      <c r="J13" s="36" t="s">
        <v>19</v>
      </c>
      <c r="K13" s="37" t="s">
        <v>20</v>
      </c>
    </row>
    <row r="14" customFormat="false" ht="15.75" hidden="false" customHeight="false" outlineLevel="0" collapsed="false">
      <c r="A14" s="26" t="s">
        <v>21</v>
      </c>
      <c r="B14" s="27" t="n">
        <v>36979</v>
      </c>
      <c r="C14" s="28" t="n">
        <f aca="false">D14/$B$2</f>
        <v>2333.33333333333</v>
      </c>
      <c r="D14" s="29" t="n">
        <f aca="false">10000*7</f>
        <v>70000</v>
      </c>
      <c r="E14" s="33" t="n">
        <v>5.45</v>
      </c>
      <c r="F14" s="34" t="n">
        <f aca="false">$B$5-0.27</f>
        <v>-0.282</v>
      </c>
      <c r="G14" s="34" t="n">
        <f aca="false">E14+F14</f>
        <v>5.168</v>
      </c>
      <c r="H14" s="35" t="n">
        <f aca="false">D14*G14</f>
        <v>361760</v>
      </c>
      <c r="J14" s="38" t="n">
        <f aca="false">B1</f>
        <v>37043</v>
      </c>
      <c r="K14" s="39" t="n">
        <v>0</v>
      </c>
    </row>
    <row r="15" customFormat="false" ht="15.75" hidden="false" customHeight="false" outlineLevel="0" collapsed="false">
      <c r="A15" s="26" t="s">
        <v>21</v>
      </c>
      <c r="B15" s="27" t="n">
        <v>36979</v>
      </c>
      <c r="C15" s="28" t="n">
        <f aca="false">D15/$B$2</f>
        <v>333.333333333333</v>
      </c>
      <c r="D15" s="29" t="n">
        <f aca="false">10000*1</f>
        <v>10000</v>
      </c>
      <c r="E15" s="33" t="n">
        <v>5.45</v>
      </c>
      <c r="F15" s="34" t="n">
        <f aca="false">$B$4+$B$5-$B$3</f>
        <v>-0.61</v>
      </c>
      <c r="G15" s="34" t="n">
        <f aca="false">E15+F15</f>
        <v>4.84</v>
      </c>
      <c r="H15" s="35" t="n">
        <f aca="false">D15*G15</f>
        <v>48400</v>
      </c>
      <c r="J15" s="38" t="n">
        <f aca="false">B96</f>
        <v>37012</v>
      </c>
      <c r="K15" s="40" t="n">
        <f aca="false">K114</f>
        <v>-4439.99999999984</v>
      </c>
    </row>
    <row r="16" customFormat="false" ht="15.75" hidden="false" customHeight="false" outlineLevel="0" collapsed="false">
      <c r="A16" s="26" t="s">
        <v>22</v>
      </c>
      <c r="B16" s="27" t="n">
        <v>36998</v>
      </c>
      <c r="C16" s="28" t="n">
        <f aca="false">D16/$B$2</f>
        <v>2000</v>
      </c>
      <c r="D16" s="29" t="n">
        <f aca="false">10000*6</f>
        <v>60000</v>
      </c>
      <c r="E16" s="33" t="n">
        <v>5.32</v>
      </c>
      <c r="F16" s="34" t="n">
        <f aca="false">$B$4+$B$5-$B$3</f>
        <v>-0.61</v>
      </c>
      <c r="G16" s="34" t="n">
        <f aca="false">E16+F16</f>
        <v>4.71</v>
      </c>
      <c r="H16" s="35" t="n">
        <f aca="false">D16*G16</f>
        <v>282600</v>
      </c>
      <c r="J16" s="38" t="n">
        <f aca="false">B80</f>
        <v>36982</v>
      </c>
      <c r="K16" s="40" t="n">
        <f aca="false">H94</f>
        <v>0</v>
      </c>
    </row>
    <row r="17" customFormat="false" ht="15.75" hidden="false" customHeight="false" outlineLevel="0" collapsed="false">
      <c r="A17" s="41"/>
      <c r="B17" s="42"/>
      <c r="C17" s="21" t="n">
        <f aca="false">D17/$B$2</f>
        <v>0</v>
      </c>
      <c r="D17" s="22" t="n">
        <v>0</v>
      </c>
      <c r="E17" s="23"/>
      <c r="F17" s="24"/>
      <c r="G17" s="24"/>
      <c r="H17" s="35" t="n">
        <f aca="false">D17*G17</f>
        <v>0</v>
      </c>
      <c r="J17" s="38" t="n">
        <f aca="false">B63</f>
        <v>36951</v>
      </c>
      <c r="K17" s="40" t="n">
        <f aca="false">H78</f>
        <v>-53999.9999999999</v>
      </c>
    </row>
    <row r="18" customFormat="false" ht="15" hidden="false" customHeight="false" outlineLevel="0" collapsed="false">
      <c r="A18" s="43"/>
      <c r="B18" s="20"/>
      <c r="C18" s="44"/>
      <c r="D18" s="45"/>
      <c r="E18" s="44"/>
      <c r="F18" s="46"/>
      <c r="G18" s="46"/>
      <c r="H18" s="47"/>
      <c r="J18" s="38" t="n">
        <f aca="false">B46</f>
        <v>36923</v>
      </c>
      <c r="K18" s="40" t="n">
        <f aca="false">H61</f>
        <v>-50049.9999999996</v>
      </c>
    </row>
    <row r="19" customFormat="false" ht="16.5" hidden="false" customHeight="false" outlineLevel="0" collapsed="false">
      <c r="A19" s="48" t="s">
        <v>23</v>
      </c>
      <c r="B19" s="17"/>
      <c r="C19" s="49" t="n">
        <f aca="false">SUM(C10:C18)</f>
        <v>8000</v>
      </c>
      <c r="D19" s="50" t="n">
        <f aca="false">SUM(D10:D18)</f>
        <v>240000</v>
      </c>
      <c r="E19" s="51" t="n">
        <f aca="false">ROUND(F19/D19,4)</f>
        <v>0</v>
      </c>
      <c r="F19" s="51"/>
      <c r="G19" s="51" t="n">
        <f aca="false">ROUND(H19/D19,4)</f>
        <v>5.0294</v>
      </c>
      <c r="H19" s="52" t="n">
        <f aca="false">SUM(H10:H18)</f>
        <v>1207060</v>
      </c>
      <c r="J19" s="53" t="s">
        <v>24</v>
      </c>
      <c r="K19" s="54" t="n">
        <f aca="false">SUM(K14:K18)</f>
        <v>-108489.999999999</v>
      </c>
    </row>
    <row r="21" customFormat="false" ht="15.75" hidden="false" customHeight="false" outlineLevel="0" collapsed="false">
      <c r="B21" s="55"/>
      <c r="C21" s="0" t="s">
        <v>25</v>
      </c>
      <c r="F21" s="56"/>
      <c r="G21" s="57" t="s">
        <v>26</v>
      </c>
      <c r="H21" s="58"/>
    </row>
    <row r="22" customFormat="false" ht="15.75" hidden="false" customHeight="false" outlineLevel="0" collapsed="false">
      <c r="G22" s="8" t="s">
        <v>27</v>
      </c>
      <c r="H22" s="59" t="n">
        <f aca="false">D19*(B4+B5)</f>
        <v>750720</v>
      </c>
    </row>
    <row r="23" customFormat="false" ht="16.5" hidden="false" customHeight="false" outlineLevel="0" collapsed="false">
      <c r="G23" s="8" t="s">
        <v>28</v>
      </c>
      <c r="H23" s="60" t="n">
        <f aca="false">H22-H19</f>
        <v>-456340</v>
      </c>
    </row>
    <row r="24" customFormat="false" ht="15" hidden="false" customHeight="false" outlineLevel="0" collapsed="false">
      <c r="A24" s="61"/>
      <c r="B24" s="62"/>
      <c r="C24" s="62" t="s">
        <v>29</v>
      </c>
      <c r="D24" s="62"/>
      <c r="E24" s="62"/>
      <c r="F24" s="63"/>
    </row>
    <row r="25" customFormat="false" ht="15.75" hidden="false" customHeight="false" outlineLevel="0" collapsed="false">
      <c r="A25" s="64" t="n">
        <v>37043</v>
      </c>
      <c r="B25" s="64"/>
      <c r="C25" s="64"/>
      <c r="D25" s="64"/>
      <c r="E25" s="64"/>
      <c r="F25" s="64"/>
    </row>
    <row r="26" customFormat="false" ht="15.75" hidden="false" customHeight="false" outlineLevel="0" collapsed="false">
      <c r="A26" s="65" t="s">
        <v>30</v>
      </c>
      <c r="B26" s="65" t="s">
        <v>8</v>
      </c>
      <c r="C26" s="65" t="s">
        <v>31</v>
      </c>
      <c r="D26" s="66" t="s">
        <v>32</v>
      </c>
      <c r="E26" s="66" t="s">
        <v>33</v>
      </c>
      <c r="F26" s="66" t="s">
        <v>34</v>
      </c>
      <c r="G26" s="66" t="s">
        <v>35</v>
      </c>
    </row>
    <row r="27" customFormat="false" ht="15" hidden="false" customHeight="false" outlineLevel="0" collapsed="false">
      <c r="A27" s="67"/>
      <c r="B27" s="68" t="n">
        <v>36888</v>
      </c>
      <c r="C27" s="69" t="n">
        <v>5</v>
      </c>
      <c r="D27" s="70" t="n">
        <f aca="false">-0.27+B5</f>
        <v>-0.282</v>
      </c>
      <c r="E27" s="71" t="n">
        <v>5.32</v>
      </c>
      <c r="F27" s="72" t="n">
        <f aca="false">E27+D27</f>
        <v>5.038</v>
      </c>
      <c r="G27" s="73" t="n">
        <f aca="false">C27*10000*F27</f>
        <v>251900</v>
      </c>
    </row>
    <row r="28" customFormat="false" ht="15" hidden="false" customHeight="false" outlineLevel="0" collapsed="false">
      <c r="A28" s="74" t="s">
        <v>36</v>
      </c>
      <c r="B28" s="75" t="n">
        <v>36938</v>
      </c>
      <c r="C28" s="76" t="n">
        <v>5</v>
      </c>
      <c r="D28" s="77" t="n">
        <f aca="false">-0.27+B5</f>
        <v>-0.282</v>
      </c>
      <c r="E28" s="78" t="n">
        <v>5.53</v>
      </c>
      <c r="F28" s="79" t="n">
        <f aca="false">E28+D28</f>
        <v>5.248</v>
      </c>
      <c r="G28" s="73" t="n">
        <f aca="false">C28*10000*F28</f>
        <v>262400</v>
      </c>
    </row>
    <row r="29" customFormat="false" ht="15" hidden="false" customHeight="false" outlineLevel="0" collapsed="false">
      <c r="A29" s="74" t="s">
        <v>37</v>
      </c>
      <c r="B29" s="75" t="n">
        <v>36979</v>
      </c>
      <c r="C29" s="76" t="n">
        <v>7</v>
      </c>
      <c r="D29" s="77" t="n">
        <f aca="false">-0.27+B5</f>
        <v>-0.282</v>
      </c>
      <c r="E29" s="78" t="n">
        <v>5.45</v>
      </c>
      <c r="F29" s="79" t="n">
        <f aca="false">E29+D29</f>
        <v>5.168</v>
      </c>
      <c r="G29" s="73" t="n">
        <f aca="false">C29*10000*F29</f>
        <v>361760</v>
      </c>
    </row>
    <row r="30" customFormat="false" ht="15" hidden="false" customHeight="false" outlineLevel="0" collapsed="false">
      <c r="A30" s="74" t="s">
        <v>38</v>
      </c>
      <c r="B30" s="75" t="n">
        <v>36979</v>
      </c>
      <c r="C30" s="76" t="n">
        <v>1</v>
      </c>
      <c r="D30" s="77" t="n">
        <f aca="false">-0.598+B5</f>
        <v>-0.61</v>
      </c>
      <c r="E30" s="78" t="n">
        <v>5.45</v>
      </c>
      <c r="F30" s="79" t="n">
        <f aca="false">E30+D30</f>
        <v>4.84</v>
      </c>
      <c r="G30" s="73" t="n">
        <f aca="false">C30*10000*F30</f>
        <v>48400</v>
      </c>
    </row>
    <row r="31" customFormat="false" ht="15" hidden="false" customHeight="false" outlineLevel="0" collapsed="false">
      <c r="A31" s="74"/>
      <c r="B31" s="75" t="n">
        <v>36998</v>
      </c>
      <c r="C31" s="76" t="n">
        <v>6</v>
      </c>
      <c r="D31" s="77" t="n">
        <f aca="false">-0.598+B5</f>
        <v>-0.61</v>
      </c>
      <c r="E31" s="78" t="n">
        <v>5.32</v>
      </c>
      <c r="F31" s="79" t="n">
        <f aca="false">E31+D31</f>
        <v>4.71</v>
      </c>
      <c r="G31" s="80" t="n">
        <f aca="false">C31*10000*F31</f>
        <v>282600</v>
      </c>
    </row>
    <row r="32" customFormat="false" ht="15" hidden="true" customHeight="false" outlineLevel="0" collapsed="false">
      <c r="A32" s="74"/>
      <c r="B32" s="76"/>
      <c r="C32" s="76"/>
      <c r="D32" s="76"/>
      <c r="E32" s="76"/>
      <c r="F32" s="79" t="n">
        <f aca="false">E32+D32</f>
        <v>0</v>
      </c>
    </row>
    <row r="33" customFormat="false" ht="15" hidden="true" customHeight="false" outlineLevel="0" collapsed="false">
      <c r="A33" s="74"/>
      <c r="B33" s="76"/>
      <c r="C33" s="76"/>
      <c r="D33" s="76"/>
      <c r="E33" s="76"/>
      <c r="F33" s="79" t="n">
        <f aca="false">E33+D33</f>
        <v>0</v>
      </c>
    </row>
    <row r="34" customFormat="false" ht="15" hidden="true" customHeight="false" outlineLevel="0" collapsed="false">
      <c r="A34" s="74"/>
      <c r="B34" s="76"/>
      <c r="C34" s="76"/>
      <c r="D34" s="76"/>
      <c r="E34" s="76"/>
      <c r="F34" s="79" t="n">
        <f aca="false">E34+D34</f>
        <v>0</v>
      </c>
      <c r="H34" s="81"/>
    </row>
    <row r="35" customFormat="false" ht="15" hidden="true" customHeight="false" outlineLevel="0" collapsed="false">
      <c r="A35" s="74"/>
      <c r="B35" s="76"/>
      <c r="C35" s="76"/>
      <c r="D35" s="76"/>
      <c r="E35" s="76"/>
      <c r="F35" s="79" t="n">
        <f aca="false">E35+D35</f>
        <v>0</v>
      </c>
    </row>
    <row r="36" customFormat="false" ht="15" hidden="true" customHeight="false" outlineLevel="0" collapsed="false">
      <c r="A36" s="74"/>
      <c r="B36" s="76"/>
      <c r="C36" s="76"/>
      <c r="D36" s="76"/>
      <c r="E36" s="76"/>
      <c r="F36" s="79" t="n">
        <f aca="false">E36+D36</f>
        <v>0</v>
      </c>
    </row>
    <row r="37" customFormat="false" ht="15" hidden="true" customHeight="false" outlineLevel="0" collapsed="false">
      <c r="A37" s="74"/>
      <c r="B37" s="76"/>
      <c r="C37" s="76"/>
      <c r="D37" s="76"/>
      <c r="E37" s="76"/>
      <c r="F37" s="79" t="n">
        <f aca="false">E37+D37</f>
        <v>0</v>
      </c>
    </row>
    <row r="38" customFormat="false" ht="15" hidden="true" customHeight="false" outlineLevel="0" collapsed="false">
      <c r="A38" s="74"/>
      <c r="B38" s="76"/>
      <c r="C38" s="76"/>
      <c r="D38" s="76"/>
      <c r="E38" s="76"/>
      <c r="F38" s="79" t="n">
        <f aca="false">E38+D38</f>
        <v>0</v>
      </c>
    </row>
    <row r="39" customFormat="false" ht="15.75" hidden="true" customHeight="false" outlineLevel="0" collapsed="false">
      <c r="A39" s="82"/>
      <c r="B39" s="83"/>
      <c r="C39" s="83"/>
      <c r="D39" s="83"/>
      <c r="E39" s="83"/>
      <c r="F39" s="84" t="n">
        <f aca="false">E39+D39</f>
        <v>0</v>
      </c>
    </row>
    <row r="40" customFormat="false" ht="15.75" hidden="false" customHeight="false" outlineLevel="0" collapsed="false">
      <c r="A40" s="85"/>
      <c r="B40" s="85"/>
      <c r="C40" s="85"/>
      <c r="D40" s="85"/>
      <c r="E40" s="85"/>
      <c r="F40" s="85"/>
    </row>
    <row r="41" customFormat="false" ht="15.75" hidden="false" customHeight="false" outlineLevel="0" collapsed="false">
      <c r="A41" s="86"/>
      <c r="B41" s="87"/>
      <c r="C41" s="87"/>
      <c r="D41" s="87"/>
      <c r="E41" s="87"/>
      <c r="F41" s="88"/>
      <c r="G41" s="89" t="n">
        <f aca="false">SUM(G27:G40)</f>
        <v>1207060</v>
      </c>
    </row>
    <row r="42" customFormat="false" ht="15" hidden="false" customHeight="false" outlineLevel="0" collapsed="false">
      <c r="A42" s="90"/>
      <c r="B42" s="91"/>
      <c r="C42" s="91" t="n">
        <f aca="false">IF(SUM(C27:C39)=0,0,((C27*F27)+(C28*F28)+(C29*F29)+(C30*F30)+(C31*F31)+(C32*F32)+(C33*F33)+(C34*F34)+(C35*F35)+(C36*F36)+(C37*F37)+(C38*F38)+(C39*F39))/SUM(C27:C39))</f>
        <v>5.02941666666667</v>
      </c>
      <c r="D42" s="91"/>
      <c r="E42" s="91"/>
      <c r="F42" s="92"/>
    </row>
    <row r="43" customFormat="false" ht="15.75" hidden="false" customHeight="false" outlineLevel="0" collapsed="false">
      <c r="A43" s="93"/>
      <c r="B43" s="94"/>
      <c r="C43" s="94" t="n">
        <f aca="false">SUM(C27:C39)*10000</f>
        <v>240000</v>
      </c>
      <c r="D43" s="94"/>
      <c r="E43" s="94"/>
      <c r="F43" s="95"/>
    </row>
    <row r="45" customFormat="false" ht="8.25" hidden="false" customHeight="true" outlineLevel="0" collapsed="false"/>
    <row r="46" customFormat="false" ht="18" hidden="false" customHeight="false" outlineLevel="0" collapsed="false">
      <c r="A46" s="96" t="s">
        <v>0</v>
      </c>
      <c r="B46" s="97" t="n">
        <v>36923</v>
      </c>
      <c r="C46" s="98" t="s">
        <v>39</v>
      </c>
      <c r="D46" s="99"/>
      <c r="E46" s="99"/>
      <c r="F46" s="100"/>
    </row>
    <row r="47" customFormat="false" ht="15" hidden="false" customHeight="false" outlineLevel="0" collapsed="false">
      <c r="A47" s="101" t="s">
        <v>1</v>
      </c>
      <c r="B47" s="102" t="n">
        <v>28</v>
      </c>
      <c r="C47" s="4"/>
      <c r="D47" s="4"/>
      <c r="E47" s="4"/>
      <c r="F47" s="103"/>
    </row>
    <row r="48" customFormat="false" ht="15" hidden="false" customHeight="false" outlineLevel="0" collapsed="false">
      <c r="A48" s="104" t="s">
        <v>2</v>
      </c>
      <c r="B48" s="105" t="n">
        <v>6.293</v>
      </c>
      <c r="C48" s="10"/>
      <c r="D48" s="10"/>
      <c r="E48" s="10"/>
      <c r="F48" s="106"/>
    </row>
    <row r="49" customFormat="false" ht="15" hidden="false" customHeight="false" outlineLevel="0" collapsed="false">
      <c r="A49" s="107" t="s">
        <v>40</v>
      </c>
      <c r="B49" s="105" t="n">
        <v>6.24</v>
      </c>
      <c r="C49" s="1"/>
      <c r="D49" s="1"/>
      <c r="E49" s="1"/>
      <c r="F49" s="108"/>
    </row>
    <row r="50" customFormat="false" ht="15" hidden="false" customHeight="false" outlineLevel="0" collapsed="false">
      <c r="A50" s="104" t="s">
        <v>41</v>
      </c>
      <c r="B50" s="105" t="n">
        <v>-0.012</v>
      </c>
      <c r="C50" s="10"/>
      <c r="D50" s="10"/>
      <c r="E50" s="10"/>
      <c r="F50" s="106"/>
    </row>
    <row r="51" customFormat="false" ht="15" hidden="false" customHeight="false" outlineLevel="0" collapsed="false">
      <c r="A51" s="104" t="s">
        <v>42</v>
      </c>
      <c r="B51" s="109" t="n">
        <v>0.0347</v>
      </c>
      <c r="C51" s="10"/>
      <c r="D51" s="10"/>
      <c r="E51" s="10"/>
      <c r="F51" s="106"/>
    </row>
    <row r="52" customFormat="false" ht="15" hidden="false" customHeight="false" outlineLevel="0" collapsed="false">
      <c r="A52" s="110"/>
      <c r="B52" s="111"/>
      <c r="C52" s="111"/>
      <c r="D52" s="111"/>
      <c r="E52" s="111"/>
      <c r="F52" s="112"/>
    </row>
    <row r="53" customFormat="false" ht="20.25" hidden="false" customHeight="false" outlineLevel="0" collapsed="false">
      <c r="A53" s="13"/>
      <c r="B53" s="14"/>
      <c r="C53" s="14"/>
      <c r="D53" s="15" t="s">
        <v>6</v>
      </c>
      <c r="E53" s="14"/>
      <c r="F53" s="16"/>
    </row>
    <row r="54" customFormat="false" ht="15.75" hidden="false" customHeight="false" outlineLevel="0" collapsed="false">
      <c r="A54" s="17" t="s">
        <v>7</v>
      </c>
      <c r="B54" s="17" t="s">
        <v>8</v>
      </c>
      <c r="C54" s="18" t="s">
        <v>9</v>
      </c>
      <c r="D54" s="18" t="s">
        <v>10</v>
      </c>
      <c r="E54" s="18" t="s">
        <v>43</v>
      </c>
      <c r="F54" s="17" t="s">
        <v>14</v>
      </c>
      <c r="G54" s="113" t="s">
        <v>12</v>
      </c>
      <c r="H54" s="113" t="s">
        <v>44</v>
      </c>
    </row>
    <row r="55" customFormat="false" ht="15.75" hidden="false" customHeight="false" outlineLevel="0" collapsed="false">
      <c r="A55" s="19" t="s">
        <v>45</v>
      </c>
      <c r="B55" s="20" t="n">
        <v>36909</v>
      </c>
      <c r="C55" s="21" t="n">
        <v>10714.2857142857</v>
      </c>
      <c r="D55" s="22" t="n">
        <v>300000</v>
      </c>
      <c r="E55" s="23" t="n">
        <v>7.995</v>
      </c>
      <c r="F55" s="25" t="n">
        <v>2398500</v>
      </c>
      <c r="G55" s="114" t="n">
        <f aca="false">$B$49+$B$50-$B$48</f>
        <v>-0.0649999999999995</v>
      </c>
      <c r="H55" s="115" t="n">
        <f aca="false">D55*G55</f>
        <v>-19499.9999999999</v>
      </c>
    </row>
    <row r="56" customFormat="false" ht="15.75" hidden="false" customHeight="false" outlineLevel="0" collapsed="false">
      <c r="A56" s="19" t="s">
        <v>46</v>
      </c>
      <c r="B56" s="20" t="n">
        <v>36902</v>
      </c>
      <c r="C56" s="21" t="n">
        <v>2500</v>
      </c>
      <c r="D56" s="22" t="n">
        <v>70000</v>
      </c>
      <c r="E56" s="23" t="n">
        <v>8.73</v>
      </c>
      <c r="F56" s="25" t="n">
        <v>611100</v>
      </c>
      <c r="G56" s="116" t="n">
        <f aca="false">$B$49+$B$50-$B$48</f>
        <v>-0.0649999999999995</v>
      </c>
      <c r="H56" s="117" t="n">
        <f aca="false">D56*G56</f>
        <v>-4549.99999999997</v>
      </c>
    </row>
    <row r="57" customFormat="false" ht="15.75" hidden="false" customHeight="false" outlineLevel="0" collapsed="false">
      <c r="A57" s="19" t="s">
        <v>47</v>
      </c>
      <c r="B57" s="20" t="n">
        <v>36901</v>
      </c>
      <c r="C57" s="21" t="n">
        <v>7142.85714285714</v>
      </c>
      <c r="D57" s="22" t="n">
        <v>200000</v>
      </c>
      <c r="E57" s="23" t="n">
        <v>5.59</v>
      </c>
      <c r="F57" s="25" t="n">
        <v>1118000</v>
      </c>
      <c r="G57" s="116" t="n">
        <f aca="false">$B$49+$B$50-$B$48</f>
        <v>-0.0649999999999995</v>
      </c>
      <c r="H57" s="117" t="n">
        <f aca="false">D57*G57</f>
        <v>-12999.9999999999</v>
      </c>
    </row>
    <row r="58" customFormat="false" ht="15.75" hidden="false" customHeight="false" outlineLevel="0" collapsed="false">
      <c r="A58" s="19" t="s">
        <v>48</v>
      </c>
      <c r="B58" s="20" t="n">
        <v>36901</v>
      </c>
      <c r="C58" s="21" t="n">
        <v>3571.42857142857</v>
      </c>
      <c r="D58" s="22" t="n">
        <v>100000</v>
      </c>
      <c r="E58" s="23" t="n">
        <v>9.72</v>
      </c>
      <c r="F58" s="25" t="n">
        <v>972000</v>
      </c>
      <c r="G58" s="116" t="n">
        <f aca="false">$B$49+$B$50-$B$48</f>
        <v>-0.0649999999999995</v>
      </c>
      <c r="H58" s="117" t="n">
        <f aca="false">D58*G58</f>
        <v>-6499.99999999995</v>
      </c>
    </row>
    <row r="59" customFormat="false" ht="15.75" hidden="false" customHeight="false" outlineLevel="0" collapsed="false">
      <c r="A59" s="19" t="s">
        <v>49</v>
      </c>
      <c r="B59" s="20" t="n">
        <v>36894</v>
      </c>
      <c r="C59" s="21" t="n">
        <v>1785.71428571429</v>
      </c>
      <c r="D59" s="22" t="n">
        <v>50000</v>
      </c>
      <c r="E59" s="23" t="n">
        <v>8.2</v>
      </c>
      <c r="F59" s="25" t="n">
        <v>410000</v>
      </c>
      <c r="G59" s="116" t="n">
        <f aca="false">$B$49+$B$50-$B$48</f>
        <v>-0.0649999999999995</v>
      </c>
      <c r="H59" s="117" t="n">
        <f aca="false">D59*G59</f>
        <v>-3249.99999999998</v>
      </c>
    </row>
    <row r="60" customFormat="false" ht="16.5" hidden="false" customHeight="false" outlineLevel="0" collapsed="false">
      <c r="A60" s="43" t="s">
        <v>50</v>
      </c>
      <c r="B60" s="20" t="n">
        <v>36894</v>
      </c>
      <c r="C60" s="118" t="n">
        <v>1785.71428571429</v>
      </c>
      <c r="D60" s="119" t="n">
        <v>50000</v>
      </c>
      <c r="E60" s="120" t="n">
        <v>8.61</v>
      </c>
      <c r="F60" s="47" t="n">
        <v>430500</v>
      </c>
      <c r="G60" s="121" t="n">
        <f aca="false">$B$49+$B$50-$B$48</f>
        <v>-0.0649999999999995</v>
      </c>
      <c r="H60" s="122" t="n">
        <f aca="false">D60*G60</f>
        <v>-3249.99999999998</v>
      </c>
    </row>
    <row r="61" customFormat="false" ht="16.5" hidden="false" customHeight="false" outlineLevel="0" collapsed="false">
      <c r="A61" s="48" t="s">
        <v>23</v>
      </c>
      <c r="B61" s="17"/>
      <c r="C61" s="49" t="n">
        <v>27500</v>
      </c>
      <c r="D61" s="50" t="n">
        <v>770000</v>
      </c>
      <c r="E61" s="51" t="n">
        <v>7.7144</v>
      </c>
      <c r="F61" s="52" t="n">
        <v>5940100</v>
      </c>
      <c r="G61" s="123" t="n">
        <f aca="false">SUM(G55:G60)</f>
        <v>-0.389999999999997</v>
      </c>
      <c r="H61" s="124" t="n">
        <f aca="false">SUM(H55:H60)</f>
        <v>-50049.9999999996</v>
      </c>
    </row>
    <row r="62" customFormat="false" ht="8.25" hidden="false" customHeight="true" outlineLevel="0" collapsed="false"/>
    <row r="63" customFormat="false" ht="18" hidden="false" customHeight="false" outlineLevel="0" collapsed="false">
      <c r="A63" s="96" t="s">
        <v>0</v>
      </c>
      <c r="B63" s="97" t="n">
        <v>36951</v>
      </c>
      <c r="C63" s="125" t="s">
        <v>51</v>
      </c>
      <c r="D63" s="99"/>
      <c r="E63" s="99"/>
      <c r="F63" s="100"/>
    </row>
    <row r="64" customFormat="false" ht="15" hidden="false" customHeight="false" outlineLevel="0" collapsed="false">
      <c r="A64" s="101" t="s">
        <v>1</v>
      </c>
      <c r="B64" s="102" t="n">
        <v>31</v>
      </c>
      <c r="C64" s="4"/>
      <c r="D64" s="4"/>
      <c r="E64" s="4"/>
      <c r="F64" s="103"/>
    </row>
    <row r="65" customFormat="false" ht="15" hidden="false" customHeight="false" outlineLevel="0" collapsed="false">
      <c r="A65" s="104" t="s">
        <v>2</v>
      </c>
      <c r="B65" s="105" t="n">
        <v>4.998</v>
      </c>
      <c r="C65" s="10"/>
      <c r="D65" s="10"/>
      <c r="E65" s="10"/>
      <c r="F65" s="106"/>
    </row>
    <row r="66" customFormat="false" ht="15" hidden="false" customHeight="false" outlineLevel="0" collapsed="false">
      <c r="A66" s="107" t="s">
        <v>40</v>
      </c>
      <c r="B66" s="105" t="n">
        <v>4.83</v>
      </c>
      <c r="C66" s="1"/>
      <c r="D66" s="1"/>
      <c r="E66" s="1"/>
      <c r="F66" s="108"/>
    </row>
    <row r="67" customFormat="false" ht="15" hidden="false" customHeight="false" outlineLevel="0" collapsed="false">
      <c r="A67" s="104" t="s">
        <v>41</v>
      </c>
      <c r="B67" s="105" t="n">
        <v>-0.012</v>
      </c>
      <c r="C67" s="10"/>
      <c r="D67" s="10"/>
      <c r="E67" s="10"/>
      <c r="F67" s="106"/>
    </row>
    <row r="68" customFormat="false" ht="15" hidden="false" customHeight="false" outlineLevel="0" collapsed="false">
      <c r="A68" s="104" t="s">
        <v>42</v>
      </c>
      <c r="B68" s="109" t="n">
        <v>0.0347</v>
      </c>
      <c r="C68" s="10"/>
      <c r="D68" s="10"/>
      <c r="E68" s="10"/>
      <c r="F68" s="106"/>
    </row>
    <row r="69" customFormat="false" ht="15" hidden="false" customHeight="false" outlineLevel="0" collapsed="false">
      <c r="A69" s="110"/>
      <c r="B69" s="111"/>
      <c r="C69" s="111"/>
      <c r="D69" s="111"/>
      <c r="E69" s="111"/>
      <c r="F69" s="112"/>
    </row>
    <row r="70" customFormat="false" ht="20.25" hidden="false" customHeight="false" outlineLevel="0" collapsed="false">
      <c r="A70" s="13"/>
      <c r="B70" s="14"/>
      <c r="C70" s="14"/>
      <c r="D70" s="15" t="s">
        <v>6</v>
      </c>
      <c r="E70" s="14"/>
      <c r="F70" s="16"/>
    </row>
    <row r="71" customFormat="false" ht="15.75" hidden="false" customHeight="false" outlineLevel="0" collapsed="false">
      <c r="A71" s="17" t="s">
        <v>7</v>
      </c>
      <c r="B71" s="17" t="s">
        <v>8</v>
      </c>
      <c r="C71" s="18" t="s">
        <v>9</v>
      </c>
      <c r="D71" s="18" t="s">
        <v>10</v>
      </c>
      <c r="E71" s="18" t="s">
        <v>43</v>
      </c>
      <c r="F71" s="17" t="s">
        <v>14</v>
      </c>
      <c r="G71" s="113" t="s">
        <v>12</v>
      </c>
      <c r="H71" s="113" t="s">
        <v>44</v>
      </c>
    </row>
    <row r="72" customFormat="false" ht="15.75" hidden="false" customHeight="false" outlineLevel="0" collapsed="false">
      <c r="A72" s="19"/>
      <c r="B72" s="20"/>
      <c r="C72" s="21" t="n">
        <v>0</v>
      </c>
      <c r="D72" s="22"/>
      <c r="E72" s="23"/>
      <c r="F72" s="25" t="n">
        <v>0</v>
      </c>
      <c r="G72" s="115"/>
      <c r="H72" s="115"/>
    </row>
    <row r="73" customFormat="false" ht="15.75" hidden="false" customHeight="false" outlineLevel="0" collapsed="false">
      <c r="A73" s="19" t="s">
        <v>15</v>
      </c>
      <c r="B73" s="20" t="n">
        <v>36901</v>
      </c>
      <c r="C73" s="21" t="n">
        <v>3225.8064516129</v>
      </c>
      <c r="D73" s="22" t="n">
        <v>100000</v>
      </c>
      <c r="E73" s="23" t="n">
        <v>9.1</v>
      </c>
      <c r="F73" s="25" t="n">
        <v>910000</v>
      </c>
      <c r="G73" s="126" t="n">
        <f aca="false">$B$66+$B$67-$B$65</f>
        <v>-0.18</v>
      </c>
      <c r="H73" s="127" t="n">
        <f aca="false">D73*G73</f>
        <v>-18000</v>
      </c>
    </row>
    <row r="74" customFormat="false" ht="15.75" hidden="false" customHeight="false" outlineLevel="0" collapsed="false">
      <c r="A74" s="19"/>
      <c r="B74" s="20"/>
      <c r="C74" s="21" t="n">
        <v>0</v>
      </c>
      <c r="D74" s="22"/>
      <c r="E74" s="23"/>
      <c r="F74" s="25" t="n">
        <v>0</v>
      </c>
      <c r="G74" s="116" t="n">
        <f aca="false">$B$66+$B$67-$B$65</f>
        <v>-0.18</v>
      </c>
      <c r="H74" s="117" t="n">
        <f aca="false">D74*G74</f>
        <v>-0</v>
      </c>
    </row>
    <row r="75" customFormat="false" ht="15.75" hidden="false" customHeight="false" outlineLevel="0" collapsed="false">
      <c r="A75" s="19" t="s">
        <v>52</v>
      </c>
      <c r="B75" s="20" t="n">
        <v>36913</v>
      </c>
      <c r="C75" s="21" t="n">
        <v>4838.70967741936</v>
      </c>
      <c r="D75" s="22" t="n">
        <v>150000</v>
      </c>
      <c r="E75" s="23" t="n">
        <v>7.07</v>
      </c>
      <c r="F75" s="25" t="n">
        <v>1060500</v>
      </c>
      <c r="G75" s="116" t="n">
        <f aca="false">$B$66+$B$67-$B$65</f>
        <v>-0.18</v>
      </c>
      <c r="H75" s="117" t="n">
        <f aca="false">D75*G75</f>
        <v>-27000</v>
      </c>
    </row>
    <row r="76" customFormat="false" ht="15.75" hidden="false" customHeight="false" outlineLevel="0" collapsed="false">
      <c r="A76" s="19" t="s">
        <v>53</v>
      </c>
      <c r="B76" s="20" t="n">
        <v>36935</v>
      </c>
      <c r="C76" s="21" t="n">
        <v>1612.90322580645</v>
      </c>
      <c r="D76" s="22" t="n">
        <v>50000</v>
      </c>
      <c r="E76" s="23" t="n">
        <v>5.88</v>
      </c>
      <c r="F76" s="25" t="n">
        <v>294000</v>
      </c>
      <c r="G76" s="116" t="n">
        <f aca="false">$B$66+$B$67-$B$65</f>
        <v>-0.18</v>
      </c>
      <c r="H76" s="117" t="n">
        <f aca="false">D76*G76</f>
        <v>-8999.99999999999</v>
      </c>
    </row>
    <row r="77" customFormat="false" ht="15.75" hidden="false" customHeight="false" outlineLevel="0" collapsed="false">
      <c r="A77" s="43"/>
      <c r="B77" s="20"/>
      <c r="C77" s="44"/>
      <c r="D77" s="45"/>
      <c r="E77" s="44"/>
      <c r="F77" s="47"/>
      <c r="G77" s="121" t="n">
        <f aca="false">$B$66+$B$67-$B$65</f>
        <v>-0.18</v>
      </c>
      <c r="H77" s="128" t="n">
        <f aca="false">D77*G77</f>
        <v>-0</v>
      </c>
    </row>
    <row r="78" customFormat="false" ht="16.5" hidden="false" customHeight="false" outlineLevel="0" collapsed="false">
      <c r="A78" s="48" t="s">
        <v>23</v>
      </c>
      <c r="B78" s="17"/>
      <c r="C78" s="49" t="n">
        <v>9677.41935483871</v>
      </c>
      <c r="D78" s="50" t="n">
        <v>300000</v>
      </c>
      <c r="E78" s="51" t="n">
        <v>7.5483</v>
      </c>
      <c r="F78" s="52" t="n">
        <v>2264500</v>
      </c>
      <c r="G78" s="123" t="n">
        <f aca="false">SUM(G72:G77)</f>
        <v>-0.899999999999999</v>
      </c>
      <c r="H78" s="124" t="n">
        <f aca="false">SUM(H72:H77)</f>
        <v>-53999.9999999999</v>
      </c>
    </row>
    <row r="79" customFormat="false" ht="8.25" hidden="false" customHeight="true" outlineLevel="0" collapsed="false"/>
    <row r="80" customFormat="false" ht="18" hidden="false" customHeight="false" outlineLevel="0" collapsed="false">
      <c r="A80" s="96" t="s">
        <v>0</v>
      </c>
      <c r="B80" s="129" t="n">
        <v>36982</v>
      </c>
      <c r="C80" s="125" t="s">
        <v>51</v>
      </c>
      <c r="D80" s="99"/>
      <c r="E80" s="99"/>
      <c r="F80" s="100"/>
    </row>
    <row r="81" customFormat="false" ht="15" hidden="false" customHeight="false" outlineLevel="0" collapsed="false">
      <c r="A81" s="101" t="s">
        <v>1</v>
      </c>
      <c r="B81" s="102" t="n">
        <v>30</v>
      </c>
      <c r="C81" s="4"/>
      <c r="D81" s="4"/>
      <c r="E81" s="4"/>
      <c r="F81" s="103"/>
    </row>
    <row r="82" customFormat="false" ht="15" hidden="false" customHeight="false" outlineLevel="0" collapsed="false">
      <c r="A82" s="104" t="s">
        <v>2</v>
      </c>
      <c r="B82" s="105" t="n">
        <v>5.384</v>
      </c>
      <c r="C82" s="10"/>
      <c r="D82" s="10"/>
      <c r="E82" s="10"/>
      <c r="F82" s="106"/>
    </row>
    <row r="83" customFormat="false" ht="15" hidden="false" customHeight="false" outlineLevel="0" collapsed="false">
      <c r="A83" s="107" t="s">
        <v>40</v>
      </c>
      <c r="B83" s="105" t="n">
        <v>4.65</v>
      </c>
      <c r="C83" s="1"/>
      <c r="D83" s="1"/>
      <c r="E83" s="1"/>
      <c r="F83" s="108"/>
    </row>
    <row r="84" customFormat="false" ht="15" hidden="false" customHeight="false" outlineLevel="0" collapsed="false">
      <c r="A84" s="104" t="s">
        <v>41</v>
      </c>
      <c r="B84" s="105" t="n">
        <v>-0.012</v>
      </c>
      <c r="C84" s="10"/>
      <c r="D84" s="10"/>
      <c r="E84" s="11"/>
      <c r="F84" s="106"/>
    </row>
    <row r="85" customFormat="false" ht="15" hidden="false" customHeight="false" outlineLevel="0" collapsed="false">
      <c r="A85" s="104" t="s">
        <v>42</v>
      </c>
      <c r="B85" s="109" t="n">
        <v>0.0347</v>
      </c>
      <c r="C85" s="10"/>
      <c r="D85" s="10"/>
      <c r="E85" s="10"/>
      <c r="F85" s="106"/>
    </row>
    <row r="86" customFormat="false" ht="15" hidden="false" customHeight="false" outlineLevel="0" collapsed="false">
      <c r="A86" s="110"/>
      <c r="B86" s="111"/>
      <c r="C86" s="111"/>
      <c r="D86" s="111"/>
      <c r="E86" s="111"/>
      <c r="F86" s="112"/>
    </row>
    <row r="87" customFormat="false" ht="20.25" hidden="false" customHeight="false" outlineLevel="0" collapsed="false">
      <c r="A87" s="13"/>
      <c r="B87" s="14"/>
      <c r="C87" s="14"/>
      <c r="D87" s="15" t="s">
        <v>6</v>
      </c>
      <c r="E87" s="14"/>
      <c r="F87" s="16"/>
    </row>
    <row r="88" customFormat="false" ht="15.75" hidden="false" customHeight="false" outlineLevel="0" collapsed="false">
      <c r="A88" s="17" t="s">
        <v>7</v>
      </c>
      <c r="B88" s="17" t="s">
        <v>8</v>
      </c>
      <c r="C88" s="18" t="s">
        <v>9</v>
      </c>
      <c r="D88" s="18" t="s">
        <v>10</v>
      </c>
      <c r="E88" s="18" t="s">
        <v>43</v>
      </c>
      <c r="F88" s="17" t="s">
        <v>14</v>
      </c>
      <c r="G88" s="113" t="s">
        <v>12</v>
      </c>
      <c r="H88" s="113" t="s">
        <v>44</v>
      </c>
    </row>
    <row r="89" customFormat="false" ht="15.75" hidden="false" customHeight="false" outlineLevel="0" collapsed="false">
      <c r="A89" s="19"/>
      <c r="B89" s="20"/>
      <c r="C89" s="21" t="n">
        <v>0</v>
      </c>
      <c r="D89" s="22"/>
      <c r="E89" s="23"/>
      <c r="F89" s="25" t="n">
        <v>0</v>
      </c>
      <c r="G89" s="115"/>
      <c r="H89" s="115"/>
    </row>
    <row r="90" customFormat="false" ht="15.75" hidden="false" customHeight="false" outlineLevel="0" collapsed="false">
      <c r="A90" s="19" t="s">
        <v>50</v>
      </c>
      <c r="B90" s="20" t="n">
        <v>36888</v>
      </c>
      <c r="C90" s="21" t="n">
        <v>3333.33333333333</v>
      </c>
      <c r="D90" s="22" t="n">
        <v>100000</v>
      </c>
      <c r="E90" s="23" t="n">
        <v>5.81</v>
      </c>
      <c r="F90" s="35" t="n">
        <v>581000</v>
      </c>
      <c r="G90" s="126"/>
      <c r="H90" s="127" t="n">
        <f aca="false">D90*G90</f>
        <v>0</v>
      </c>
    </row>
    <row r="91" customFormat="false" ht="15.75" hidden="false" customHeight="false" outlineLevel="0" collapsed="false">
      <c r="A91" s="19" t="s">
        <v>54</v>
      </c>
      <c r="B91" s="20" t="n">
        <v>36951</v>
      </c>
      <c r="C91" s="21" t="n">
        <v>5000</v>
      </c>
      <c r="D91" s="22" t="n">
        <v>150000</v>
      </c>
      <c r="E91" s="23" t="n">
        <v>4.96</v>
      </c>
      <c r="F91" s="35" t="n">
        <v>744000</v>
      </c>
      <c r="G91" s="116"/>
      <c r="H91" s="117" t="n">
        <f aca="false">D91*G91</f>
        <v>0</v>
      </c>
    </row>
    <row r="92" customFormat="false" ht="15.75" hidden="false" customHeight="false" outlineLevel="0" collapsed="false">
      <c r="A92" s="19" t="s">
        <v>55</v>
      </c>
      <c r="B92" s="20" t="n">
        <v>36972</v>
      </c>
      <c r="C92" s="21" t="n">
        <v>8333.33333333333</v>
      </c>
      <c r="D92" s="22" t="n">
        <v>250000</v>
      </c>
      <c r="E92" s="23" t="n">
        <v>5.094</v>
      </c>
      <c r="F92" s="35" t="n">
        <v>1273500</v>
      </c>
      <c r="G92" s="116"/>
      <c r="H92" s="117" t="n">
        <f aca="false">D92*G92</f>
        <v>0</v>
      </c>
    </row>
    <row r="93" customFormat="false" ht="15.75" hidden="false" customHeight="false" outlineLevel="0" collapsed="false">
      <c r="A93" s="43"/>
      <c r="B93" s="20"/>
      <c r="C93" s="44"/>
      <c r="D93" s="45"/>
      <c r="E93" s="44"/>
      <c r="F93" s="47"/>
      <c r="G93" s="128"/>
      <c r="H93" s="117" t="n">
        <f aca="false">B93*G93</f>
        <v>0</v>
      </c>
    </row>
    <row r="94" customFormat="false" ht="16.5" hidden="false" customHeight="false" outlineLevel="0" collapsed="false">
      <c r="A94" s="48" t="s">
        <v>23</v>
      </c>
      <c r="B94" s="17"/>
      <c r="C94" s="49" t="n">
        <v>16666.6666666667</v>
      </c>
      <c r="D94" s="50" t="n">
        <v>500000</v>
      </c>
      <c r="E94" s="51" t="n">
        <v>5.197</v>
      </c>
      <c r="F94" s="52" t="n">
        <v>2598500</v>
      </c>
      <c r="G94" s="123" t="n">
        <f aca="false">SUM(G89:G93)</f>
        <v>0</v>
      </c>
      <c r="H94" s="124" t="n">
        <f aca="false">SUM(H89:H93)</f>
        <v>0</v>
      </c>
    </row>
    <row r="95" customFormat="false" ht="8.25" hidden="false" customHeight="true" outlineLevel="0" collapsed="false">
      <c r="G95" s="130"/>
      <c r="H95" s="130"/>
    </row>
    <row r="96" customFormat="false" ht="18" hidden="false" customHeight="false" outlineLevel="0" collapsed="false">
      <c r="A96" s="96" t="s">
        <v>0</v>
      </c>
      <c r="B96" s="129" t="n">
        <v>37012</v>
      </c>
      <c r="C96" s="125" t="s">
        <v>51</v>
      </c>
      <c r="D96" s="99"/>
      <c r="E96" s="99"/>
      <c r="F96" s="99"/>
      <c r="G96" s="131"/>
      <c r="H96" s="132"/>
    </row>
    <row r="97" customFormat="false" ht="15" hidden="false" customHeight="false" outlineLevel="0" collapsed="false">
      <c r="A97" s="101" t="s">
        <v>1</v>
      </c>
      <c r="B97" s="102" t="n">
        <v>31</v>
      </c>
      <c r="C97" s="4"/>
      <c r="D97" s="4"/>
      <c r="E97" s="4"/>
      <c r="F97" s="4"/>
      <c r="G97" s="130"/>
      <c r="H97" s="117"/>
    </row>
    <row r="98" customFormat="false" ht="15.75" hidden="false" customHeight="false" outlineLevel="0" collapsed="false">
      <c r="A98" s="104" t="s">
        <v>2</v>
      </c>
      <c r="B98" s="105" t="n">
        <v>4.891</v>
      </c>
      <c r="C98" s="10"/>
      <c r="D98" s="10"/>
      <c r="E98" s="10"/>
      <c r="F98" s="10"/>
      <c r="G98" s="133"/>
      <c r="H98" s="134"/>
    </row>
    <row r="99" customFormat="false" ht="15" hidden="false" customHeight="false" outlineLevel="0" collapsed="false">
      <c r="A99" s="107" t="s">
        <v>3</v>
      </c>
      <c r="B99" s="105" t="n">
        <v>4.23</v>
      </c>
      <c r="C99" s="1"/>
      <c r="D99" s="1"/>
      <c r="E99" s="1"/>
      <c r="F99" s="1"/>
      <c r="G99" s="1"/>
      <c r="H99" s="108"/>
    </row>
    <row r="100" customFormat="false" ht="15" hidden="false" customHeight="false" outlineLevel="0" collapsed="false">
      <c r="A100" s="104" t="s">
        <v>41</v>
      </c>
      <c r="B100" s="105" t="n">
        <v>-0.012</v>
      </c>
      <c r="C100" s="10"/>
      <c r="D100" s="10"/>
      <c r="E100" s="10"/>
      <c r="F100" s="10"/>
      <c r="G100" s="10"/>
      <c r="H100" s="106"/>
    </row>
    <row r="101" customFormat="false" ht="15" hidden="false" customHeight="false" outlineLevel="0" collapsed="false">
      <c r="A101" s="104" t="s">
        <v>42</v>
      </c>
      <c r="B101" s="109" t="n">
        <v>0.0347</v>
      </c>
      <c r="C101" s="10"/>
      <c r="D101" s="10"/>
      <c r="E101" s="10"/>
      <c r="F101" s="10"/>
      <c r="G101" s="10"/>
      <c r="H101" s="106"/>
    </row>
    <row r="102" customFormat="false" ht="15" hidden="false" customHeight="false" outlineLevel="0" collapsed="false">
      <c r="A102" s="135"/>
      <c r="B102" s="136"/>
      <c r="C102" s="136"/>
      <c r="D102" s="136"/>
      <c r="E102" s="136"/>
      <c r="F102" s="136"/>
      <c r="G102" s="136"/>
      <c r="H102" s="137"/>
    </row>
    <row r="103" customFormat="false" ht="20.25" hidden="false" customHeight="false" outlineLevel="0" collapsed="false">
      <c r="A103" s="13"/>
      <c r="B103" s="14"/>
      <c r="C103" s="14"/>
      <c r="D103" s="15" t="s">
        <v>6</v>
      </c>
      <c r="E103" s="14"/>
      <c r="F103" s="14"/>
      <c r="G103" s="14"/>
      <c r="H103" s="16"/>
    </row>
    <row r="104" customFormat="false" ht="15.75" hidden="false" customHeight="false" outlineLevel="0" collapsed="false">
      <c r="A104" s="17" t="s">
        <v>7</v>
      </c>
      <c r="B104" s="17" t="s">
        <v>8</v>
      </c>
      <c r="C104" s="18" t="s">
        <v>9</v>
      </c>
      <c r="D104" s="18" t="s">
        <v>10</v>
      </c>
      <c r="E104" s="18" t="s">
        <v>11</v>
      </c>
      <c r="F104" s="18" t="s">
        <v>12</v>
      </c>
      <c r="G104" s="18" t="s">
        <v>13</v>
      </c>
      <c r="H104" s="17" t="s">
        <v>14</v>
      </c>
      <c r="J104" s="113" t="s">
        <v>12</v>
      </c>
      <c r="K104" s="113" t="s">
        <v>44</v>
      </c>
    </row>
    <row r="105" customFormat="false" ht="15.75" hidden="false" customHeight="false" outlineLevel="0" collapsed="false">
      <c r="A105" s="19"/>
      <c r="B105" s="20"/>
      <c r="C105" s="21"/>
      <c r="D105" s="22"/>
      <c r="E105" s="23"/>
      <c r="F105" s="24"/>
      <c r="G105" s="24"/>
      <c r="H105" s="25"/>
      <c r="J105" s="138"/>
      <c r="K105" s="115"/>
    </row>
    <row r="106" customFormat="false" ht="15.75" hidden="false" customHeight="false" outlineLevel="0" collapsed="false">
      <c r="A106" s="41" t="s">
        <v>15</v>
      </c>
      <c r="B106" s="42" t="n">
        <v>36888</v>
      </c>
      <c r="C106" s="21" t="n">
        <v>1612.90322580645</v>
      </c>
      <c r="D106" s="22" t="n">
        <v>50000</v>
      </c>
      <c r="E106" s="139" t="n">
        <v>5.4</v>
      </c>
      <c r="F106" s="140" t="n">
        <v>-0.661</v>
      </c>
      <c r="G106" s="140" t="n">
        <v>4.739</v>
      </c>
      <c r="H106" s="32" t="n">
        <v>236950</v>
      </c>
      <c r="J106" s="141" t="n">
        <f aca="false">$B$99+$B$100-$B$98-F106</f>
        <v>-0.0119999999999996</v>
      </c>
      <c r="K106" s="127" t="n">
        <f aca="false">D106*J106</f>
        <v>-599.999999999978</v>
      </c>
      <c r="L106" s="142"/>
    </row>
    <row r="107" customFormat="false" ht="15.75" hidden="false" customHeight="false" outlineLevel="0" collapsed="false">
      <c r="A107" s="41" t="s">
        <v>56</v>
      </c>
      <c r="B107" s="42" t="n">
        <v>36949</v>
      </c>
      <c r="C107" s="21" t="n">
        <v>1612.90322580645</v>
      </c>
      <c r="D107" s="22" t="n">
        <v>50000</v>
      </c>
      <c r="E107" s="23" t="n">
        <v>5.28</v>
      </c>
      <c r="F107" s="24" t="n">
        <v>-0.661</v>
      </c>
      <c r="G107" s="24" t="n">
        <v>4.619</v>
      </c>
      <c r="H107" s="35" t="n">
        <v>230950</v>
      </c>
      <c r="J107" s="143" t="n">
        <f aca="false">$B$99+$B$100-$B$98-F107</f>
        <v>-0.0119999999999996</v>
      </c>
      <c r="K107" s="117" t="n">
        <f aca="false">D107*J107</f>
        <v>-599.999999999978</v>
      </c>
    </row>
    <row r="108" customFormat="false" ht="15.75" hidden="false" customHeight="false" outlineLevel="0" collapsed="false">
      <c r="A108" s="41" t="s">
        <v>57</v>
      </c>
      <c r="B108" s="42" t="n">
        <v>36951</v>
      </c>
      <c r="C108" s="21" t="n">
        <v>1612.90322580645</v>
      </c>
      <c r="D108" s="22" t="n">
        <v>50000</v>
      </c>
      <c r="E108" s="23" t="n">
        <v>5.245</v>
      </c>
      <c r="F108" s="24" t="n">
        <v>-0.661</v>
      </c>
      <c r="G108" s="24" t="n">
        <v>4.584</v>
      </c>
      <c r="H108" s="35" t="n">
        <v>229200</v>
      </c>
      <c r="J108" s="143" t="n">
        <f aca="false">$B$99+$B$100-$B$98-F108</f>
        <v>-0.0119999999999996</v>
      </c>
      <c r="K108" s="117" t="n">
        <f aca="false">D108*J108</f>
        <v>-599.999999999978</v>
      </c>
    </row>
    <row r="109" customFormat="false" ht="15.75" hidden="false" customHeight="false" outlineLevel="0" collapsed="false">
      <c r="A109" s="41" t="s">
        <v>21</v>
      </c>
      <c r="B109" s="42" t="n">
        <v>36979</v>
      </c>
      <c r="C109" s="21" t="n">
        <v>3225.8064516129</v>
      </c>
      <c r="D109" s="22" t="n">
        <v>100000</v>
      </c>
      <c r="E109" s="23" t="n">
        <v>5.4</v>
      </c>
      <c r="F109" s="24" t="n">
        <v>-0.661</v>
      </c>
      <c r="G109" s="24" t="n">
        <v>4.739</v>
      </c>
      <c r="H109" s="35" t="n">
        <v>473900</v>
      </c>
      <c r="J109" s="143" t="n">
        <f aca="false">$B$99+$B$100-$B$98-F109</f>
        <v>-0.0119999999999996</v>
      </c>
      <c r="K109" s="117" t="n">
        <f aca="false">D109*J109</f>
        <v>-1199.99999999996</v>
      </c>
    </row>
    <row r="110" customFormat="false" ht="15.75" hidden="false" customHeight="false" outlineLevel="0" collapsed="false">
      <c r="A110" s="41" t="s">
        <v>38</v>
      </c>
      <c r="B110" s="42" t="n">
        <v>36998</v>
      </c>
      <c r="C110" s="21" t="n">
        <v>3870.96774193548</v>
      </c>
      <c r="D110" s="22" t="n">
        <v>120000</v>
      </c>
      <c r="E110" s="23" t="n">
        <v>5.265</v>
      </c>
      <c r="F110" s="24" t="n">
        <v>-0.661</v>
      </c>
      <c r="G110" s="24" t="n">
        <v>4.604</v>
      </c>
      <c r="H110" s="35" t="n">
        <v>552480</v>
      </c>
      <c r="J110" s="143" t="n">
        <f aca="false">$B$99+$B$100-$B$98-F110</f>
        <v>-0.0119999999999996</v>
      </c>
      <c r="K110" s="117" t="n">
        <f aca="false">D110*J110</f>
        <v>-1439.99999999995</v>
      </c>
    </row>
    <row r="111" customFormat="false" ht="15.75" hidden="false" customHeight="false" outlineLevel="0" collapsed="false">
      <c r="A111" s="41"/>
      <c r="B111" s="42"/>
      <c r="C111" s="21" t="n">
        <v>0</v>
      </c>
      <c r="D111" s="22" t="n">
        <v>0</v>
      </c>
      <c r="E111" s="23"/>
      <c r="F111" s="24"/>
      <c r="G111" s="24"/>
      <c r="H111" s="35" t="n">
        <v>0</v>
      </c>
      <c r="J111" s="143"/>
      <c r="K111" s="117" t="n">
        <f aca="false">D111*J111</f>
        <v>0</v>
      </c>
    </row>
    <row r="112" customFormat="false" ht="15.75" hidden="false" customHeight="false" outlineLevel="0" collapsed="false">
      <c r="A112" s="41"/>
      <c r="B112" s="42"/>
      <c r="C112" s="21" t="n">
        <v>0</v>
      </c>
      <c r="D112" s="22" t="n">
        <v>0</v>
      </c>
      <c r="E112" s="23"/>
      <c r="F112" s="24"/>
      <c r="G112" s="24"/>
      <c r="H112" s="35" t="n">
        <v>0</v>
      </c>
      <c r="J112" s="143"/>
      <c r="K112" s="117" t="n">
        <f aca="false">D112*J112</f>
        <v>0</v>
      </c>
    </row>
    <row r="113" customFormat="false" ht="15.75" hidden="false" customHeight="false" outlineLevel="0" collapsed="false">
      <c r="A113" s="43"/>
      <c r="B113" s="20"/>
      <c r="C113" s="44"/>
      <c r="D113" s="45"/>
      <c r="E113" s="44"/>
      <c r="F113" s="46"/>
      <c r="G113" s="46"/>
      <c r="H113" s="47"/>
      <c r="J113" s="144"/>
      <c r="K113" s="117" t="n">
        <f aca="false">D113*J113</f>
        <v>0</v>
      </c>
    </row>
    <row r="114" customFormat="false" ht="16.5" hidden="false" customHeight="false" outlineLevel="0" collapsed="false">
      <c r="A114" s="48" t="s">
        <v>23</v>
      </c>
      <c r="B114" s="17"/>
      <c r="C114" s="49" t="n">
        <v>11935.4838709677</v>
      </c>
      <c r="D114" s="50" t="n">
        <v>370000</v>
      </c>
      <c r="E114" s="51" t="n">
        <v>5.318</v>
      </c>
      <c r="F114" s="51"/>
      <c r="G114" s="51" t="n">
        <v>4.6581</v>
      </c>
      <c r="H114" s="52" t="n">
        <f aca="false">SUM(H106:H113)</f>
        <v>1723480</v>
      </c>
      <c r="J114" s="145" t="n">
        <f aca="false">SUM(J106:J113)</f>
        <v>-0.0599999999999978</v>
      </c>
      <c r="K114" s="124" t="n">
        <f aca="false">SUM(K106:K113)</f>
        <v>-4439.99999999984</v>
      </c>
    </row>
  </sheetData>
  <mergeCells count="1">
    <mergeCell ref="A25:F25"/>
  </mergeCells>
  <printOptions headings="false" gridLines="false" gridLinesSet="true" horizontalCentered="false" verticalCentered="false"/>
  <pageMargins left="1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2001-07-30T18:24:37Z</dcterms:created>
  <dc:creator>CWLipke</dc:creator>
  <dc:description/>
  <dc:language>en-US</dc:language>
  <cp:lastModifiedBy>CWLipke</cp:lastModifiedBy>
  <dcterms:modified xsi:type="dcterms:W3CDTF">2001-10-30T13:41:09Z</dcterms:modified>
  <cp:revision>0</cp:revision>
  <dc:subject/>
  <dc:title/>
</cp:coreProperties>
</file>