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10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11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umptions" sheetId="1" state="visible" r:id="rId3"/>
    <sheet name="Gain" sheetId="2" state="visible" r:id="rId4"/>
    <sheet name="EBSCS IS" sheetId="3" state="visible" r:id="rId5"/>
    <sheet name="CFsum" sheetId="4" state="visible" r:id="rId6"/>
    <sheet name="EBSCS (cashtax)" sheetId="5" state="visible" r:id="rId7"/>
    <sheet name="EBSCS FCF" sheetId="6" state="visible" r:id="rId8"/>
    <sheet name="EBSCS CF" sheetId="7" state="visible" r:id="rId9"/>
    <sheet name="EBSCS BS" sheetId="8" state="visible" r:id="rId10"/>
    <sheet name="EBSCS Tax" sheetId="9" state="visible" r:id="rId11"/>
    <sheet name="EBSCS Cap" sheetId="10" state="visible" r:id="rId12"/>
    <sheet name="EBSCS Waterfall" sheetId="11" state="visible" r:id="rId13"/>
  </sheets>
  <externalReferences>
    <externalReference r:id="rId14"/>
    <externalReference r:id="rId15"/>
    <externalReference r:id="rId16"/>
  </externalReferences>
  <definedNames>
    <definedName function="false" hidden="false" localSheetId="0" name="_xlnm.Print_Area" vbProcedure="false">Assumptions!$B$1:$W$119</definedName>
    <definedName function="false" hidden="false" localSheetId="3" name="_xlnm.Print_Area" vbProcedure="false">CFsum!$A$1:$M$43</definedName>
    <definedName function="false" hidden="false" localSheetId="4" name="_xlnm.Print_Area" vbProcedure="false">'EBSCS (cashtax)'!$A$1:$W$21</definedName>
    <definedName function="false" hidden="false" localSheetId="7" name="_xlnm.Print_Area" vbProcedure="false">'EBSCS BS'!$A$1:$W$40</definedName>
    <definedName function="false" hidden="false" localSheetId="9" name="_xlnm.Print_Area" vbProcedure="false">'EBSCS Cap'!$A$1:$W$120</definedName>
    <definedName function="false" hidden="false" localSheetId="9" name="_xlnm.Print_Titles" vbProcedure="false">'EBSCS Cap'!$1:$2</definedName>
    <definedName function="false" hidden="false" localSheetId="6" name="_xlnm.Print_Area" vbProcedure="false">'EBSCS CF'!$A$1:$W$32</definedName>
    <definedName function="false" hidden="false" localSheetId="5" name="_xlnm.Print_Area" vbProcedure="false">'EBSCS FCF'!$A$1:$W$25</definedName>
    <definedName function="false" hidden="false" localSheetId="2" name="_xlnm.Print_Area" vbProcedure="false">'EBSCS IS'!$A$1:$W$57</definedName>
    <definedName function="false" hidden="false" localSheetId="8" name="_xlnm.Print_Area" vbProcedure="false">'EBSCS Tax'!$A$1:$W$19</definedName>
    <definedName function="false" hidden="false" localSheetId="10" name="_xlnm.Print_Area" vbProcedure="false">'EBSCS Waterfall'!$A$1:$W$73</definedName>
    <definedName function="false" hidden="false" name="Disct" vbProcedure="false">Assumptions!$C$98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38" authorId="0">
      <text>
        <r>
          <rPr>
            <b val="true"/>
            <sz val="8"/>
            <color rgb="FF000000"/>
            <rFont val="Tahoma"/>
            <family val="0"/>
          </rPr>
          <t xml:space="preserve">renee_stlouis:
</t>
        </r>
        <r>
          <rPr>
            <sz val="8"/>
            <color rgb="FF000000"/>
            <rFont val="Tahoma"/>
            <family val="0"/>
          </rPr>
          <t xml:space="preserve">Estimate of non-capitalizable expenses based on 2,000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35</xdr:row>
                <xdr:rowOff>1</xdr:rowOff>
              </xdr:from>
              <xdr:to>
                <xdr:col>3</xdr:col>
                <xdr:colOff>73</xdr:colOff>
                <xdr:row>38</xdr:row>
                <xdr:rowOff>15</xdr:rowOff>
              </xdr:to>
            </anchor>
          </commentPr>
        </mc:Choice>
        <mc:Fallback/>
      </mc:AlternateContent>
    </comment>
    <comment ref="B39" authorId="0">
      <text>
        <r>
          <rPr>
            <b val="true"/>
            <sz val="8"/>
            <color rgb="FF000000"/>
            <rFont val="Tahoma"/>
            <family val="0"/>
          </rPr>
          <t xml:space="preserve">renee_stlouis:
</t>
        </r>
        <r>
          <rPr>
            <sz val="8"/>
            <color rgb="FF000000"/>
            <rFont val="Tahoma"/>
            <family val="0"/>
          </rPr>
          <t xml:space="preserve">Phase I costs for Jan - March.  STB &amp; DRM only + estimate for salaries, benefits &amp; other expenses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40</xdr:row>
                <xdr:rowOff>0</xdr:rowOff>
              </xdr:from>
              <xdr:to>
                <xdr:col>3</xdr:col>
                <xdr:colOff>73</xdr:colOff>
                <xdr:row>44</xdr:row>
                <xdr:rowOff>3</xdr:rowOff>
              </xdr:to>
            </anchor>
          </commentPr>
        </mc:Choice>
        <mc:Fallback/>
      </mc:AlternateContent>
    </comment>
    <comment ref="B48" authorId="0">
      <text>
        <r>
          <rPr>
            <b val="true"/>
            <sz val="8"/>
            <color rgb="FF000000"/>
            <rFont val="Tahoma"/>
            <family val="0"/>
          </rPr>
          <t xml:space="preserve">renee_stlouis:
</t>
        </r>
        <r>
          <rPr>
            <sz val="8"/>
            <color rgb="FF000000"/>
            <rFont val="Tahoma"/>
            <family val="0"/>
          </rPr>
          <t xml:space="preserve">Estimate for DRM costs not capitalizable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47</xdr:row>
                <xdr:rowOff>0</xdr:rowOff>
              </xdr:from>
              <xdr:to>
                <xdr:col>3</xdr:col>
                <xdr:colOff>73</xdr:colOff>
                <xdr:row>53</xdr:row>
                <xdr:rowOff>9</xdr:rowOff>
              </xdr:to>
            </anchor>
          </commentPr>
        </mc:Choice>
        <mc:Fallback/>
      </mc:AlternateContent>
    </comment>
    <comment ref="B49" authorId="0">
      <text>
        <r>
          <rPr>
            <b val="true"/>
            <sz val="8"/>
            <color rgb="FF000000"/>
            <rFont val="Tahoma"/>
            <family val="0"/>
          </rPr>
          <t xml:space="preserve">renee_stlouis:
</t>
        </r>
        <r>
          <rPr>
            <sz val="8"/>
            <color rgb="FF000000"/>
            <rFont val="Tahoma"/>
            <family val="0"/>
          </rPr>
          <t xml:space="preserve">2000 Phase I basis + salaries &amp; benefits for STB &amp; DRM respectively + travel expense estimate for both STB &amp; DRM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49</xdr:row>
                <xdr:rowOff>9</xdr:rowOff>
              </xdr:from>
              <xdr:to>
                <xdr:col>3</xdr:col>
                <xdr:colOff>73</xdr:colOff>
                <xdr:row>53</xdr:row>
                <xdr:rowOff>11</xdr:rowOff>
              </xdr:to>
            </anchor>
          </commentPr>
        </mc:Choice>
        <mc:Fallback/>
      </mc:AlternateContent>
    </comment>
    <comment ref="B58" authorId="0">
      <text>
        <r>
          <rPr>
            <b val="true"/>
            <sz val="8"/>
            <color rgb="FF000000"/>
            <rFont val="Tahoma"/>
            <family val="0"/>
          </rPr>
          <t xml:space="preserve">renee_stlouis:
</t>
        </r>
        <r>
          <rPr>
            <sz val="8"/>
            <color rgb="FF000000"/>
            <rFont val="Tahoma"/>
            <family val="0"/>
          </rPr>
          <t xml:space="preserve">Copied from EBS Cashflows model line 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55</xdr:row>
                <xdr:rowOff>1</xdr:rowOff>
              </xdr:from>
              <xdr:to>
                <xdr:col>3</xdr:col>
                <xdr:colOff>73</xdr:colOff>
                <xdr:row>59</xdr:row>
                <xdr:rowOff>17</xdr:rowOff>
              </xdr:to>
            </anchor>
          </commentPr>
        </mc:Choice>
        <mc:Fallback/>
      </mc:AlternateContent>
    </comment>
  </commentList>
</comments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32" authorId="0">
      <text>
        <r>
          <rPr>
            <b val="true"/>
            <sz val="8"/>
            <color rgb="FF000000"/>
            <rFont val="Tahoma"/>
            <family val="0"/>
          </rPr>
          <t xml:space="preserve">renee_stlouis:
</t>
        </r>
        <r>
          <rPr>
            <sz val="8"/>
            <color rgb="FF000000"/>
            <rFont val="Tahoma"/>
            <family val="0"/>
          </rPr>
          <t xml:space="preserve">paid first quarter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7</xdr:colOff>
                <xdr:row>30</xdr:row>
                <xdr:rowOff>7</xdr:rowOff>
              </xdr:from>
              <xdr:to>
                <xdr:col>5</xdr:col>
                <xdr:colOff>60</xdr:colOff>
                <xdr:row>34</xdr:row>
                <xdr:rowOff>12</xdr:rowOff>
              </xdr:to>
            </anchor>
          </commentPr>
        </mc:Choice>
        <mc:Fallback/>
      </mc:AlternateContent>
    </comment>
    <comment ref="D43" authorId="0">
      <text>
        <r>
          <rPr>
            <b val="true"/>
            <sz val="8"/>
            <color rgb="FF000000"/>
            <rFont val="Tahoma"/>
            <family val="0"/>
          </rPr>
          <t xml:space="preserve">renee_stlouis:
</t>
        </r>
        <r>
          <rPr>
            <sz val="8"/>
            <color rgb="FF000000"/>
            <rFont val="Tahoma"/>
            <family val="0"/>
          </rPr>
          <t xml:space="preserve">Invested 1st Quarter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41</xdr:row>
                <xdr:rowOff>7</xdr:rowOff>
              </xdr:from>
              <xdr:to>
                <xdr:col>5</xdr:col>
                <xdr:colOff>69</xdr:colOff>
                <xdr:row>45</xdr:row>
                <xdr:rowOff>12</xdr:rowOff>
              </xdr:to>
            </anchor>
          </commentPr>
        </mc:Choice>
        <mc:Fallback/>
      </mc:AlternateContent>
    </comment>
  </commentList>
</comments>
</file>

<file path=xl/comments1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30" authorId="0">
      <text>
        <r>
          <rPr>
            <b val="true"/>
            <sz val="8"/>
            <color rgb="FF000000"/>
            <rFont val="Tahoma"/>
            <family val="0"/>
          </rPr>
          <t xml:space="preserve">renee_stlouis:
</t>
        </r>
        <r>
          <rPr>
            <sz val="8"/>
            <color rgb="FF000000"/>
            <rFont val="Tahoma"/>
            <family val="0"/>
          </rPr>
          <t xml:space="preserve">Initial investment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28</xdr:row>
                <xdr:rowOff>7</xdr:rowOff>
              </xdr:from>
              <xdr:to>
                <xdr:col>5</xdr:col>
                <xdr:colOff>18</xdr:colOff>
                <xdr:row>32</xdr:row>
                <xdr:rowOff>12</xdr:rowOff>
              </xdr:to>
            </anchor>
          </commentPr>
        </mc:Choice>
        <mc:Fallback/>
      </mc:AlternateContent>
    </comment>
    <comment ref="D30" authorId="0">
      <text>
        <r>
          <rPr>
            <b val="true"/>
            <sz val="8"/>
            <color rgb="FF000000"/>
            <rFont val="Tahoma"/>
            <family val="0"/>
          </rPr>
          <t xml:space="preserve">renee_stlouis:
</t>
        </r>
        <r>
          <rPr>
            <sz val="8"/>
            <color rgb="FF000000"/>
            <rFont val="Tahoma"/>
            <family val="0"/>
          </rPr>
          <t xml:space="preserve">Equity Invested throughout the year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28</xdr:row>
                <xdr:rowOff>7</xdr:rowOff>
              </xdr:from>
              <xdr:to>
                <xdr:col>6</xdr:col>
                <xdr:colOff>30</xdr:colOff>
                <xdr:row>32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<sst xmlns="http://schemas.openxmlformats.org/spreadsheetml/2006/main" count="511" uniqueCount="335">
  <si>
    <t xml:space="preserve">Finance Assumptions</t>
  </si>
  <si>
    <t xml:space="preserve">Linked to Operational/CF/Phase 1 Model</t>
  </si>
  <si>
    <t xml:space="preserve">YE 2000</t>
  </si>
  <si>
    <t xml:space="preserve">Revenues </t>
  </si>
  <si>
    <t xml:space="preserve">Movie Rental Revenues - EBSCS</t>
  </si>
  <si>
    <t xml:space="preserve">Movie Rental Fee to EBSCS</t>
  </si>
  <si>
    <t xml:space="preserve">Royalty Paid to Studios</t>
  </si>
  <si>
    <t xml:space="preserve">Network Service Fee paid to EBSCS</t>
  </si>
  <si>
    <t xml:space="preserve">Remaining Rental Fee</t>
  </si>
  <si>
    <t xml:space="preserve">Number of Rentals per Year</t>
  </si>
  <si>
    <t xml:space="preserve">EBSCS Movie Rental Revenues </t>
  </si>
  <si>
    <t xml:space="preserve">Access Fee Revenues</t>
  </si>
  <si>
    <t xml:space="preserve">VOD Mo. Access Fees per Subscriber per Month</t>
  </si>
  <si>
    <t xml:space="preserve">Number of Subscribers</t>
  </si>
  <si>
    <t xml:space="preserve">EBSCS Share of Revenues</t>
  </si>
  <si>
    <t xml:space="preserve">EBSCS Revenues</t>
  </si>
  <si>
    <t xml:space="preserve">STB Sales Revenue</t>
  </si>
  <si>
    <t xml:space="preserve">Sales Income</t>
  </si>
  <si>
    <t xml:space="preserve">Costs to LLC</t>
  </si>
  <si>
    <t xml:space="preserve">Direct Costs</t>
  </si>
  <si>
    <t xml:space="preserve">DRM Expense of EBSCS</t>
  </si>
  <si>
    <t xml:space="preserve">STB Expense of EBSCS</t>
  </si>
  <si>
    <t xml:space="preserve">FTEs</t>
  </si>
  <si>
    <t xml:space="preserve">Salary per FTE (escalation)</t>
  </si>
  <si>
    <t xml:space="preserve">Overhead</t>
  </si>
  <si>
    <t xml:space="preserve">Total Cost per FTE</t>
  </si>
  <si>
    <t xml:space="preserve">O&amp;M Expense of EBSCS</t>
  </si>
  <si>
    <t xml:space="preserve">Streaming Capex</t>
  </si>
  <si>
    <t xml:space="preserve">Storage Capex</t>
  </si>
  <si>
    <t xml:space="preserve">2001 Phase 1 Costs</t>
  </si>
  <si>
    <t xml:space="preserve">Expenses</t>
  </si>
  <si>
    <t xml:space="preserve">Capex</t>
  </si>
  <si>
    <t xml:space="preserve">Depreciable Basis</t>
  </si>
  <si>
    <t xml:space="preserve">Depreciable Life</t>
  </si>
  <si>
    <t xml:space="preserve">Salvage Value</t>
  </si>
  <si>
    <t xml:space="preserve">Depreciation</t>
  </si>
  <si>
    <t xml:space="preserve">Current Year Depreciation</t>
  </si>
  <si>
    <t xml:space="preserve">Remaining Asset Value</t>
  </si>
  <si>
    <t xml:space="preserve">2000 Phase 1 Costs</t>
  </si>
  <si>
    <t xml:space="preserve">Network Services Fees</t>
  </si>
  <si>
    <t xml:space="preserve">Network Service Fees paid to EBS</t>
  </si>
  <si>
    <t xml:space="preserve">Totals</t>
  </si>
  <si>
    <t xml:space="preserve">Total Expenses</t>
  </si>
  <si>
    <t xml:space="preserve">Total Capex </t>
  </si>
  <si>
    <t xml:space="preserve">Cumulative Total Capex  + STB</t>
  </si>
  <si>
    <t xml:space="preserve">Capital Structure</t>
  </si>
  <si>
    <t xml:space="preserve">Share Calculation (000s)</t>
  </si>
  <si>
    <t xml:space="preserve">Basis</t>
  </si>
  <si>
    <t xml:space="preserve">% by share</t>
  </si>
  <si>
    <t xml:space="preserve">A Member Interests</t>
  </si>
  <si>
    <t xml:space="preserve">EBS Equity Ownership</t>
  </si>
  <si>
    <t xml:space="preserve">nCube Equity Owership</t>
  </si>
  <si>
    <t xml:space="preserve">Total Initial Basis</t>
  </si>
  <si>
    <t xml:space="preserve">B Member Interests</t>
  </si>
  <si>
    <t xml:space="preserve">Total Equity Capitalization</t>
  </si>
  <si>
    <t xml:space="preserve">Target Return for Third Party Equity</t>
  </si>
  <si>
    <t xml:space="preserve">Additional Equity Contributions</t>
  </si>
  <si>
    <t xml:space="preserve">EBS Equity Contributed</t>
  </si>
  <si>
    <t xml:space="preserve">nCUBE Equity Contributed</t>
  </si>
  <si>
    <t xml:space="preserve">Additional Equity Contributed</t>
  </si>
  <si>
    <t xml:space="preserve">Basis Calculation</t>
  </si>
  <si>
    <t xml:space="preserve">10 NPV as % of 20</t>
  </si>
  <si>
    <t xml:space="preserve">Adjust Basis</t>
  </si>
  <si>
    <t xml:space="preserve">Total Basis for Gain Calculation:</t>
  </si>
  <si>
    <t xml:space="preserve">EBS Basis for Gain Calculation:</t>
  </si>
  <si>
    <t xml:space="preserve">nCUBE Basis for Gain Calculation:</t>
  </si>
  <si>
    <t xml:space="preserve">Other</t>
  </si>
  <si>
    <t xml:space="preserve">Income Tax Rate </t>
  </si>
  <si>
    <t xml:space="preserve">Income Tax Rate (Federal plus local)</t>
  </si>
  <si>
    <t xml:space="preserve">Discount Rate </t>
  </si>
  <si>
    <t xml:space="preserve">WAAC for FCF NPV Calculations</t>
  </si>
  <si>
    <t xml:space="preserve">Discount Rate for NPV of Monetized CFs</t>
  </si>
  <si>
    <t xml:space="preserve">Transaction Fees</t>
  </si>
  <si>
    <t xml:space="preserve">Legal Fees</t>
  </si>
  <si>
    <t xml:space="preserve">Third Party Valuation Fees</t>
  </si>
  <si>
    <t xml:space="preserve">n/a</t>
  </si>
  <si>
    <t xml:space="preserve">Total Transaction Fees</t>
  </si>
  <si>
    <t xml:space="preserve">Working Capital</t>
  </si>
  <si>
    <t xml:space="preserve">Cash Received (3 yr financing package)</t>
  </si>
  <si>
    <t xml:space="preserve">STB A/R Ending Balance</t>
  </si>
  <si>
    <t xml:space="preserve">Investments in WC - STBs</t>
  </si>
  <si>
    <t xml:space="preserve">Depreciation </t>
  </si>
  <si>
    <t xml:space="preserve">2000 Phase 1 Depreciation</t>
  </si>
  <si>
    <t xml:space="preserve">2001 Phase 1 Depreciation</t>
  </si>
  <si>
    <t xml:space="preserve">Streaming Depreciation</t>
  </si>
  <si>
    <t xml:space="preserve">Storage Depreciation</t>
  </si>
  <si>
    <t xml:space="preserve">Total Depreciation</t>
  </si>
  <si>
    <t xml:space="preserve">Total Accumulated Depreciation</t>
  </si>
  <si>
    <t xml:space="preserve">Equity Structure</t>
  </si>
  <si>
    <t xml:space="preserve">1.    Initial Equity Contributions - Book Values</t>
  </si>
  <si>
    <t xml:space="preserve">Value</t>
  </si>
  <si>
    <t xml:space="preserve">Equity </t>
  </si>
  <si>
    <t xml:space="preserve">B-interests as</t>
  </si>
  <si>
    <t xml:space="preserve">B-interests</t>
  </si>
  <si>
    <t xml:space="preserve">Split</t>
  </si>
  <si>
    <t xml:space="preserve">% Total Cap</t>
  </si>
  <si>
    <t xml:space="preserve">EBS Equity</t>
  </si>
  <si>
    <t xml:space="preserve">nCube Equity </t>
  </si>
  <si>
    <t xml:space="preserve">Total Initial Equity Contributed to B Interests</t>
  </si>
  <si>
    <t xml:space="preserve">A-interests</t>
  </si>
  <si>
    <t xml:space="preserve">% of Equity</t>
  </si>
  <si>
    <t xml:space="preserve">Total Initial Equity Contributed to A Interests</t>
  </si>
  <si>
    <t xml:space="preserve">Total Initial Equity Contributed</t>
  </si>
  <si>
    <t xml:space="preserve">2.    First Quarter Equity Contribution - Book Values</t>
  </si>
  <si>
    <t xml:space="preserve">New B Member Interests</t>
  </si>
  <si>
    <t xml:space="preserve">Total Equity Contributed First Quarter</t>
  </si>
  <si>
    <t xml:space="preserve">Adj. Equity</t>
  </si>
  <si>
    <t xml:space="preserve">Adjusted B Member Interests</t>
  </si>
  <si>
    <t xml:space="preserve">Ownership</t>
  </si>
  <si>
    <t xml:space="preserve">A-interests as</t>
  </si>
  <si>
    <t xml:space="preserve">3.    Valuation (Post-Assignment) and Gain Calculation</t>
  </si>
  <si>
    <t xml:space="preserve">10 yr NPV</t>
  </si>
  <si>
    <t xml:space="preserve">20 yr NPV</t>
  </si>
  <si>
    <t xml:space="preserve">% 10 yr NPV</t>
  </si>
  <si>
    <t xml:space="preserve">of 20 yr NPV</t>
  </si>
  <si>
    <t xml:space="preserve">EBS Equity NPV</t>
  </si>
  <si>
    <t xml:space="preserve">nCube Equity NPV</t>
  </si>
  <si>
    <t xml:space="preserve">Total NPV</t>
  </si>
  <si>
    <t xml:space="preserve">EBS Basis Calculation</t>
  </si>
  <si>
    <t xml:space="preserve">Initial Equity Contribution - B Interests</t>
  </si>
  <si>
    <t xml:space="preserve">Initial Equity Contribution - A Interests</t>
  </si>
  <si>
    <t xml:space="preserve">First Quarter Equity Contribution - B Interests</t>
  </si>
  <si>
    <t xml:space="preserve">Total Basis</t>
  </si>
  <si>
    <t xml:space="preserve">Basis Allocated for 10 years</t>
  </si>
  <si>
    <t xml:space="preserve">=</t>
  </si>
  <si>
    <t xml:space="preserve">*</t>
  </si>
  <si>
    <t xml:space="preserve">% of EBS Equity to Monetize:</t>
  </si>
  <si>
    <t xml:space="preserve">Monetization Proceeds</t>
  </si>
  <si>
    <t xml:space="preserve">less Basis</t>
  </si>
  <si>
    <t xml:space="preserve">less Transaction Fees</t>
  </si>
  <si>
    <t xml:space="preserve">Net Gain</t>
  </si>
  <si>
    <t xml:space="preserve">Hawaii II Capitalization:</t>
  </si>
  <si>
    <t xml:space="preserve">Debt Tranche</t>
  </si>
  <si>
    <t xml:space="preserve">Equity Tranche</t>
  </si>
  <si>
    <t xml:space="preserve">EBSCS Income Statement</t>
  </si>
  <si>
    <t xml:space="preserve">Notes</t>
  </si>
  <si>
    <t xml:space="preserve">Revenues</t>
  </si>
  <si>
    <t xml:space="preserve">  Network Services (Rentals)</t>
  </si>
  <si>
    <t xml:space="preserve">  STB</t>
  </si>
  <si>
    <t xml:space="preserve">  Subscription fee</t>
  </si>
  <si>
    <t xml:space="preserve">Total Revenues</t>
  </si>
  <si>
    <t xml:space="preserve">  DRM</t>
  </si>
  <si>
    <t xml:space="preserve">  Network Services Fees</t>
  </si>
  <si>
    <t xml:space="preserve">  O&amp;M</t>
  </si>
  <si>
    <t xml:space="preserve">  Phase 1 Expenses</t>
  </si>
  <si>
    <t xml:space="preserve"> = EBITDA</t>
  </si>
  <si>
    <t xml:space="preserve">less Depreciation</t>
  </si>
  <si>
    <t xml:space="preserve">= EBIT</t>
  </si>
  <si>
    <t xml:space="preserve">less interest</t>
  </si>
  <si>
    <t xml:space="preserve">= Pre-tax Income</t>
  </si>
  <si>
    <t xml:space="preserve">less Tax Expense (Benefit)</t>
  </si>
  <si>
    <t xml:space="preserve">= Net Income</t>
  </si>
  <si>
    <t xml:space="preserve">less dividends</t>
  </si>
  <si>
    <t xml:space="preserve">=Net Income to Retained Earnings</t>
  </si>
  <si>
    <t xml:space="preserve">Net Income before Dividends</t>
  </si>
  <si>
    <t xml:space="preserve">plus Depreciation</t>
  </si>
  <si>
    <t xml:space="preserve">plus Deferred Taxes</t>
  </si>
  <si>
    <t xml:space="preserve">less Capital Expenditures</t>
  </si>
  <si>
    <t xml:space="preserve">less Investments in WC</t>
  </si>
  <si>
    <t xml:space="preserve">Net Cash Flow</t>
  </si>
  <si>
    <t xml:space="preserve">Valuation Cash Equity Strips</t>
  </si>
  <si>
    <t xml:space="preserve">Tranche I - Third Party Equity</t>
  </si>
  <si>
    <t xml:space="preserve">Tranche II - EBS</t>
  </si>
  <si>
    <t xml:space="preserve">Total Equity Distributions</t>
  </si>
  <si>
    <t xml:space="preserve">Percentage of Equity to Monetize</t>
  </si>
  <si>
    <t xml:space="preserve">NPV *</t>
  </si>
  <si>
    <t xml:space="preserve">Total</t>
  </si>
  <si>
    <t xml:space="preserve">EBS</t>
  </si>
  <si>
    <t xml:space="preserve">nCube</t>
  </si>
  <si>
    <t xml:space="preserve">EBS - CFs to Monetize</t>
  </si>
  <si>
    <t xml:space="preserve">NPV  20 year  ($ MM)</t>
  </si>
  <si>
    <t xml:space="preserve">NPV  15 year</t>
  </si>
  <si>
    <t xml:space="preserve">NPV  10 year</t>
  </si>
  <si>
    <t xml:space="preserve">NPV  9 year</t>
  </si>
  <si>
    <t xml:space="preserve">NPV  8 year</t>
  </si>
  <si>
    <t xml:space="preserve">NPV  7 year</t>
  </si>
  <si>
    <t xml:space="preserve">NPV  5 year</t>
  </si>
  <si>
    <t xml:space="preserve">NPV  3 year</t>
  </si>
  <si>
    <t xml:space="preserve">Total Book Basis</t>
  </si>
  <si>
    <t xml:space="preserve">less Transaction Costs</t>
  </si>
  <si>
    <t xml:space="preserve">Gain</t>
  </si>
  <si>
    <t xml:space="preserve">*Discount Rate</t>
  </si>
  <si>
    <t xml:space="preserve">EBSCS Income Statement (000s)</t>
  </si>
  <si>
    <t xml:space="preserve">EBS Equity Strip</t>
  </si>
  <si>
    <t xml:space="preserve">Monetized Equity Strip</t>
  </si>
  <si>
    <t xml:space="preserve">NPV of 100% Equity Strip (000,000s)</t>
  </si>
  <si>
    <t xml:space="preserve">NPV of Monetized Equity (000,000's)</t>
  </si>
  <si>
    <t xml:space="preserve">NPV of Monetized Equity (actual $s)</t>
  </si>
  <si>
    <t xml:space="preserve">Discount Rate</t>
  </si>
  <si>
    <t xml:space="preserve">EBSCS Income Statement for calculating Cash Taxes</t>
  </si>
  <si>
    <t xml:space="preserve">EBSCS LLC Free Cash Flow</t>
  </si>
  <si>
    <t xml:space="preserve">= Net Operating Profit</t>
  </si>
  <si>
    <t xml:space="preserve">= Net Free Cash Flow</t>
  </si>
  <si>
    <t xml:space="preserve">EBSCS LLC Cash Flow Statement</t>
  </si>
  <si>
    <t xml:space="preserve">Cash Provided by (used for) Operations</t>
  </si>
  <si>
    <t xml:space="preserve">Net Income Before Dividends</t>
  </si>
  <si>
    <t xml:space="preserve">Deferred Income Taxes</t>
  </si>
  <si>
    <t xml:space="preserve">Investment in WC (excluding Cash)</t>
  </si>
  <si>
    <t xml:space="preserve">Cash Provided by (used for) Investments</t>
  </si>
  <si>
    <t xml:space="preserve">Capital Expenditures</t>
  </si>
  <si>
    <t xml:space="preserve">Acquisitions</t>
  </si>
  <si>
    <t xml:space="preserve">Proceeds from sales of assets</t>
  </si>
  <si>
    <t xml:space="preserve">Cash Provided by (used for) Financing</t>
  </si>
  <si>
    <t xml:space="preserve">Additions to Revolver</t>
  </si>
  <si>
    <t xml:space="preserve">Additions to Long Term Debt</t>
  </si>
  <si>
    <t xml:space="preserve">Principal payments to Revolver</t>
  </si>
  <si>
    <t xml:space="preserve">Principal payments to LTD</t>
  </si>
  <si>
    <t xml:space="preserve">ST nCube Note Retired</t>
  </si>
  <si>
    <t xml:space="preserve">Equity issued</t>
  </si>
  <si>
    <t xml:space="preserve">Repurchased equity</t>
  </si>
  <si>
    <t xml:space="preserve">Dividends Paid</t>
  </si>
  <si>
    <t xml:space="preserve">Financing Fees</t>
  </si>
  <si>
    <t xml:space="preserve">Increase (Decrease) in Cash</t>
  </si>
  <si>
    <t xml:space="preserve">Beginning Cash Position</t>
  </si>
  <si>
    <t xml:space="preserve">Ending Cash Position</t>
  </si>
  <si>
    <t xml:space="preserve">EBSCS LLC Balance Sheet</t>
  </si>
  <si>
    <t xml:space="preserve">Assets</t>
  </si>
  <si>
    <t xml:space="preserve">Current Assets</t>
  </si>
  <si>
    <t xml:space="preserve">   Cash</t>
  </si>
  <si>
    <t xml:space="preserve">   A/R</t>
  </si>
  <si>
    <t xml:space="preserve">  Note</t>
  </si>
  <si>
    <t xml:space="preserve">   Other CA</t>
  </si>
  <si>
    <t xml:space="preserve">Total Current Assets</t>
  </si>
  <si>
    <t xml:space="preserve">PP&amp;E</t>
  </si>
  <si>
    <t xml:space="preserve">Total Gross PP&amp;E</t>
  </si>
  <si>
    <t xml:space="preserve">Accumulated Depreciation</t>
  </si>
  <si>
    <t xml:space="preserve">Net PP&amp;E</t>
  </si>
  <si>
    <t xml:space="preserve">Goodwill</t>
  </si>
  <si>
    <t xml:space="preserve">Other Assets</t>
  </si>
  <si>
    <t xml:space="preserve">Total Assets</t>
  </si>
  <si>
    <t xml:space="preserve">Liabilities &amp; Shareholders Equity</t>
  </si>
  <si>
    <t xml:space="preserve">Current Liabilities</t>
  </si>
  <si>
    <t xml:space="preserve">   A/P</t>
  </si>
  <si>
    <t xml:space="preserve">   Accrued Interest</t>
  </si>
  <si>
    <t xml:space="preserve">   Current due on Revolver</t>
  </si>
  <si>
    <t xml:space="preserve">   Current Portion of LTD</t>
  </si>
  <si>
    <t xml:space="preserve">Total Current Liabilities</t>
  </si>
  <si>
    <t xml:space="preserve">Revolver</t>
  </si>
  <si>
    <t xml:space="preserve">Long-Term Debt</t>
  </si>
  <si>
    <t xml:space="preserve">Deferred income taxes</t>
  </si>
  <si>
    <t xml:space="preserve">Other LT Liabilities</t>
  </si>
  <si>
    <t xml:space="preserve">Total Liabilities</t>
  </si>
  <si>
    <t xml:space="preserve">Equity - Class A Interests</t>
  </si>
  <si>
    <t xml:space="preserve">Equity - Class B Interests</t>
  </si>
  <si>
    <t xml:space="preserve">Retained Earnings</t>
  </si>
  <si>
    <t xml:space="preserve">Total S/E</t>
  </si>
  <si>
    <t xml:space="preserve">Total Liabilities &amp; S/E</t>
  </si>
  <si>
    <t xml:space="preserve">Balance  </t>
  </si>
  <si>
    <t xml:space="preserve">EBSCS LLC Tax Calculations</t>
  </si>
  <si>
    <t xml:space="preserve">Book Taxes</t>
  </si>
  <si>
    <t xml:space="preserve">Pre-tax Income</t>
  </si>
  <si>
    <t xml:space="preserve">Tax Rate</t>
  </si>
  <si>
    <t xml:space="preserve">Book Income Taxes</t>
  </si>
  <si>
    <t xml:space="preserve">Cash Taxes</t>
  </si>
  <si>
    <t xml:space="preserve">Cash Income Taxes</t>
  </si>
  <si>
    <t xml:space="preserve">NOL Carryforward</t>
  </si>
  <si>
    <t xml:space="preserve">Accumulated NOLs</t>
  </si>
  <si>
    <t xml:space="preserve">Income Taxes Payable for CF</t>
  </si>
  <si>
    <t xml:space="preserve">Deferred Taxes - NOL Diff.</t>
  </si>
  <si>
    <t xml:space="preserve">Deferred Taxes - Timing Diff.</t>
  </si>
  <si>
    <t xml:space="preserve">Total Deferred Taxes</t>
  </si>
  <si>
    <t xml:space="preserve">Cumulative Deferred Taxes</t>
  </si>
  <si>
    <t xml:space="preserve">Taxes on EBIT from FCF</t>
  </si>
  <si>
    <t xml:space="preserve">Income Taxes Payable for FCF</t>
  </si>
  <si>
    <t xml:space="preserve">EBSCS LLC Debt Schedule</t>
  </si>
  <si>
    <t xml:space="preserve">Vendor Financing-15 MM Capacity</t>
  </si>
  <si>
    <t xml:space="preserve">Beginning Balance</t>
  </si>
  <si>
    <t xml:space="preserve">Drawdowns</t>
  </si>
  <si>
    <t xml:space="preserve">Drawdowns to cover interest</t>
  </si>
  <si>
    <t xml:space="preserve">Repayments</t>
  </si>
  <si>
    <t xml:space="preserve">Ending Balance</t>
  </si>
  <si>
    <t xml:space="preserve">Interest Rate</t>
  </si>
  <si>
    <t xml:space="preserve">Interest Due</t>
  </si>
  <si>
    <t xml:space="preserve">Revolver-Debt Contributions by Partners</t>
  </si>
  <si>
    <t xml:space="preserve">Total Interest Due to Debt</t>
  </si>
  <si>
    <t xml:space="preserve">Equity - Class A</t>
  </si>
  <si>
    <t xml:space="preserve">Initial Issuance/Outstanding</t>
  </si>
  <si>
    <t xml:space="preserve">Paid In Capital</t>
  </si>
  <si>
    <t xml:space="preserve">Repurchased Equity</t>
  </si>
  <si>
    <t xml:space="preserve">Equity Class B - Tranche 1 nCube</t>
  </si>
  <si>
    <t xml:space="preserve">Return to Equity Holders</t>
  </si>
  <si>
    <t xml:space="preserve">Return to Dividends</t>
  </si>
  <si>
    <t xml:space="preserve">Cash Flow</t>
  </si>
  <si>
    <t xml:space="preserve">IRR to Investor</t>
  </si>
  <si>
    <t xml:space="preserve">Equity Class B - Tranche 2 EBS</t>
  </si>
  <si>
    <t xml:space="preserve">Additional Paid In Capital</t>
  </si>
  <si>
    <t xml:space="preserve">Total Equity</t>
  </si>
  <si>
    <t xml:space="preserve">Return on/to Equity</t>
  </si>
  <si>
    <t xml:space="preserve">Total Outstanding - EOY</t>
  </si>
  <si>
    <t xml:space="preserve">Debt Revolver</t>
  </si>
  <si>
    <t xml:space="preserve">Long Term Debt</t>
  </si>
  <si>
    <t xml:space="preserve">Total Leverage - EOY</t>
  </si>
  <si>
    <t xml:space="preserve">Tranche I - nCube/Financial Investor</t>
  </si>
  <si>
    <t xml:space="preserve">EBSCS LLC WaterFall</t>
  </si>
  <si>
    <t xml:space="preserve">Cash Flow Allocation</t>
  </si>
  <si>
    <t xml:space="preserve">Beginning Cash</t>
  </si>
  <si>
    <t xml:space="preserve">Cash Provided by Operations </t>
  </si>
  <si>
    <t xml:space="preserve">Cash Provided by Investments</t>
  </si>
  <si>
    <t xml:space="preserve">Minimum Cash Needed on Hand</t>
  </si>
  <si>
    <t xml:space="preserve">Cash Shortfalls</t>
  </si>
  <si>
    <t xml:space="preserve">Additions to LTD</t>
  </si>
  <si>
    <t xml:space="preserve">ST Note Retired</t>
  </si>
  <si>
    <t xml:space="preserve">Equity Issuance/Paid In Cap</t>
  </si>
  <si>
    <t xml:space="preserve">Drawdown to Revolver</t>
  </si>
  <si>
    <t xml:space="preserve">LTD</t>
  </si>
  <si>
    <t xml:space="preserve">Cash Available to Pay LTD</t>
  </si>
  <si>
    <t xml:space="preserve">Payments to LTD</t>
  </si>
  <si>
    <t xml:space="preserve">Percentage to LTD</t>
  </si>
  <si>
    <t xml:space="preserve">Cash Available to Pay Revolver</t>
  </si>
  <si>
    <t xml:space="preserve">Payments to Revolver</t>
  </si>
  <si>
    <t xml:space="preserve">Percentage to Revolver</t>
  </si>
  <si>
    <t xml:space="preserve">Equity</t>
  </si>
  <si>
    <t xml:space="preserve">Pre Return</t>
  </si>
  <si>
    <t xml:space="preserve">Cash Available to Pay Equity</t>
  </si>
  <si>
    <t xml:space="preserve">Pre- Return Percentage Split to Tranche 1</t>
  </si>
  <si>
    <t xml:space="preserve">Cash Invested</t>
  </si>
  <si>
    <t xml:space="preserve">Pre- Return Cash Available to Tranche 1</t>
  </si>
  <si>
    <t xml:space="preserve">Pre- Return Cash Available less Equity</t>
  </si>
  <si>
    <t xml:space="preserve">Return Calculation</t>
  </si>
  <si>
    <t xml:space="preserve">Target Return to Tranche 1</t>
  </si>
  <si>
    <t xml:space="preserve">Cumulative IRR to calculate flip</t>
  </si>
  <si>
    <t xml:space="preserve">Return Flip - when cell = "1"</t>
  </si>
  <si>
    <t xml:space="preserve">Discounted Cash Flows Pre-Return</t>
  </si>
  <si>
    <t xml:space="preserve">Payout to hit Target Return</t>
  </si>
  <si>
    <t xml:space="preserve">Pre- Return Cash Flows to Tranche 1</t>
  </si>
  <si>
    <t xml:space="preserve">Pre- Return IRR to Tranche 1</t>
  </si>
  <si>
    <t xml:space="preserve">Pre- Return Percentage Split to Tranche 2</t>
  </si>
  <si>
    <t xml:space="preserve">Pre- Return Cash Flows to Tranche 2</t>
  </si>
  <si>
    <t xml:space="preserve">Post Return</t>
  </si>
  <si>
    <t xml:space="preserve">Cash Available to Equity after Return</t>
  </si>
  <si>
    <t xml:space="preserve">Post Return Percentage to Tranche 1</t>
  </si>
  <si>
    <t xml:space="preserve">Second Return Cash Flow to Tranche 1</t>
  </si>
  <si>
    <t xml:space="preserve">Total Payments to Tranche 1 </t>
  </si>
  <si>
    <t xml:space="preserve">Post Return Payment to Tranche 2</t>
  </si>
  <si>
    <t xml:space="preserve">Total Payments to Tranche 2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</si>
</sst>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_(* #,##0.00_);_(* \(#,##0.00\);_(* \-??_);_(@_)"/>
    <numFmt numFmtId="166" formatCode="\$#,##0.00_);&quot;($&quot;#,##0.00\)"/>
    <numFmt numFmtId="167" formatCode="_(* #,##0_);_(* \(#,##0\);_(* \-??_);_(@_)"/>
    <numFmt numFmtId="168" formatCode="#,##0"/>
    <numFmt numFmtId="169" formatCode="0%"/>
    <numFmt numFmtId="170" formatCode="[$-409]#,##0_);[RED]\(#,##0\)"/>
    <numFmt numFmtId="171" formatCode="#,##0.00"/>
    <numFmt numFmtId="172" formatCode="0.000%"/>
    <numFmt numFmtId="173" formatCode="0.0000%"/>
    <numFmt numFmtId="174" formatCode="#,##0.000"/>
    <numFmt numFmtId="175" formatCode="0.0%"/>
    <numFmt numFmtId="176" formatCode="_(\$* #,##0.00_);_(\$* \(#,##0.00\);_(\$* \-??_);_(@_)"/>
    <numFmt numFmtId="177" formatCode="_(\$* #,##0_);_(\$* \(#,##0\);_(\$* \-??_);_(@_)"/>
    <numFmt numFmtId="178" formatCode="0"/>
    <numFmt numFmtId="179" formatCode="_(* #,##0.0_);_(* \(#,##0.0\);_(* \-??_);_(@_)"/>
    <numFmt numFmtId="180" formatCode="_(\$* #,##0.0_);_(\$* \(#,##0.0\);_(\$* \-??_);_(@_)"/>
    <numFmt numFmtId="181" formatCode="_(* #,##0.000_);_(* \(#,##0.000\);_(* \-??_);_(@_)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Times New Roman"/>
      <family val="1"/>
    </font>
    <font>
      <sz val="10"/>
      <name val="Times New Roman"/>
      <family val="1"/>
    </font>
    <font>
      <i val="true"/>
      <sz val="8"/>
      <name val="Times New Roman"/>
      <family val="1"/>
    </font>
    <font>
      <b val="true"/>
      <sz val="18"/>
      <name val="Arial"/>
      <family val="2"/>
    </font>
    <font>
      <b val="true"/>
      <u val="single"/>
      <sz val="10"/>
      <name val="Times New Roman"/>
      <family val="1"/>
    </font>
    <font>
      <b val="true"/>
      <u val="single"/>
      <sz val="14"/>
      <name val="Times New Roman"/>
      <family val="1"/>
    </font>
    <font>
      <b val="true"/>
      <i val="true"/>
      <sz val="12"/>
      <name val="Times New Roman"/>
      <family val="1"/>
    </font>
    <font>
      <b val="true"/>
      <sz val="10"/>
      <name val="Times New Roman"/>
      <family val="1"/>
    </font>
    <font>
      <sz val="10"/>
      <name val="Arial"/>
      <family val="2"/>
    </font>
    <font>
      <sz val="10"/>
      <color rgb="FF0000FF"/>
      <name val="Arial"/>
      <family val="2"/>
    </font>
    <font>
      <sz val="10"/>
      <color rgb="FF0000FF"/>
      <name val="Times New Roman"/>
      <family val="1"/>
    </font>
    <font>
      <u val="single"/>
      <sz val="10"/>
      <name val="Times New Roman"/>
      <family val="1"/>
    </font>
    <font>
      <b val="true"/>
      <i val="true"/>
      <u val="single"/>
      <sz val="12"/>
      <name val="Times New Roman"/>
      <family val="1"/>
    </font>
    <font>
      <u val="single"/>
      <sz val="10"/>
      <name val="Arial"/>
      <family val="2"/>
    </font>
    <font>
      <u val="single"/>
      <sz val="10"/>
      <color rgb="FF0000FF"/>
      <name val="Times New Roman"/>
      <family val="1"/>
    </font>
    <font>
      <i val="true"/>
      <sz val="1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i val="true"/>
      <sz val="10"/>
      <name val="Arial"/>
      <family val="0"/>
    </font>
    <font>
      <b val="true"/>
      <sz val="10"/>
      <color rgb="FF0000FF"/>
      <name val="Times New Roman"/>
      <family val="1"/>
    </font>
    <font>
      <b val="true"/>
      <i val="true"/>
      <u val="single"/>
      <sz val="8"/>
      <name val="Times New Roman"/>
      <family val="1"/>
    </font>
    <font>
      <b val="true"/>
      <i val="true"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FF00"/>
        <bgColor rgb="FF33CCCC"/>
      </patternFill>
    </fill>
    <fill>
      <patternFill patternType="solid">
        <fgColor rgb="FFFFFF99"/>
        <bgColor rgb="FFFFFF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4" fillId="0" borderId="4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14" fillId="0" borderId="4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2" fillId="2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4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2" fillId="4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2" fillId="4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2" fillId="4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2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2" fillId="4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2" fillId="4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2" fillId="4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2" fillId="4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2" fillId="4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2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2" fillId="4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2" fillId="4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2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6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4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4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4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2" fillId="4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  <cellStyle name="Normal_Sheet2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externalLink" Target="externalLinks/externalLink1.xml"/><Relationship Id="rId15" Type="http://schemas.openxmlformats.org/officeDocument/2006/relationships/externalLink" Target="externalLinks/externalLink2.xml"/><Relationship Id="rId16" Type="http://schemas.openxmlformats.org/officeDocument/2006/relationships/externalLink" Target="externalLinks/externalLink3.xml"/><Relationship Id="rId1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VOD%20DS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hase%20I%20EBSCS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EBS%20Cashflow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STB"/>
      <sheetName val="Network"/>
      <sheetName val="Streaming"/>
      <sheetName val="Storage"/>
      <sheetName val="Encoding"/>
      <sheetName val="DRM"/>
      <sheetName val="LH Bandwidth"/>
      <sheetName val="Local Loop"/>
      <sheetName val="Distribution"/>
      <sheetName val="CRM"/>
      <sheetName val="O&amp;M"/>
      <sheetName val="Marketing"/>
      <sheetName val="Royalties"/>
      <sheetName val="Depreciation"/>
      <sheetName val="EBS &amp; EOD FCF"/>
      <sheetName val="Project FCF"/>
      <sheetName val="BBI FCF"/>
      <sheetName val="Scenario"/>
      <sheetName val="Metro"/>
    </sheetNames>
    <sheetDataSet>
      <sheetData sheetId="0">
        <row r="28">
          <cell r="F28">
            <v>9679.89183462161</v>
          </cell>
          <cell r="G28">
            <v>44842.9170494652</v>
          </cell>
          <cell r="H28">
            <v>162753.035679037</v>
          </cell>
          <cell r="I28">
            <v>527157.455291508</v>
          </cell>
          <cell r="J28">
            <v>1031810.38246928</v>
          </cell>
          <cell r="K28">
            <v>1641073.88519901</v>
          </cell>
          <cell r="L28">
            <v>2400998.05658028</v>
          </cell>
          <cell r="M28">
            <v>3190622.92492975</v>
          </cell>
          <cell r="N28">
            <v>4001011.8610387</v>
          </cell>
          <cell r="O28">
            <v>4831291.15848451</v>
          </cell>
          <cell r="P28">
            <v>5364969.51177215</v>
          </cell>
          <cell r="Q28">
            <v>5998221.9978256</v>
          </cell>
          <cell r="R28">
            <v>6602547.22767797</v>
          </cell>
          <cell r="S28">
            <v>7247440.96117452</v>
          </cell>
          <cell r="T28">
            <v>7842598.06572634</v>
          </cell>
          <cell r="U28">
            <v>8375473.99443165</v>
          </cell>
          <cell r="V28">
            <v>8932090.96721216</v>
          </cell>
          <cell r="W28">
            <v>9715408.45633975</v>
          </cell>
          <cell r="X28">
            <v>10540932.8981253</v>
          </cell>
          <cell r="Y28">
            <v>11410732.4216207</v>
          </cell>
        </row>
        <row r="34">
          <cell r="F34">
            <v>464634.808061837</v>
          </cell>
          <cell r="G34">
            <v>2354253.14509692</v>
          </cell>
          <cell r="H34">
            <v>9276923.03370513</v>
          </cell>
          <cell r="I34">
            <v>32420183.5004277</v>
          </cell>
          <cell r="J34">
            <v>68099485.2429726</v>
          </cell>
          <cell r="K34">
            <v>108310876.423135</v>
          </cell>
          <cell r="L34">
            <v>158465871.734298</v>
          </cell>
          <cell r="M34">
            <v>210581113.045363</v>
          </cell>
          <cell r="N34">
            <v>264066782.828554</v>
          </cell>
          <cell r="O34">
            <v>318865216.459978</v>
          </cell>
          <cell r="P34">
            <v>354087987.776962</v>
          </cell>
          <cell r="Q34">
            <v>395882651.85649</v>
          </cell>
          <cell r="R34">
            <v>435768117.026746</v>
          </cell>
          <cell r="S34">
            <v>478331103.437518</v>
          </cell>
          <cell r="T34">
            <v>517611472.337938</v>
          </cell>
          <cell r="U34">
            <v>552781283.632489</v>
          </cell>
          <cell r="V34">
            <v>589518003.836003</v>
          </cell>
          <cell r="W34">
            <v>641216958.118424</v>
          </cell>
          <cell r="X34">
            <v>695701571.276273</v>
          </cell>
          <cell r="Y34">
            <v>753108339.826969</v>
          </cell>
        </row>
        <row r="56">
          <cell r="F56">
            <v>0.5</v>
          </cell>
        </row>
        <row r="88">
          <cell r="F88">
            <v>4.99</v>
          </cell>
          <cell r="G88">
            <v>4.99</v>
          </cell>
          <cell r="H88">
            <v>4.99</v>
          </cell>
          <cell r="I88">
            <v>4.99</v>
          </cell>
          <cell r="J88">
            <v>4.99</v>
          </cell>
          <cell r="K88">
            <v>4.99</v>
          </cell>
          <cell r="L88">
            <v>4.99</v>
          </cell>
          <cell r="M88">
            <v>4.99</v>
          </cell>
          <cell r="N88">
            <v>4.99</v>
          </cell>
          <cell r="O88">
            <v>4.99</v>
          </cell>
          <cell r="P88">
            <v>4.99</v>
          </cell>
          <cell r="Q88">
            <v>4.99</v>
          </cell>
          <cell r="R88">
            <v>4.99</v>
          </cell>
          <cell r="S88">
            <v>4.99</v>
          </cell>
          <cell r="T88">
            <v>4.99</v>
          </cell>
          <cell r="U88">
            <v>4.99</v>
          </cell>
          <cell r="V88">
            <v>4.99</v>
          </cell>
          <cell r="W88">
            <v>4.99</v>
          </cell>
          <cell r="X88">
            <v>4.99</v>
          </cell>
          <cell r="Y88">
            <v>4.99</v>
          </cell>
        </row>
        <row r="92">
          <cell r="F92">
            <v>2.495</v>
          </cell>
          <cell r="G92">
            <v>2.495</v>
          </cell>
          <cell r="H92">
            <v>2.495</v>
          </cell>
          <cell r="I92">
            <v>2.495</v>
          </cell>
          <cell r="J92">
            <v>2.495</v>
          </cell>
          <cell r="K92">
            <v>2.495</v>
          </cell>
          <cell r="L92">
            <v>2.495</v>
          </cell>
          <cell r="M92">
            <v>2.495</v>
          </cell>
          <cell r="N92">
            <v>2.495</v>
          </cell>
          <cell r="O92">
            <v>2.495</v>
          </cell>
          <cell r="P92">
            <v>2.495</v>
          </cell>
          <cell r="Q92">
            <v>2.495</v>
          </cell>
          <cell r="R92">
            <v>2.495</v>
          </cell>
          <cell r="S92">
            <v>2.495</v>
          </cell>
          <cell r="T92">
            <v>2.495</v>
          </cell>
          <cell r="U92">
            <v>2.495</v>
          </cell>
          <cell r="V92">
            <v>2.495</v>
          </cell>
          <cell r="W92">
            <v>2.495</v>
          </cell>
          <cell r="X92">
            <v>2.495</v>
          </cell>
          <cell r="Y92">
            <v>2.495</v>
          </cell>
        </row>
        <row r="95">
          <cell r="F95">
            <v>2.5</v>
          </cell>
          <cell r="G95">
            <v>2.5</v>
          </cell>
          <cell r="H95">
            <v>2.5</v>
          </cell>
          <cell r="I95">
            <v>2.5</v>
          </cell>
          <cell r="J95">
            <v>2.5</v>
          </cell>
          <cell r="K95">
            <v>2.5</v>
          </cell>
          <cell r="L95">
            <v>2.5</v>
          </cell>
          <cell r="M95">
            <v>2.5</v>
          </cell>
          <cell r="N95">
            <v>2.5</v>
          </cell>
          <cell r="O95">
            <v>2.5</v>
          </cell>
          <cell r="P95">
            <v>2.5</v>
          </cell>
          <cell r="Q95">
            <v>2.5</v>
          </cell>
          <cell r="R95">
            <v>2.5</v>
          </cell>
          <cell r="S95">
            <v>2.5</v>
          </cell>
          <cell r="T95">
            <v>2.5</v>
          </cell>
          <cell r="U95">
            <v>2.5</v>
          </cell>
          <cell r="V95">
            <v>2.5</v>
          </cell>
          <cell r="W95">
            <v>2.5</v>
          </cell>
          <cell r="X95">
            <v>2.5</v>
          </cell>
          <cell r="Y95">
            <v>2.5</v>
          </cell>
        </row>
        <row r="97">
          <cell r="F97">
            <v>1.2</v>
          </cell>
          <cell r="G97">
            <v>1.2</v>
          </cell>
          <cell r="H97">
            <v>1.2</v>
          </cell>
          <cell r="I97">
            <v>1.2</v>
          </cell>
          <cell r="J97">
            <v>1.2</v>
          </cell>
          <cell r="K97">
            <v>1.2</v>
          </cell>
          <cell r="L97">
            <v>1.2</v>
          </cell>
          <cell r="M97">
            <v>1.2</v>
          </cell>
          <cell r="N97">
            <v>1.2</v>
          </cell>
          <cell r="O97">
            <v>1.2</v>
          </cell>
          <cell r="P97">
            <v>1.2</v>
          </cell>
          <cell r="Q97">
            <v>1.2</v>
          </cell>
          <cell r="R97">
            <v>1.2</v>
          </cell>
          <cell r="S97">
            <v>1.2</v>
          </cell>
          <cell r="T97">
            <v>1.2</v>
          </cell>
          <cell r="U97">
            <v>1.2</v>
          </cell>
          <cell r="V97">
            <v>1.2</v>
          </cell>
          <cell r="W97">
            <v>1.2</v>
          </cell>
          <cell r="X97">
            <v>1.2</v>
          </cell>
          <cell r="Y97">
            <v>1.2</v>
          </cell>
        </row>
        <row r="253">
          <cell r="F253">
            <v>0.5</v>
          </cell>
        </row>
      </sheetData>
      <sheetData sheetId="1">
        <row r="29">
          <cell r="E29">
            <v>-4685.06764795686</v>
          </cell>
          <cell r="F29">
            <v>-13683.6912623564</v>
          </cell>
          <cell r="G29">
            <v>-36349.036595828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</row>
        <row r="102">
          <cell r="E102">
            <v>869.447884585713</v>
          </cell>
          <cell r="F102">
            <v>3158.34292479725</v>
          </cell>
          <cell r="G102">
            <v>10590.6868553082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</row>
        <row r="103">
          <cell r="E103">
            <v>289.815961528571</v>
          </cell>
          <cell r="F103">
            <v>1342.59693646099</v>
          </cell>
          <cell r="G103">
            <v>4872.82588823038</v>
          </cell>
          <cell r="H103">
            <v>4583.00992670181</v>
          </cell>
          <cell r="I103">
            <v>3530.22895176939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</row>
        <row r="104">
          <cell r="E104">
            <v>579.631923057142</v>
          </cell>
          <cell r="F104">
            <v>2395.3779113934</v>
          </cell>
          <cell r="G104">
            <v>8113.2388784712</v>
          </cell>
          <cell r="H104">
            <v>3530.22895176939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</row>
      </sheetData>
      <sheetData sheetId="2"/>
      <sheetData sheetId="3">
        <row r="68">
          <cell r="E68">
            <v>2245.90471875</v>
          </cell>
          <cell r="F68">
            <v>1225.0389375</v>
          </cell>
          <cell r="G68">
            <v>918.779203125</v>
          </cell>
          <cell r="H68">
            <v>3617.69311230469</v>
          </cell>
          <cell r="I68">
            <v>3746.89643774414</v>
          </cell>
          <cell r="J68">
            <v>4118.35599838257</v>
          </cell>
          <cell r="K68">
            <v>1453.53741119385</v>
          </cell>
          <cell r="L68">
            <v>2888.90560474777</v>
          </cell>
          <cell r="M68">
            <v>1676.11032728291</v>
          </cell>
          <cell r="N68">
            <v>2759.44992906332</v>
          </cell>
          <cell r="O68">
            <v>1529.19516902259</v>
          </cell>
          <cell r="P68">
            <v>758.848730492413</v>
          </cell>
          <cell r="Q68">
            <v>995.988958771292</v>
          </cell>
          <cell r="R68">
            <v>630.57742519611</v>
          </cell>
          <cell r="S68">
            <v>829.451843911806</v>
          </cell>
          <cell r="T68">
            <v>493.851262329069</v>
          </cell>
          <cell r="U68">
            <v>278.302921312514</v>
          </cell>
          <cell r="V68">
            <v>534.096047518869</v>
          </cell>
          <cell r="W68">
            <v>214.098846634719</v>
          </cell>
          <cell r="X68">
            <v>245.177711468791</v>
          </cell>
        </row>
      </sheetData>
      <sheetData sheetId="4">
        <row r="46">
          <cell r="F46">
            <v>0</v>
          </cell>
          <cell r="G46">
            <v>24.37158203125</v>
          </cell>
          <cell r="H46">
            <v>72.6511474609375</v>
          </cell>
          <cell r="I46">
            <v>114.896065673828</v>
          </cell>
          <cell r="J46">
            <v>152.483028503418</v>
          </cell>
          <cell r="K46">
            <v>186.511499795532</v>
          </cell>
          <cell r="L46">
            <v>217.855908238373</v>
          </cell>
          <cell r="M46">
            <v>247.208419973274</v>
          </cell>
          <cell r="N46">
            <v>275.113942713279</v>
          </cell>
          <cell r="O46">
            <v>301.998729533447</v>
          </cell>
          <cell r="P46">
            <v>328.193714838703</v>
          </cell>
          <cell r="Q46">
            <v>353.953519270692</v>
          </cell>
          <cell r="R46">
            <v>379.471897812651</v>
          </cell>
          <cell r="S46">
            <v>404.894270522494</v>
          </cell>
          <cell r="T46">
            <v>430.327863523287</v>
          </cell>
          <cell r="U46">
            <v>455.849895232399</v>
          </cell>
          <cell r="V46">
            <v>481.51416608544</v>
          </cell>
          <cell r="W46">
            <v>507.356346516403</v>
          </cell>
          <cell r="X46">
            <v>533.398205448342</v>
          </cell>
          <cell r="Y46">
            <v>559.650978161893</v>
          </cell>
        </row>
      </sheetData>
      <sheetData sheetId="5"/>
      <sheetData sheetId="6">
        <row r="41">
          <cell r="E41">
            <v>627.096443075657</v>
          </cell>
          <cell r="F41">
            <v>677.963571104538</v>
          </cell>
          <cell r="G41">
            <v>1230.66953501102</v>
          </cell>
          <cell r="H41">
            <v>3078.42745067415</v>
          </cell>
          <cell r="I41">
            <v>5927.06290179893</v>
          </cell>
          <cell r="J41">
            <v>9137.54037362306</v>
          </cell>
          <cell r="K41">
            <v>13141.9151992664</v>
          </cell>
          <cell r="L41">
            <v>17302.7960655418</v>
          </cell>
          <cell r="M41">
            <v>21573.0919410318</v>
          </cell>
          <cell r="N41">
            <v>25948.1988821646</v>
          </cell>
          <cell r="O41">
            <v>28760.3849441126</v>
          </cell>
          <cell r="P41">
            <v>32097.2709242221</v>
          </cell>
          <cell r="Q41">
            <v>35281.7264634154</v>
          </cell>
          <cell r="R41">
            <v>38679.9552984514</v>
          </cell>
          <cell r="S41">
            <v>41816.099951461</v>
          </cell>
          <cell r="T41">
            <v>44624.0576852179</v>
          </cell>
          <cell r="U41">
            <v>47557.1174262665</v>
          </cell>
          <cell r="V41">
            <v>51684.761936175</v>
          </cell>
          <cell r="W41">
            <v>56034.8134506976</v>
          </cell>
          <cell r="X41">
            <v>60618.1698517852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21">
          <cell r="E21">
            <v>449.18094375</v>
          </cell>
          <cell r="F21">
            <v>694.18873125</v>
          </cell>
          <cell r="G21">
            <v>877.944571875</v>
          </cell>
          <cell r="H21">
            <v>1601.48319433594</v>
          </cell>
          <cell r="I21">
            <v>2350.86248188476</v>
          </cell>
          <cell r="J21">
            <v>2725.35273781128</v>
          </cell>
          <cell r="K21">
            <v>2771.05243255005</v>
          </cell>
          <cell r="L21">
            <v>3165.0777128746</v>
          </cell>
          <cell r="M21">
            <v>2776.76115587025</v>
          </cell>
          <cell r="N21">
            <v>2579.27185413408</v>
          </cell>
          <cell r="O21">
            <v>2061.43968826209</v>
          </cell>
          <cell r="P21">
            <v>1922.5019521218</v>
          </cell>
          <cell r="Q21">
            <v>1543.9186229265</v>
          </cell>
          <cell r="R21">
            <v>1334.81204250914</v>
          </cell>
          <cell r="S21">
            <v>948.812425478842</v>
          </cell>
          <cell r="T21">
            <v>741.743644140138</v>
          </cell>
          <cell r="U21">
            <v>645.634482304158</v>
          </cell>
          <cell r="V21">
            <v>553.255900053674</v>
          </cell>
          <cell r="W21">
            <v>469.960184341395</v>
          </cell>
          <cell r="X21">
            <v>353.105357852792</v>
          </cell>
        </row>
        <row r="30">
          <cell r="E30">
            <v>0</v>
          </cell>
          <cell r="F30">
            <v>12.185791015625</v>
          </cell>
          <cell r="G30">
            <v>48.5113647460938</v>
          </cell>
          <cell r="H30">
            <v>93.7736065673828</v>
          </cell>
          <cell r="I30">
            <v>133.689547088623</v>
          </cell>
          <cell r="J30">
            <v>169.497264149475</v>
          </cell>
          <cell r="K30">
            <v>202.183704016953</v>
          </cell>
          <cell r="L30">
            <v>232.532164105824</v>
          </cell>
          <cell r="M30">
            <v>261.161181343277</v>
          </cell>
          <cell r="N30">
            <v>288.556336123363</v>
          </cell>
          <cell r="O30">
            <v>315.096222186075</v>
          </cell>
          <cell r="P30">
            <v>341.073617054697</v>
          </cell>
          <cell r="Q30">
            <v>366.712708541671</v>
          </cell>
          <cell r="R30">
            <v>392.183084167572</v>
          </cell>
          <cell r="S30">
            <v>417.611067022891</v>
          </cell>
          <cell r="T30">
            <v>443.088879377843</v>
          </cell>
          <cell r="U30">
            <v>468.68203065892</v>
          </cell>
          <cell r="V30">
            <v>494.435256300922</v>
          </cell>
          <cell r="W30">
            <v>520.377275982373</v>
          </cell>
          <cell r="X30">
            <v>546.524591805118</v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Revenue"/>
      <sheetName val="nCube"/>
      <sheetName val="STB Forecast"/>
      <sheetName val="STB"/>
      <sheetName val="DRM"/>
      <sheetName val="Streaming Server"/>
    </sheetNames>
    <sheetDataSet>
      <sheetData sheetId="0">
        <row r="8">
          <cell r="R8">
            <v>480.594566037736</v>
          </cell>
        </row>
        <row r="17">
          <cell r="N17">
            <v>13124.1636714969</v>
          </cell>
        </row>
        <row r="17">
          <cell r="R17">
            <v>3695.41517745107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EBS FCF"/>
    </sheetNames>
    <sheetDataSet>
      <sheetData sheetId="0">
        <row r="6">
          <cell r="D6">
            <v>394.939586852562</v>
          </cell>
          <cell r="E6">
            <v>1829.59101561818</v>
          </cell>
          <cell r="F6">
            <v>6640.32385570473</v>
          </cell>
          <cell r="G6">
            <v>21508.0241758935</v>
          </cell>
          <cell r="H6">
            <v>42097.8636047467</v>
          </cell>
          <cell r="I6">
            <v>66955.8145161195</v>
          </cell>
          <cell r="J6">
            <v>97960.7207084753</v>
          </cell>
          <cell r="K6">
            <v>130177.415337134</v>
          </cell>
          <cell r="L6">
            <v>163241.283930379</v>
          </cell>
          <cell r="M6">
            <v>197116.679266168</v>
          </cell>
          <cell r="N6">
            <v>218890.756080304</v>
          </cell>
          <cell r="O6">
            <v>244727.457511284</v>
          </cell>
          <cell r="P6">
            <v>269383.926889261</v>
          </cell>
          <cell r="Q6">
            <v>295695.59121592</v>
          </cell>
          <cell r="R6">
            <v>319978.001081635</v>
          </cell>
          <cell r="S6">
            <v>341719.338972811</v>
          </cell>
          <cell r="T6">
            <v>364429.311462256</v>
          </cell>
          <cell r="U6">
            <v>396388.665018662</v>
          </cell>
          <cell r="V6">
            <v>430070.062243514</v>
          </cell>
          <cell r="W6">
            <v>465557.882802126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2.v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.41"/>
    <col collapsed="false" customWidth="true" hidden="false" outlineLevel="0" max="2" min="2" style="2" width="50.56"/>
    <col collapsed="false" customWidth="true" hidden="false" outlineLevel="0" max="3" min="3" style="2" width="10.41"/>
    <col collapsed="false" customWidth="true" hidden="false" outlineLevel="0" max="4" min="4" style="2" width="15.28"/>
    <col collapsed="false" customWidth="true" hidden="false" outlineLevel="0" max="5" min="5" style="2" width="11.42"/>
    <col collapsed="false" customWidth="true" hidden="false" outlineLevel="0" max="6" min="6" style="2" width="13.99"/>
    <col collapsed="false" customWidth="true" hidden="false" outlineLevel="0" max="7" min="7" style="2" width="10.41"/>
    <col collapsed="false" customWidth="true" hidden="false" outlineLevel="0" max="8" min="8" style="2" width="11.56"/>
    <col collapsed="false" customWidth="true" hidden="false" outlineLevel="0" max="9" min="9" style="2" width="15.41"/>
    <col collapsed="false" customWidth="true" hidden="false" outlineLevel="0" max="10" min="10" style="2" width="11.42"/>
    <col collapsed="false" customWidth="true" hidden="false" outlineLevel="0" max="11" min="11" style="2" width="10.71"/>
    <col collapsed="false" customWidth="true" hidden="false" outlineLevel="0" max="12" min="12" style="2" width="11.7"/>
    <col collapsed="false" customWidth="true" hidden="false" outlineLevel="0" max="13" min="13" style="2" width="10.99"/>
    <col collapsed="false" customWidth="true" hidden="false" outlineLevel="0" max="15" min="14" style="2" width="11.7"/>
    <col collapsed="false" customWidth="true" hidden="false" outlineLevel="0" max="17" min="16" style="2" width="10.99"/>
    <col collapsed="false" customWidth="true" hidden="false" outlineLevel="0" max="18" min="18" style="2" width="10.71"/>
    <col collapsed="false" customWidth="true" hidden="false" outlineLevel="0" max="20" min="19" style="2" width="11.42"/>
    <col collapsed="false" customWidth="true" hidden="false" outlineLevel="0" max="22" min="21" style="2" width="10.99"/>
    <col collapsed="false" customWidth="true" hidden="false" outlineLevel="0" max="23" min="23" style="2" width="11.42"/>
    <col collapsed="false" customWidth="true" hidden="false" outlineLevel="0" max="24" min="24" style="2" width="3.42"/>
    <col collapsed="false" customWidth="false" hidden="false" outlineLevel="0" max="257" min="25" style="2" width="9.14"/>
  </cols>
  <sheetData>
    <row r="1" customFormat="false" ht="21.75" hidden="false" customHeight="true" outlineLevel="0" collapsed="false">
      <c r="A1" s="3" t="n">
        <v>1</v>
      </c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3" t="n">
        <f aca="false">A1+1</f>
        <v>2</v>
      </c>
      <c r="B2" s="7" t="s">
        <v>1</v>
      </c>
      <c r="C2" s="8" t="s">
        <v>2</v>
      </c>
      <c r="D2" s="5" t="n">
        <v>2001</v>
      </c>
      <c r="E2" s="5" t="n">
        <v>2002</v>
      </c>
      <c r="F2" s="5" t="n">
        <v>2003</v>
      </c>
      <c r="G2" s="5" t="n">
        <v>2004</v>
      </c>
      <c r="H2" s="5" t="n">
        <v>2005</v>
      </c>
      <c r="I2" s="5" t="n">
        <v>2006</v>
      </c>
      <c r="J2" s="5" t="n">
        <v>2007</v>
      </c>
      <c r="K2" s="5" t="n">
        <v>2008</v>
      </c>
      <c r="L2" s="5" t="n">
        <v>2009</v>
      </c>
      <c r="M2" s="5" t="n">
        <v>2010</v>
      </c>
      <c r="N2" s="5" t="n">
        <v>2011</v>
      </c>
      <c r="O2" s="5" t="n">
        <v>2012</v>
      </c>
      <c r="P2" s="5" t="n">
        <v>2013</v>
      </c>
      <c r="Q2" s="5" t="n">
        <v>2014</v>
      </c>
      <c r="R2" s="5" t="n">
        <v>2015</v>
      </c>
      <c r="S2" s="5" t="n">
        <v>2016</v>
      </c>
      <c r="T2" s="5" t="n">
        <v>2017</v>
      </c>
      <c r="U2" s="5" t="n">
        <v>2018</v>
      </c>
      <c r="V2" s="5" t="n">
        <v>2019</v>
      </c>
      <c r="W2" s="5" t="n">
        <v>2020</v>
      </c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8.75" hidden="false" customHeight="false" outlineLevel="0" collapsed="false">
      <c r="A3" s="3" t="n">
        <f aca="false">A2+1</f>
        <v>3</v>
      </c>
      <c r="B3" s="9" t="s">
        <v>3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</row>
    <row r="4" customFormat="false" ht="15.75" hidden="false" customHeight="false" outlineLevel="0" collapsed="false">
      <c r="A4" s="3" t="n">
        <f aca="false">A3+1</f>
        <v>4</v>
      </c>
      <c r="B4" s="12" t="s">
        <v>4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</row>
    <row r="5" customFormat="false" ht="12.75" hidden="false" customHeight="false" outlineLevel="0" collapsed="false">
      <c r="A5" s="3" t="n">
        <f aca="false">A4+1</f>
        <v>5</v>
      </c>
      <c r="B5" s="13" t="s">
        <v>5</v>
      </c>
      <c r="C5" s="14"/>
      <c r="D5" s="15" t="n">
        <f aca="false">[1]Assumptions!F88</f>
        <v>4.99</v>
      </c>
      <c r="E5" s="15" t="n">
        <f aca="false">[1]Assumptions!G88</f>
        <v>4.99</v>
      </c>
      <c r="F5" s="15" t="n">
        <f aca="false">[1]Assumptions!H88</f>
        <v>4.99</v>
      </c>
      <c r="G5" s="15" t="n">
        <f aca="false">[1]Assumptions!I88</f>
        <v>4.99</v>
      </c>
      <c r="H5" s="15" t="n">
        <f aca="false">[1]Assumptions!J88</f>
        <v>4.99</v>
      </c>
      <c r="I5" s="15" t="n">
        <f aca="false">[1]Assumptions!K88</f>
        <v>4.99</v>
      </c>
      <c r="J5" s="15" t="n">
        <f aca="false">[1]Assumptions!L88</f>
        <v>4.99</v>
      </c>
      <c r="K5" s="15" t="n">
        <f aca="false">[1]Assumptions!M88</f>
        <v>4.99</v>
      </c>
      <c r="L5" s="15" t="n">
        <f aca="false">[1]Assumptions!N88</f>
        <v>4.99</v>
      </c>
      <c r="M5" s="15" t="n">
        <f aca="false">[1]Assumptions!O88</f>
        <v>4.99</v>
      </c>
      <c r="N5" s="15" t="n">
        <f aca="false">[1]Assumptions!P88</f>
        <v>4.99</v>
      </c>
      <c r="O5" s="15" t="n">
        <f aca="false">[1]Assumptions!Q88</f>
        <v>4.99</v>
      </c>
      <c r="P5" s="15" t="n">
        <f aca="false">[1]Assumptions!R88</f>
        <v>4.99</v>
      </c>
      <c r="Q5" s="15" t="n">
        <f aca="false">[1]Assumptions!S88</f>
        <v>4.99</v>
      </c>
      <c r="R5" s="15" t="n">
        <f aca="false">[1]Assumptions!T88</f>
        <v>4.99</v>
      </c>
      <c r="S5" s="15" t="n">
        <f aca="false">[1]Assumptions!U88</f>
        <v>4.99</v>
      </c>
      <c r="T5" s="15" t="n">
        <f aca="false">[1]Assumptions!V88</f>
        <v>4.99</v>
      </c>
      <c r="U5" s="15" t="n">
        <f aca="false">[1]Assumptions!W88</f>
        <v>4.99</v>
      </c>
      <c r="V5" s="15" t="n">
        <f aca="false">[1]Assumptions!X88</f>
        <v>4.99</v>
      </c>
      <c r="W5" s="15" t="n">
        <f aca="false">[1]Assumptions!Y88</f>
        <v>4.99</v>
      </c>
      <c r="X5" s="10"/>
      <c r="Y5" s="10"/>
      <c r="Z5" s="10"/>
      <c r="AA5" s="10"/>
      <c r="AB5" s="10"/>
      <c r="AC5" s="10"/>
      <c r="AD5" s="10"/>
      <c r="AE5" s="10"/>
      <c r="AF5" s="10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</row>
    <row r="6" customFormat="false" ht="12.75" hidden="false" customHeight="false" outlineLevel="0" collapsed="false">
      <c r="A6" s="3" t="n">
        <f aca="false">A5+1</f>
        <v>6</v>
      </c>
      <c r="B6" s="13" t="s">
        <v>6</v>
      </c>
      <c r="C6" s="14"/>
      <c r="D6" s="15" t="n">
        <f aca="false">[1]Assumptions!F92</f>
        <v>2.495</v>
      </c>
      <c r="E6" s="15" t="n">
        <f aca="false">[1]Assumptions!G92</f>
        <v>2.495</v>
      </c>
      <c r="F6" s="15" t="n">
        <f aca="false">[1]Assumptions!H92</f>
        <v>2.495</v>
      </c>
      <c r="G6" s="15" t="n">
        <f aca="false">[1]Assumptions!I92</f>
        <v>2.495</v>
      </c>
      <c r="H6" s="15" t="n">
        <f aca="false">[1]Assumptions!J92</f>
        <v>2.495</v>
      </c>
      <c r="I6" s="15" t="n">
        <f aca="false">[1]Assumptions!K92</f>
        <v>2.495</v>
      </c>
      <c r="J6" s="15" t="n">
        <f aca="false">[1]Assumptions!L92</f>
        <v>2.495</v>
      </c>
      <c r="K6" s="15" t="n">
        <f aca="false">[1]Assumptions!M92</f>
        <v>2.495</v>
      </c>
      <c r="L6" s="15" t="n">
        <f aca="false">[1]Assumptions!N92</f>
        <v>2.495</v>
      </c>
      <c r="M6" s="15" t="n">
        <f aca="false">[1]Assumptions!O92</f>
        <v>2.495</v>
      </c>
      <c r="N6" s="15" t="n">
        <f aca="false">[1]Assumptions!P92</f>
        <v>2.495</v>
      </c>
      <c r="O6" s="15" t="n">
        <f aca="false">[1]Assumptions!Q92</f>
        <v>2.495</v>
      </c>
      <c r="P6" s="15" t="n">
        <f aca="false">[1]Assumptions!R92</f>
        <v>2.495</v>
      </c>
      <c r="Q6" s="15" t="n">
        <f aca="false">[1]Assumptions!S92</f>
        <v>2.495</v>
      </c>
      <c r="R6" s="15" t="n">
        <f aca="false">[1]Assumptions!T92</f>
        <v>2.495</v>
      </c>
      <c r="S6" s="15" t="n">
        <f aca="false">[1]Assumptions!U92</f>
        <v>2.495</v>
      </c>
      <c r="T6" s="15" t="n">
        <f aca="false">[1]Assumptions!V92</f>
        <v>2.495</v>
      </c>
      <c r="U6" s="15" t="n">
        <f aca="false">[1]Assumptions!W92</f>
        <v>2.495</v>
      </c>
      <c r="V6" s="15" t="n">
        <f aca="false">[1]Assumptions!X92</f>
        <v>2.495</v>
      </c>
      <c r="W6" s="15" t="n">
        <f aca="false">[1]Assumptions!Y92</f>
        <v>2.495</v>
      </c>
      <c r="X6" s="14"/>
      <c r="Y6" s="10"/>
      <c r="Z6" s="10"/>
      <c r="AA6" s="10"/>
      <c r="AB6" s="10"/>
      <c r="AC6" s="10"/>
      <c r="AD6" s="10"/>
      <c r="AE6" s="10"/>
      <c r="AF6" s="10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</row>
    <row r="7" customFormat="false" ht="12.75" hidden="false" customHeight="false" outlineLevel="0" collapsed="false">
      <c r="A7" s="3" t="n">
        <f aca="false">A6+1</f>
        <v>7</v>
      </c>
      <c r="B7" s="13" t="s">
        <v>7</v>
      </c>
      <c r="C7" s="16"/>
      <c r="D7" s="17" t="n">
        <f aca="false">[1]Assumptions!F97</f>
        <v>1.2</v>
      </c>
      <c r="E7" s="17" t="n">
        <f aca="false">[1]Assumptions!G97</f>
        <v>1.2</v>
      </c>
      <c r="F7" s="17" t="n">
        <f aca="false">[1]Assumptions!H97</f>
        <v>1.2</v>
      </c>
      <c r="G7" s="17" t="n">
        <f aca="false">[1]Assumptions!I97</f>
        <v>1.2</v>
      </c>
      <c r="H7" s="17" t="n">
        <f aca="false">[1]Assumptions!J97</f>
        <v>1.2</v>
      </c>
      <c r="I7" s="17" t="n">
        <f aca="false">[1]Assumptions!K97</f>
        <v>1.2</v>
      </c>
      <c r="J7" s="17" t="n">
        <f aca="false">[1]Assumptions!L97</f>
        <v>1.2</v>
      </c>
      <c r="K7" s="17" t="n">
        <f aca="false">[1]Assumptions!M97</f>
        <v>1.2</v>
      </c>
      <c r="L7" s="17" t="n">
        <f aca="false">[1]Assumptions!N97</f>
        <v>1.2</v>
      </c>
      <c r="M7" s="17" t="n">
        <f aca="false">[1]Assumptions!O97</f>
        <v>1.2</v>
      </c>
      <c r="N7" s="17" t="n">
        <f aca="false">[1]Assumptions!P97</f>
        <v>1.2</v>
      </c>
      <c r="O7" s="17" t="n">
        <f aca="false">[1]Assumptions!Q97</f>
        <v>1.2</v>
      </c>
      <c r="P7" s="17" t="n">
        <f aca="false">[1]Assumptions!R97</f>
        <v>1.2</v>
      </c>
      <c r="Q7" s="17" t="n">
        <f aca="false">[1]Assumptions!S97</f>
        <v>1.2</v>
      </c>
      <c r="R7" s="17" t="n">
        <f aca="false">[1]Assumptions!T97</f>
        <v>1.2</v>
      </c>
      <c r="S7" s="17" t="n">
        <f aca="false">[1]Assumptions!U97</f>
        <v>1.2</v>
      </c>
      <c r="T7" s="17" t="n">
        <f aca="false">[1]Assumptions!V97</f>
        <v>1.2</v>
      </c>
      <c r="U7" s="17" t="n">
        <f aca="false">[1]Assumptions!W97</f>
        <v>1.2</v>
      </c>
      <c r="V7" s="17" t="n">
        <f aca="false">[1]Assumptions!X97</f>
        <v>1.2</v>
      </c>
      <c r="W7" s="17" t="n">
        <f aca="false">[1]Assumptions!Y97</f>
        <v>1.2</v>
      </c>
      <c r="X7" s="10"/>
      <c r="Y7" s="10"/>
      <c r="Z7" s="10"/>
      <c r="AA7" s="10"/>
      <c r="AB7" s="10"/>
      <c r="AC7" s="10"/>
      <c r="AD7" s="10"/>
      <c r="AE7" s="10"/>
      <c r="AF7" s="10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</row>
    <row r="8" customFormat="false" ht="12.75" hidden="false" customHeight="false" outlineLevel="0" collapsed="false">
      <c r="A8" s="3" t="n">
        <f aca="false">A7+1</f>
        <v>8</v>
      </c>
      <c r="B8" s="13" t="s">
        <v>8</v>
      </c>
      <c r="C8" s="14"/>
      <c r="D8" s="14" t="n">
        <f aca="false">D5-D6-D7</f>
        <v>1.295</v>
      </c>
      <c r="E8" s="14" t="n">
        <f aca="false">E5-E6-E7</f>
        <v>1.295</v>
      </c>
      <c r="F8" s="14" t="n">
        <f aca="false">F5-F6-F7</f>
        <v>1.295</v>
      </c>
      <c r="G8" s="14" t="n">
        <f aca="false">G5-G6-G7</f>
        <v>1.295</v>
      </c>
      <c r="H8" s="14" t="n">
        <f aca="false">H5-H6-H7</f>
        <v>1.295</v>
      </c>
      <c r="I8" s="14" t="n">
        <f aca="false">I5-I6-I7</f>
        <v>1.295</v>
      </c>
      <c r="J8" s="14" t="n">
        <f aca="false">J5-J6-J7</f>
        <v>1.295</v>
      </c>
      <c r="K8" s="14" t="n">
        <f aca="false">K5-K6-K7</f>
        <v>1.295</v>
      </c>
      <c r="L8" s="14" t="n">
        <f aca="false">L5-L6-L7</f>
        <v>1.295</v>
      </c>
      <c r="M8" s="14" t="n">
        <f aca="false">M5-M6-M7</f>
        <v>1.295</v>
      </c>
      <c r="N8" s="14" t="n">
        <f aca="false">N5-N6-N7</f>
        <v>1.295</v>
      </c>
      <c r="O8" s="14" t="n">
        <f aca="false">O5-O6-O7</f>
        <v>1.295</v>
      </c>
      <c r="P8" s="14" t="n">
        <f aca="false">P5-P6-P7</f>
        <v>1.295</v>
      </c>
      <c r="Q8" s="14" t="n">
        <f aca="false">Q5-Q6-Q7</f>
        <v>1.295</v>
      </c>
      <c r="R8" s="14" t="n">
        <f aca="false">R5-R6-R7</f>
        <v>1.295</v>
      </c>
      <c r="S8" s="14" t="n">
        <f aca="false">S5-S6-S7</f>
        <v>1.295</v>
      </c>
      <c r="T8" s="14" t="n">
        <f aca="false">T5-T6-T7</f>
        <v>1.295</v>
      </c>
      <c r="U8" s="14" t="n">
        <f aca="false">U5-U6-U7</f>
        <v>1.295</v>
      </c>
      <c r="V8" s="14" t="n">
        <f aca="false">V5-V6-V7</f>
        <v>1.295</v>
      </c>
      <c r="W8" s="14" t="n">
        <f aca="false">W5-W6-W7</f>
        <v>1.295</v>
      </c>
      <c r="X8" s="10"/>
      <c r="Y8" s="10"/>
      <c r="Z8" s="10"/>
      <c r="AA8" s="10"/>
      <c r="AB8" s="10"/>
      <c r="AC8" s="10"/>
      <c r="AD8" s="10"/>
      <c r="AE8" s="10"/>
      <c r="AF8" s="10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</row>
    <row r="9" customFormat="false" ht="12.75" hidden="false" customHeight="false" outlineLevel="0" collapsed="false">
      <c r="A9" s="3" t="n">
        <f aca="false">A8+1</f>
        <v>9</v>
      </c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0"/>
      <c r="Y9" s="10"/>
      <c r="Z9" s="10"/>
      <c r="AA9" s="10"/>
      <c r="AB9" s="10"/>
      <c r="AC9" s="10"/>
      <c r="AD9" s="10"/>
      <c r="AE9" s="10"/>
      <c r="AF9" s="10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</row>
    <row r="10" customFormat="false" ht="12.75" hidden="false" customHeight="false" outlineLevel="0" collapsed="false">
      <c r="A10" s="3" t="n">
        <f aca="false">A9+1</f>
        <v>10</v>
      </c>
      <c r="B10" s="13" t="s">
        <v>9</v>
      </c>
      <c r="C10" s="18"/>
      <c r="D10" s="19" t="n">
        <f aca="false">[1]Assumptions!F34</f>
        <v>464634.808061837</v>
      </c>
      <c r="E10" s="19" t="n">
        <f aca="false">[1]Assumptions!G34</f>
        <v>2354253.14509692</v>
      </c>
      <c r="F10" s="19" t="n">
        <f aca="false">[1]Assumptions!H34</f>
        <v>9276923.03370513</v>
      </c>
      <c r="G10" s="19" t="n">
        <f aca="false">[1]Assumptions!I34</f>
        <v>32420183.5004277</v>
      </c>
      <c r="H10" s="19" t="n">
        <f aca="false">[1]Assumptions!J34</f>
        <v>68099485.2429726</v>
      </c>
      <c r="I10" s="19" t="n">
        <f aca="false">[1]Assumptions!K34</f>
        <v>108310876.423135</v>
      </c>
      <c r="J10" s="19" t="n">
        <f aca="false">[1]Assumptions!L34</f>
        <v>158465871.734298</v>
      </c>
      <c r="K10" s="19" t="n">
        <f aca="false">[1]Assumptions!M34</f>
        <v>210581113.045363</v>
      </c>
      <c r="L10" s="19" t="n">
        <f aca="false">[1]Assumptions!N34</f>
        <v>264066782.828554</v>
      </c>
      <c r="M10" s="19" t="n">
        <f aca="false">[1]Assumptions!O34</f>
        <v>318865216.459978</v>
      </c>
      <c r="N10" s="19" t="n">
        <f aca="false">[1]Assumptions!P34</f>
        <v>354087987.776962</v>
      </c>
      <c r="O10" s="19" t="n">
        <f aca="false">[1]Assumptions!Q34</f>
        <v>395882651.85649</v>
      </c>
      <c r="P10" s="19" t="n">
        <f aca="false">[1]Assumptions!R34</f>
        <v>435768117.026746</v>
      </c>
      <c r="Q10" s="19" t="n">
        <f aca="false">[1]Assumptions!S34</f>
        <v>478331103.437518</v>
      </c>
      <c r="R10" s="19" t="n">
        <f aca="false">[1]Assumptions!T34</f>
        <v>517611472.337938</v>
      </c>
      <c r="S10" s="19" t="n">
        <f aca="false">[1]Assumptions!U34</f>
        <v>552781283.632489</v>
      </c>
      <c r="T10" s="19" t="n">
        <f aca="false">[1]Assumptions!V34</f>
        <v>589518003.836003</v>
      </c>
      <c r="U10" s="19" t="n">
        <f aca="false">[1]Assumptions!W34</f>
        <v>641216958.118424</v>
      </c>
      <c r="V10" s="19" t="n">
        <f aca="false">[1]Assumptions!X34</f>
        <v>695701571.276273</v>
      </c>
      <c r="W10" s="19" t="n">
        <f aca="false">[1]Assumptions!Y34</f>
        <v>753108339.826969</v>
      </c>
      <c r="X10" s="10"/>
      <c r="Y10" s="10"/>
      <c r="Z10" s="10"/>
      <c r="AA10" s="10"/>
      <c r="AB10" s="10"/>
      <c r="AC10" s="10"/>
      <c r="AD10" s="10"/>
      <c r="AE10" s="10"/>
      <c r="AF10" s="10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</row>
    <row r="11" customFormat="false" ht="12.75" hidden="false" customHeight="false" outlineLevel="0" collapsed="false">
      <c r="A11" s="3" t="n">
        <f aca="false">A10+1</f>
        <v>11</v>
      </c>
      <c r="B11" s="20" t="s">
        <v>10</v>
      </c>
      <c r="C11" s="21"/>
      <c r="D11" s="21" t="n">
        <f aca="false">D7*D$10/1000</f>
        <v>557.561769674205</v>
      </c>
      <c r="E11" s="21" t="n">
        <f aca="false">E7*E$10/1000</f>
        <v>2825.10377411631</v>
      </c>
      <c r="F11" s="21" t="n">
        <f aca="false">F7*F$10/1000</f>
        <v>11132.3076404462</v>
      </c>
      <c r="G11" s="21" t="n">
        <f aca="false">G7*G$10/1000</f>
        <v>38904.2202005133</v>
      </c>
      <c r="H11" s="21" t="n">
        <f aca="false">H7*H$10/1000</f>
        <v>81719.3822915671</v>
      </c>
      <c r="I11" s="21" t="n">
        <f aca="false">I7*I$10/1000</f>
        <v>129973.051707761</v>
      </c>
      <c r="J11" s="21" t="n">
        <f aca="false">J7*J$10/1000</f>
        <v>190159.046081158</v>
      </c>
      <c r="K11" s="21" t="n">
        <f aca="false">K7*K$10/1000</f>
        <v>252697.335654436</v>
      </c>
      <c r="L11" s="21" t="n">
        <f aca="false">L7*L$10/1000</f>
        <v>316880.139394265</v>
      </c>
      <c r="M11" s="21" t="n">
        <f aca="false">M7*M$10/1000</f>
        <v>382638.259751973</v>
      </c>
      <c r="N11" s="21" t="n">
        <f aca="false">N7*N$10/1000</f>
        <v>424905.585332354</v>
      </c>
      <c r="O11" s="21" t="n">
        <f aca="false">O7*O$10/1000</f>
        <v>475059.182227788</v>
      </c>
      <c r="P11" s="21" t="n">
        <f aca="false">P7*P$10/1000</f>
        <v>522921.740432095</v>
      </c>
      <c r="Q11" s="21" t="n">
        <f aca="false">Q7*Q$10/1000</f>
        <v>573997.324125022</v>
      </c>
      <c r="R11" s="21" t="n">
        <f aca="false">R7*R$10/1000</f>
        <v>621133.766805526</v>
      </c>
      <c r="S11" s="21" t="n">
        <f aca="false">S7*S$10/1000</f>
        <v>663337.540358987</v>
      </c>
      <c r="T11" s="21" t="n">
        <f aca="false">T7*T$10/1000</f>
        <v>707421.604603203</v>
      </c>
      <c r="U11" s="21" t="n">
        <f aca="false">U7*U$10/1000</f>
        <v>769460.349742109</v>
      </c>
      <c r="V11" s="21" t="n">
        <f aca="false">V7*V$10/1000</f>
        <v>834841.885531527</v>
      </c>
      <c r="W11" s="21" t="n">
        <f aca="false">W7*W$10/1000</f>
        <v>903730.007792363</v>
      </c>
    </row>
    <row r="12" customFormat="false" ht="12.75" hidden="false" customHeight="false" outlineLevel="0" collapsed="false">
      <c r="A12" s="3" t="n">
        <f aca="false">A11+1</f>
        <v>12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  <row r="13" customFormat="false" ht="15.75" hidden="false" customHeight="false" outlineLevel="0" collapsed="false">
      <c r="A13" s="3" t="n">
        <f aca="false">A12+1</f>
        <v>13</v>
      </c>
      <c r="B13" s="12" t="s">
        <v>11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</row>
    <row r="14" customFormat="false" ht="14.25" hidden="false" customHeight="true" outlineLevel="0" collapsed="false">
      <c r="A14" s="3" t="n">
        <f aca="false">A13+1</f>
        <v>14</v>
      </c>
      <c r="B14" s="13" t="s">
        <v>12</v>
      </c>
      <c r="C14" s="14"/>
      <c r="D14" s="15" t="n">
        <f aca="false">[1]Assumptions!F95</f>
        <v>2.5</v>
      </c>
      <c r="E14" s="15" t="n">
        <f aca="false">[1]Assumptions!G95</f>
        <v>2.5</v>
      </c>
      <c r="F14" s="15" t="n">
        <f aca="false">[1]Assumptions!H95</f>
        <v>2.5</v>
      </c>
      <c r="G14" s="15" t="n">
        <f aca="false">[1]Assumptions!I95</f>
        <v>2.5</v>
      </c>
      <c r="H14" s="15" t="n">
        <f aca="false">[1]Assumptions!J95</f>
        <v>2.5</v>
      </c>
      <c r="I14" s="15" t="n">
        <f aca="false">[1]Assumptions!K95</f>
        <v>2.5</v>
      </c>
      <c r="J14" s="15" t="n">
        <f aca="false">[1]Assumptions!L95</f>
        <v>2.5</v>
      </c>
      <c r="K14" s="15" t="n">
        <f aca="false">[1]Assumptions!M95</f>
        <v>2.5</v>
      </c>
      <c r="L14" s="15" t="n">
        <f aca="false">[1]Assumptions!N95</f>
        <v>2.5</v>
      </c>
      <c r="M14" s="15" t="n">
        <f aca="false">[1]Assumptions!O95</f>
        <v>2.5</v>
      </c>
      <c r="N14" s="15" t="n">
        <f aca="false">[1]Assumptions!P95</f>
        <v>2.5</v>
      </c>
      <c r="O14" s="15" t="n">
        <f aca="false">[1]Assumptions!Q95</f>
        <v>2.5</v>
      </c>
      <c r="P14" s="15" t="n">
        <f aca="false">[1]Assumptions!R95</f>
        <v>2.5</v>
      </c>
      <c r="Q14" s="15" t="n">
        <f aca="false">[1]Assumptions!S95</f>
        <v>2.5</v>
      </c>
      <c r="R14" s="15" t="n">
        <f aca="false">[1]Assumptions!T95</f>
        <v>2.5</v>
      </c>
      <c r="S14" s="15" t="n">
        <f aca="false">[1]Assumptions!U95</f>
        <v>2.5</v>
      </c>
      <c r="T14" s="15" t="n">
        <f aca="false">[1]Assumptions!V95</f>
        <v>2.5</v>
      </c>
      <c r="U14" s="15" t="n">
        <f aca="false">[1]Assumptions!W95</f>
        <v>2.5</v>
      </c>
      <c r="V14" s="15" t="n">
        <f aca="false">[1]Assumptions!X95</f>
        <v>2.5</v>
      </c>
      <c r="W14" s="15" t="n">
        <f aca="false">[1]Assumptions!Y95</f>
        <v>2.5</v>
      </c>
      <c r="X14" s="10"/>
      <c r="Y14" s="10"/>
      <c r="Z14" s="10"/>
      <c r="AA14" s="10"/>
      <c r="AB14" s="10"/>
      <c r="AC14" s="10"/>
      <c r="AD14" s="10"/>
      <c r="AE14" s="10"/>
      <c r="AF14" s="10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</row>
    <row r="15" customFormat="false" ht="12.75" hidden="false" customHeight="false" outlineLevel="0" collapsed="false">
      <c r="A15" s="3" t="n">
        <f aca="false">A14+1</f>
        <v>15</v>
      </c>
      <c r="B15" s="13" t="s">
        <v>13</v>
      </c>
      <c r="C15" s="21"/>
      <c r="D15" s="22" t="n">
        <f aca="false">[1]Assumptions!F28</f>
        <v>9679.89183462161</v>
      </c>
      <c r="E15" s="22" t="n">
        <f aca="false">[1]Assumptions!G28</f>
        <v>44842.9170494652</v>
      </c>
      <c r="F15" s="22" t="n">
        <f aca="false">[1]Assumptions!H28</f>
        <v>162753.035679037</v>
      </c>
      <c r="G15" s="22" t="n">
        <f aca="false">[1]Assumptions!I28</f>
        <v>527157.455291508</v>
      </c>
      <c r="H15" s="22" t="n">
        <f aca="false">[1]Assumptions!J28</f>
        <v>1031810.38246928</v>
      </c>
      <c r="I15" s="22" t="n">
        <f aca="false">[1]Assumptions!K28</f>
        <v>1641073.88519901</v>
      </c>
      <c r="J15" s="22" t="n">
        <f aca="false">[1]Assumptions!L28</f>
        <v>2400998.05658028</v>
      </c>
      <c r="K15" s="22" t="n">
        <f aca="false">[1]Assumptions!M28</f>
        <v>3190622.92492975</v>
      </c>
      <c r="L15" s="22" t="n">
        <f aca="false">[1]Assumptions!N28</f>
        <v>4001011.8610387</v>
      </c>
      <c r="M15" s="22" t="n">
        <f aca="false">[1]Assumptions!O28</f>
        <v>4831291.15848451</v>
      </c>
      <c r="N15" s="22" t="n">
        <f aca="false">[1]Assumptions!P28</f>
        <v>5364969.51177215</v>
      </c>
      <c r="O15" s="22" t="n">
        <f aca="false">[1]Assumptions!Q28</f>
        <v>5998221.9978256</v>
      </c>
      <c r="P15" s="22" t="n">
        <f aca="false">[1]Assumptions!R28</f>
        <v>6602547.22767797</v>
      </c>
      <c r="Q15" s="22" t="n">
        <f aca="false">[1]Assumptions!S28</f>
        <v>7247440.96117452</v>
      </c>
      <c r="R15" s="22" t="n">
        <f aca="false">[1]Assumptions!T28</f>
        <v>7842598.06572634</v>
      </c>
      <c r="S15" s="22" t="n">
        <f aca="false">[1]Assumptions!U28</f>
        <v>8375473.99443165</v>
      </c>
      <c r="T15" s="22" t="n">
        <f aca="false">[1]Assumptions!V28</f>
        <v>8932090.96721216</v>
      </c>
      <c r="U15" s="22" t="n">
        <f aca="false">[1]Assumptions!W28</f>
        <v>9715408.45633975</v>
      </c>
      <c r="V15" s="22" t="n">
        <f aca="false">[1]Assumptions!X28</f>
        <v>10540932.8981253</v>
      </c>
      <c r="W15" s="22" t="n">
        <f aca="false">[1]Assumptions!Y28</f>
        <v>11410732.4216207</v>
      </c>
      <c r="X15" s="10"/>
      <c r="Y15" s="10"/>
      <c r="Z15" s="10"/>
      <c r="AA15" s="10"/>
      <c r="AB15" s="10"/>
      <c r="AC15" s="10"/>
      <c r="AD15" s="10"/>
      <c r="AE15" s="10"/>
      <c r="AF15" s="10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</row>
    <row r="16" customFormat="false" ht="12.75" hidden="false" customHeight="false" outlineLevel="0" collapsed="false">
      <c r="A16" s="3" t="n">
        <f aca="false">A15+1</f>
        <v>16</v>
      </c>
      <c r="B16" s="13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</row>
    <row r="17" customFormat="false" ht="12.75" hidden="false" customHeight="false" outlineLevel="0" collapsed="false">
      <c r="A17" s="3" t="n">
        <f aca="false">A16+1</f>
        <v>17</v>
      </c>
      <c r="B17" s="13" t="s">
        <v>14</v>
      </c>
      <c r="C17" s="23"/>
      <c r="D17" s="24" t="n">
        <v>0.5</v>
      </c>
      <c r="E17" s="25" t="n">
        <f aca="false">D17</f>
        <v>0.5</v>
      </c>
      <c r="F17" s="25" t="n">
        <f aca="false">E17</f>
        <v>0.5</v>
      </c>
      <c r="G17" s="25" t="n">
        <f aca="false">F17</f>
        <v>0.5</v>
      </c>
      <c r="H17" s="25" t="n">
        <f aca="false">G17</f>
        <v>0.5</v>
      </c>
      <c r="I17" s="25" t="n">
        <f aca="false">H17</f>
        <v>0.5</v>
      </c>
      <c r="J17" s="25" t="n">
        <f aca="false">I17</f>
        <v>0.5</v>
      </c>
      <c r="K17" s="25" t="n">
        <f aca="false">J17</f>
        <v>0.5</v>
      </c>
      <c r="L17" s="25" t="n">
        <f aca="false">K17</f>
        <v>0.5</v>
      </c>
      <c r="M17" s="25" t="n">
        <f aca="false">L17</f>
        <v>0.5</v>
      </c>
      <c r="N17" s="25" t="n">
        <f aca="false">M17</f>
        <v>0.5</v>
      </c>
      <c r="O17" s="25" t="n">
        <f aca="false">N17</f>
        <v>0.5</v>
      </c>
      <c r="P17" s="25" t="n">
        <f aca="false">O17</f>
        <v>0.5</v>
      </c>
      <c r="Q17" s="25" t="n">
        <f aca="false">P17</f>
        <v>0.5</v>
      </c>
      <c r="R17" s="25" t="n">
        <f aca="false">Q17</f>
        <v>0.5</v>
      </c>
      <c r="S17" s="25" t="n">
        <f aca="false">R17</f>
        <v>0.5</v>
      </c>
      <c r="T17" s="25" t="n">
        <f aca="false">S17</f>
        <v>0.5</v>
      </c>
      <c r="U17" s="25" t="n">
        <f aca="false">T17</f>
        <v>0.5</v>
      </c>
      <c r="V17" s="25" t="n">
        <f aca="false">U17</f>
        <v>0.5</v>
      </c>
      <c r="W17" s="25" t="n">
        <f aca="false">V17</f>
        <v>0.5</v>
      </c>
      <c r="X17" s="10"/>
      <c r="Y17" s="10"/>
      <c r="Z17" s="10"/>
      <c r="AA17" s="10"/>
      <c r="AB17" s="10"/>
      <c r="AC17" s="10"/>
      <c r="AD17" s="10"/>
      <c r="AE17" s="10"/>
      <c r="AF17" s="10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</row>
    <row r="18" customFormat="false" ht="12.75" hidden="false" customHeight="false" outlineLevel="0" collapsed="false">
      <c r="A18" s="3" t="n">
        <f aca="false">A17+1</f>
        <v>18</v>
      </c>
      <c r="B18" s="13" t="s">
        <v>15</v>
      </c>
      <c r="C18" s="21"/>
      <c r="D18" s="21" t="n">
        <f aca="false">(D14*D15*12/1000)*D17</f>
        <v>145.198377519324</v>
      </c>
      <c r="E18" s="21" t="n">
        <f aca="false">(E14*E15*12/1000)*E17</f>
        <v>672.643755741978</v>
      </c>
      <c r="F18" s="21" t="n">
        <f aca="false">(F14*F15*12/1000)*F17</f>
        <v>2441.29553518556</v>
      </c>
      <c r="G18" s="21" t="n">
        <f aca="false">(G14*G15*12/1000)*G17</f>
        <v>7907.36182937262</v>
      </c>
      <c r="H18" s="21" t="n">
        <f aca="false">(H14*H15*12/1000)*H17</f>
        <v>15477.1557370392</v>
      </c>
      <c r="I18" s="21" t="n">
        <f aca="false">(I14*I15*12/1000)*I17</f>
        <v>24616.1082779851</v>
      </c>
      <c r="J18" s="21" t="n">
        <f aca="false">(J14*J15*12/1000)*J17</f>
        <v>36014.9708487041</v>
      </c>
      <c r="K18" s="21" t="n">
        <f aca="false">(K14*K15*12/1000)*K17</f>
        <v>47859.3438739462</v>
      </c>
      <c r="L18" s="21" t="n">
        <f aca="false">(L14*L15*12/1000)*L17</f>
        <v>60015.1779155805</v>
      </c>
      <c r="M18" s="21" t="n">
        <f aca="false">(M14*M15*12/1000)*M17</f>
        <v>72469.3673772677</v>
      </c>
      <c r="N18" s="21" t="n">
        <f aca="false">(N14*N15*12/1000)*N17</f>
        <v>80474.5426765822</v>
      </c>
      <c r="O18" s="21" t="n">
        <f aca="false">(O14*O15*12/1000)*O17</f>
        <v>89973.329967384</v>
      </c>
      <c r="P18" s="21" t="n">
        <f aca="false">(P14*P15*12/1000)*P17</f>
        <v>99038.2084151695</v>
      </c>
      <c r="Q18" s="21" t="n">
        <f aca="false">(Q14*Q15*12/1000)*Q17</f>
        <v>108711.614417618</v>
      </c>
      <c r="R18" s="21" t="n">
        <f aca="false">(R14*R15*12/1000)*R17</f>
        <v>117638.970985895</v>
      </c>
      <c r="S18" s="21" t="n">
        <f aca="false">(S14*S15*12/1000)*S17</f>
        <v>125632.109916475</v>
      </c>
      <c r="T18" s="21" t="n">
        <f aca="false">(T14*T15*12/1000)*T17</f>
        <v>133981.364508182</v>
      </c>
      <c r="U18" s="21" t="n">
        <f aca="false">(U14*U15*12/1000)*U17</f>
        <v>145731.126845096</v>
      </c>
      <c r="V18" s="21" t="n">
        <f aca="false">(V14*V15*12/1000)*V17</f>
        <v>158113.99347188</v>
      </c>
      <c r="W18" s="21" t="n">
        <f aca="false">(W14*W15*12/1000)*W17</f>
        <v>171160.986324311</v>
      </c>
      <c r="X18" s="10"/>
      <c r="Y18" s="10"/>
      <c r="Z18" s="10"/>
      <c r="AA18" s="10"/>
      <c r="AB18" s="10"/>
      <c r="AC18" s="10"/>
      <c r="AD18" s="10"/>
      <c r="AE18" s="10"/>
      <c r="AF18" s="10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2.75" hidden="false" customHeight="false" outlineLevel="0" collapsed="false">
      <c r="A19" s="3" t="n">
        <f aca="false">A18+1</f>
        <v>19</v>
      </c>
    </row>
    <row r="20" customFormat="false" ht="15.75" hidden="false" customHeight="false" outlineLevel="0" collapsed="false">
      <c r="A20" s="3" t="n">
        <f aca="false">A19+1</f>
        <v>20</v>
      </c>
      <c r="B20" s="12" t="s">
        <v>16</v>
      </c>
      <c r="C20" s="10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21"/>
      <c r="Y20" s="21"/>
      <c r="Z20" s="21"/>
      <c r="AA20" s="10"/>
      <c r="AB20" s="10"/>
      <c r="AC20" s="10"/>
      <c r="AD20" s="10"/>
      <c r="AE20" s="10"/>
      <c r="AF20" s="10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</row>
    <row r="21" customFormat="false" ht="12.75" hidden="false" customHeight="false" outlineLevel="0" collapsed="false">
      <c r="A21" s="3" t="n">
        <f aca="false">A20+1</f>
        <v>21</v>
      </c>
      <c r="B21" s="26" t="s">
        <v>17</v>
      </c>
      <c r="C21" s="27"/>
      <c r="D21" s="28" t="n">
        <f aca="false">[1]STB!E102</f>
        <v>869.447884585713</v>
      </c>
      <c r="E21" s="28" t="n">
        <f aca="false">[1]STB!F102</f>
        <v>3158.34292479725</v>
      </c>
      <c r="F21" s="28" t="n">
        <f aca="false">[1]STB!G102</f>
        <v>10590.6868553082</v>
      </c>
      <c r="G21" s="28" t="n">
        <f aca="false">[1]STB!H102</f>
        <v>0</v>
      </c>
      <c r="H21" s="28" t="n">
        <f aca="false">[1]STB!I102</f>
        <v>0</v>
      </c>
      <c r="I21" s="28" t="n">
        <f aca="false">[1]STB!J102</f>
        <v>0</v>
      </c>
      <c r="J21" s="28" t="n">
        <f aca="false">[1]STB!K102</f>
        <v>0</v>
      </c>
      <c r="K21" s="28" t="n">
        <f aca="false">[1]STB!L102</f>
        <v>0</v>
      </c>
      <c r="L21" s="28" t="n">
        <f aca="false">[1]STB!M102</f>
        <v>0</v>
      </c>
      <c r="M21" s="28" t="n">
        <f aca="false">[1]STB!N102</f>
        <v>0</v>
      </c>
      <c r="N21" s="28" t="n">
        <f aca="false">[1]STB!O102</f>
        <v>0</v>
      </c>
      <c r="O21" s="28" t="n">
        <f aca="false">[1]STB!P102</f>
        <v>0</v>
      </c>
      <c r="P21" s="28" t="n">
        <f aca="false">[1]STB!Q102</f>
        <v>0</v>
      </c>
      <c r="Q21" s="28" t="n">
        <f aca="false">[1]STB!R102</f>
        <v>0</v>
      </c>
      <c r="R21" s="28" t="n">
        <f aca="false">[1]STB!S102</f>
        <v>0</v>
      </c>
      <c r="S21" s="28" t="n">
        <f aca="false">[1]STB!T102</f>
        <v>0</v>
      </c>
      <c r="T21" s="28" t="n">
        <f aca="false">[1]STB!U102</f>
        <v>0</v>
      </c>
      <c r="U21" s="28" t="n">
        <f aca="false">[1]STB!V102</f>
        <v>0</v>
      </c>
      <c r="V21" s="28" t="n">
        <f aca="false">[1]STB!W102</f>
        <v>0</v>
      </c>
      <c r="W21" s="28" t="n">
        <f aca="false">[1]STB!X102</f>
        <v>0</v>
      </c>
      <c r="X21" s="21"/>
      <c r="Y21" s="21"/>
      <c r="Z21" s="21"/>
      <c r="AA21" s="10"/>
      <c r="AB21" s="10"/>
      <c r="AC21" s="10"/>
      <c r="AD21" s="10"/>
      <c r="AE21" s="10"/>
      <c r="AF21" s="10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</row>
    <row r="22" customFormat="false" ht="13.5" hidden="false" customHeight="false" outlineLevel="0" collapsed="false">
      <c r="A22" s="3" t="n">
        <f aca="false">A21+1</f>
        <v>22</v>
      </c>
      <c r="B22" s="29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0"/>
      <c r="Y22" s="21"/>
      <c r="Z22" s="21"/>
      <c r="AA22" s="10"/>
      <c r="AB22" s="10"/>
      <c r="AC22" s="10"/>
      <c r="AD22" s="10"/>
      <c r="AE22" s="10"/>
      <c r="AF22" s="10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21" hidden="false" customHeight="true" outlineLevel="0" collapsed="false">
      <c r="A23" s="3" t="n">
        <f aca="false">A22+1</f>
        <v>23</v>
      </c>
      <c r="B23" s="31" t="s">
        <v>18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1"/>
      <c r="Y23" s="21"/>
      <c r="Z23" s="21"/>
      <c r="AA23" s="10"/>
      <c r="AB23" s="10"/>
      <c r="AC23" s="10"/>
      <c r="AD23" s="10"/>
      <c r="AE23" s="10"/>
      <c r="AF23" s="10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</row>
    <row r="24" customFormat="false" ht="15.75" hidden="false" customHeight="false" outlineLevel="0" collapsed="false">
      <c r="A24" s="3" t="n">
        <f aca="false">A23+1</f>
        <v>24</v>
      </c>
      <c r="B24" s="12" t="s">
        <v>19</v>
      </c>
      <c r="X24" s="27"/>
      <c r="Y24" s="27"/>
      <c r="Z24" s="27"/>
    </row>
    <row r="25" customFormat="false" ht="12.75" hidden="false" customHeight="false" outlineLevel="0" collapsed="false">
      <c r="A25" s="3" t="n">
        <f aca="false">A24+1</f>
        <v>25</v>
      </c>
      <c r="B25" s="32" t="s">
        <v>20</v>
      </c>
      <c r="C25" s="21"/>
      <c r="D25" s="22" t="n">
        <f aca="false">[1]Assumptions!$F$253*[1]DRM!E41</f>
        <v>313.548221537829</v>
      </c>
      <c r="E25" s="22" t="n">
        <f aca="false">[1]Assumptions!$F$253*[1]DRM!F41</f>
        <v>338.981785552269</v>
      </c>
      <c r="F25" s="22" t="n">
        <f aca="false">[1]Assumptions!$F$253*[1]DRM!G41</f>
        <v>615.334767505509</v>
      </c>
      <c r="G25" s="22" t="n">
        <f aca="false">[1]Assumptions!$F$253*[1]DRM!H41</f>
        <v>1539.21372533707</v>
      </c>
      <c r="H25" s="22" t="n">
        <f aca="false">[1]Assumptions!$F$253*[1]DRM!I41</f>
        <v>2963.53145089947</v>
      </c>
      <c r="I25" s="22" t="n">
        <f aca="false">[1]Assumptions!$F$253*[1]DRM!J41</f>
        <v>4568.77018681153</v>
      </c>
      <c r="J25" s="22" t="n">
        <f aca="false">[1]Assumptions!$F$253*[1]DRM!K41</f>
        <v>6570.95759963318</v>
      </c>
      <c r="K25" s="22" t="n">
        <f aca="false">[1]Assumptions!$F$253*[1]DRM!L41</f>
        <v>8651.3980327709</v>
      </c>
      <c r="L25" s="22" t="n">
        <f aca="false">[1]Assumptions!$F$253*[1]DRM!M41</f>
        <v>10786.5459705159</v>
      </c>
      <c r="M25" s="22" t="n">
        <f aca="false">[1]Assumptions!$F$253*[1]DRM!N41</f>
        <v>12974.0994410823</v>
      </c>
      <c r="N25" s="22" t="n">
        <f aca="false">[1]Assumptions!$F$253*[1]DRM!O41</f>
        <v>14380.1924720563</v>
      </c>
      <c r="O25" s="22" t="n">
        <f aca="false">[1]Assumptions!$F$253*[1]DRM!P41</f>
        <v>16048.6354621111</v>
      </c>
      <c r="P25" s="22" t="n">
        <f aca="false">[1]Assumptions!$F$253*[1]DRM!Q41</f>
        <v>17640.8632317077</v>
      </c>
      <c r="Q25" s="22" t="n">
        <f aca="false">[1]Assumptions!$F$253*[1]DRM!R41</f>
        <v>19339.9776492257</v>
      </c>
      <c r="R25" s="22" t="n">
        <f aca="false">[1]Assumptions!$F$253*[1]DRM!S41</f>
        <v>20908.0499757305</v>
      </c>
      <c r="S25" s="22" t="n">
        <f aca="false">[1]Assumptions!$F$253*[1]DRM!T41</f>
        <v>22312.028842609</v>
      </c>
      <c r="T25" s="22" t="n">
        <f aca="false">[1]Assumptions!$F$253*[1]DRM!U41</f>
        <v>23778.5587131332</v>
      </c>
      <c r="U25" s="22" t="n">
        <f aca="false">[1]Assumptions!$F$253*[1]DRM!V41</f>
        <v>25842.3809680875</v>
      </c>
      <c r="V25" s="22" t="n">
        <f aca="false">[1]Assumptions!$F$253*[1]DRM!W41</f>
        <v>28017.4067253488</v>
      </c>
      <c r="W25" s="22" t="n">
        <f aca="false">[1]Assumptions!$F$253*[1]DRM!X41</f>
        <v>30309.0849258926</v>
      </c>
      <c r="X25" s="27"/>
      <c r="Y25" s="27"/>
      <c r="Z25" s="27"/>
    </row>
    <row r="26" customFormat="false" ht="12.75" hidden="false" customHeight="false" outlineLevel="0" collapsed="false">
      <c r="A26" s="3" t="n">
        <f aca="false">A25+1</f>
        <v>26</v>
      </c>
      <c r="B26" s="32" t="s">
        <v>21</v>
      </c>
      <c r="C26" s="27"/>
      <c r="D26" s="33" t="n">
        <f aca="false">-[1]STB!E29*[1]Assumptions!$F$56</f>
        <v>2342.53382397843</v>
      </c>
      <c r="E26" s="33" t="n">
        <f aca="false">-[1]STB!F29*[1]Assumptions!$F$56</f>
        <v>6841.84563117819</v>
      </c>
      <c r="F26" s="33" t="n">
        <f aca="false">-[1]STB!G29*[1]Assumptions!$F$56</f>
        <v>18174.518297914</v>
      </c>
      <c r="G26" s="33" t="n">
        <f aca="false">-[1]STB!H29*[1]Assumptions!$F$56</f>
        <v>-0</v>
      </c>
      <c r="H26" s="33" t="n">
        <f aca="false">-[1]STB!I29*[1]Assumptions!$F$56</f>
        <v>-0</v>
      </c>
      <c r="I26" s="33" t="n">
        <f aca="false">-[1]STB!J29*[1]Assumptions!$F$56</f>
        <v>-0</v>
      </c>
      <c r="J26" s="33" t="n">
        <f aca="false">-[1]STB!K29*[1]Assumptions!$F$56</f>
        <v>-0</v>
      </c>
      <c r="K26" s="33" t="n">
        <f aca="false">-[1]STB!L29*[1]Assumptions!$F$56</f>
        <v>-0</v>
      </c>
      <c r="L26" s="33" t="n">
        <f aca="false">-[1]STB!M29*[1]Assumptions!$F$56</f>
        <v>-0</v>
      </c>
      <c r="M26" s="33" t="n">
        <f aca="false">-[1]STB!N29*[1]Assumptions!$F$56</f>
        <v>-0</v>
      </c>
      <c r="N26" s="33" t="n">
        <f aca="false">-[1]STB!O29*[1]Assumptions!$F$56</f>
        <v>-0</v>
      </c>
      <c r="O26" s="33" t="n">
        <f aca="false">-[1]STB!P29*[1]Assumptions!$F$56</f>
        <v>-0</v>
      </c>
      <c r="P26" s="33" t="n">
        <f aca="false">-[1]STB!Q29*[1]Assumptions!$F$56</f>
        <v>-0</v>
      </c>
      <c r="Q26" s="33" t="n">
        <f aca="false">-[1]STB!R29*[1]Assumptions!$F$56</f>
        <v>-0</v>
      </c>
      <c r="R26" s="33" t="n">
        <f aca="false">-[1]STB!S29*[1]Assumptions!$F$56</f>
        <v>-0</v>
      </c>
      <c r="S26" s="33" t="n">
        <f aca="false">-[1]STB!T29*[1]Assumptions!$F$56</f>
        <v>-0</v>
      </c>
      <c r="T26" s="33" t="n">
        <f aca="false">-[1]STB!U29*[1]Assumptions!$F$56</f>
        <v>-0</v>
      </c>
      <c r="U26" s="33" t="n">
        <f aca="false">-[1]STB!V29*[1]Assumptions!$F$56</f>
        <v>-0</v>
      </c>
      <c r="V26" s="33" t="n">
        <f aca="false">-[1]STB!W29*[1]Assumptions!$F$56</f>
        <v>-0</v>
      </c>
      <c r="W26" s="33" t="n">
        <f aca="false">-[1]STB!X29*[1]Assumptions!$F$56</f>
        <v>-0</v>
      </c>
    </row>
    <row r="27" customFormat="false" ht="12.75" hidden="false" customHeight="false" outlineLevel="0" collapsed="false">
      <c r="A27" s="3" t="n">
        <f aca="false">A26+1</f>
        <v>27</v>
      </c>
      <c r="B27" s="32"/>
      <c r="C27" s="27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</row>
    <row r="28" customFormat="false" ht="12.75" hidden="false" customHeight="false" outlineLevel="0" collapsed="false">
      <c r="A28" s="3" t="n">
        <f aca="false">A27+1</f>
        <v>28</v>
      </c>
      <c r="B28" s="32" t="s">
        <v>22</v>
      </c>
      <c r="C28" s="35" t="n">
        <v>5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</row>
    <row r="29" customFormat="false" ht="12.75" hidden="false" customHeight="false" outlineLevel="0" collapsed="false">
      <c r="A29" s="3" t="n">
        <f aca="false">A28+1</f>
        <v>29</v>
      </c>
      <c r="B29" s="32" t="s">
        <v>23</v>
      </c>
      <c r="C29" s="36" t="n">
        <v>0.03</v>
      </c>
      <c r="D29" s="35" t="n">
        <v>50</v>
      </c>
      <c r="E29" s="27" t="n">
        <f aca="false">D29*(1+$C$29)</f>
        <v>51.5</v>
      </c>
      <c r="F29" s="27" t="n">
        <f aca="false">E29*(1+$C$29)</f>
        <v>53.045</v>
      </c>
      <c r="G29" s="27" t="n">
        <f aca="false">F29*(1+$C$29)</f>
        <v>54.63635</v>
      </c>
      <c r="H29" s="27" t="n">
        <f aca="false">G29*(1+$C$29)</f>
        <v>56.2754405</v>
      </c>
      <c r="I29" s="27" t="n">
        <f aca="false">H29*(1+$C$29)</f>
        <v>57.963703715</v>
      </c>
      <c r="J29" s="27" t="n">
        <f aca="false">I29*(1+$C$29)</f>
        <v>59.70261482645</v>
      </c>
      <c r="K29" s="27" t="n">
        <f aca="false">J29*(1+$C$29)</f>
        <v>61.4936932712435</v>
      </c>
      <c r="L29" s="27" t="n">
        <f aca="false">K29*(1+$C$29)</f>
        <v>63.3385040693808</v>
      </c>
      <c r="M29" s="27" t="n">
        <f aca="false">L29*(1+$C$29)</f>
        <v>65.2386591914622</v>
      </c>
      <c r="N29" s="27" t="n">
        <f aca="false">M29*(1+$C$29)</f>
        <v>67.1958189672061</v>
      </c>
      <c r="O29" s="27" t="n">
        <f aca="false">N29*(1+$C$29)</f>
        <v>69.2116935362223</v>
      </c>
      <c r="P29" s="27" t="n">
        <f aca="false">O29*(1+$C$29)</f>
        <v>71.288044342309</v>
      </c>
      <c r="Q29" s="27" t="n">
        <f aca="false">P29*(1+$C$29)</f>
        <v>73.4266856725782</v>
      </c>
      <c r="R29" s="27" t="n">
        <f aca="false">Q29*(1+$C$29)</f>
        <v>75.6294862427556</v>
      </c>
      <c r="S29" s="27" t="n">
        <f aca="false">R29*(1+$C$29)</f>
        <v>77.8983708300383</v>
      </c>
      <c r="T29" s="27" t="n">
        <f aca="false">S29*(1+$C$29)</f>
        <v>80.2353219549394</v>
      </c>
      <c r="U29" s="27" t="n">
        <f aca="false">T29*(1+$C$29)</f>
        <v>82.6423816135876</v>
      </c>
      <c r="V29" s="27" t="n">
        <f aca="false">U29*(1+$C$29)</f>
        <v>85.1216530619952</v>
      </c>
      <c r="W29" s="27" t="n">
        <f aca="false">V29*(1+$C$29)</f>
        <v>87.6753026538551</v>
      </c>
    </row>
    <row r="30" customFormat="false" ht="12.75" hidden="false" customHeight="false" outlineLevel="0" collapsed="false">
      <c r="A30" s="3" t="n">
        <f aca="false">A29+1</f>
        <v>30</v>
      </c>
      <c r="B30" s="32" t="s">
        <v>24</v>
      </c>
      <c r="C30" s="36" t="n">
        <v>0.5</v>
      </c>
      <c r="D30" s="27" t="n">
        <f aca="false">D29*($C$30)</f>
        <v>25</v>
      </c>
      <c r="E30" s="27" t="n">
        <f aca="false">E29*($C$30)</f>
        <v>25.75</v>
      </c>
      <c r="F30" s="27" t="n">
        <f aca="false">F29*($C$30)</f>
        <v>26.5225</v>
      </c>
      <c r="G30" s="27" t="n">
        <f aca="false">G29*($C$30)</f>
        <v>27.318175</v>
      </c>
      <c r="H30" s="27" t="n">
        <f aca="false">H29*($C$30)</f>
        <v>28.13772025</v>
      </c>
      <c r="I30" s="27" t="n">
        <f aca="false">I29*($C$30)</f>
        <v>28.9818518575</v>
      </c>
      <c r="J30" s="27" t="n">
        <f aca="false">J29*($C$30)</f>
        <v>29.851307413225</v>
      </c>
      <c r="K30" s="27" t="n">
        <f aca="false">K29*($C$30)</f>
        <v>30.7468466356218</v>
      </c>
      <c r="L30" s="27" t="n">
        <f aca="false">L29*($C$30)</f>
        <v>31.6692520346904</v>
      </c>
      <c r="M30" s="27" t="n">
        <f aca="false">M29*($C$30)</f>
        <v>32.6193295957311</v>
      </c>
      <c r="N30" s="27" t="n">
        <f aca="false">N29*($C$30)</f>
        <v>33.5979094836031</v>
      </c>
      <c r="O30" s="27" t="n">
        <f aca="false">O29*($C$30)</f>
        <v>34.6058467681112</v>
      </c>
      <c r="P30" s="27" t="n">
        <f aca="false">P29*($C$30)</f>
        <v>35.6440221711545</v>
      </c>
      <c r="Q30" s="27" t="n">
        <f aca="false">Q29*($C$30)</f>
        <v>36.7133428362891</v>
      </c>
      <c r="R30" s="27" t="n">
        <f aca="false">R29*($C$30)</f>
        <v>37.8147431213778</v>
      </c>
      <c r="S30" s="27" t="n">
        <f aca="false">S29*($C$30)</f>
        <v>38.9491854150191</v>
      </c>
      <c r="T30" s="27" t="n">
        <f aca="false">T29*($C$30)</f>
        <v>40.1176609774697</v>
      </c>
      <c r="U30" s="27" t="n">
        <f aca="false">U29*($C$30)</f>
        <v>41.3211908067938</v>
      </c>
      <c r="V30" s="27" t="n">
        <f aca="false">V29*($C$30)</f>
        <v>42.5608265309976</v>
      </c>
      <c r="W30" s="27" t="n">
        <f aca="false">W29*($C$30)</f>
        <v>43.8376513269275</v>
      </c>
    </row>
    <row r="31" customFormat="false" ht="12.75" hidden="false" customHeight="false" outlineLevel="0" collapsed="false">
      <c r="A31" s="3" t="n">
        <f aca="false">A30+1</f>
        <v>31</v>
      </c>
      <c r="B31" s="32" t="s">
        <v>25</v>
      </c>
      <c r="C31" s="37"/>
      <c r="D31" s="27" t="n">
        <f aca="false">SUM(D29:D30)</f>
        <v>75</v>
      </c>
      <c r="E31" s="27" t="n">
        <f aca="false">SUM(E29:E30)</f>
        <v>77.25</v>
      </c>
      <c r="F31" s="27" t="n">
        <f aca="false">SUM(F29:F30)</f>
        <v>79.5675</v>
      </c>
      <c r="G31" s="27" t="n">
        <f aca="false">SUM(G29:G30)</f>
        <v>81.954525</v>
      </c>
      <c r="H31" s="27" t="n">
        <f aca="false">SUM(H29:H30)</f>
        <v>84.41316075</v>
      </c>
      <c r="I31" s="27" t="n">
        <f aca="false">SUM(I29:I30)</f>
        <v>86.9455555725</v>
      </c>
      <c r="J31" s="27" t="n">
        <f aca="false">SUM(J29:J30)</f>
        <v>89.553922239675</v>
      </c>
      <c r="K31" s="27" t="n">
        <f aca="false">SUM(K29:K30)</f>
        <v>92.2405399068653</v>
      </c>
      <c r="L31" s="27" t="n">
        <f aca="false">SUM(L29:L30)</f>
        <v>95.0077561040712</v>
      </c>
      <c r="M31" s="27" t="n">
        <f aca="false">SUM(M29:M30)</f>
        <v>97.8579887871934</v>
      </c>
      <c r="N31" s="27" t="n">
        <f aca="false">SUM(N29:N30)</f>
        <v>100.793728450809</v>
      </c>
      <c r="O31" s="27" t="n">
        <f aca="false">SUM(O29:O30)</f>
        <v>103.817540304333</v>
      </c>
      <c r="P31" s="27" t="n">
        <f aca="false">SUM(P29:P30)</f>
        <v>106.932066513463</v>
      </c>
      <c r="Q31" s="27" t="n">
        <f aca="false">SUM(Q29:Q30)</f>
        <v>110.140028508867</v>
      </c>
      <c r="R31" s="27" t="n">
        <f aca="false">SUM(R29:R30)</f>
        <v>113.444229364133</v>
      </c>
      <c r="S31" s="27" t="n">
        <f aca="false">SUM(S29:S30)</f>
        <v>116.847556245057</v>
      </c>
      <c r="T31" s="27" t="n">
        <f aca="false">SUM(T29:T30)</f>
        <v>120.352982932409</v>
      </c>
      <c r="U31" s="27" t="n">
        <f aca="false">SUM(U29:U30)</f>
        <v>123.963572420381</v>
      </c>
      <c r="V31" s="27" t="n">
        <f aca="false">SUM(V29:V30)</f>
        <v>127.682479592993</v>
      </c>
      <c r="W31" s="27" t="n">
        <f aca="false">SUM(W29:W30)</f>
        <v>131.512953980783</v>
      </c>
    </row>
    <row r="32" customFormat="false" ht="12.75" hidden="false" customHeight="false" outlineLevel="0" collapsed="false">
      <c r="A32" s="3" t="n">
        <f aca="false">A31+1</f>
        <v>32</v>
      </c>
      <c r="B32" s="32" t="s">
        <v>26</v>
      </c>
      <c r="C32" s="27"/>
      <c r="D32" s="18" t="n">
        <f aca="false">D31*$C$28</f>
        <v>375</v>
      </c>
      <c r="E32" s="18" t="n">
        <f aca="false">E31*$C$28</f>
        <v>386.25</v>
      </c>
      <c r="F32" s="18" t="n">
        <f aca="false">F31*$C$28</f>
        <v>397.8375</v>
      </c>
      <c r="G32" s="18" t="n">
        <f aca="false">G31*$C$28</f>
        <v>409.772625</v>
      </c>
      <c r="H32" s="18" t="n">
        <f aca="false">H31*$C$28</f>
        <v>422.06580375</v>
      </c>
      <c r="I32" s="18" t="n">
        <f aca="false">I31*$C$28</f>
        <v>434.7277778625</v>
      </c>
      <c r="J32" s="18" t="n">
        <f aca="false">J31*$C$28</f>
        <v>447.769611198375</v>
      </c>
      <c r="K32" s="18" t="n">
        <f aca="false">K31*$C$28</f>
        <v>461.202699534326</v>
      </c>
      <c r="L32" s="18" t="n">
        <f aca="false">L31*$C$28</f>
        <v>475.038780520356</v>
      </c>
      <c r="M32" s="18" t="n">
        <f aca="false">M31*$C$28</f>
        <v>489.289943935967</v>
      </c>
      <c r="N32" s="18" t="n">
        <f aca="false">N31*$C$28</f>
        <v>503.968642254046</v>
      </c>
      <c r="O32" s="18" t="n">
        <f aca="false">O31*$C$28</f>
        <v>519.087701521667</v>
      </c>
      <c r="P32" s="18" t="n">
        <f aca="false">P31*$C$28</f>
        <v>534.660332567317</v>
      </c>
      <c r="Q32" s="18" t="n">
        <f aca="false">Q31*$C$28</f>
        <v>550.700142544337</v>
      </c>
      <c r="R32" s="18" t="n">
        <f aca="false">R31*$C$28</f>
        <v>567.221146820667</v>
      </c>
      <c r="S32" s="18" t="n">
        <f aca="false">S31*$C$28</f>
        <v>584.237781225287</v>
      </c>
      <c r="T32" s="18" t="n">
        <f aca="false">T31*$C$28</f>
        <v>601.764914662046</v>
      </c>
      <c r="U32" s="18" t="n">
        <f aca="false">U31*$C$28</f>
        <v>619.817862101907</v>
      </c>
      <c r="V32" s="18" t="n">
        <f aca="false">V31*$C$28</f>
        <v>638.412397964964</v>
      </c>
      <c r="W32" s="18" t="n">
        <f aca="false">W31*$C$28</f>
        <v>657.564769903913</v>
      </c>
    </row>
    <row r="33" customFormat="false" ht="12.75" hidden="false" customHeight="false" outlineLevel="0" collapsed="false">
      <c r="A33" s="3" t="n">
        <f aca="false">A32+1</f>
        <v>33</v>
      </c>
      <c r="B33" s="0"/>
      <c r="C33" s="2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</row>
    <row r="34" customFormat="false" ht="12.75" hidden="false" customHeight="false" outlineLevel="0" collapsed="false">
      <c r="A34" s="3" t="n">
        <f aca="false">A33+1</f>
        <v>34</v>
      </c>
      <c r="B34" s="32" t="s">
        <v>27</v>
      </c>
      <c r="C34" s="27"/>
      <c r="D34" s="38" t="n">
        <f aca="false">[1]Streaming!E68</f>
        <v>2245.90471875</v>
      </c>
      <c r="E34" s="38" t="n">
        <f aca="false">[1]Streaming!F68</f>
        <v>1225.0389375</v>
      </c>
      <c r="F34" s="38" t="n">
        <f aca="false">[1]Streaming!G68</f>
        <v>918.779203125</v>
      </c>
      <c r="G34" s="38" t="n">
        <f aca="false">[1]Streaming!H68</f>
        <v>3617.69311230469</v>
      </c>
      <c r="H34" s="38" t="n">
        <f aca="false">[1]Streaming!I68</f>
        <v>3746.89643774414</v>
      </c>
      <c r="I34" s="38" t="n">
        <f aca="false">[1]Streaming!J68</f>
        <v>4118.35599838257</v>
      </c>
      <c r="J34" s="38" t="n">
        <f aca="false">[1]Streaming!K68</f>
        <v>1453.53741119385</v>
      </c>
      <c r="K34" s="38" t="n">
        <f aca="false">[1]Streaming!L68</f>
        <v>2888.90560474777</v>
      </c>
      <c r="L34" s="38" t="n">
        <f aca="false">[1]Streaming!M68</f>
        <v>1676.11032728291</v>
      </c>
      <c r="M34" s="38" t="n">
        <f aca="false">[1]Streaming!N68</f>
        <v>2759.44992906332</v>
      </c>
      <c r="N34" s="38" t="n">
        <f aca="false">[1]Streaming!O68</f>
        <v>1529.19516902259</v>
      </c>
      <c r="O34" s="38" t="n">
        <f aca="false">[1]Streaming!P68</f>
        <v>758.848730492413</v>
      </c>
      <c r="P34" s="38" t="n">
        <f aca="false">[1]Streaming!Q68</f>
        <v>995.988958771292</v>
      </c>
      <c r="Q34" s="38" t="n">
        <f aca="false">[1]Streaming!R68</f>
        <v>630.57742519611</v>
      </c>
      <c r="R34" s="38" t="n">
        <f aca="false">[1]Streaming!S68</f>
        <v>829.451843911806</v>
      </c>
      <c r="S34" s="38" t="n">
        <f aca="false">[1]Streaming!T68</f>
        <v>493.851262329069</v>
      </c>
      <c r="T34" s="38" t="n">
        <f aca="false">[1]Streaming!U68</f>
        <v>278.302921312514</v>
      </c>
      <c r="U34" s="38" t="n">
        <f aca="false">[1]Streaming!V68</f>
        <v>534.096047518869</v>
      </c>
      <c r="V34" s="38" t="n">
        <f aca="false">[1]Streaming!W68</f>
        <v>214.098846634719</v>
      </c>
      <c r="W34" s="38" t="n">
        <f aca="false">[1]Streaming!X68</f>
        <v>245.177711468791</v>
      </c>
    </row>
    <row r="35" customFormat="false" ht="12.75" hidden="false" customHeight="false" outlineLevel="0" collapsed="false">
      <c r="A35" s="3" t="n">
        <f aca="false">A34+1</f>
        <v>35</v>
      </c>
      <c r="B35" s="32" t="s">
        <v>28</v>
      </c>
      <c r="C35" s="27"/>
      <c r="D35" s="22" t="n">
        <f aca="false">[1]Storage!F46</f>
        <v>0</v>
      </c>
      <c r="E35" s="22" t="n">
        <f aca="false">[1]Storage!G46</f>
        <v>24.37158203125</v>
      </c>
      <c r="F35" s="22" t="n">
        <f aca="false">[1]Storage!H46</f>
        <v>72.6511474609375</v>
      </c>
      <c r="G35" s="22" t="n">
        <f aca="false">[1]Storage!I46</f>
        <v>114.896065673828</v>
      </c>
      <c r="H35" s="22" t="n">
        <f aca="false">[1]Storage!J46</f>
        <v>152.483028503418</v>
      </c>
      <c r="I35" s="22" t="n">
        <f aca="false">[1]Storage!K46</f>
        <v>186.511499795532</v>
      </c>
      <c r="J35" s="22" t="n">
        <f aca="false">[1]Storage!L46</f>
        <v>217.855908238373</v>
      </c>
      <c r="K35" s="22" t="n">
        <f aca="false">[1]Storage!M46</f>
        <v>247.208419973274</v>
      </c>
      <c r="L35" s="22" t="n">
        <f aca="false">[1]Storage!N46</f>
        <v>275.113942713279</v>
      </c>
      <c r="M35" s="22" t="n">
        <f aca="false">[1]Storage!O46</f>
        <v>301.998729533447</v>
      </c>
      <c r="N35" s="22" t="n">
        <f aca="false">[1]Storage!P46</f>
        <v>328.193714838703</v>
      </c>
      <c r="O35" s="22" t="n">
        <f aca="false">[1]Storage!Q46</f>
        <v>353.953519270692</v>
      </c>
      <c r="P35" s="22" t="n">
        <f aca="false">[1]Storage!R46</f>
        <v>379.471897812651</v>
      </c>
      <c r="Q35" s="22" t="n">
        <f aca="false">[1]Storage!S46</f>
        <v>404.894270522494</v>
      </c>
      <c r="R35" s="22" t="n">
        <f aca="false">[1]Storage!T46</f>
        <v>430.327863523287</v>
      </c>
      <c r="S35" s="22" t="n">
        <f aca="false">[1]Storage!U46</f>
        <v>455.849895232399</v>
      </c>
      <c r="T35" s="22" t="n">
        <f aca="false">[1]Storage!V46</f>
        <v>481.51416608544</v>
      </c>
      <c r="U35" s="22" t="n">
        <f aca="false">[1]Storage!W46</f>
        <v>507.356346516403</v>
      </c>
      <c r="V35" s="22" t="n">
        <f aca="false">[1]Storage!X46</f>
        <v>533.398205448342</v>
      </c>
      <c r="W35" s="22" t="n">
        <f aca="false">[1]Storage!Y46</f>
        <v>559.650978161893</v>
      </c>
    </row>
    <row r="36" customFormat="false" ht="12.75" hidden="false" customHeight="false" outlineLevel="0" collapsed="false">
      <c r="A36" s="3" t="n">
        <f aca="false">A35+1</f>
        <v>36</v>
      </c>
      <c r="B36" s="32"/>
      <c r="C36" s="27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</row>
    <row r="37" customFormat="false" ht="15.75" hidden="false" customHeight="false" outlineLevel="0" collapsed="false">
      <c r="A37" s="3" t="n">
        <f aca="false">A36+1</f>
        <v>37</v>
      </c>
      <c r="B37" s="12" t="s">
        <v>29</v>
      </c>
      <c r="C37" s="39"/>
      <c r="D37" s="37"/>
      <c r="E37" s="40"/>
      <c r="F37" s="40"/>
    </row>
    <row r="38" customFormat="false" ht="12.75" hidden="false" customHeight="false" outlineLevel="0" collapsed="false">
      <c r="A38" s="3" t="n">
        <f aca="false">A37+1</f>
        <v>38</v>
      </c>
      <c r="B38" s="32" t="s">
        <v>30</v>
      </c>
      <c r="C38" s="35"/>
      <c r="D38" s="35" t="n">
        <v>50</v>
      </c>
      <c r="E38" s="37"/>
      <c r="F38" s="37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</row>
    <row r="39" customFormat="false" ht="12.75" hidden="false" customHeight="false" outlineLevel="0" collapsed="false">
      <c r="A39" s="3" t="n">
        <f aca="false">A38+1</f>
        <v>39</v>
      </c>
      <c r="B39" s="32" t="s">
        <v>31</v>
      </c>
      <c r="C39" s="35"/>
      <c r="D39" s="28" t="n">
        <f aca="false">[2]Summary!$R$17</f>
        <v>3695.41517745107</v>
      </c>
      <c r="E39" s="27"/>
      <c r="F39" s="27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</row>
    <row r="40" customFormat="false" ht="12.75" hidden="false" customHeight="false" outlineLevel="0" collapsed="false">
      <c r="A40" s="3" t="n">
        <f aca="false">A39+1</f>
        <v>40</v>
      </c>
      <c r="B40" s="32" t="s">
        <v>32</v>
      </c>
      <c r="C40" s="27"/>
      <c r="D40" s="27" t="n">
        <f aca="false">D39</f>
        <v>3695.41517745107</v>
      </c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</row>
    <row r="41" customFormat="false" ht="12.75" hidden="false" customHeight="false" outlineLevel="0" collapsed="false">
      <c r="A41" s="3" t="n">
        <f aca="false">A40+1</f>
        <v>41</v>
      </c>
      <c r="B41" s="32" t="s">
        <v>33</v>
      </c>
      <c r="C41" s="39"/>
      <c r="D41" s="39" t="n">
        <v>5</v>
      </c>
      <c r="E41" s="39" t="n">
        <v>5</v>
      </c>
      <c r="F41" s="39" t="n">
        <v>5</v>
      </c>
      <c r="G41" s="39" t="n">
        <v>5</v>
      </c>
      <c r="H41" s="39" t="n">
        <v>5</v>
      </c>
      <c r="I41" s="39" t="n">
        <v>5</v>
      </c>
      <c r="J41" s="39" t="n">
        <v>5</v>
      </c>
      <c r="K41" s="39" t="n">
        <v>5</v>
      </c>
      <c r="L41" s="39" t="n">
        <v>5</v>
      </c>
      <c r="M41" s="39" t="n">
        <v>5</v>
      </c>
      <c r="N41" s="39" t="n">
        <v>5</v>
      </c>
      <c r="O41" s="39" t="n">
        <v>5</v>
      </c>
      <c r="P41" s="39" t="n">
        <v>5</v>
      </c>
      <c r="Q41" s="39" t="n">
        <v>5</v>
      </c>
      <c r="R41" s="39" t="n">
        <v>5</v>
      </c>
      <c r="S41" s="39" t="n">
        <v>5</v>
      </c>
      <c r="T41" s="39" t="n">
        <v>5</v>
      </c>
      <c r="U41" s="39" t="n">
        <v>5</v>
      </c>
      <c r="V41" s="39" t="n">
        <v>5</v>
      </c>
      <c r="W41" s="39" t="n">
        <v>5</v>
      </c>
    </row>
    <row r="42" customFormat="false" ht="12.75" hidden="false" customHeight="false" outlineLevel="0" collapsed="false">
      <c r="A42" s="3" t="n">
        <f aca="false">A41+1</f>
        <v>42</v>
      </c>
      <c r="B42" s="32" t="s">
        <v>34</v>
      </c>
      <c r="C42" s="39"/>
      <c r="D42" s="39" t="n">
        <v>0</v>
      </c>
      <c r="E42" s="39" t="n">
        <v>0</v>
      </c>
      <c r="F42" s="39" t="n">
        <v>0</v>
      </c>
      <c r="G42" s="39" t="n">
        <v>0</v>
      </c>
      <c r="H42" s="39" t="n">
        <v>0</v>
      </c>
      <c r="I42" s="39" t="n">
        <v>0</v>
      </c>
      <c r="J42" s="39" t="n">
        <v>0</v>
      </c>
      <c r="K42" s="39" t="n">
        <v>0</v>
      </c>
      <c r="L42" s="39" t="n">
        <v>0</v>
      </c>
      <c r="M42" s="39" t="n">
        <v>0</v>
      </c>
      <c r="N42" s="39" t="n">
        <v>0</v>
      </c>
      <c r="O42" s="39" t="n">
        <v>0</v>
      </c>
      <c r="P42" s="39" t="n">
        <v>0</v>
      </c>
      <c r="Q42" s="39" t="n">
        <v>0</v>
      </c>
      <c r="R42" s="39" t="n">
        <v>0</v>
      </c>
      <c r="S42" s="39" t="n">
        <v>0</v>
      </c>
      <c r="T42" s="39" t="n">
        <v>0</v>
      </c>
      <c r="U42" s="39" t="n">
        <v>0</v>
      </c>
      <c r="V42" s="39" t="n">
        <v>0</v>
      </c>
      <c r="W42" s="39" t="n">
        <v>0</v>
      </c>
    </row>
    <row r="43" customFormat="false" ht="12.75" hidden="false" customHeight="false" outlineLevel="0" collapsed="false">
      <c r="A43" s="3" t="n">
        <f aca="false">A42+1</f>
        <v>43</v>
      </c>
      <c r="B43" s="32" t="s">
        <v>35</v>
      </c>
      <c r="C43" s="18"/>
      <c r="D43" s="18" t="n">
        <f aca="false">SLN(D40,D42,D41)</f>
        <v>739.083035490214</v>
      </c>
      <c r="E43" s="18" t="n">
        <f aca="false">SLN(E40,E42,E41)+D44</f>
        <v>739.083035490214</v>
      </c>
      <c r="F43" s="18" t="n">
        <f aca="false">SLN(F40,F42,F41)+SUM($D$44:E44)</f>
        <v>739.083035490214</v>
      </c>
      <c r="G43" s="18" t="n">
        <f aca="false">SLN(G40,G42,G41)+SUM($D$44:F44)</f>
        <v>739.083035490214</v>
      </c>
      <c r="H43" s="18" t="n">
        <f aca="false">SLN(H40,H42,H41)+SUM($D$44:G44)</f>
        <v>739.083035490214</v>
      </c>
      <c r="I43" s="18" t="n">
        <f aca="false">SLN(I40,I42,I41)+SUM(E44:H44)</f>
        <v>0</v>
      </c>
      <c r="J43" s="18" t="n">
        <f aca="false">SLN(J40,J42,J41)+SUM(E44:I44)</f>
        <v>0</v>
      </c>
      <c r="K43" s="18" t="n">
        <f aca="false">SLN(K40,K42,K41)+SUM(F44:J44)</f>
        <v>0</v>
      </c>
      <c r="L43" s="18" t="n">
        <f aca="false">SLN(L40,L42,L41)+SUM(G44:K44)</f>
        <v>0</v>
      </c>
      <c r="M43" s="18" t="n">
        <f aca="false">SLN(M40,M42,M41)+SUM(H44:L44)</f>
        <v>0</v>
      </c>
      <c r="N43" s="18" t="n">
        <f aca="false">SLN(N40,N42,N41)+SUM(I44:M44)</f>
        <v>0</v>
      </c>
      <c r="O43" s="18" t="n">
        <f aca="false">SLN(O40,O42,O41)+SUM(J44:N44)</f>
        <v>0</v>
      </c>
      <c r="P43" s="18" t="n">
        <f aca="false">SLN(P40,P42,P41)+SUM(K44:O44)</f>
        <v>0</v>
      </c>
      <c r="Q43" s="18" t="n">
        <f aca="false">SLN(Q40,Q42,Q41)+SUM(L44:P44)</f>
        <v>0</v>
      </c>
      <c r="R43" s="18" t="n">
        <f aca="false">SLN(R40,R42,R41)+SUM(M44:Q44)</f>
        <v>0</v>
      </c>
      <c r="S43" s="18" t="n">
        <f aca="false">SLN(S40,S42,S41)+SUM(N44:R44)</f>
        <v>0</v>
      </c>
      <c r="T43" s="18" t="n">
        <f aca="false">SLN(T40,T42,T41)+SUM(O44:S44)</f>
        <v>0</v>
      </c>
      <c r="U43" s="18" t="n">
        <f aca="false">SLN(U40,U42,U41)+SUM(P44:T44)</f>
        <v>0</v>
      </c>
      <c r="V43" s="18" t="n">
        <f aca="false">SLN(V40,V42,V41)+SUM(Q44:U44)</f>
        <v>0</v>
      </c>
      <c r="W43" s="18" t="n">
        <f aca="false">SLN(W40,W42,W41)+SUM(R44:V44)</f>
        <v>0</v>
      </c>
    </row>
    <row r="44" customFormat="false" ht="12.75" hidden="false" customHeight="false" outlineLevel="0" collapsed="false">
      <c r="A44" s="3" t="n">
        <f aca="false">A43+1</f>
        <v>44</v>
      </c>
      <c r="B44" s="32" t="s">
        <v>36</v>
      </c>
      <c r="C44" s="18"/>
      <c r="D44" s="18" t="n">
        <f aca="false">SLN(D40,D42,D41)</f>
        <v>739.083035490214</v>
      </c>
      <c r="E44" s="18" t="n">
        <f aca="false">SLN(E40,E42,E41)</f>
        <v>0</v>
      </c>
      <c r="F44" s="18" t="n">
        <f aca="false">SLN(F40,F42,F41)</f>
        <v>0</v>
      </c>
      <c r="G44" s="18" t="n">
        <f aca="false">SLN(G40,G42,G41)</f>
        <v>0</v>
      </c>
      <c r="H44" s="18" t="n">
        <f aca="false">SLN(H40,H42,H41)</f>
        <v>0</v>
      </c>
      <c r="I44" s="18" t="n">
        <f aca="false">SLN(I40,I42,I41)</f>
        <v>0</v>
      </c>
      <c r="J44" s="18" t="n">
        <f aca="false">SLN(J40,J42,J41)</f>
        <v>0</v>
      </c>
      <c r="K44" s="18" t="n">
        <f aca="false">SLN(K40,K42,K41)</f>
        <v>0</v>
      </c>
      <c r="L44" s="18" t="n">
        <f aca="false">SLN(L40,L42,L41)</f>
        <v>0</v>
      </c>
      <c r="M44" s="18" t="n">
        <f aca="false">SLN(M40,M42,M41)</f>
        <v>0</v>
      </c>
      <c r="N44" s="18" t="n">
        <f aca="false">SLN(N40,N42,N41)</f>
        <v>0</v>
      </c>
      <c r="O44" s="18" t="n">
        <f aca="false">SLN(O40,O42,O41)</f>
        <v>0</v>
      </c>
      <c r="P44" s="18" t="n">
        <f aca="false">SLN(P40,P42,P41)</f>
        <v>0</v>
      </c>
      <c r="Q44" s="18" t="n">
        <f aca="false">SLN(Q40,Q42,Q41)</f>
        <v>0</v>
      </c>
      <c r="R44" s="18" t="n">
        <f aca="false">SLN(R40,R42,R41)</f>
        <v>0</v>
      </c>
      <c r="S44" s="18" t="n">
        <f aca="false">SLN(S40,S42,S41)</f>
        <v>0</v>
      </c>
      <c r="T44" s="18" t="n">
        <f aca="false">SLN(T40,T42,T41)</f>
        <v>0</v>
      </c>
      <c r="U44" s="18" t="n">
        <f aca="false">SLN(U40,U42,U41)</f>
        <v>0</v>
      </c>
      <c r="V44" s="18" t="n">
        <f aca="false">SLN(V40,V42,V41)</f>
        <v>0</v>
      </c>
      <c r="W44" s="18" t="n">
        <f aca="false">SLN(W40,W42,W41)</f>
        <v>0</v>
      </c>
    </row>
    <row r="45" customFormat="false" ht="12.75" hidden="false" customHeight="false" outlineLevel="0" collapsed="false">
      <c r="A45" s="3" t="n">
        <f aca="false">A44+1</f>
        <v>45</v>
      </c>
      <c r="B45" s="32" t="s">
        <v>37</v>
      </c>
      <c r="C45" s="27"/>
      <c r="D45" s="27" t="n">
        <f aca="false">D40-D43</f>
        <v>2956.33214196085</v>
      </c>
      <c r="E45" s="27" t="n">
        <f aca="false">E40+D45-E43</f>
        <v>2217.24910647064</v>
      </c>
      <c r="F45" s="27" t="n">
        <f aca="false">F40+E45-F43</f>
        <v>1478.16607098043</v>
      </c>
      <c r="G45" s="27" t="n">
        <f aca="false">G40+F45-G43</f>
        <v>739.083035490214</v>
      </c>
      <c r="H45" s="27" t="n">
        <f aca="false">H40+G45-H43</f>
        <v>0</v>
      </c>
      <c r="I45" s="27" t="n">
        <f aca="false">I40+H45-I43</f>
        <v>0</v>
      </c>
      <c r="J45" s="27" t="n">
        <f aca="false">J40+I45-J43</f>
        <v>0</v>
      </c>
      <c r="K45" s="27" t="n">
        <f aca="false">K40+J45-K43</f>
        <v>0</v>
      </c>
      <c r="L45" s="27" t="n">
        <f aca="false">L40+K45-L43</f>
        <v>0</v>
      </c>
      <c r="M45" s="27" t="n">
        <f aca="false">M40+L45-M43</f>
        <v>0</v>
      </c>
      <c r="N45" s="27" t="n">
        <f aca="false">N40+M45-N43</f>
        <v>0</v>
      </c>
      <c r="O45" s="27" t="n">
        <f aca="false">O40+N45-O43</f>
        <v>0</v>
      </c>
      <c r="P45" s="27" t="n">
        <f aca="false">P40+O45-P43</f>
        <v>0</v>
      </c>
      <c r="Q45" s="27" t="n">
        <f aca="false">Q40+P45-Q43</f>
        <v>0</v>
      </c>
      <c r="R45" s="27" t="n">
        <f aca="false">R40+Q45-R43</f>
        <v>0</v>
      </c>
      <c r="S45" s="27" t="n">
        <f aca="false">S40+R45-S43</f>
        <v>0</v>
      </c>
      <c r="T45" s="27" t="n">
        <f aca="false">T40+S45-T43</f>
        <v>0</v>
      </c>
      <c r="U45" s="27" t="n">
        <f aca="false">U40+T45-U43</f>
        <v>0</v>
      </c>
      <c r="V45" s="27" t="n">
        <f aca="false">V40+U45-V43</f>
        <v>0</v>
      </c>
      <c r="W45" s="27" t="n">
        <f aca="false">W40+V45-W43</f>
        <v>0</v>
      </c>
    </row>
    <row r="46" customFormat="false" ht="12.75" hidden="false" customHeight="false" outlineLevel="0" collapsed="false">
      <c r="A46" s="3" t="n">
        <f aca="false">A45+1</f>
        <v>46</v>
      </c>
      <c r="B46" s="32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</row>
    <row r="47" customFormat="false" ht="15.75" hidden="false" customHeight="false" outlineLevel="0" collapsed="false">
      <c r="A47" s="3" t="n">
        <f aca="false">A46+1</f>
        <v>47</v>
      </c>
      <c r="B47" s="12" t="s">
        <v>38</v>
      </c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</row>
    <row r="48" customFormat="false" ht="12.75" hidden="false" customHeight="false" outlineLevel="0" collapsed="false">
      <c r="A48" s="3" t="n">
        <f aca="false">A47+1</f>
        <v>48</v>
      </c>
      <c r="B48" s="32" t="s">
        <v>30</v>
      </c>
      <c r="C48" s="35" t="n">
        <v>100</v>
      </c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</row>
    <row r="49" customFormat="false" ht="12.75" hidden="false" customHeight="false" outlineLevel="0" collapsed="false">
      <c r="A49" s="3" t="n">
        <f aca="false">A48+1</f>
        <v>49</v>
      </c>
      <c r="B49" s="32" t="s">
        <v>31</v>
      </c>
      <c r="C49" s="28" t="n">
        <f aca="false">[2]Summary!$N$17-C48</f>
        <v>13024.1636714969</v>
      </c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</row>
    <row r="50" customFormat="false" ht="12.75" hidden="false" customHeight="false" outlineLevel="0" collapsed="false">
      <c r="A50" s="3" t="n">
        <f aca="false">A49+1</f>
        <v>50</v>
      </c>
      <c r="B50" s="32" t="s">
        <v>32</v>
      </c>
      <c r="C50" s="27" t="n">
        <f aca="false">C49</f>
        <v>13024.1636714969</v>
      </c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</row>
    <row r="51" customFormat="false" ht="12.75" hidden="false" customHeight="false" outlineLevel="0" collapsed="false">
      <c r="A51" s="3" t="n">
        <f aca="false">A50+1</f>
        <v>51</v>
      </c>
      <c r="B51" s="32" t="s">
        <v>33</v>
      </c>
      <c r="C51" s="35" t="n">
        <v>5</v>
      </c>
      <c r="D51" s="35" t="n">
        <v>5</v>
      </c>
      <c r="E51" s="35" t="n">
        <v>5</v>
      </c>
      <c r="F51" s="35" t="n">
        <v>5</v>
      </c>
      <c r="G51" s="35" t="n">
        <v>5</v>
      </c>
      <c r="H51" s="35" t="n">
        <v>5</v>
      </c>
      <c r="I51" s="35" t="n">
        <v>5</v>
      </c>
      <c r="J51" s="35" t="n">
        <v>5</v>
      </c>
      <c r="K51" s="35" t="n">
        <v>5</v>
      </c>
      <c r="L51" s="35" t="n">
        <v>5</v>
      </c>
      <c r="M51" s="35" t="n">
        <v>5</v>
      </c>
      <c r="N51" s="35" t="n">
        <v>5</v>
      </c>
      <c r="O51" s="35" t="n">
        <v>5</v>
      </c>
      <c r="P51" s="35" t="n">
        <v>5</v>
      </c>
      <c r="Q51" s="35" t="n">
        <v>5</v>
      </c>
      <c r="R51" s="35" t="n">
        <v>5</v>
      </c>
      <c r="S51" s="35" t="n">
        <v>5</v>
      </c>
      <c r="T51" s="35" t="n">
        <v>5</v>
      </c>
      <c r="U51" s="35" t="n">
        <v>5</v>
      </c>
      <c r="V51" s="35" t="n">
        <v>5</v>
      </c>
      <c r="W51" s="35" t="n">
        <v>5</v>
      </c>
    </row>
    <row r="52" customFormat="false" ht="12.75" hidden="false" customHeight="false" outlineLevel="0" collapsed="false">
      <c r="A52" s="3" t="n">
        <f aca="false">A51+1</f>
        <v>52</v>
      </c>
      <c r="B52" s="32" t="s">
        <v>34</v>
      </c>
      <c r="C52" s="35" t="n">
        <v>0</v>
      </c>
      <c r="D52" s="35" t="n">
        <v>0</v>
      </c>
      <c r="E52" s="35" t="n">
        <v>0</v>
      </c>
      <c r="F52" s="35" t="n">
        <v>0</v>
      </c>
      <c r="G52" s="35" t="n">
        <v>0</v>
      </c>
      <c r="H52" s="35" t="n">
        <v>0</v>
      </c>
      <c r="I52" s="35" t="n">
        <v>0</v>
      </c>
      <c r="J52" s="35" t="n">
        <v>0</v>
      </c>
      <c r="K52" s="35" t="n">
        <v>0</v>
      </c>
      <c r="L52" s="35" t="n">
        <v>0</v>
      </c>
      <c r="M52" s="35" t="n">
        <v>0</v>
      </c>
      <c r="N52" s="35" t="n">
        <v>0</v>
      </c>
      <c r="O52" s="35" t="n">
        <v>0</v>
      </c>
      <c r="P52" s="35" t="n">
        <v>0</v>
      </c>
      <c r="Q52" s="35" t="n">
        <v>0</v>
      </c>
      <c r="R52" s="35" t="n">
        <v>0</v>
      </c>
      <c r="S52" s="35" t="n">
        <v>0</v>
      </c>
      <c r="T52" s="35" t="n">
        <v>0</v>
      </c>
      <c r="U52" s="35" t="n">
        <v>0</v>
      </c>
      <c r="V52" s="35" t="n">
        <v>0</v>
      </c>
      <c r="W52" s="35" t="n">
        <v>0</v>
      </c>
    </row>
    <row r="53" customFormat="false" ht="12.75" hidden="false" customHeight="false" outlineLevel="0" collapsed="false">
      <c r="A53" s="3" t="n">
        <f aca="false">A52+1</f>
        <v>53</v>
      </c>
      <c r="B53" s="32" t="s">
        <v>35</v>
      </c>
      <c r="C53" s="27" t="n">
        <v>0</v>
      </c>
      <c r="D53" s="27" t="n">
        <f aca="false">SLN(C50,C52,C51)+C53</f>
        <v>2604.83273429937</v>
      </c>
      <c r="E53" s="18" t="n">
        <f aca="false">SLN(E50,E52,E51)+D54</f>
        <v>2604.83273429937</v>
      </c>
      <c r="F53" s="18" t="n">
        <f aca="false">SLN(F50,F52,F51)+SUM($D$54:E54)</f>
        <v>2604.83273429937</v>
      </c>
      <c r="G53" s="18" t="n">
        <f aca="false">SLN(G50,G52,G51)+SUM($D$54:F54)</f>
        <v>2604.83273429937</v>
      </c>
      <c r="H53" s="18" t="n">
        <f aca="false">SLN(H50,H52,H51)+SUM($D$54:G54)</f>
        <v>2604.83273429937</v>
      </c>
      <c r="I53" s="18" t="n">
        <f aca="false">SLN(I50,I52,I51)+SUM(E54:H54)</f>
        <v>0</v>
      </c>
      <c r="J53" s="18" t="n">
        <f aca="false">SLN(J50,J52,J51)+SUM(E54:I54)</f>
        <v>0</v>
      </c>
      <c r="K53" s="18" t="n">
        <f aca="false">SLN(K50,K52,K51)+SUM(F54:J54)</f>
        <v>0</v>
      </c>
      <c r="L53" s="18" t="n">
        <f aca="false">SLN(L50,L52,L51)+SUM(G54:K54)</f>
        <v>0</v>
      </c>
      <c r="M53" s="18" t="n">
        <f aca="false">SLN(M50,M52,M51)+SUM(H54:L54)</f>
        <v>0</v>
      </c>
      <c r="N53" s="18" t="n">
        <f aca="false">SLN(N50,N52,N51)+SUM(I54:M54)</f>
        <v>0</v>
      </c>
      <c r="O53" s="18" t="n">
        <f aca="false">SLN(O50,O52,O51)+SUM(J54:N54)</f>
        <v>0</v>
      </c>
      <c r="P53" s="18" t="n">
        <f aca="false">SLN(P50,P52,P51)+SUM(K54:O54)</f>
        <v>0</v>
      </c>
      <c r="Q53" s="18" t="n">
        <f aca="false">SLN(Q50,Q52,Q51)+SUM(L54:P54)</f>
        <v>0</v>
      </c>
      <c r="R53" s="18" t="n">
        <f aca="false">SLN(R50,R52,R51)+SUM(M54:Q54)</f>
        <v>0</v>
      </c>
      <c r="S53" s="18" t="n">
        <f aca="false">SLN(S50,S52,S51)+SUM(N54:R54)</f>
        <v>0</v>
      </c>
      <c r="T53" s="18" t="n">
        <f aca="false">SLN(T50,T52,T51)+SUM(O54:S54)</f>
        <v>0</v>
      </c>
      <c r="U53" s="18" t="n">
        <f aca="false">SLN(U50,U52,U51)+SUM(P54:T54)</f>
        <v>0</v>
      </c>
      <c r="V53" s="18" t="n">
        <f aca="false">SLN(V50,V52,V51)+SUM(Q54:U54)</f>
        <v>0</v>
      </c>
      <c r="W53" s="18" t="n">
        <f aca="false">SLN(W50,W52,W51)+SUM(R54:V54)</f>
        <v>0</v>
      </c>
    </row>
    <row r="54" customFormat="false" ht="12.75" hidden="false" customHeight="false" outlineLevel="0" collapsed="false">
      <c r="A54" s="3" t="n">
        <f aca="false">A53+1</f>
        <v>54</v>
      </c>
      <c r="B54" s="32" t="s">
        <v>36</v>
      </c>
      <c r="C54" s="27" t="n">
        <v>0</v>
      </c>
      <c r="D54" s="18" t="n">
        <f aca="false">SLN(C50,C52,C51)+SLN(D50,D52,875)</f>
        <v>2604.83273429937</v>
      </c>
      <c r="E54" s="18" t="n">
        <f aca="false">SLN(E50,E52,875)</f>
        <v>0</v>
      </c>
      <c r="F54" s="18" t="n">
        <f aca="false">SLN(F50,F52,875)</f>
        <v>0</v>
      </c>
      <c r="G54" s="18" t="n">
        <f aca="false">SLN(G50,G52,875)</f>
        <v>0</v>
      </c>
      <c r="H54" s="18" t="n">
        <f aca="false">SLN(H50,H52,875)</f>
        <v>0</v>
      </c>
      <c r="I54" s="18" t="n">
        <f aca="false">SLN(I50,I52,875)</f>
        <v>0</v>
      </c>
      <c r="J54" s="18" t="n">
        <f aca="false">SLN(J50,J52,875)</f>
        <v>0</v>
      </c>
      <c r="K54" s="18" t="n">
        <f aca="false">SLN(K50,K52,875)</f>
        <v>0</v>
      </c>
      <c r="L54" s="18" t="n">
        <f aca="false">SLN(L50,L52,875)</f>
        <v>0</v>
      </c>
      <c r="M54" s="18" t="n">
        <f aca="false">SLN(M50,M52,875)</f>
        <v>0</v>
      </c>
      <c r="N54" s="18" t="n">
        <f aca="false">SLN(N50,N52,875)</f>
        <v>0</v>
      </c>
      <c r="O54" s="18" t="n">
        <f aca="false">SLN(O50,O52,875)</f>
        <v>0</v>
      </c>
      <c r="P54" s="18" t="n">
        <f aca="false">SLN(P50,P52,875)</f>
        <v>0</v>
      </c>
      <c r="Q54" s="18" t="n">
        <f aca="false">SLN(Q50,Q52,875)</f>
        <v>0</v>
      </c>
      <c r="R54" s="18" t="n">
        <f aca="false">SLN(R50,R52,875)</f>
        <v>0</v>
      </c>
      <c r="S54" s="18" t="n">
        <f aca="false">SLN(S50,S52,875)</f>
        <v>0</v>
      </c>
      <c r="T54" s="18" t="n">
        <f aca="false">SLN(T50,T52,875)</f>
        <v>0</v>
      </c>
      <c r="U54" s="18" t="n">
        <f aca="false">SLN(U50,U52,875)</f>
        <v>0</v>
      </c>
      <c r="V54" s="18" t="n">
        <f aca="false">SLN(V50,V52,875)</f>
        <v>0</v>
      </c>
      <c r="W54" s="18" t="n">
        <f aca="false">SLN(W50,W52,875)</f>
        <v>0</v>
      </c>
    </row>
    <row r="55" customFormat="false" ht="12.75" hidden="false" customHeight="false" outlineLevel="0" collapsed="false">
      <c r="A55" s="3" t="n">
        <f aca="false">A54+1</f>
        <v>55</v>
      </c>
      <c r="B55" s="32" t="s">
        <v>37</v>
      </c>
      <c r="C55" s="27" t="n">
        <v>0</v>
      </c>
      <c r="D55" s="27" t="n">
        <f aca="false">C50-D53</f>
        <v>10419.3309371975</v>
      </c>
      <c r="E55" s="27" t="n">
        <f aca="false">E50+D55-E53</f>
        <v>7814.49820289811</v>
      </c>
      <c r="F55" s="27" t="n">
        <f aca="false">F50+E55-F53</f>
        <v>5209.66546859874</v>
      </c>
      <c r="G55" s="27" t="n">
        <f aca="false">G50+F55-G53</f>
        <v>2604.83273429937</v>
      </c>
      <c r="H55" s="27" t="n">
        <f aca="false">H50+G55-H53</f>
        <v>0</v>
      </c>
      <c r="I55" s="27" t="n">
        <f aca="false">I50+H55-I53</f>
        <v>0</v>
      </c>
      <c r="J55" s="27" t="n">
        <f aca="false">J50+I55-J53</f>
        <v>0</v>
      </c>
      <c r="K55" s="27" t="n">
        <f aca="false">K50+J55-K53</f>
        <v>0</v>
      </c>
      <c r="L55" s="27" t="n">
        <f aca="false">L50+K55-L53</f>
        <v>0</v>
      </c>
      <c r="M55" s="27" t="n">
        <f aca="false">M50+L55-M53</f>
        <v>0</v>
      </c>
      <c r="N55" s="27" t="n">
        <f aca="false">N50+M55-N53</f>
        <v>0</v>
      </c>
      <c r="O55" s="27" t="n">
        <f aca="false">O50+N55-O53</f>
        <v>0</v>
      </c>
      <c r="P55" s="27" t="n">
        <f aca="false">P50+O55-P53</f>
        <v>0</v>
      </c>
      <c r="Q55" s="27" t="n">
        <f aca="false">Q50+P55-Q53</f>
        <v>0</v>
      </c>
      <c r="R55" s="27" t="n">
        <f aca="false">R50+Q55-R53</f>
        <v>0</v>
      </c>
      <c r="S55" s="27" t="n">
        <f aca="false">S50+R55-S53</f>
        <v>0</v>
      </c>
      <c r="T55" s="27" t="n">
        <f aca="false">T50+S55-T53</f>
        <v>0</v>
      </c>
      <c r="U55" s="27" t="n">
        <f aca="false">U50+T55-U53</f>
        <v>0</v>
      </c>
      <c r="V55" s="27" t="n">
        <f aca="false">V50+U55-V53</f>
        <v>0</v>
      </c>
      <c r="W55" s="27" t="n">
        <f aca="false">W50+V55-W53</f>
        <v>0</v>
      </c>
    </row>
    <row r="56" customFormat="false" ht="12.75" hidden="false" customHeight="false" outlineLevel="0" collapsed="false">
      <c r="A56" s="3" t="n">
        <f aca="false">A55+1</f>
        <v>56</v>
      </c>
      <c r="B56" s="32"/>
      <c r="C56" s="41"/>
      <c r="D56" s="0"/>
    </row>
    <row r="57" customFormat="false" ht="15.75" hidden="false" customHeight="false" outlineLevel="0" collapsed="false">
      <c r="A57" s="3" t="n">
        <f aca="false">A56+1</f>
        <v>57</v>
      </c>
      <c r="B57" s="12" t="s">
        <v>39</v>
      </c>
    </row>
    <row r="58" customFormat="false" ht="12.75" hidden="false" customHeight="false" outlineLevel="0" collapsed="false">
      <c r="A58" s="3" t="n">
        <f aca="false">A57+1</f>
        <v>58</v>
      </c>
      <c r="B58" s="32" t="s">
        <v>40</v>
      </c>
      <c r="C58" s="34"/>
      <c r="D58" s="33" t="n">
        <f aca="false">[3]Assumptions!D6</f>
        <v>394.939586852562</v>
      </c>
      <c r="E58" s="33" t="n">
        <f aca="false">[3]Assumptions!E6</f>
        <v>1829.59101561818</v>
      </c>
      <c r="F58" s="33" t="n">
        <f aca="false">[3]Assumptions!F6</f>
        <v>6640.32385570473</v>
      </c>
      <c r="G58" s="33" t="n">
        <f aca="false">[3]Assumptions!G6</f>
        <v>21508.0241758935</v>
      </c>
      <c r="H58" s="33" t="n">
        <f aca="false">[3]Assumptions!H6</f>
        <v>42097.8636047467</v>
      </c>
      <c r="I58" s="33" t="n">
        <f aca="false">[3]Assumptions!I6</f>
        <v>66955.8145161195</v>
      </c>
      <c r="J58" s="33" t="n">
        <f aca="false">[3]Assumptions!J6</f>
        <v>97960.7207084753</v>
      </c>
      <c r="K58" s="33" t="n">
        <f aca="false">[3]Assumptions!K6</f>
        <v>130177.415337134</v>
      </c>
      <c r="L58" s="33" t="n">
        <f aca="false">[3]Assumptions!L6</f>
        <v>163241.283930379</v>
      </c>
      <c r="M58" s="33" t="n">
        <f aca="false">[3]Assumptions!M6</f>
        <v>197116.679266168</v>
      </c>
      <c r="N58" s="33" t="n">
        <f aca="false">[3]Assumptions!N6</f>
        <v>218890.756080304</v>
      </c>
      <c r="O58" s="33" t="n">
        <f aca="false">[3]Assumptions!O6</f>
        <v>244727.457511284</v>
      </c>
      <c r="P58" s="33" t="n">
        <f aca="false">[3]Assumptions!P6</f>
        <v>269383.926889261</v>
      </c>
      <c r="Q58" s="33" t="n">
        <f aca="false">[3]Assumptions!Q6</f>
        <v>295695.59121592</v>
      </c>
      <c r="R58" s="33" t="n">
        <f aca="false">[3]Assumptions!R6</f>
        <v>319978.001081635</v>
      </c>
      <c r="S58" s="33" t="n">
        <f aca="false">[3]Assumptions!S6</f>
        <v>341719.338972811</v>
      </c>
      <c r="T58" s="33" t="n">
        <f aca="false">[3]Assumptions!T6</f>
        <v>364429.311462256</v>
      </c>
      <c r="U58" s="33" t="n">
        <f aca="false">[3]Assumptions!U6</f>
        <v>396388.665018662</v>
      </c>
      <c r="V58" s="33" t="n">
        <f aca="false">[3]Assumptions!V6</f>
        <v>430070.062243514</v>
      </c>
      <c r="W58" s="33" t="n">
        <f aca="false">[3]Assumptions!W6</f>
        <v>465557.882802126</v>
      </c>
    </row>
    <row r="59" customFormat="false" ht="12.75" hidden="false" customHeight="false" outlineLevel="0" collapsed="false">
      <c r="A59" s="3" t="n">
        <f aca="false">A58+1</f>
        <v>59</v>
      </c>
      <c r="B59" s="32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</row>
    <row r="60" customFormat="false" ht="15.75" hidden="false" customHeight="false" outlineLevel="0" collapsed="false">
      <c r="A60" s="3" t="n">
        <f aca="false">A59+1</f>
        <v>60</v>
      </c>
      <c r="B60" s="12" t="s">
        <v>41</v>
      </c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</row>
    <row r="61" customFormat="false" ht="12.75" hidden="false" customHeight="false" outlineLevel="0" collapsed="false">
      <c r="A61" s="3" t="n">
        <f aca="false">A60+1</f>
        <v>61</v>
      </c>
      <c r="B61" s="32" t="s">
        <v>42</v>
      </c>
      <c r="C61" s="34"/>
      <c r="D61" s="27" t="n">
        <f aca="false">D25+D26+D38+D58</f>
        <v>3101.02163236882</v>
      </c>
      <c r="E61" s="27" t="n">
        <f aca="false">E25+E26+E58</f>
        <v>9010.41843234864</v>
      </c>
      <c r="F61" s="27" t="n">
        <f aca="false">F25+F26+F58</f>
        <v>25430.1769211242</v>
      </c>
      <c r="G61" s="27" t="n">
        <f aca="false">G25+G26+G58</f>
        <v>23047.2379012306</v>
      </c>
      <c r="H61" s="27" t="n">
        <f aca="false">H25+H26+H58</f>
        <v>45061.3950556462</v>
      </c>
      <c r="I61" s="27" t="n">
        <f aca="false">I25+I26+I58</f>
        <v>71524.5847029311</v>
      </c>
      <c r="J61" s="27" t="n">
        <f aca="false">J25+J26+J58</f>
        <v>104531.678308108</v>
      </c>
      <c r="K61" s="27" t="n">
        <f aca="false">K25+K26+K58</f>
        <v>138828.813369905</v>
      </c>
      <c r="L61" s="27" t="n">
        <f aca="false">L25+L26+L58</f>
        <v>174027.829900895</v>
      </c>
      <c r="M61" s="27" t="n">
        <f aca="false">M25+M26+M58</f>
        <v>210090.77870725</v>
      </c>
      <c r="N61" s="27" t="n">
        <f aca="false">N25+N26+N58</f>
        <v>233270.94855236</v>
      </c>
      <c r="O61" s="27" t="n">
        <f aca="false">O25+O26+O58</f>
        <v>260776.092973396</v>
      </c>
      <c r="P61" s="27" t="n">
        <f aca="false">P25+P26+P58</f>
        <v>287024.790120969</v>
      </c>
      <c r="Q61" s="27" t="n">
        <f aca="false">Q25+Q26+Q58</f>
        <v>315035.568865146</v>
      </c>
      <c r="R61" s="27" t="n">
        <f aca="false">R25+R26+R58</f>
        <v>340886.051057365</v>
      </c>
      <c r="S61" s="27" t="n">
        <f aca="false">S25+S26+S58</f>
        <v>364031.36781542</v>
      </c>
      <c r="T61" s="27" t="n">
        <f aca="false">T25+T26+T58</f>
        <v>388207.870175389</v>
      </c>
      <c r="U61" s="27" t="n">
        <f aca="false">U25+U26+U58</f>
        <v>422231.045986749</v>
      </c>
      <c r="V61" s="27" t="n">
        <f aca="false">V25+V26+V58</f>
        <v>458087.468968863</v>
      </c>
      <c r="W61" s="27" t="n">
        <f aca="false">W25+W26+W58</f>
        <v>495866.967728019</v>
      </c>
    </row>
    <row r="62" customFormat="false" ht="12.75" hidden="false" customHeight="false" outlineLevel="0" collapsed="false">
      <c r="A62" s="3" t="n">
        <f aca="false">A61+1</f>
        <v>62</v>
      </c>
      <c r="B62" s="32" t="s">
        <v>43</v>
      </c>
      <c r="C62" s="34"/>
      <c r="D62" s="27" t="n">
        <f aca="false">D39+D34+D35</f>
        <v>5941.31989620107</v>
      </c>
      <c r="E62" s="27" t="n">
        <f aca="false">E39+E34+E35</f>
        <v>1249.41051953125</v>
      </c>
      <c r="F62" s="27" t="n">
        <f aca="false">F39+F34+F35</f>
        <v>991.430350585937</v>
      </c>
      <c r="G62" s="27" t="n">
        <f aca="false">G39+G34+G35</f>
        <v>3732.58917797851</v>
      </c>
      <c r="H62" s="27" t="n">
        <f aca="false">H39+H34+H35</f>
        <v>3899.37946624756</v>
      </c>
      <c r="I62" s="27" t="n">
        <f aca="false">I39+I34+I35</f>
        <v>4304.8674981781</v>
      </c>
      <c r="J62" s="27" t="n">
        <f aca="false">J39+J34+J35</f>
        <v>1671.39331943222</v>
      </c>
      <c r="K62" s="27" t="n">
        <f aca="false">K39+K34+K35</f>
        <v>3136.11402472105</v>
      </c>
      <c r="L62" s="27" t="n">
        <f aca="false">L39+L34+L35</f>
        <v>1951.22426999618</v>
      </c>
      <c r="M62" s="27" t="n">
        <f aca="false">M39+M34+M35</f>
        <v>3061.44865859677</v>
      </c>
      <c r="N62" s="27" t="n">
        <f aca="false">N39+N34+N35</f>
        <v>1857.38888386129</v>
      </c>
      <c r="O62" s="27" t="n">
        <f aca="false">O39+O34+O35</f>
        <v>1112.8022497631</v>
      </c>
      <c r="P62" s="27" t="n">
        <f aca="false">P39+P34+P35</f>
        <v>1375.46085658394</v>
      </c>
      <c r="Q62" s="27" t="n">
        <f aca="false">Q39+Q34+Q35</f>
        <v>1035.4716957186</v>
      </c>
      <c r="R62" s="27" t="n">
        <f aca="false">R39+R34+R35</f>
        <v>1259.77970743509</v>
      </c>
      <c r="S62" s="27" t="n">
        <f aca="false">S39+S34+S35</f>
        <v>949.701157561468</v>
      </c>
      <c r="T62" s="27" t="n">
        <f aca="false">T39+T34+T35</f>
        <v>759.817087397954</v>
      </c>
      <c r="U62" s="27" t="n">
        <f aca="false">U39+U34+U35</f>
        <v>1041.45239403527</v>
      </c>
      <c r="V62" s="27" t="n">
        <f aca="false">V39+V34+V35</f>
        <v>747.497052083061</v>
      </c>
      <c r="W62" s="27" t="n">
        <f aca="false">W39+W34+W35</f>
        <v>804.828689630684</v>
      </c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12.75" hidden="false" customHeight="false" outlineLevel="0" collapsed="false">
      <c r="A63" s="3" t="n">
        <f aca="false">A62+1</f>
        <v>63</v>
      </c>
      <c r="B63" s="32" t="s">
        <v>44</v>
      </c>
      <c r="C63" s="34"/>
      <c r="D63" s="27" t="n">
        <f aca="false">D62+D26</f>
        <v>8283.8537201795</v>
      </c>
      <c r="E63" s="27" t="n">
        <f aca="false">E62+E26+D63</f>
        <v>16375.1098708889</v>
      </c>
      <c r="F63" s="27" t="n">
        <f aca="false">F62+F26+E63</f>
        <v>35541.0585193889</v>
      </c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3.5" hidden="false" customHeight="false" outlineLevel="0" collapsed="false">
      <c r="A64" s="3" t="n">
        <f aca="false">A63+1</f>
        <v>64</v>
      </c>
      <c r="B64" s="42"/>
      <c r="C64" s="43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18.75" hidden="false" customHeight="false" outlineLevel="0" collapsed="false">
      <c r="A65" s="3" t="n">
        <f aca="false">A64+1</f>
        <v>65</v>
      </c>
      <c r="B65" s="31" t="s">
        <v>45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</row>
    <row r="66" customFormat="false" ht="15.75" hidden="false" customHeight="false" outlineLevel="0" collapsed="false">
      <c r="A66" s="3" t="n">
        <f aca="false">A65+1</f>
        <v>66</v>
      </c>
      <c r="B66" s="12" t="s">
        <v>46</v>
      </c>
      <c r="C66" s="44" t="s">
        <v>47</v>
      </c>
      <c r="D66" s="44" t="s">
        <v>48</v>
      </c>
      <c r="E66" s="44"/>
      <c r="F66" s="44"/>
      <c r="G66" s="0"/>
      <c r="K66" s="44"/>
      <c r="L66" s="44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</row>
    <row r="67" customFormat="false" ht="15.75" hidden="false" customHeight="false" outlineLevel="0" collapsed="false">
      <c r="A67" s="3" t="n">
        <f aca="false">A66+1</f>
        <v>67</v>
      </c>
      <c r="B67" s="45" t="s">
        <v>49</v>
      </c>
      <c r="C67" s="44"/>
      <c r="D67" s="44"/>
      <c r="E67" s="46"/>
      <c r="F67" s="0"/>
      <c r="G67" s="0"/>
      <c r="K67" s="44"/>
      <c r="L67" s="44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</row>
    <row r="68" customFormat="false" ht="12.75" hidden="false" customHeight="false" outlineLevel="0" collapsed="false">
      <c r="A68" s="3" t="n">
        <f aca="false">A67+1</f>
        <v>68</v>
      </c>
      <c r="B68" s="32" t="s">
        <v>50</v>
      </c>
      <c r="C68" s="47" t="n">
        <f aca="false">D68*$C$70</f>
        <v>0.5</v>
      </c>
      <c r="D68" s="48" t="n">
        <v>0.5</v>
      </c>
      <c r="E68" s="49"/>
      <c r="F68" s="0"/>
      <c r="G68" s="0"/>
      <c r="H68" s="46"/>
      <c r="I68" s="44"/>
      <c r="J68" s="44"/>
      <c r="K68" s="44"/>
      <c r="L68" s="44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</row>
    <row r="69" customFormat="false" ht="12.75" hidden="false" customHeight="false" outlineLevel="0" collapsed="false">
      <c r="A69" s="3" t="n">
        <f aca="false">A68+1</f>
        <v>69</v>
      </c>
      <c r="B69" s="32" t="s">
        <v>51</v>
      </c>
      <c r="C69" s="50" t="n">
        <f aca="false">D69*$C$70</f>
        <v>0.5</v>
      </c>
      <c r="D69" s="51" t="n">
        <f aca="false">1-D68</f>
        <v>0.5</v>
      </c>
      <c r="E69" s="52"/>
      <c r="F69" s="53"/>
      <c r="G69" s="0"/>
      <c r="H69" s="46"/>
      <c r="I69" s="44"/>
      <c r="J69" s="44"/>
      <c r="K69" s="44"/>
      <c r="L69" s="44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</row>
    <row r="70" customFormat="false" ht="12.75" hidden="false" customHeight="false" outlineLevel="0" collapsed="false">
      <c r="A70" s="3" t="n">
        <f aca="false">A69+1</f>
        <v>70</v>
      </c>
      <c r="B70" s="32" t="s">
        <v>52</v>
      </c>
      <c r="C70" s="54" t="n">
        <v>1</v>
      </c>
      <c r="D70" s="55" t="n">
        <f aca="false">SUM(D68:D69)</f>
        <v>1</v>
      </c>
      <c r="E70" s="49"/>
      <c r="F70" s="56"/>
      <c r="G70" s="0"/>
      <c r="H70" s="46"/>
      <c r="I70" s="44"/>
      <c r="J70" s="44"/>
      <c r="K70" s="44"/>
      <c r="L70" s="44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</row>
    <row r="71" customFormat="false" ht="12.75" hidden="false" customHeight="false" outlineLevel="0" collapsed="false">
      <c r="A71" s="3" t="n">
        <f aca="false">A70+1</f>
        <v>71</v>
      </c>
      <c r="B71" s="32"/>
      <c r="C71" s="44"/>
      <c r="D71" s="55"/>
      <c r="E71" s="49"/>
      <c r="F71" s="0"/>
      <c r="G71" s="0"/>
      <c r="H71" s="46"/>
      <c r="I71" s="44"/>
      <c r="J71" s="44"/>
      <c r="K71" s="44"/>
      <c r="L71" s="44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</row>
    <row r="72" customFormat="false" ht="15.75" hidden="false" customHeight="false" outlineLevel="0" collapsed="false">
      <c r="A72" s="3" t="n">
        <f aca="false">A71+1</f>
        <v>72</v>
      </c>
      <c r="B72" s="45" t="s">
        <v>53</v>
      </c>
      <c r="C72" s="44"/>
      <c r="D72" s="44"/>
      <c r="E72" s="52"/>
      <c r="F72" s="0"/>
      <c r="G72" s="0"/>
      <c r="H72" s="46"/>
      <c r="I72" s="44"/>
      <c r="J72" s="44"/>
      <c r="K72" s="44"/>
      <c r="L72" s="44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</row>
    <row r="73" customFormat="false" ht="12.75" hidden="false" customHeight="false" outlineLevel="0" collapsed="false">
      <c r="A73" s="3" t="n">
        <f aca="false">A72+1</f>
        <v>73</v>
      </c>
      <c r="B73" s="32" t="s">
        <v>50</v>
      </c>
      <c r="C73" s="57" t="n">
        <f aca="false">C49+C48-2000</f>
        <v>11124.1636714969</v>
      </c>
      <c r="D73" s="55" t="n">
        <f aca="false">C73/$C$75</f>
        <v>0.847609337245343</v>
      </c>
      <c r="E73" s="55"/>
      <c r="F73" s="58"/>
      <c r="G73" s="59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</row>
    <row r="74" customFormat="false" ht="12" hidden="false" customHeight="true" outlineLevel="0" collapsed="false">
      <c r="A74" s="3" t="n">
        <f aca="false">A73+1</f>
        <v>74</v>
      </c>
      <c r="B74" s="32" t="s">
        <v>51</v>
      </c>
      <c r="C74" s="60" t="n">
        <v>2000</v>
      </c>
      <c r="D74" s="51" t="n">
        <f aca="false">C74/$C$75</f>
        <v>0.152390662754657</v>
      </c>
      <c r="E74" s="52"/>
      <c r="F74" s="61"/>
      <c r="G74" s="0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</row>
    <row r="75" customFormat="false" ht="12" hidden="false" customHeight="true" outlineLevel="0" collapsed="false">
      <c r="A75" s="3" t="n">
        <f aca="false">A74+1</f>
        <v>75</v>
      </c>
      <c r="B75" s="32" t="s">
        <v>52</v>
      </c>
      <c r="C75" s="21" t="n">
        <f aca="false">SUM(C73:C74)</f>
        <v>13124.1636714969</v>
      </c>
      <c r="D75" s="55" t="n">
        <f aca="false">SUM(D73:D74)</f>
        <v>1</v>
      </c>
      <c r="E75" s="49"/>
      <c r="F75" s="56"/>
      <c r="G75" s="0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</row>
    <row r="76" customFormat="false" ht="12" hidden="false" customHeight="true" outlineLevel="0" collapsed="false">
      <c r="A76" s="3" t="n">
        <f aca="false">A75+1</f>
        <v>76</v>
      </c>
      <c r="B76" s="32"/>
      <c r="C76" s="21"/>
      <c r="D76" s="55"/>
      <c r="F76" s="47"/>
      <c r="G76" s="55"/>
      <c r="H76" s="18"/>
      <c r="I76" s="47"/>
      <c r="J76" s="55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</row>
    <row r="77" customFormat="false" ht="12" hidden="false" customHeight="true" outlineLevel="0" collapsed="false">
      <c r="A77" s="3" t="n">
        <f aca="false">A76+1</f>
        <v>77</v>
      </c>
      <c r="B77" s="32" t="s">
        <v>54</v>
      </c>
      <c r="C77" s="21" t="n">
        <f aca="false">C75+C70</f>
        <v>13125.1636714969</v>
      </c>
      <c r="D77" s="55"/>
      <c r="F77" s="56"/>
      <c r="G77" s="55"/>
      <c r="H77" s="18"/>
      <c r="I77" s="47"/>
      <c r="J77" s="55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</row>
    <row r="78" customFormat="false" ht="12" hidden="false" customHeight="true" outlineLevel="0" collapsed="false">
      <c r="A78" s="3" t="n">
        <f aca="false">A77+1</f>
        <v>78</v>
      </c>
      <c r="B78" s="32"/>
      <c r="C78" s="21"/>
      <c r="D78" s="55"/>
      <c r="F78" s="47"/>
      <c r="G78" s="55"/>
      <c r="H78" s="18"/>
      <c r="I78" s="47"/>
      <c r="J78" s="55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</row>
    <row r="79" customFormat="false" ht="12" hidden="false" customHeight="true" outlineLevel="0" collapsed="false">
      <c r="A79" s="3" t="n">
        <f aca="false">A78+1</f>
        <v>79</v>
      </c>
      <c r="B79" s="32" t="s">
        <v>55</v>
      </c>
      <c r="C79" s="62" t="n">
        <v>0.165</v>
      </c>
      <c r="D79" s="63"/>
      <c r="E79" s="64"/>
      <c r="F79" s="47"/>
      <c r="G79" s="55"/>
      <c r="H79" s="18"/>
      <c r="I79" s="47"/>
      <c r="J79" s="55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</row>
    <row r="80" customFormat="false" ht="12" hidden="false" customHeight="true" outlineLevel="0" collapsed="false">
      <c r="A80" s="3" t="n">
        <f aca="false">A79+1</f>
        <v>80</v>
      </c>
      <c r="B80" s="32"/>
      <c r="C80" s="65"/>
      <c r="D80" s="55"/>
      <c r="F80" s="47"/>
      <c r="G80" s="55"/>
      <c r="H80" s="18"/>
      <c r="I80" s="47"/>
      <c r="J80" s="55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</row>
    <row r="81" customFormat="false" ht="15.75" hidden="false" customHeight="false" outlineLevel="0" collapsed="false">
      <c r="A81" s="3" t="n">
        <f aca="false">A80+1</f>
        <v>81</v>
      </c>
      <c r="B81" s="12" t="s">
        <v>56</v>
      </c>
      <c r="D81" s="55"/>
      <c r="F81" s="47"/>
      <c r="G81" s="55"/>
      <c r="H81" s="18"/>
      <c r="I81" s="47"/>
      <c r="J81" s="55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</row>
    <row r="82" customFormat="false" ht="12" hidden="false" customHeight="true" outlineLevel="0" collapsed="false">
      <c r="A82" s="3" t="n">
        <f aca="false">A81+1</f>
        <v>82</v>
      </c>
      <c r="B82" s="32" t="s">
        <v>57</v>
      </c>
      <c r="C82" s="21" t="n">
        <f aca="false">[2]Summary!$R$17-[2]Summary!$R$8</f>
        <v>3214.82061141333</v>
      </c>
      <c r="D82" s="55" t="n">
        <f aca="false">C82/$C$84</f>
        <v>0.618970282560168</v>
      </c>
      <c r="F82" s="56"/>
      <c r="G82" s="55"/>
      <c r="H82" s="18"/>
      <c r="I82" s="47"/>
      <c r="J82" s="55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</row>
    <row r="83" customFormat="false" ht="12" hidden="false" customHeight="true" outlineLevel="0" collapsed="false">
      <c r="A83" s="3" t="n">
        <f aca="false">A82+1</f>
        <v>83</v>
      </c>
      <c r="B83" s="32" t="s">
        <v>58</v>
      </c>
      <c r="C83" s="60" t="n">
        <v>1979</v>
      </c>
      <c r="D83" s="51" t="n">
        <f aca="false">C83/$C$84</f>
        <v>0.381029717439832</v>
      </c>
      <c r="F83" s="61"/>
      <c r="G83" s="55"/>
      <c r="H83" s="18"/>
      <c r="I83" s="47"/>
      <c r="J83" s="55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</row>
    <row r="84" customFormat="false" ht="12" hidden="false" customHeight="true" outlineLevel="0" collapsed="false">
      <c r="A84" s="3" t="n">
        <f aca="false">A83+1</f>
        <v>84</v>
      </c>
      <c r="B84" s="32" t="s">
        <v>59</v>
      </c>
      <c r="C84" s="21" t="n">
        <f aca="false">SUM(C82:C83)</f>
        <v>5193.82061141333</v>
      </c>
      <c r="D84" s="55" t="n">
        <f aca="false">SUM(D82:D83)</f>
        <v>1</v>
      </c>
      <c r="F84" s="56"/>
      <c r="G84" s="55"/>
      <c r="H84" s="18"/>
      <c r="I84" s="47"/>
      <c r="J84" s="55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</row>
    <row r="85" customFormat="false" ht="12" hidden="false" customHeight="true" outlineLevel="0" collapsed="false">
      <c r="A85" s="3" t="n">
        <f aca="false">A84+1</f>
        <v>85</v>
      </c>
      <c r="B85" s="32"/>
      <c r="C85" s="21"/>
      <c r="D85" s="55"/>
      <c r="F85" s="47"/>
      <c r="G85" s="55"/>
      <c r="H85" s="18"/>
      <c r="I85" s="47"/>
      <c r="J85" s="55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</row>
    <row r="86" customFormat="false" ht="15.75" hidden="false" customHeight="false" outlineLevel="0" collapsed="false">
      <c r="A86" s="3" t="n">
        <f aca="false">A85+1</f>
        <v>86</v>
      </c>
      <c r="B86" s="12" t="s">
        <v>60</v>
      </c>
      <c r="C86" s="66" t="s">
        <v>47</v>
      </c>
      <c r="D86" s="66" t="s">
        <v>61</v>
      </c>
      <c r="E86" s="66" t="s">
        <v>62</v>
      </c>
      <c r="F86" s="47"/>
      <c r="G86" s="55"/>
      <c r="H86" s="18"/>
      <c r="I86" s="47"/>
      <c r="J86" s="55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</row>
    <row r="87" customFormat="false" ht="12" hidden="false" customHeight="true" outlineLevel="0" collapsed="false">
      <c r="A87" s="3" t="n">
        <f aca="false">A86+1</f>
        <v>87</v>
      </c>
      <c r="B87" s="32" t="s">
        <v>63</v>
      </c>
      <c r="C87" s="27" t="n">
        <f aca="false">C84+C77</f>
        <v>18318.9842829102</v>
      </c>
      <c r="D87" s="55" t="n">
        <f aca="false">'EBSCS IS'!C44/'EBSCS IS'!C42</f>
        <v>0.550951582075633</v>
      </c>
      <c r="E87" s="27" t="n">
        <f aca="false">C87*D87</f>
        <v>10092.873372688</v>
      </c>
      <c r="F87" s="47"/>
      <c r="G87" s="55"/>
      <c r="H87" s="18"/>
      <c r="I87" s="47"/>
      <c r="J87" s="55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</row>
    <row r="88" customFormat="false" ht="12.75" hidden="false" customHeight="false" outlineLevel="0" collapsed="false">
      <c r="A88" s="3" t="n">
        <f aca="false">A87+1</f>
        <v>88</v>
      </c>
      <c r="B88" s="32" t="s">
        <v>64</v>
      </c>
      <c r="C88" s="27" t="n">
        <f aca="false">C73+C82+C68</f>
        <v>14339.4842829102</v>
      </c>
      <c r="D88" s="55" t="n">
        <f aca="false">'EBSCS IS'!D44/'EBSCS IS'!D42</f>
        <v>0.543033331067068</v>
      </c>
      <c r="E88" s="27" t="n">
        <f aca="false">C88*D88</f>
        <v>7786.81791593258</v>
      </c>
    </row>
    <row r="89" customFormat="false" ht="12.75" hidden="false" customHeight="false" outlineLevel="0" collapsed="false">
      <c r="A89" s="3" t="n">
        <f aca="false">A88+1</f>
        <v>89</v>
      </c>
      <c r="B89" s="32" t="s">
        <v>65</v>
      </c>
      <c r="C89" s="27" t="n">
        <f aca="false">C87-C88</f>
        <v>3979.5</v>
      </c>
      <c r="D89" s="55" t="n">
        <v>1</v>
      </c>
      <c r="E89" s="27" t="n">
        <f aca="false">C89*D89</f>
        <v>3979.5</v>
      </c>
    </row>
    <row r="90" customFormat="false" ht="12.75" hidden="false" customHeight="false" outlineLevel="0" collapsed="false">
      <c r="A90" s="3" t="n">
        <f aca="false">A89+1</f>
        <v>90</v>
      </c>
      <c r="B90" s="32"/>
      <c r="C90" s="27"/>
    </row>
    <row r="91" customFormat="false" ht="12.75" hidden="false" customHeight="false" outlineLevel="0" collapsed="false">
      <c r="A91" s="3" t="n">
        <f aca="false">A90+1</f>
        <v>91</v>
      </c>
      <c r="B91" s="32"/>
      <c r="C91" s="27"/>
    </row>
    <row r="92" customFormat="false" ht="18.75" hidden="false" customHeight="false" outlineLevel="0" collapsed="false">
      <c r="A92" s="3" t="n">
        <f aca="false">A91+1</f>
        <v>92</v>
      </c>
      <c r="B92" s="31" t="s">
        <v>66</v>
      </c>
    </row>
    <row r="93" customFormat="false" ht="15.75" hidden="false" customHeight="false" outlineLevel="0" collapsed="false">
      <c r="A93" s="3" t="n">
        <f aca="false">A92+1</f>
        <v>93</v>
      </c>
      <c r="B93" s="12" t="s">
        <v>67</v>
      </c>
    </row>
    <row r="94" customFormat="false" ht="12.75" hidden="false" customHeight="false" outlineLevel="0" collapsed="false">
      <c r="A94" s="3" t="n">
        <f aca="false">A93+1</f>
        <v>94</v>
      </c>
      <c r="B94" s="32" t="s">
        <v>68</v>
      </c>
      <c r="C94" s="67" t="n">
        <v>0.39</v>
      </c>
    </row>
    <row r="95" customFormat="false" ht="12" hidden="false" customHeight="true" outlineLevel="0" collapsed="false">
      <c r="A95" s="3" t="n">
        <f aca="false">A94+1</f>
        <v>95</v>
      </c>
      <c r="B95" s="68"/>
      <c r="C95" s="69"/>
      <c r="D95" s="69"/>
    </row>
    <row r="96" customFormat="false" ht="15.75" hidden="false" customHeight="false" outlineLevel="0" collapsed="false">
      <c r="A96" s="3" t="n">
        <f aca="false">A95+1</f>
        <v>96</v>
      </c>
      <c r="B96" s="12" t="s">
        <v>69</v>
      </c>
    </row>
    <row r="97" customFormat="false" ht="12.75" hidden="false" customHeight="false" outlineLevel="0" collapsed="false">
      <c r="A97" s="3" t="n">
        <f aca="false">A96+1</f>
        <v>97</v>
      </c>
      <c r="B97" s="32" t="s">
        <v>70</v>
      </c>
      <c r="C97" s="70" t="n">
        <v>0.28</v>
      </c>
    </row>
    <row r="98" customFormat="false" ht="12.75" hidden="false" customHeight="false" outlineLevel="0" collapsed="false">
      <c r="A98" s="3" t="n">
        <f aca="false">A97+1</f>
        <v>98</v>
      </c>
      <c r="B98" s="32" t="s">
        <v>71</v>
      </c>
      <c r="C98" s="70" t="n">
        <v>0.28</v>
      </c>
    </row>
    <row r="99" customFormat="false" ht="12.75" hidden="false" customHeight="false" outlineLevel="0" collapsed="false">
      <c r="A99" s="3" t="n">
        <f aca="false">A98+1</f>
        <v>99</v>
      </c>
    </row>
    <row r="100" customFormat="false" ht="15.75" hidden="false" customHeight="false" outlineLevel="0" collapsed="false">
      <c r="A100" s="3" t="n">
        <f aca="false">A99+1</f>
        <v>100</v>
      </c>
      <c r="B100" s="12" t="s">
        <v>72</v>
      </c>
    </row>
    <row r="101" customFormat="false" ht="12.75" hidden="false" customHeight="false" outlineLevel="0" collapsed="false">
      <c r="A101" s="3" t="n">
        <f aca="false">A100+1</f>
        <v>101</v>
      </c>
      <c r="B101" s="32" t="s">
        <v>73</v>
      </c>
      <c r="C101" s="57" t="n">
        <v>250</v>
      </c>
    </row>
    <row r="102" customFormat="false" ht="12.75" hidden="false" customHeight="false" outlineLevel="0" collapsed="false">
      <c r="A102" s="3" t="n">
        <f aca="false">A101+1</f>
        <v>102</v>
      </c>
      <c r="B102" s="32" t="s">
        <v>74</v>
      </c>
      <c r="C102" s="60" t="n">
        <v>0</v>
      </c>
      <c r="D102" s="71" t="s">
        <v>75</v>
      </c>
    </row>
    <row r="103" customFormat="false" ht="12.75" hidden="false" customHeight="false" outlineLevel="0" collapsed="false">
      <c r="A103" s="3" t="n">
        <f aca="false">A102+1</f>
        <v>103</v>
      </c>
      <c r="B103" s="32" t="s">
        <v>76</v>
      </c>
      <c r="C103" s="27" t="n">
        <f aca="false">SUM(C101:C102)</f>
        <v>250</v>
      </c>
    </row>
    <row r="104" customFormat="false" ht="12.75" hidden="false" customHeight="false" outlineLevel="0" collapsed="false">
      <c r="A104" s="3" t="n">
        <f aca="false">A103+1</f>
        <v>104</v>
      </c>
    </row>
    <row r="105" customFormat="false" ht="15.75" hidden="false" customHeight="false" outlineLevel="0" collapsed="false">
      <c r="A105" s="3" t="n">
        <f aca="false">A104+1</f>
        <v>105</v>
      </c>
      <c r="B105" s="12" t="s">
        <v>77</v>
      </c>
    </row>
    <row r="106" customFormat="false" ht="12.75" hidden="false" customHeight="false" outlineLevel="0" collapsed="false">
      <c r="A106" s="3" t="n">
        <f aca="false">A105+1</f>
        <v>106</v>
      </c>
      <c r="B106" s="26" t="s">
        <v>78</v>
      </c>
      <c r="C106" s="27"/>
      <c r="D106" s="28" t="n">
        <f aca="false">[1]STB!E103</f>
        <v>289.815961528571</v>
      </c>
      <c r="E106" s="28" t="n">
        <f aca="false">[1]STB!F103</f>
        <v>1342.59693646099</v>
      </c>
      <c r="F106" s="28" t="n">
        <f aca="false">[1]STB!G103</f>
        <v>4872.82588823038</v>
      </c>
      <c r="G106" s="28" t="n">
        <f aca="false">[1]STB!H103</f>
        <v>4583.00992670181</v>
      </c>
      <c r="H106" s="28" t="n">
        <f aca="false">[1]STB!I103</f>
        <v>3530.22895176939</v>
      </c>
      <c r="I106" s="28" t="n">
        <f aca="false">[1]STB!J103</f>
        <v>0</v>
      </c>
      <c r="J106" s="28" t="n">
        <f aca="false">[1]STB!K103</f>
        <v>0</v>
      </c>
      <c r="K106" s="28" t="n">
        <f aca="false">[1]STB!L103</f>
        <v>0</v>
      </c>
      <c r="L106" s="28" t="n">
        <f aca="false">[1]STB!M103</f>
        <v>0</v>
      </c>
      <c r="M106" s="28" t="n">
        <f aca="false">[1]STB!N103</f>
        <v>0</v>
      </c>
      <c r="N106" s="28" t="n">
        <f aca="false">[1]STB!O103</f>
        <v>0</v>
      </c>
      <c r="O106" s="28" t="n">
        <f aca="false">[1]STB!P103</f>
        <v>0</v>
      </c>
      <c r="P106" s="28" t="n">
        <f aca="false">[1]STB!Q103</f>
        <v>0</v>
      </c>
      <c r="Q106" s="28" t="n">
        <f aca="false">[1]STB!R103</f>
        <v>0</v>
      </c>
      <c r="R106" s="28" t="n">
        <f aca="false">[1]STB!S103</f>
        <v>0</v>
      </c>
      <c r="S106" s="28" t="n">
        <f aca="false">[1]STB!T103</f>
        <v>0</v>
      </c>
      <c r="T106" s="28" t="n">
        <f aca="false">[1]STB!U103</f>
        <v>0</v>
      </c>
      <c r="U106" s="28" t="n">
        <f aca="false">[1]STB!V103</f>
        <v>0</v>
      </c>
      <c r="V106" s="28" t="n">
        <f aca="false">[1]STB!W103</f>
        <v>0</v>
      </c>
      <c r="W106" s="28" t="n">
        <f aca="false">[1]STB!X103</f>
        <v>0</v>
      </c>
    </row>
    <row r="107" customFormat="false" ht="12.75" hidden="false" customHeight="false" outlineLevel="0" collapsed="false">
      <c r="A107" s="3" t="n">
        <f aca="false">A106+1</f>
        <v>107</v>
      </c>
      <c r="B107" s="32" t="s">
        <v>79</v>
      </c>
      <c r="C107" s="27"/>
      <c r="D107" s="28" t="n">
        <f aca="false">[1]STB!E104</f>
        <v>579.631923057142</v>
      </c>
      <c r="E107" s="28" t="n">
        <f aca="false">[1]STB!F104</f>
        <v>2395.3779113934</v>
      </c>
      <c r="F107" s="28" t="n">
        <f aca="false">[1]STB!G104</f>
        <v>8113.2388784712</v>
      </c>
      <c r="G107" s="28" t="n">
        <f aca="false">[1]STB!H104</f>
        <v>3530.22895176939</v>
      </c>
      <c r="H107" s="28" t="n">
        <f aca="false">[1]STB!I104</f>
        <v>0</v>
      </c>
      <c r="I107" s="28" t="n">
        <f aca="false">[1]STB!J104</f>
        <v>0</v>
      </c>
      <c r="J107" s="28" t="n">
        <f aca="false">[1]STB!K104</f>
        <v>0</v>
      </c>
      <c r="K107" s="28" t="n">
        <f aca="false">[1]STB!L104</f>
        <v>0</v>
      </c>
      <c r="L107" s="28" t="n">
        <f aca="false">[1]STB!M104</f>
        <v>0</v>
      </c>
      <c r="M107" s="28" t="n">
        <f aca="false">[1]STB!N104</f>
        <v>0</v>
      </c>
      <c r="N107" s="28" t="n">
        <f aca="false">[1]STB!O104</f>
        <v>0</v>
      </c>
      <c r="O107" s="28" t="n">
        <f aca="false">[1]STB!P104</f>
        <v>0</v>
      </c>
      <c r="P107" s="28" t="n">
        <f aca="false">[1]STB!Q104</f>
        <v>0</v>
      </c>
      <c r="Q107" s="28" t="n">
        <f aca="false">[1]STB!R104</f>
        <v>0</v>
      </c>
      <c r="R107" s="28" t="n">
        <f aca="false">[1]STB!S104</f>
        <v>0</v>
      </c>
      <c r="S107" s="28" t="n">
        <f aca="false">[1]STB!T104</f>
        <v>0</v>
      </c>
      <c r="T107" s="28" t="n">
        <f aca="false">[1]STB!U104</f>
        <v>0</v>
      </c>
      <c r="U107" s="28" t="n">
        <f aca="false">[1]STB!V104</f>
        <v>0</v>
      </c>
      <c r="V107" s="28" t="n">
        <f aca="false">[1]STB!W104</f>
        <v>0</v>
      </c>
      <c r="W107" s="28" t="n">
        <f aca="false">[1]STB!X104</f>
        <v>0</v>
      </c>
    </row>
    <row r="108" customFormat="false" ht="12.75" hidden="false" customHeight="false" outlineLevel="0" collapsed="false">
      <c r="A108" s="3" t="n">
        <f aca="false">A107+1</f>
        <v>108</v>
      </c>
      <c r="B108" s="32" t="s">
        <v>80</v>
      </c>
      <c r="C108" s="18"/>
      <c r="D108" s="18" t="n">
        <f aca="false">D107</f>
        <v>579.631923057142</v>
      </c>
      <c r="E108" s="18" t="n">
        <f aca="false">E107-D107</f>
        <v>1815.74598833626</v>
      </c>
      <c r="F108" s="18" t="n">
        <f aca="false">F107-E107</f>
        <v>5717.8609670778</v>
      </c>
      <c r="G108" s="18" t="n">
        <f aca="false">G107-F107</f>
        <v>-4583.00992670181</v>
      </c>
      <c r="H108" s="18" t="n">
        <f aca="false">H107-G107</f>
        <v>-3530.22895176939</v>
      </c>
      <c r="I108" s="18" t="n">
        <f aca="false">I107-H107</f>
        <v>0</v>
      </c>
      <c r="J108" s="18" t="n">
        <f aca="false">J107-I107</f>
        <v>0</v>
      </c>
      <c r="K108" s="18" t="n">
        <f aca="false">K107-J107</f>
        <v>0</v>
      </c>
      <c r="L108" s="18" t="n">
        <f aca="false">L107-K107</f>
        <v>0</v>
      </c>
      <c r="M108" s="18" t="n">
        <f aca="false">M107-L107</f>
        <v>0</v>
      </c>
      <c r="N108" s="18" t="n">
        <f aca="false">N107-M107</f>
        <v>0</v>
      </c>
      <c r="O108" s="18" t="n">
        <f aca="false">O107-N107</f>
        <v>0</v>
      </c>
      <c r="P108" s="18" t="n">
        <f aca="false">P107-O107</f>
        <v>0</v>
      </c>
      <c r="Q108" s="18" t="n">
        <f aca="false">Q107-P107</f>
        <v>0</v>
      </c>
      <c r="R108" s="18" t="n">
        <f aca="false">R107-Q107</f>
        <v>0</v>
      </c>
      <c r="S108" s="18" t="n">
        <f aca="false">S107-R107</f>
        <v>0</v>
      </c>
      <c r="T108" s="18" t="n">
        <f aca="false">T107-S107</f>
        <v>0</v>
      </c>
      <c r="U108" s="18" t="n">
        <f aca="false">U107-T107</f>
        <v>0</v>
      </c>
      <c r="V108" s="18" t="n">
        <f aca="false">V107-U107</f>
        <v>0</v>
      </c>
      <c r="W108" s="18" t="n">
        <f aca="false">W107-V107</f>
        <v>0</v>
      </c>
    </row>
    <row r="109" customFormat="false" ht="12.75" hidden="false" customHeight="false" outlineLevel="0" collapsed="false">
      <c r="A109" s="3" t="n">
        <f aca="false">A108+1</f>
        <v>109</v>
      </c>
    </row>
    <row r="110" customFormat="false" ht="15.75" hidden="false" customHeight="false" outlineLevel="0" collapsed="false">
      <c r="A110" s="3" t="n">
        <f aca="false">A109+1</f>
        <v>110</v>
      </c>
      <c r="B110" s="12" t="s">
        <v>81</v>
      </c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</row>
    <row r="111" customFormat="false" ht="12.75" hidden="false" customHeight="false" outlineLevel="0" collapsed="false">
      <c r="A111" s="3" t="n">
        <f aca="false">A110+1</f>
        <v>111</v>
      </c>
      <c r="B111" s="32" t="s">
        <v>82</v>
      </c>
      <c r="C111" s="27"/>
      <c r="D111" s="27" t="n">
        <f aca="false">D53</f>
        <v>2604.83273429937</v>
      </c>
      <c r="E111" s="27" t="n">
        <f aca="false">E53</f>
        <v>2604.83273429937</v>
      </c>
      <c r="F111" s="27" t="n">
        <f aca="false">F53</f>
        <v>2604.83273429937</v>
      </c>
      <c r="G111" s="27" t="n">
        <f aca="false">G53</f>
        <v>2604.83273429937</v>
      </c>
      <c r="H111" s="27" t="n">
        <f aca="false">H53</f>
        <v>2604.83273429937</v>
      </c>
      <c r="I111" s="27" t="n">
        <f aca="false">I53</f>
        <v>0</v>
      </c>
      <c r="J111" s="27" t="n">
        <f aca="false">J53</f>
        <v>0</v>
      </c>
      <c r="K111" s="27" t="n">
        <f aca="false">K53</f>
        <v>0</v>
      </c>
      <c r="L111" s="27" t="n">
        <f aca="false">L53</f>
        <v>0</v>
      </c>
      <c r="M111" s="27" t="n">
        <f aca="false">M53</f>
        <v>0</v>
      </c>
      <c r="N111" s="27" t="n">
        <f aca="false">N53</f>
        <v>0</v>
      </c>
      <c r="O111" s="27" t="n">
        <f aca="false">O53</f>
        <v>0</v>
      </c>
      <c r="P111" s="27" t="n">
        <f aca="false">P53</f>
        <v>0</v>
      </c>
      <c r="Q111" s="27" t="n">
        <f aca="false">Q53</f>
        <v>0</v>
      </c>
      <c r="R111" s="27" t="n">
        <f aca="false">R53</f>
        <v>0</v>
      </c>
      <c r="S111" s="27" t="n">
        <f aca="false">S53</f>
        <v>0</v>
      </c>
      <c r="T111" s="27" t="n">
        <f aca="false">T53</f>
        <v>0</v>
      </c>
      <c r="U111" s="27" t="n">
        <f aca="false">U53</f>
        <v>0</v>
      </c>
      <c r="V111" s="27" t="n">
        <f aca="false">V53</f>
        <v>0</v>
      </c>
      <c r="W111" s="27" t="n">
        <f aca="false">W53</f>
        <v>0</v>
      </c>
    </row>
    <row r="112" customFormat="false" ht="12.75" hidden="false" customHeight="false" outlineLevel="0" collapsed="false">
      <c r="A112" s="3" t="n">
        <f aca="false">A111+1</f>
        <v>112</v>
      </c>
      <c r="B112" s="32" t="s">
        <v>83</v>
      </c>
      <c r="C112" s="27"/>
      <c r="D112" s="27" t="n">
        <f aca="false">D43</f>
        <v>739.083035490214</v>
      </c>
      <c r="E112" s="27" t="n">
        <f aca="false">E43</f>
        <v>739.083035490214</v>
      </c>
      <c r="F112" s="27" t="n">
        <f aca="false">F43</f>
        <v>739.083035490214</v>
      </c>
      <c r="G112" s="27" t="n">
        <f aca="false">G43</f>
        <v>739.083035490214</v>
      </c>
      <c r="H112" s="27" t="n">
        <f aca="false">H43</f>
        <v>739.083035490214</v>
      </c>
      <c r="I112" s="27" t="n">
        <f aca="false">I43</f>
        <v>0</v>
      </c>
      <c r="J112" s="27" t="n">
        <f aca="false">J43</f>
        <v>0</v>
      </c>
      <c r="K112" s="27" t="n">
        <f aca="false">K43</f>
        <v>0</v>
      </c>
      <c r="L112" s="27" t="n">
        <f aca="false">L43</f>
        <v>0</v>
      </c>
      <c r="M112" s="27" t="n">
        <f aca="false">M43</f>
        <v>0</v>
      </c>
      <c r="N112" s="27" t="n">
        <f aca="false">N43</f>
        <v>0</v>
      </c>
      <c r="O112" s="27" t="n">
        <f aca="false">O43</f>
        <v>0</v>
      </c>
      <c r="P112" s="27" t="n">
        <f aca="false">P43</f>
        <v>0</v>
      </c>
      <c r="Q112" s="27" t="n">
        <f aca="false">Q43</f>
        <v>0</v>
      </c>
      <c r="R112" s="27" t="n">
        <f aca="false">R43</f>
        <v>0</v>
      </c>
      <c r="S112" s="27" t="n">
        <f aca="false">S43</f>
        <v>0</v>
      </c>
      <c r="T112" s="27" t="n">
        <f aca="false">T43</f>
        <v>0</v>
      </c>
      <c r="U112" s="27" t="n">
        <f aca="false">U43</f>
        <v>0</v>
      </c>
      <c r="V112" s="27" t="n">
        <f aca="false">V43</f>
        <v>0</v>
      </c>
      <c r="W112" s="27" t="n">
        <f aca="false">W43</f>
        <v>0</v>
      </c>
    </row>
    <row r="113" customFormat="false" ht="12.75" hidden="false" customHeight="false" outlineLevel="0" collapsed="false">
      <c r="A113" s="3" t="n">
        <f aca="false">A112+1</f>
        <v>113</v>
      </c>
      <c r="B113" s="32" t="s">
        <v>84</v>
      </c>
      <c r="C113" s="27"/>
      <c r="D113" s="28" t="n">
        <f aca="false">[1]Depreciation!E21</f>
        <v>449.18094375</v>
      </c>
      <c r="E113" s="28" t="n">
        <f aca="false">[1]Depreciation!F21</f>
        <v>694.18873125</v>
      </c>
      <c r="F113" s="28" t="n">
        <f aca="false">[1]Depreciation!G21</f>
        <v>877.944571875</v>
      </c>
      <c r="G113" s="28" t="n">
        <f aca="false">[1]Depreciation!H21</f>
        <v>1601.48319433594</v>
      </c>
      <c r="H113" s="28" t="n">
        <f aca="false">[1]Depreciation!I21</f>
        <v>2350.86248188476</v>
      </c>
      <c r="I113" s="28" t="n">
        <f aca="false">[1]Depreciation!J21</f>
        <v>2725.35273781128</v>
      </c>
      <c r="J113" s="28" t="n">
        <f aca="false">[1]Depreciation!K21</f>
        <v>2771.05243255005</v>
      </c>
      <c r="K113" s="28" t="n">
        <f aca="false">[1]Depreciation!L21</f>
        <v>3165.0777128746</v>
      </c>
      <c r="L113" s="28" t="n">
        <f aca="false">[1]Depreciation!M21</f>
        <v>2776.76115587025</v>
      </c>
      <c r="M113" s="28" t="n">
        <f aca="false">[1]Depreciation!N21</f>
        <v>2579.27185413408</v>
      </c>
      <c r="N113" s="28" t="n">
        <f aca="false">[1]Depreciation!O21</f>
        <v>2061.43968826209</v>
      </c>
      <c r="O113" s="28" t="n">
        <f aca="false">[1]Depreciation!P21</f>
        <v>1922.5019521218</v>
      </c>
      <c r="P113" s="28" t="n">
        <f aca="false">[1]Depreciation!Q21</f>
        <v>1543.9186229265</v>
      </c>
      <c r="Q113" s="28" t="n">
        <f aca="false">[1]Depreciation!R21</f>
        <v>1334.81204250914</v>
      </c>
      <c r="R113" s="28" t="n">
        <f aca="false">[1]Depreciation!S21</f>
        <v>948.812425478842</v>
      </c>
      <c r="S113" s="28" t="n">
        <f aca="false">[1]Depreciation!T21</f>
        <v>741.743644140138</v>
      </c>
      <c r="T113" s="28" t="n">
        <f aca="false">[1]Depreciation!U21</f>
        <v>645.634482304158</v>
      </c>
      <c r="U113" s="28" t="n">
        <f aca="false">[1]Depreciation!V21</f>
        <v>553.255900053674</v>
      </c>
      <c r="V113" s="28" t="n">
        <f aca="false">[1]Depreciation!W21</f>
        <v>469.960184341395</v>
      </c>
      <c r="W113" s="28" t="n">
        <f aca="false">[1]Depreciation!X21</f>
        <v>353.105357852792</v>
      </c>
    </row>
    <row r="114" customFormat="false" ht="12.75" hidden="false" customHeight="false" outlineLevel="0" collapsed="false">
      <c r="A114" s="3" t="n">
        <f aca="false">A113+1</f>
        <v>114</v>
      </c>
      <c r="B114" s="32" t="s">
        <v>85</v>
      </c>
      <c r="C114" s="27"/>
      <c r="D114" s="28" t="n">
        <f aca="false">[1]Depreciation!E30</f>
        <v>0</v>
      </c>
      <c r="E114" s="28" t="n">
        <f aca="false">[1]Depreciation!F30</f>
        <v>12.185791015625</v>
      </c>
      <c r="F114" s="28" t="n">
        <f aca="false">[1]Depreciation!G30</f>
        <v>48.5113647460938</v>
      </c>
      <c r="G114" s="28" t="n">
        <f aca="false">[1]Depreciation!H30</f>
        <v>93.7736065673828</v>
      </c>
      <c r="H114" s="28" t="n">
        <f aca="false">[1]Depreciation!I30</f>
        <v>133.689547088623</v>
      </c>
      <c r="I114" s="28" t="n">
        <f aca="false">[1]Depreciation!J30</f>
        <v>169.497264149475</v>
      </c>
      <c r="J114" s="28" t="n">
        <f aca="false">[1]Depreciation!K30</f>
        <v>202.183704016953</v>
      </c>
      <c r="K114" s="28" t="n">
        <f aca="false">[1]Depreciation!L30</f>
        <v>232.532164105824</v>
      </c>
      <c r="L114" s="28" t="n">
        <f aca="false">[1]Depreciation!M30</f>
        <v>261.161181343277</v>
      </c>
      <c r="M114" s="28" t="n">
        <f aca="false">[1]Depreciation!N30</f>
        <v>288.556336123363</v>
      </c>
      <c r="N114" s="28" t="n">
        <f aca="false">[1]Depreciation!O30</f>
        <v>315.096222186075</v>
      </c>
      <c r="O114" s="28" t="n">
        <f aca="false">[1]Depreciation!P30</f>
        <v>341.073617054697</v>
      </c>
      <c r="P114" s="28" t="n">
        <f aca="false">[1]Depreciation!Q30</f>
        <v>366.712708541671</v>
      </c>
      <c r="Q114" s="28" t="n">
        <f aca="false">[1]Depreciation!R30</f>
        <v>392.183084167572</v>
      </c>
      <c r="R114" s="28" t="n">
        <f aca="false">[1]Depreciation!S30</f>
        <v>417.611067022891</v>
      </c>
      <c r="S114" s="28" t="n">
        <f aca="false">[1]Depreciation!T30</f>
        <v>443.088879377843</v>
      </c>
      <c r="T114" s="28" t="n">
        <f aca="false">[1]Depreciation!U30</f>
        <v>468.68203065892</v>
      </c>
      <c r="U114" s="28" t="n">
        <f aca="false">[1]Depreciation!V30</f>
        <v>494.435256300922</v>
      </c>
      <c r="V114" s="28" t="n">
        <f aca="false">[1]Depreciation!W30</f>
        <v>520.377275982373</v>
      </c>
      <c r="W114" s="28" t="n">
        <f aca="false">[1]Depreciation!X30</f>
        <v>546.524591805118</v>
      </c>
    </row>
    <row r="115" customFormat="false" ht="12.75" hidden="false" customHeight="false" outlineLevel="0" collapsed="false">
      <c r="A115" s="3" t="n">
        <f aca="false">A114+1</f>
        <v>115</v>
      </c>
      <c r="B115" s="32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</row>
    <row r="116" customFormat="false" ht="12.75" hidden="false" customHeight="false" outlineLevel="0" collapsed="false">
      <c r="A116" s="3" t="n">
        <f aca="false">A115+1</f>
        <v>116</v>
      </c>
      <c r="B116" s="32" t="s">
        <v>86</v>
      </c>
      <c r="C116" s="18"/>
      <c r="D116" s="18" t="n">
        <f aca="false">SUM(D111:D114)</f>
        <v>3793.09671353959</v>
      </c>
      <c r="E116" s="18" t="n">
        <f aca="false">SUM(E111:E114)</f>
        <v>4050.29029205521</v>
      </c>
      <c r="F116" s="18" t="n">
        <f aca="false">SUM(F111:F114)</f>
        <v>4270.37170641068</v>
      </c>
      <c r="G116" s="18" t="n">
        <f aca="false">SUM(G111:G114)</f>
        <v>5039.17257069291</v>
      </c>
      <c r="H116" s="18" t="n">
        <f aca="false">SUM(H111:H114)</f>
        <v>5828.46779876297</v>
      </c>
      <c r="I116" s="18" t="n">
        <f aca="false">SUM(I111:I114)</f>
        <v>2894.85000196075</v>
      </c>
      <c r="J116" s="18" t="n">
        <f aca="false">SUM(J111:J114)</f>
        <v>2973.236136567</v>
      </c>
      <c r="K116" s="18" t="n">
        <f aca="false">SUM(K111:K114)</f>
        <v>3397.60987698043</v>
      </c>
      <c r="L116" s="18" t="n">
        <f aca="false">SUM(L111:L114)</f>
        <v>3037.92233721352</v>
      </c>
      <c r="M116" s="18" t="n">
        <f aca="false">SUM(M111:M114)</f>
        <v>2867.82819025745</v>
      </c>
      <c r="N116" s="18" t="n">
        <f aca="false">SUM(N111:N114)</f>
        <v>2376.53591044816</v>
      </c>
      <c r="O116" s="18" t="n">
        <f aca="false">SUM(O111:O114)</f>
        <v>2263.5755691765</v>
      </c>
      <c r="P116" s="18" t="n">
        <f aca="false">SUM(P111:P114)</f>
        <v>1910.63133146817</v>
      </c>
      <c r="Q116" s="18" t="n">
        <f aca="false">SUM(Q111:Q114)</f>
        <v>1726.99512667672</v>
      </c>
      <c r="R116" s="18" t="n">
        <f aca="false">SUM(R111:R114)</f>
        <v>1366.42349250173</v>
      </c>
      <c r="S116" s="18" t="n">
        <f aca="false">SUM(S111:S114)</f>
        <v>1184.83252351798</v>
      </c>
      <c r="T116" s="18" t="n">
        <f aca="false">SUM(T111:T114)</f>
        <v>1114.31651296308</v>
      </c>
      <c r="U116" s="18" t="n">
        <f aca="false">SUM(U111:U114)</f>
        <v>1047.6911563546</v>
      </c>
      <c r="V116" s="18" t="n">
        <f aca="false">SUM(V111:V114)</f>
        <v>990.337460323768</v>
      </c>
      <c r="W116" s="18" t="n">
        <f aca="false">SUM(W111:W114)</f>
        <v>899.62994965791</v>
      </c>
    </row>
    <row r="117" customFormat="false" ht="12.75" hidden="false" customHeight="false" outlineLevel="0" collapsed="false">
      <c r="A117" s="3" t="n">
        <f aca="false">A116+1</f>
        <v>117</v>
      </c>
      <c r="B117" s="32" t="s">
        <v>87</v>
      </c>
      <c r="C117" s="72"/>
      <c r="D117" s="72" t="n">
        <f aca="false">D116</f>
        <v>3793.09671353959</v>
      </c>
      <c r="E117" s="72" t="n">
        <f aca="false">E116+D117</f>
        <v>7843.3870055948</v>
      </c>
      <c r="F117" s="72" t="n">
        <f aca="false">F116+E117</f>
        <v>12113.7587120055</v>
      </c>
      <c r="G117" s="72" t="n">
        <f aca="false">G116+F117</f>
        <v>17152.9312826984</v>
      </c>
      <c r="H117" s="72" t="n">
        <f aca="false">H116+G117</f>
        <v>22981.3990814614</v>
      </c>
      <c r="I117" s="72" t="n">
        <f aca="false">I116+H117</f>
        <v>25876.2490834221</v>
      </c>
      <c r="J117" s="72" t="n">
        <f aca="false">J116+I117</f>
        <v>28849.4852199891</v>
      </c>
      <c r="K117" s="72" t="n">
        <f aca="false">K116+J117</f>
        <v>32247.0950969695</v>
      </c>
      <c r="L117" s="72" t="n">
        <f aca="false">L116+K117</f>
        <v>35285.0174341831</v>
      </c>
      <c r="M117" s="72" t="n">
        <f aca="false">M116+L117</f>
        <v>38152.8456244405</v>
      </c>
      <c r="N117" s="72" t="n">
        <f aca="false">N116+M117</f>
        <v>40529.3815348887</v>
      </c>
      <c r="O117" s="72" t="n">
        <f aca="false">O116+N117</f>
        <v>42792.9571040652</v>
      </c>
      <c r="P117" s="72" t="n">
        <f aca="false">P116+O117</f>
        <v>44703.5884355333</v>
      </c>
      <c r="Q117" s="72" t="n">
        <f aca="false">Q116+P117</f>
        <v>46430.5835622101</v>
      </c>
      <c r="R117" s="72" t="n">
        <f aca="false">R116+Q117</f>
        <v>47797.0070547118</v>
      </c>
      <c r="S117" s="72" t="n">
        <f aca="false">S116+R117</f>
        <v>48981.8395782298</v>
      </c>
      <c r="T117" s="72" t="n">
        <f aca="false">T116+S117</f>
        <v>50096.1560911928</v>
      </c>
      <c r="U117" s="72" t="n">
        <f aca="false">U116+T117</f>
        <v>51143.8472475474</v>
      </c>
      <c r="V117" s="72" t="n">
        <f aca="false">V116+U117</f>
        <v>52134.1847078712</v>
      </c>
      <c r="W117" s="72" t="n">
        <f aca="false">W116+V117</f>
        <v>53033.8146575291</v>
      </c>
    </row>
    <row r="118" customFormat="false" ht="12.75" hidden="false" customHeight="false" outlineLevel="0" collapsed="false">
      <c r="A118" s="3" t="n">
        <f aca="false">A117+1</f>
        <v>118</v>
      </c>
      <c r="B118" s="3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0"/>
      <c r="EX121" s="0"/>
      <c r="EY121" s="0"/>
      <c r="EZ121" s="0"/>
      <c r="FA121" s="0"/>
      <c r="FB121" s="0"/>
      <c r="FC121" s="0"/>
      <c r="FD121" s="0"/>
      <c r="FE121" s="0"/>
      <c r="FF121" s="0"/>
      <c r="FG121" s="0"/>
      <c r="FH121" s="0"/>
      <c r="FI121" s="0"/>
      <c r="FJ121" s="0"/>
      <c r="FK121" s="0"/>
      <c r="FL121" s="0"/>
      <c r="FM121" s="0"/>
      <c r="FN121" s="0"/>
      <c r="FO121" s="0"/>
      <c r="FP121" s="0"/>
      <c r="FQ121" s="0"/>
      <c r="FR121" s="0"/>
      <c r="FS121" s="0"/>
      <c r="FT121" s="0"/>
      <c r="FU121" s="0"/>
      <c r="FV121" s="0"/>
      <c r="FW121" s="0"/>
      <c r="FX121" s="0"/>
      <c r="FY121" s="0"/>
      <c r="FZ121" s="0"/>
      <c r="GA121" s="0"/>
      <c r="GB121" s="0"/>
      <c r="GC121" s="0"/>
      <c r="GD121" s="0"/>
      <c r="GE121" s="0"/>
      <c r="GF121" s="0"/>
      <c r="GG121" s="0"/>
      <c r="GH121" s="0"/>
      <c r="GI121" s="0"/>
      <c r="GJ121" s="0"/>
      <c r="GK121" s="0"/>
      <c r="GL121" s="0"/>
      <c r="GM121" s="0"/>
      <c r="GN121" s="0"/>
      <c r="GO121" s="0"/>
      <c r="GP121" s="0"/>
      <c r="GQ121" s="0"/>
      <c r="GR121" s="0"/>
      <c r="GS121" s="0"/>
      <c r="GT121" s="0"/>
      <c r="GU121" s="0"/>
      <c r="GV121" s="0"/>
      <c r="GW121" s="0"/>
      <c r="GX121" s="0"/>
      <c r="GY121" s="0"/>
      <c r="GZ121" s="0"/>
      <c r="HA121" s="0"/>
      <c r="HB121" s="0"/>
      <c r="HC121" s="0"/>
      <c r="HD121" s="0"/>
      <c r="HE121" s="0"/>
      <c r="HF121" s="0"/>
      <c r="HG121" s="0"/>
      <c r="HH121" s="0"/>
      <c r="HI121" s="0"/>
      <c r="HJ121" s="0"/>
      <c r="HK121" s="0"/>
      <c r="HL121" s="0"/>
      <c r="HM121" s="0"/>
      <c r="HN121" s="0"/>
      <c r="HO121" s="0"/>
      <c r="HP121" s="0"/>
      <c r="HQ121" s="0"/>
      <c r="HR121" s="0"/>
      <c r="HS121" s="0"/>
      <c r="HT121" s="0"/>
      <c r="HU121" s="0"/>
      <c r="HV121" s="0"/>
      <c r="HW121" s="0"/>
      <c r="HX121" s="0"/>
      <c r="HY121" s="0"/>
      <c r="HZ121" s="0"/>
      <c r="IA121" s="0"/>
      <c r="IB121" s="0"/>
      <c r="IC121" s="0"/>
      <c r="ID121" s="0"/>
      <c r="IE121" s="0"/>
      <c r="IF121" s="0"/>
      <c r="IG121" s="0"/>
      <c r="IH121" s="0"/>
      <c r="II121" s="0"/>
      <c r="IJ121" s="0"/>
      <c r="IK121" s="0"/>
      <c r="IL121" s="0"/>
      <c r="IM121" s="0"/>
      <c r="IN121" s="0"/>
      <c r="IO121" s="0"/>
      <c r="IP121" s="0"/>
      <c r="IQ121" s="0"/>
      <c r="IR121" s="0"/>
      <c r="IS121" s="0"/>
      <c r="IT121" s="0"/>
      <c r="IU121" s="0"/>
      <c r="IV121" s="0"/>
      <c r="IW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 s="0"/>
      <c r="DV122" s="0"/>
      <c r="DW122" s="0"/>
      <c r="DX122" s="0"/>
      <c r="DY122" s="0"/>
      <c r="DZ122" s="0"/>
      <c r="EA122" s="0"/>
      <c r="EB122" s="0"/>
      <c r="EC122" s="0"/>
      <c r="ED122" s="0"/>
      <c r="EE122" s="0"/>
      <c r="EF122" s="0"/>
      <c r="EG122" s="0"/>
      <c r="EH122" s="0"/>
      <c r="EI122" s="0"/>
      <c r="EJ122" s="0"/>
      <c r="EK122" s="0"/>
      <c r="EL122" s="0"/>
      <c r="EM122" s="0"/>
      <c r="EN122" s="0"/>
      <c r="EO122" s="0"/>
      <c r="EP122" s="0"/>
      <c r="EQ122" s="0"/>
      <c r="ER122" s="0"/>
      <c r="ES122" s="0"/>
      <c r="ET122" s="0"/>
      <c r="EU122" s="0"/>
      <c r="EV122" s="0"/>
      <c r="EW122" s="0"/>
      <c r="EX122" s="0"/>
      <c r="EY122" s="0"/>
      <c r="EZ122" s="0"/>
      <c r="FA122" s="0"/>
      <c r="FB122" s="0"/>
      <c r="FC122" s="0"/>
      <c r="FD122" s="0"/>
      <c r="FE122" s="0"/>
      <c r="FF122" s="0"/>
      <c r="FG122" s="0"/>
      <c r="FH122" s="0"/>
      <c r="FI122" s="0"/>
      <c r="FJ122" s="0"/>
      <c r="FK122" s="0"/>
      <c r="FL122" s="0"/>
      <c r="FM122" s="0"/>
      <c r="FN122" s="0"/>
      <c r="FO122" s="0"/>
      <c r="FP122" s="0"/>
      <c r="FQ122" s="0"/>
      <c r="FR122" s="0"/>
      <c r="FS122" s="0"/>
      <c r="FT122" s="0"/>
      <c r="FU122" s="0"/>
      <c r="FV122" s="0"/>
      <c r="FW122" s="0"/>
      <c r="FX122" s="0"/>
      <c r="FY122" s="0"/>
      <c r="FZ122" s="0"/>
      <c r="GA122" s="0"/>
      <c r="GB122" s="0"/>
      <c r="GC122" s="0"/>
      <c r="GD122" s="0"/>
      <c r="GE122" s="0"/>
      <c r="GF122" s="0"/>
      <c r="GG122" s="0"/>
      <c r="GH122" s="0"/>
      <c r="GI122" s="0"/>
      <c r="GJ122" s="0"/>
      <c r="GK122" s="0"/>
      <c r="GL122" s="0"/>
      <c r="GM122" s="0"/>
      <c r="GN122" s="0"/>
      <c r="GO122" s="0"/>
      <c r="GP122" s="0"/>
      <c r="GQ122" s="0"/>
      <c r="GR122" s="0"/>
      <c r="GS122" s="0"/>
      <c r="GT122" s="0"/>
      <c r="GU122" s="0"/>
      <c r="GV122" s="0"/>
      <c r="GW122" s="0"/>
      <c r="GX122" s="0"/>
      <c r="GY122" s="0"/>
      <c r="GZ122" s="0"/>
      <c r="HA122" s="0"/>
      <c r="HB122" s="0"/>
      <c r="HC122" s="0"/>
      <c r="HD122" s="0"/>
      <c r="HE122" s="0"/>
      <c r="HF122" s="0"/>
      <c r="HG122" s="0"/>
      <c r="HH122" s="0"/>
      <c r="HI122" s="0"/>
      <c r="HJ122" s="0"/>
      <c r="HK122" s="0"/>
      <c r="HL122" s="0"/>
      <c r="HM122" s="0"/>
      <c r="HN122" s="0"/>
      <c r="HO122" s="0"/>
      <c r="HP122" s="0"/>
      <c r="HQ122" s="0"/>
      <c r="HR122" s="0"/>
      <c r="HS122" s="0"/>
      <c r="HT122" s="0"/>
      <c r="HU122" s="0"/>
      <c r="HV122" s="0"/>
      <c r="HW122" s="0"/>
      <c r="HX122" s="0"/>
      <c r="HY122" s="0"/>
      <c r="HZ122" s="0"/>
      <c r="IA122" s="0"/>
      <c r="IB122" s="0"/>
      <c r="IC122" s="0"/>
      <c r="ID122" s="0"/>
      <c r="IE122" s="0"/>
      <c r="IF122" s="0"/>
      <c r="IG122" s="0"/>
      <c r="IH122" s="0"/>
      <c r="II122" s="0"/>
      <c r="IJ122" s="0"/>
      <c r="IK122" s="0"/>
      <c r="IL122" s="0"/>
      <c r="IM122" s="0"/>
      <c r="IN122" s="0"/>
      <c r="IO122" s="0"/>
      <c r="IP122" s="0"/>
      <c r="IQ122" s="0"/>
      <c r="IR122" s="0"/>
      <c r="IS122" s="0"/>
      <c r="IT122" s="0"/>
      <c r="IU122" s="0"/>
      <c r="IV122" s="0"/>
      <c r="IW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0"/>
      <c r="EJ123" s="0"/>
      <c r="EK123" s="0"/>
      <c r="EL123" s="0"/>
      <c r="EM123" s="0"/>
      <c r="EN123" s="0"/>
      <c r="EO123" s="0"/>
      <c r="EP123" s="0"/>
      <c r="EQ123" s="0"/>
      <c r="ER123" s="0"/>
      <c r="ES123" s="0"/>
      <c r="ET123" s="0"/>
      <c r="EU123" s="0"/>
      <c r="EV123" s="0"/>
      <c r="EW123" s="0"/>
      <c r="EX123" s="0"/>
      <c r="EY123" s="0"/>
      <c r="EZ123" s="0"/>
      <c r="FA123" s="0"/>
      <c r="FB123" s="0"/>
      <c r="FC123" s="0"/>
      <c r="FD123" s="0"/>
      <c r="FE123" s="0"/>
      <c r="FF123" s="0"/>
      <c r="FG123" s="0"/>
      <c r="FH123" s="0"/>
      <c r="FI123" s="0"/>
      <c r="FJ123" s="0"/>
      <c r="FK123" s="0"/>
      <c r="FL123" s="0"/>
      <c r="FM123" s="0"/>
      <c r="FN123" s="0"/>
      <c r="FO123" s="0"/>
      <c r="FP123" s="0"/>
      <c r="FQ123" s="0"/>
      <c r="FR123" s="0"/>
      <c r="FS123" s="0"/>
      <c r="FT123" s="0"/>
      <c r="FU123" s="0"/>
      <c r="FV123" s="0"/>
      <c r="FW123" s="0"/>
      <c r="FX123" s="0"/>
      <c r="FY123" s="0"/>
      <c r="FZ123" s="0"/>
      <c r="GA123" s="0"/>
      <c r="GB123" s="0"/>
      <c r="GC123" s="0"/>
      <c r="GD123" s="0"/>
      <c r="GE123" s="0"/>
      <c r="GF123" s="0"/>
      <c r="GG123" s="0"/>
      <c r="GH123" s="0"/>
      <c r="GI123" s="0"/>
      <c r="GJ123" s="0"/>
      <c r="GK123" s="0"/>
      <c r="GL123" s="0"/>
      <c r="GM123" s="0"/>
      <c r="GN123" s="0"/>
      <c r="GO123" s="0"/>
      <c r="GP123" s="0"/>
      <c r="GQ123" s="0"/>
      <c r="GR123" s="0"/>
      <c r="GS123" s="0"/>
      <c r="GT123" s="0"/>
      <c r="GU123" s="0"/>
      <c r="GV123" s="0"/>
      <c r="GW123" s="0"/>
      <c r="GX123" s="0"/>
      <c r="GY123" s="0"/>
      <c r="GZ123" s="0"/>
      <c r="HA123" s="0"/>
      <c r="HB123" s="0"/>
      <c r="HC123" s="0"/>
      <c r="HD123" s="0"/>
      <c r="HE123" s="0"/>
      <c r="HF123" s="0"/>
      <c r="HG123" s="0"/>
      <c r="HH123" s="0"/>
      <c r="HI123" s="0"/>
      <c r="HJ123" s="0"/>
      <c r="HK123" s="0"/>
      <c r="HL123" s="0"/>
      <c r="HM123" s="0"/>
      <c r="HN123" s="0"/>
      <c r="HO123" s="0"/>
      <c r="HP123" s="0"/>
      <c r="HQ123" s="0"/>
      <c r="HR123" s="0"/>
      <c r="HS123" s="0"/>
      <c r="HT123" s="0"/>
      <c r="HU123" s="0"/>
      <c r="HV123" s="0"/>
      <c r="HW123" s="0"/>
      <c r="HX123" s="0"/>
      <c r="HY123" s="0"/>
      <c r="HZ123" s="0"/>
      <c r="IA123" s="0"/>
      <c r="IB123" s="0"/>
      <c r="IC123" s="0"/>
      <c r="ID123" s="0"/>
      <c r="IE123" s="0"/>
      <c r="IF123" s="0"/>
      <c r="IG123" s="0"/>
      <c r="IH123" s="0"/>
      <c r="II123" s="0"/>
      <c r="IJ123" s="0"/>
      <c r="IK123" s="0"/>
      <c r="IL123" s="0"/>
      <c r="IM123" s="0"/>
      <c r="IN123" s="0"/>
      <c r="IO123" s="0"/>
      <c r="IP123" s="0"/>
      <c r="IQ123" s="0"/>
      <c r="IR123" s="0"/>
      <c r="IS123" s="0"/>
      <c r="IT123" s="0"/>
      <c r="IU123" s="0"/>
      <c r="IV123" s="0"/>
      <c r="IW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 s="0"/>
      <c r="DX124" s="0"/>
      <c r="DY124" s="0"/>
      <c r="DZ124" s="0"/>
      <c r="EA124" s="0"/>
      <c r="EB124" s="0"/>
      <c r="EC124" s="0"/>
      <c r="ED124" s="0"/>
      <c r="EE124" s="0"/>
      <c r="EF124" s="0"/>
      <c r="EG124" s="0"/>
      <c r="EH124" s="0"/>
      <c r="EI124" s="0"/>
      <c r="EJ124" s="0"/>
      <c r="EK124" s="0"/>
      <c r="EL124" s="0"/>
      <c r="EM124" s="0"/>
      <c r="EN124" s="0"/>
      <c r="EO124" s="0"/>
      <c r="EP124" s="0"/>
      <c r="EQ124" s="0"/>
      <c r="ER124" s="0"/>
      <c r="ES124" s="0"/>
      <c r="ET124" s="0"/>
      <c r="EU124" s="0"/>
      <c r="EV124" s="0"/>
      <c r="EW124" s="0"/>
      <c r="EX124" s="0"/>
      <c r="EY124" s="0"/>
      <c r="EZ124" s="0"/>
      <c r="FA124" s="0"/>
      <c r="FB124" s="0"/>
      <c r="FC124" s="0"/>
      <c r="FD124" s="0"/>
      <c r="FE124" s="0"/>
      <c r="FF124" s="0"/>
      <c r="FG124" s="0"/>
      <c r="FH124" s="0"/>
      <c r="FI124" s="0"/>
      <c r="FJ124" s="0"/>
      <c r="FK124" s="0"/>
      <c r="FL124" s="0"/>
      <c r="FM124" s="0"/>
      <c r="FN124" s="0"/>
      <c r="FO124" s="0"/>
      <c r="FP124" s="0"/>
      <c r="FQ124" s="0"/>
      <c r="FR124" s="0"/>
      <c r="FS124" s="0"/>
      <c r="FT124" s="0"/>
      <c r="FU124" s="0"/>
      <c r="FV124" s="0"/>
      <c r="FW124" s="0"/>
      <c r="FX124" s="0"/>
      <c r="FY124" s="0"/>
      <c r="FZ124" s="0"/>
      <c r="GA124" s="0"/>
      <c r="GB124" s="0"/>
      <c r="GC124" s="0"/>
      <c r="GD124" s="0"/>
      <c r="GE124" s="0"/>
      <c r="GF124" s="0"/>
      <c r="GG124" s="0"/>
      <c r="GH124" s="0"/>
      <c r="GI124" s="0"/>
      <c r="GJ124" s="0"/>
      <c r="GK124" s="0"/>
      <c r="GL124" s="0"/>
      <c r="GM124" s="0"/>
      <c r="GN124" s="0"/>
      <c r="GO124" s="0"/>
      <c r="GP124" s="0"/>
      <c r="GQ124" s="0"/>
      <c r="GR124" s="0"/>
      <c r="GS124" s="0"/>
      <c r="GT124" s="0"/>
      <c r="GU124" s="0"/>
      <c r="GV124" s="0"/>
      <c r="GW124" s="0"/>
      <c r="GX124" s="0"/>
      <c r="GY124" s="0"/>
      <c r="GZ124" s="0"/>
      <c r="HA124" s="0"/>
      <c r="HB124" s="0"/>
      <c r="HC124" s="0"/>
      <c r="HD124" s="0"/>
      <c r="HE124" s="0"/>
      <c r="HF124" s="0"/>
      <c r="HG124" s="0"/>
      <c r="HH124" s="0"/>
      <c r="HI124" s="0"/>
      <c r="HJ124" s="0"/>
      <c r="HK124" s="0"/>
      <c r="HL124" s="0"/>
      <c r="HM124" s="0"/>
      <c r="HN124" s="0"/>
      <c r="HO124" s="0"/>
      <c r="HP124" s="0"/>
      <c r="HQ124" s="0"/>
      <c r="HR124" s="0"/>
      <c r="HS124" s="0"/>
      <c r="HT124" s="0"/>
      <c r="HU124" s="0"/>
      <c r="HV124" s="0"/>
      <c r="HW124" s="0"/>
      <c r="HX124" s="0"/>
      <c r="HY124" s="0"/>
      <c r="HZ124" s="0"/>
      <c r="IA124" s="0"/>
      <c r="IB124" s="0"/>
      <c r="IC124" s="0"/>
      <c r="ID124" s="0"/>
      <c r="IE124" s="0"/>
      <c r="IF124" s="0"/>
      <c r="IG124" s="0"/>
      <c r="IH124" s="0"/>
      <c r="II124" s="0"/>
      <c r="IJ124" s="0"/>
      <c r="IK124" s="0"/>
      <c r="IL124" s="0"/>
      <c r="IM124" s="0"/>
      <c r="IN124" s="0"/>
      <c r="IO124" s="0"/>
      <c r="IP124" s="0"/>
      <c r="IQ124" s="0"/>
      <c r="IR124" s="0"/>
      <c r="IS124" s="0"/>
      <c r="IT124" s="0"/>
      <c r="IU124" s="0"/>
      <c r="IV124" s="0"/>
      <c r="IW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 s="0"/>
      <c r="DY125" s="0"/>
      <c r="DZ125" s="0"/>
      <c r="EA125" s="0"/>
      <c r="EB125" s="0"/>
      <c r="EC125" s="0"/>
      <c r="ED125" s="0"/>
      <c r="EE125" s="0"/>
      <c r="EF125" s="0"/>
      <c r="EG125" s="0"/>
      <c r="EH125" s="0"/>
      <c r="EI125" s="0"/>
      <c r="EJ125" s="0"/>
      <c r="EK125" s="0"/>
      <c r="EL125" s="0"/>
      <c r="EM125" s="0"/>
      <c r="EN125" s="0"/>
      <c r="EO125" s="0"/>
      <c r="EP125" s="0"/>
      <c r="EQ125" s="0"/>
      <c r="ER125" s="0"/>
      <c r="ES125" s="0"/>
      <c r="ET125" s="0"/>
      <c r="EU125" s="0"/>
      <c r="EV125" s="0"/>
      <c r="EW125" s="0"/>
      <c r="EX125" s="0"/>
      <c r="EY125" s="0"/>
      <c r="EZ125" s="0"/>
      <c r="FA125" s="0"/>
      <c r="FB125" s="0"/>
      <c r="FC125" s="0"/>
      <c r="FD125" s="0"/>
      <c r="FE125" s="0"/>
      <c r="FF125" s="0"/>
      <c r="FG125" s="0"/>
      <c r="FH125" s="0"/>
      <c r="FI125" s="0"/>
      <c r="FJ125" s="0"/>
      <c r="FK125" s="0"/>
      <c r="FL125" s="0"/>
      <c r="FM125" s="0"/>
      <c r="FN125" s="0"/>
      <c r="FO125" s="0"/>
      <c r="FP125" s="0"/>
      <c r="FQ125" s="0"/>
      <c r="FR125" s="0"/>
      <c r="FS125" s="0"/>
      <c r="FT125" s="0"/>
      <c r="FU125" s="0"/>
      <c r="FV125" s="0"/>
      <c r="FW125" s="0"/>
      <c r="FX125" s="0"/>
      <c r="FY125" s="0"/>
      <c r="FZ125" s="0"/>
      <c r="GA125" s="0"/>
      <c r="GB125" s="0"/>
      <c r="GC125" s="0"/>
      <c r="GD125" s="0"/>
      <c r="GE125" s="0"/>
      <c r="GF125" s="0"/>
      <c r="GG125" s="0"/>
      <c r="GH125" s="0"/>
      <c r="GI125" s="0"/>
      <c r="GJ125" s="0"/>
      <c r="GK125" s="0"/>
      <c r="GL125" s="0"/>
      <c r="GM125" s="0"/>
      <c r="GN125" s="0"/>
      <c r="GO125" s="0"/>
      <c r="GP125" s="0"/>
      <c r="GQ125" s="0"/>
      <c r="GR125" s="0"/>
      <c r="GS125" s="0"/>
      <c r="GT125" s="0"/>
      <c r="GU125" s="0"/>
      <c r="GV125" s="0"/>
      <c r="GW125" s="0"/>
      <c r="GX125" s="0"/>
      <c r="GY125" s="0"/>
      <c r="GZ125" s="0"/>
      <c r="HA125" s="0"/>
      <c r="HB125" s="0"/>
      <c r="HC125" s="0"/>
      <c r="HD125" s="0"/>
      <c r="HE125" s="0"/>
      <c r="HF125" s="0"/>
      <c r="HG125" s="0"/>
      <c r="HH125" s="0"/>
      <c r="HI125" s="0"/>
      <c r="HJ125" s="0"/>
      <c r="HK125" s="0"/>
      <c r="HL125" s="0"/>
      <c r="HM125" s="0"/>
      <c r="HN125" s="0"/>
      <c r="HO125" s="0"/>
      <c r="HP125" s="0"/>
      <c r="HQ125" s="0"/>
      <c r="HR125" s="0"/>
      <c r="HS125" s="0"/>
      <c r="HT125" s="0"/>
      <c r="HU125" s="0"/>
      <c r="HV125" s="0"/>
      <c r="HW125" s="0"/>
      <c r="HX125" s="0"/>
      <c r="HY125" s="0"/>
      <c r="HZ125" s="0"/>
      <c r="IA125" s="0"/>
      <c r="IB125" s="0"/>
      <c r="IC125" s="0"/>
      <c r="ID125" s="0"/>
      <c r="IE125" s="0"/>
      <c r="IF125" s="0"/>
      <c r="IG125" s="0"/>
      <c r="IH125" s="0"/>
      <c r="II125" s="0"/>
      <c r="IJ125" s="0"/>
      <c r="IK125" s="0"/>
      <c r="IL125" s="0"/>
      <c r="IM125" s="0"/>
      <c r="IN125" s="0"/>
      <c r="IO125" s="0"/>
      <c r="IP125" s="0"/>
      <c r="IQ125" s="0"/>
      <c r="IR125" s="0"/>
      <c r="IS125" s="0"/>
      <c r="IT125" s="0"/>
      <c r="IU125" s="0"/>
      <c r="IV125" s="0"/>
      <c r="IW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0"/>
      <c r="EJ126" s="0"/>
      <c r="EK126" s="0"/>
      <c r="EL126" s="0"/>
      <c r="EM126" s="0"/>
      <c r="EN126" s="0"/>
      <c r="EO126" s="0"/>
      <c r="EP126" s="0"/>
      <c r="EQ126" s="0"/>
      <c r="ER126" s="0"/>
      <c r="ES126" s="0"/>
      <c r="ET126" s="0"/>
      <c r="EU126" s="0"/>
      <c r="EV126" s="0"/>
      <c r="EW126" s="0"/>
      <c r="EX126" s="0"/>
      <c r="EY126" s="0"/>
      <c r="EZ126" s="0"/>
      <c r="FA126" s="0"/>
      <c r="FB126" s="0"/>
      <c r="FC126" s="0"/>
      <c r="FD126" s="0"/>
      <c r="FE126" s="0"/>
      <c r="FF126" s="0"/>
      <c r="FG126" s="0"/>
      <c r="FH126" s="0"/>
      <c r="FI126" s="0"/>
      <c r="FJ126" s="0"/>
      <c r="FK126" s="0"/>
      <c r="FL126" s="0"/>
      <c r="FM126" s="0"/>
      <c r="FN126" s="0"/>
      <c r="FO126" s="0"/>
      <c r="FP126" s="0"/>
      <c r="FQ126" s="0"/>
      <c r="FR126" s="0"/>
      <c r="FS126" s="0"/>
      <c r="FT126" s="0"/>
      <c r="FU126" s="0"/>
      <c r="FV126" s="0"/>
      <c r="FW126" s="0"/>
      <c r="FX126" s="0"/>
      <c r="FY126" s="0"/>
      <c r="FZ126" s="0"/>
      <c r="GA126" s="0"/>
      <c r="GB126" s="0"/>
      <c r="GC126" s="0"/>
      <c r="GD126" s="0"/>
      <c r="GE126" s="0"/>
      <c r="GF126" s="0"/>
      <c r="GG126" s="0"/>
      <c r="GH126" s="0"/>
      <c r="GI126" s="0"/>
      <c r="GJ126" s="0"/>
      <c r="GK126" s="0"/>
      <c r="GL126" s="0"/>
      <c r="GM126" s="0"/>
      <c r="GN126" s="0"/>
      <c r="GO126" s="0"/>
      <c r="GP126" s="0"/>
      <c r="GQ126" s="0"/>
      <c r="GR126" s="0"/>
      <c r="GS126" s="0"/>
      <c r="GT126" s="0"/>
      <c r="GU126" s="0"/>
      <c r="GV126" s="0"/>
      <c r="GW126" s="0"/>
      <c r="GX126" s="0"/>
      <c r="GY126" s="0"/>
      <c r="GZ126" s="0"/>
      <c r="HA126" s="0"/>
      <c r="HB126" s="0"/>
      <c r="HC126" s="0"/>
      <c r="HD126" s="0"/>
      <c r="HE126" s="0"/>
      <c r="HF126" s="0"/>
      <c r="HG126" s="0"/>
      <c r="HH126" s="0"/>
      <c r="HI126" s="0"/>
      <c r="HJ126" s="0"/>
      <c r="HK126" s="0"/>
      <c r="HL126" s="0"/>
      <c r="HM126" s="0"/>
      <c r="HN126" s="0"/>
      <c r="HO126" s="0"/>
      <c r="HP126" s="0"/>
      <c r="HQ126" s="0"/>
      <c r="HR126" s="0"/>
      <c r="HS126" s="0"/>
      <c r="HT126" s="0"/>
      <c r="HU126" s="0"/>
      <c r="HV126" s="0"/>
      <c r="HW126" s="0"/>
      <c r="HX126" s="0"/>
      <c r="HY126" s="0"/>
      <c r="HZ126" s="0"/>
      <c r="IA126" s="0"/>
      <c r="IB126" s="0"/>
      <c r="IC126" s="0"/>
      <c r="ID126" s="0"/>
      <c r="IE126" s="0"/>
      <c r="IF126" s="0"/>
      <c r="IG126" s="0"/>
      <c r="IH126" s="0"/>
      <c r="II126" s="0"/>
      <c r="IJ126" s="0"/>
      <c r="IK126" s="0"/>
      <c r="IL126" s="0"/>
      <c r="IM126" s="0"/>
      <c r="IN126" s="0"/>
      <c r="IO126" s="0"/>
      <c r="IP126" s="0"/>
      <c r="IQ126" s="0"/>
      <c r="IR126" s="0"/>
      <c r="IS126" s="0"/>
      <c r="IT126" s="0"/>
      <c r="IU126" s="0"/>
      <c r="IV126" s="0"/>
      <c r="IW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0"/>
      <c r="EJ127" s="0"/>
      <c r="EK127" s="0"/>
      <c r="EL127" s="0"/>
      <c r="EM127" s="0"/>
      <c r="EN127" s="0"/>
      <c r="EO127" s="0"/>
      <c r="EP127" s="0"/>
      <c r="EQ127" s="0"/>
      <c r="ER127" s="0"/>
      <c r="ES127" s="0"/>
      <c r="ET127" s="0"/>
      <c r="EU127" s="0"/>
      <c r="EV127" s="0"/>
      <c r="EW127" s="0"/>
      <c r="EX127" s="0"/>
      <c r="EY127" s="0"/>
      <c r="EZ127" s="0"/>
      <c r="FA127" s="0"/>
      <c r="FB127" s="0"/>
      <c r="FC127" s="0"/>
      <c r="FD127" s="0"/>
      <c r="FE127" s="0"/>
      <c r="FF127" s="0"/>
      <c r="FG127" s="0"/>
      <c r="FH127" s="0"/>
      <c r="FI127" s="0"/>
      <c r="FJ127" s="0"/>
      <c r="FK127" s="0"/>
      <c r="FL127" s="0"/>
      <c r="FM127" s="0"/>
      <c r="FN127" s="0"/>
      <c r="FO127" s="0"/>
      <c r="FP127" s="0"/>
      <c r="FQ127" s="0"/>
      <c r="FR127" s="0"/>
      <c r="FS127" s="0"/>
      <c r="FT127" s="0"/>
      <c r="FU127" s="0"/>
      <c r="FV127" s="0"/>
      <c r="FW127" s="0"/>
      <c r="FX127" s="0"/>
      <c r="FY127" s="0"/>
      <c r="FZ127" s="0"/>
      <c r="GA127" s="0"/>
      <c r="GB127" s="0"/>
      <c r="GC127" s="0"/>
      <c r="GD127" s="0"/>
      <c r="GE127" s="0"/>
      <c r="GF127" s="0"/>
      <c r="GG127" s="0"/>
      <c r="GH127" s="0"/>
      <c r="GI127" s="0"/>
      <c r="GJ127" s="0"/>
      <c r="GK127" s="0"/>
      <c r="GL127" s="0"/>
      <c r="GM127" s="0"/>
      <c r="GN127" s="0"/>
      <c r="GO127" s="0"/>
      <c r="GP127" s="0"/>
      <c r="GQ127" s="0"/>
      <c r="GR127" s="0"/>
      <c r="GS127" s="0"/>
      <c r="GT127" s="0"/>
      <c r="GU127" s="0"/>
      <c r="GV127" s="0"/>
      <c r="GW127" s="0"/>
      <c r="GX127" s="0"/>
      <c r="GY127" s="0"/>
      <c r="GZ127" s="0"/>
      <c r="HA127" s="0"/>
      <c r="HB127" s="0"/>
      <c r="HC127" s="0"/>
      <c r="HD127" s="0"/>
      <c r="HE127" s="0"/>
      <c r="HF127" s="0"/>
      <c r="HG127" s="0"/>
      <c r="HH127" s="0"/>
      <c r="HI127" s="0"/>
      <c r="HJ127" s="0"/>
      <c r="HK127" s="0"/>
      <c r="HL127" s="0"/>
      <c r="HM127" s="0"/>
      <c r="HN127" s="0"/>
      <c r="HO127" s="0"/>
      <c r="HP127" s="0"/>
      <c r="HQ127" s="0"/>
      <c r="HR127" s="0"/>
      <c r="HS127" s="0"/>
      <c r="HT127" s="0"/>
      <c r="HU127" s="0"/>
      <c r="HV127" s="0"/>
      <c r="HW127" s="0"/>
      <c r="HX127" s="0"/>
      <c r="HY127" s="0"/>
      <c r="HZ127" s="0"/>
      <c r="IA127" s="0"/>
      <c r="IB127" s="0"/>
      <c r="IC127" s="0"/>
      <c r="ID127" s="0"/>
      <c r="IE127" s="0"/>
      <c r="IF127" s="0"/>
      <c r="IG127" s="0"/>
      <c r="IH127" s="0"/>
      <c r="II127" s="0"/>
      <c r="IJ127" s="0"/>
      <c r="IK127" s="0"/>
      <c r="IL127" s="0"/>
      <c r="IM127" s="0"/>
      <c r="IN127" s="0"/>
      <c r="IO127" s="0"/>
      <c r="IP127" s="0"/>
      <c r="IQ127" s="0"/>
      <c r="IR127" s="0"/>
      <c r="IS127" s="0"/>
      <c r="IT127" s="0"/>
      <c r="IU127" s="0"/>
      <c r="IV127" s="0"/>
      <c r="IW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  <c r="EV128" s="0"/>
      <c r="EW128" s="0"/>
      <c r="EX128" s="0"/>
      <c r="EY128" s="0"/>
      <c r="EZ128" s="0"/>
      <c r="FA128" s="0"/>
      <c r="FB128" s="0"/>
      <c r="FC128" s="0"/>
      <c r="FD128" s="0"/>
      <c r="FE128" s="0"/>
      <c r="FF128" s="0"/>
      <c r="FG128" s="0"/>
      <c r="FH128" s="0"/>
      <c r="FI128" s="0"/>
      <c r="FJ128" s="0"/>
      <c r="FK128" s="0"/>
      <c r="FL128" s="0"/>
      <c r="FM128" s="0"/>
      <c r="FN128" s="0"/>
      <c r="FO128" s="0"/>
      <c r="FP128" s="0"/>
      <c r="FQ128" s="0"/>
      <c r="FR128" s="0"/>
      <c r="FS128" s="0"/>
      <c r="FT128" s="0"/>
      <c r="FU128" s="0"/>
      <c r="FV128" s="0"/>
      <c r="FW128" s="0"/>
      <c r="FX128" s="0"/>
      <c r="FY128" s="0"/>
      <c r="FZ128" s="0"/>
      <c r="GA128" s="0"/>
      <c r="GB128" s="0"/>
      <c r="GC128" s="0"/>
      <c r="GD128" s="0"/>
      <c r="GE128" s="0"/>
      <c r="GF128" s="0"/>
      <c r="GG128" s="0"/>
      <c r="GH128" s="0"/>
      <c r="GI128" s="0"/>
      <c r="GJ128" s="0"/>
      <c r="GK128" s="0"/>
      <c r="GL128" s="0"/>
      <c r="GM128" s="0"/>
      <c r="GN128" s="0"/>
      <c r="GO128" s="0"/>
      <c r="GP128" s="0"/>
      <c r="GQ128" s="0"/>
      <c r="GR128" s="0"/>
      <c r="GS128" s="0"/>
      <c r="GT128" s="0"/>
      <c r="GU128" s="0"/>
      <c r="GV128" s="0"/>
      <c r="GW128" s="0"/>
      <c r="GX128" s="0"/>
      <c r="GY128" s="0"/>
      <c r="GZ128" s="0"/>
      <c r="HA128" s="0"/>
      <c r="HB128" s="0"/>
      <c r="HC128" s="0"/>
      <c r="HD128" s="0"/>
      <c r="HE128" s="0"/>
      <c r="HF128" s="0"/>
      <c r="HG128" s="0"/>
      <c r="HH128" s="0"/>
      <c r="HI128" s="0"/>
      <c r="HJ128" s="0"/>
      <c r="HK128" s="0"/>
      <c r="HL128" s="0"/>
      <c r="HM128" s="0"/>
      <c r="HN128" s="0"/>
      <c r="HO128" s="0"/>
      <c r="HP128" s="0"/>
      <c r="HQ128" s="0"/>
      <c r="HR128" s="0"/>
      <c r="HS128" s="0"/>
      <c r="HT128" s="0"/>
      <c r="HU128" s="0"/>
      <c r="HV128" s="0"/>
      <c r="HW128" s="0"/>
      <c r="HX128" s="0"/>
      <c r="HY128" s="0"/>
      <c r="HZ128" s="0"/>
      <c r="IA128" s="0"/>
      <c r="IB128" s="0"/>
      <c r="IC128" s="0"/>
      <c r="ID128" s="0"/>
      <c r="IE128" s="0"/>
      <c r="IF128" s="0"/>
      <c r="IG128" s="0"/>
      <c r="IH128" s="0"/>
      <c r="II128" s="0"/>
      <c r="IJ128" s="0"/>
      <c r="IK128" s="0"/>
      <c r="IL128" s="0"/>
      <c r="IM128" s="0"/>
      <c r="IN128" s="0"/>
      <c r="IO128" s="0"/>
      <c r="IP128" s="0"/>
      <c r="IQ128" s="0"/>
      <c r="IR128" s="0"/>
      <c r="IS128" s="0"/>
      <c r="IT128" s="0"/>
      <c r="IU128" s="0"/>
      <c r="IV128" s="0"/>
      <c r="IW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0"/>
      <c r="EJ129" s="0"/>
      <c r="EK129" s="0"/>
      <c r="EL129" s="0"/>
      <c r="EM129" s="0"/>
      <c r="EN129" s="0"/>
      <c r="EO129" s="0"/>
      <c r="EP129" s="0"/>
      <c r="EQ129" s="0"/>
      <c r="ER129" s="0"/>
      <c r="ES129" s="0"/>
      <c r="ET129" s="0"/>
      <c r="EU129" s="0"/>
      <c r="EV129" s="0"/>
      <c r="EW129" s="0"/>
      <c r="EX129" s="0"/>
      <c r="EY129" s="0"/>
      <c r="EZ129" s="0"/>
      <c r="FA129" s="0"/>
      <c r="FB129" s="0"/>
      <c r="FC129" s="0"/>
      <c r="FD129" s="0"/>
      <c r="FE129" s="0"/>
      <c r="FF129" s="0"/>
      <c r="FG129" s="0"/>
      <c r="FH129" s="0"/>
      <c r="FI129" s="0"/>
      <c r="FJ129" s="0"/>
      <c r="FK129" s="0"/>
      <c r="FL129" s="0"/>
      <c r="FM129" s="0"/>
      <c r="FN129" s="0"/>
      <c r="FO129" s="0"/>
      <c r="FP129" s="0"/>
      <c r="FQ129" s="0"/>
      <c r="FR129" s="0"/>
      <c r="FS129" s="0"/>
      <c r="FT129" s="0"/>
      <c r="FU129" s="0"/>
      <c r="FV129" s="0"/>
      <c r="FW129" s="0"/>
      <c r="FX129" s="0"/>
      <c r="FY129" s="0"/>
      <c r="FZ129" s="0"/>
      <c r="GA129" s="0"/>
      <c r="GB129" s="0"/>
      <c r="GC129" s="0"/>
      <c r="GD129" s="0"/>
      <c r="GE129" s="0"/>
      <c r="GF129" s="0"/>
      <c r="GG129" s="0"/>
      <c r="GH129" s="0"/>
      <c r="GI129" s="0"/>
      <c r="GJ129" s="0"/>
      <c r="GK129" s="0"/>
      <c r="GL129" s="0"/>
      <c r="GM129" s="0"/>
      <c r="GN129" s="0"/>
      <c r="GO129" s="0"/>
      <c r="GP129" s="0"/>
      <c r="GQ129" s="0"/>
      <c r="GR129" s="0"/>
      <c r="GS129" s="0"/>
      <c r="GT129" s="0"/>
      <c r="GU129" s="0"/>
      <c r="GV129" s="0"/>
      <c r="GW129" s="0"/>
      <c r="GX129" s="0"/>
      <c r="GY129" s="0"/>
      <c r="GZ129" s="0"/>
      <c r="HA129" s="0"/>
      <c r="HB129" s="0"/>
      <c r="HC129" s="0"/>
      <c r="HD129" s="0"/>
      <c r="HE129" s="0"/>
      <c r="HF129" s="0"/>
      <c r="HG129" s="0"/>
      <c r="HH129" s="0"/>
      <c r="HI129" s="0"/>
      <c r="HJ129" s="0"/>
      <c r="HK129" s="0"/>
      <c r="HL129" s="0"/>
      <c r="HM129" s="0"/>
      <c r="HN129" s="0"/>
      <c r="HO129" s="0"/>
      <c r="HP129" s="0"/>
      <c r="HQ129" s="0"/>
      <c r="HR129" s="0"/>
      <c r="HS129" s="0"/>
      <c r="HT129" s="0"/>
      <c r="HU129" s="0"/>
      <c r="HV129" s="0"/>
      <c r="HW129" s="0"/>
      <c r="HX129" s="0"/>
      <c r="HY129" s="0"/>
      <c r="HZ129" s="0"/>
      <c r="IA129" s="0"/>
      <c r="IB129" s="0"/>
      <c r="IC129" s="0"/>
      <c r="ID129" s="0"/>
      <c r="IE129" s="0"/>
      <c r="IF129" s="0"/>
      <c r="IG129" s="0"/>
      <c r="IH129" s="0"/>
      <c r="II129" s="0"/>
      <c r="IJ129" s="0"/>
      <c r="IK129" s="0"/>
      <c r="IL129" s="0"/>
      <c r="IM129" s="0"/>
      <c r="IN129" s="0"/>
      <c r="IO129" s="0"/>
      <c r="IP129" s="0"/>
      <c r="IQ129" s="0"/>
      <c r="IR129" s="0"/>
      <c r="IS129" s="0"/>
      <c r="IT129" s="0"/>
      <c r="IU129" s="0"/>
      <c r="IV129" s="0"/>
      <c r="IW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0"/>
      <c r="CN130" s="0"/>
      <c r="CO130" s="0"/>
      <c r="CP130" s="0"/>
      <c r="CQ130" s="0"/>
      <c r="CR130" s="0"/>
      <c r="CS130" s="0"/>
      <c r="CT130" s="0"/>
      <c r="CU130" s="0"/>
      <c r="CV130" s="0"/>
      <c r="CW130" s="0"/>
      <c r="CX130" s="0"/>
      <c r="CY130" s="0"/>
      <c r="CZ130" s="0"/>
      <c r="DA130" s="0"/>
      <c r="DB130" s="0"/>
      <c r="DC130" s="0"/>
      <c r="DD130" s="0"/>
      <c r="DE130" s="0"/>
      <c r="DF130" s="0"/>
      <c r="DG130" s="0"/>
      <c r="DH130" s="0"/>
      <c r="DI130" s="0"/>
      <c r="DJ130" s="0"/>
      <c r="DK130" s="0"/>
      <c r="DL130" s="0"/>
      <c r="DM130" s="0"/>
      <c r="DN130" s="0"/>
      <c r="DO130" s="0"/>
      <c r="DP130" s="0"/>
      <c r="DQ130" s="0"/>
      <c r="DR130" s="0"/>
      <c r="DS130" s="0"/>
      <c r="DT130" s="0"/>
      <c r="DU130" s="0"/>
      <c r="DV130" s="0"/>
      <c r="DW130" s="0"/>
      <c r="DX130" s="0"/>
      <c r="DY130" s="0"/>
      <c r="DZ130" s="0"/>
      <c r="EA130" s="0"/>
      <c r="EB130" s="0"/>
      <c r="EC130" s="0"/>
      <c r="ED130" s="0"/>
      <c r="EE130" s="0"/>
      <c r="EF130" s="0"/>
      <c r="EG130" s="0"/>
      <c r="EH130" s="0"/>
      <c r="EI130" s="0"/>
      <c r="EJ130" s="0"/>
      <c r="EK130" s="0"/>
      <c r="EL130" s="0"/>
      <c r="EM130" s="0"/>
      <c r="EN130" s="0"/>
      <c r="EO130" s="0"/>
      <c r="EP130" s="0"/>
      <c r="EQ130" s="0"/>
      <c r="ER130" s="0"/>
      <c r="ES130" s="0"/>
      <c r="ET130" s="0"/>
      <c r="EU130" s="0"/>
      <c r="EV130" s="0"/>
      <c r="EW130" s="0"/>
      <c r="EX130" s="0"/>
      <c r="EY130" s="0"/>
      <c r="EZ130" s="0"/>
      <c r="FA130" s="0"/>
      <c r="FB130" s="0"/>
      <c r="FC130" s="0"/>
      <c r="FD130" s="0"/>
      <c r="FE130" s="0"/>
      <c r="FF130" s="0"/>
      <c r="FG130" s="0"/>
      <c r="FH130" s="0"/>
      <c r="FI130" s="0"/>
      <c r="FJ130" s="0"/>
      <c r="FK130" s="0"/>
      <c r="FL130" s="0"/>
      <c r="FM130" s="0"/>
      <c r="FN130" s="0"/>
      <c r="FO130" s="0"/>
      <c r="FP130" s="0"/>
      <c r="FQ130" s="0"/>
      <c r="FR130" s="0"/>
      <c r="FS130" s="0"/>
      <c r="FT130" s="0"/>
      <c r="FU130" s="0"/>
      <c r="FV130" s="0"/>
      <c r="FW130" s="0"/>
      <c r="FX130" s="0"/>
      <c r="FY130" s="0"/>
      <c r="FZ130" s="0"/>
      <c r="GA130" s="0"/>
      <c r="GB130" s="0"/>
      <c r="GC130" s="0"/>
      <c r="GD130" s="0"/>
      <c r="GE130" s="0"/>
      <c r="GF130" s="0"/>
      <c r="GG130" s="0"/>
      <c r="GH130" s="0"/>
      <c r="GI130" s="0"/>
      <c r="GJ130" s="0"/>
      <c r="GK130" s="0"/>
      <c r="GL130" s="0"/>
      <c r="GM130" s="0"/>
      <c r="GN130" s="0"/>
      <c r="GO130" s="0"/>
      <c r="GP130" s="0"/>
      <c r="GQ130" s="0"/>
      <c r="GR130" s="0"/>
      <c r="GS130" s="0"/>
      <c r="GT130" s="0"/>
      <c r="GU130" s="0"/>
      <c r="GV130" s="0"/>
      <c r="GW130" s="0"/>
      <c r="GX130" s="0"/>
      <c r="GY130" s="0"/>
      <c r="GZ130" s="0"/>
      <c r="HA130" s="0"/>
      <c r="HB130" s="0"/>
      <c r="HC130" s="0"/>
      <c r="HD130" s="0"/>
      <c r="HE130" s="0"/>
      <c r="HF130" s="0"/>
      <c r="HG130" s="0"/>
      <c r="HH130" s="0"/>
      <c r="HI130" s="0"/>
      <c r="HJ130" s="0"/>
      <c r="HK130" s="0"/>
      <c r="HL130" s="0"/>
      <c r="HM130" s="0"/>
      <c r="HN130" s="0"/>
      <c r="HO130" s="0"/>
      <c r="HP130" s="0"/>
      <c r="HQ130" s="0"/>
      <c r="HR130" s="0"/>
      <c r="HS130" s="0"/>
      <c r="HT130" s="0"/>
      <c r="HU130" s="0"/>
      <c r="HV130" s="0"/>
      <c r="HW130" s="0"/>
      <c r="HX130" s="0"/>
      <c r="HY130" s="0"/>
      <c r="HZ130" s="0"/>
      <c r="IA130" s="0"/>
      <c r="IB130" s="0"/>
      <c r="IC130" s="0"/>
      <c r="ID130" s="0"/>
      <c r="IE130" s="0"/>
      <c r="IF130" s="0"/>
      <c r="IG130" s="0"/>
      <c r="IH130" s="0"/>
      <c r="II130" s="0"/>
      <c r="IJ130" s="0"/>
      <c r="IK130" s="0"/>
      <c r="IL130" s="0"/>
      <c r="IM130" s="0"/>
      <c r="IN130" s="0"/>
      <c r="IO130" s="0"/>
      <c r="IP130" s="0"/>
      <c r="IQ130" s="0"/>
      <c r="IR130" s="0"/>
      <c r="IS130" s="0"/>
      <c r="IT130" s="0"/>
      <c r="IU130" s="0"/>
      <c r="IV130" s="0"/>
      <c r="IW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 s="0"/>
      <c r="EE131" s="0"/>
      <c r="EF131" s="0"/>
      <c r="EG131" s="0"/>
      <c r="EH131" s="0"/>
      <c r="EI131" s="0"/>
      <c r="EJ131" s="0"/>
      <c r="EK131" s="0"/>
      <c r="EL131" s="0"/>
      <c r="EM131" s="0"/>
      <c r="EN131" s="0"/>
      <c r="EO131" s="0"/>
      <c r="EP131" s="0"/>
      <c r="EQ131" s="0"/>
      <c r="ER131" s="0"/>
      <c r="ES131" s="0"/>
      <c r="ET131" s="0"/>
      <c r="EU131" s="0"/>
      <c r="EV131" s="0"/>
      <c r="EW131" s="0"/>
      <c r="EX131" s="0"/>
      <c r="EY131" s="0"/>
      <c r="EZ131" s="0"/>
      <c r="FA131" s="0"/>
      <c r="FB131" s="0"/>
      <c r="FC131" s="0"/>
      <c r="FD131" s="0"/>
      <c r="FE131" s="0"/>
      <c r="FF131" s="0"/>
      <c r="FG131" s="0"/>
      <c r="FH131" s="0"/>
      <c r="FI131" s="0"/>
      <c r="FJ131" s="0"/>
      <c r="FK131" s="0"/>
      <c r="FL131" s="0"/>
      <c r="FM131" s="0"/>
      <c r="FN131" s="0"/>
      <c r="FO131" s="0"/>
      <c r="FP131" s="0"/>
      <c r="FQ131" s="0"/>
      <c r="FR131" s="0"/>
      <c r="FS131" s="0"/>
      <c r="FT131" s="0"/>
      <c r="FU131" s="0"/>
      <c r="FV131" s="0"/>
      <c r="FW131" s="0"/>
      <c r="FX131" s="0"/>
      <c r="FY131" s="0"/>
      <c r="FZ131" s="0"/>
      <c r="GA131" s="0"/>
      <c r="GB131" s="0"/>
      <c r="GC131" s="0"/>
      <c r="GD131" s="0"/>
      <c r="GE131" s="0"/>
      <c r="GF131" s="0"/>
      <c r="GG131" s="0"/>
      <c r="GH131" s="0"/>
      <c r="GI131" s="0"/>
      <c r="GJ131" s="0"/>
      <c r="GK131" s="0"/>
      <c r="GL131" s="0"/>
      <c r="GM131" s="0"/>
      <c r="GN131" s="0"/>
      <c r="GO131" s="0"/>
      <c r="GP131" s="0"/>
      <c r="GQ131" s="0"/>
      <c r="GR131" s="0"/>
      <c r="GS131" s="0"/>
      <c r="GT131" s="0"/>
      <c r="GU131" s="0"/>
      <c r="GV131" s="0"/>
      <c r="GW131" s="0"/>
      <c r="GX131" s="0"/>
      <c r="GY131" s="0"/>
      <c r="GZ131" s="0"/>
      <c r="HA131" s="0"/>
      <c r="HB131" s="0"/>
      <c r="HC131" s="0"/>
      <c r="HD131" s="0"/>
      <c r="HE131" s="0"/>
      <c r="HF131" s="0"/>
      <c r="HG131" s="0"/>
      <c r="HH131" s="0"/>
      <c r="HI131" s="0"/>
      <c r="HJ131" s="0"/>
      <c r="HK131" s="0"/>
      <c r="HL131" s="0"/>
      <c r="HM131" s="0"/>
      <c r="HN131" s="0"/>
      <c r="HO131" s="0"/>
      <c r="HP131" s="0"/>
      <c r="HQ131" s="0"/>
      <c r="HR131" s="0"/>
      <c r="HS131" s="0"/>
      <c r="HT131" s="0"/>
      <c r="HU131" s="0"/>
      <c r="HV131" s="0"/>
      <c r="HW131" s="0"/>
      <c r="HX131" s="0"/>
      <c r="HY131" s="0"/>
      <c r="HZ131" s="0"/>
      <c r="IA131" s="0"/>
      <c r="IB131" s="0"/>
      <c r="IC131" s="0"/>
      <c r="ID131" s="0"/>
      <c r="IE131" s="0"/>
      <c r="IF131" s="0"/>
      <c r="IG131" s="0"/>
      <c r="IH131" s="0"/>
      <c r="II131" s="0"/>
      <c r="IJ131" s="0"/>
      <c r="IK131" s="0"/>
      <c r="IL131" s="0"/>
      <c r="IM131" s="0"/>
      <c r="IN131" s="0"/>
      <c r="IO131" s="0"/>
      <c r="IP131" s="0"/>
      <c r="IQ131" s="0"/>
      <c r="IR131" s="0"/>
      <c r="IS131" s="0"/>
      <c r="IT131" s="0"/>
      <c r="IU131" s="0"/>
      <c r="IV131" s="0"/>
      <c r="IW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0"/>
      <c r="EJ132" s="0"/>
      <c r="EK132" s="0"/>
      <c r="EL132" s="0"/>
      <c r="EM132" s="0"/>
      <c r="EN132" s="0"/>
      <c r="EO132" s="0"/>
      <c r="EP132" s="0"/>
      <c r="EQ132" s="0"/>
      <c r="ER132" s="0"/>
      <c r="ES132" s="0"/>
      <c r="ET132" s="0"/>
      <c r="EU132" s="0"/>
      <c r="EV132" s="0"/>
      <c r="EW132" s="0"/>
      <c r="EX132" s="0"/>
      <c r="EY132" s="0"/>
      <c r="EZ132" s="0"/>
      <c r="FA132" s="0"/>
      <c r="FB132" s="0"/>
      <c r="FC132" s="0"/>
      <c r="FD132" s="0"/>
      <c r="FE132" s="0"/>
      <c r="FF132" s="0"/>
      <c r="FG132" s="0"/>
      <c r="FH132" s="0"/>
      <c r="FI132" s="0"/>
      <c r="FJ132" s="0"/>
      <c r="FK132" s="0"/>
      <c r="FL132" s="0"/>
      <c r="FM132" s="0"/>
      <c r="FN132" s="0"/>
      <c r="FO132" s="0"/>
      <c r="FP132" s="0"/>
      <c r="FQ132" s="0"/>
      <c r="FR132" s="0"/>
      <c r="FS132" s="0"/>
      <c r="FT132" s="0"/>
      <c r="FU132" s="0"/>
      <c r="FV132" s="0"/>
      <c r="FW132" s="0"/>
      <c r="FX132" s="0"/>
      <c r="FY132" s="0"/>
      <c r="FZ132" s="0"/>
      <c r="GA132" s="0"/>
      <c r="GB132" s="0"/>
      <c r="GC132" s="0"/>
      <c r="GD132" s="0"/>
      <c r="GE132" s="0"/>
      <c r="GF132" s="0"/>
      <c r="GG132" s="0"/>
      <c r="GH132" s="0"/>
      <c r="GI132" s="0"/>
      <c r="GJ132" s="0"/>
      <c r="GK132" s="0"/>
      <c r="GL132" s="0"/>
      <c r="GM132" s="0"/>
      <c r="GN132" s="0"/>
      <c r="GO132" s="0"/>
      <c r="GP132" s="0"/>
      <c r="GQ132" s="0"/>
      <c r="GR132" s="0"/>
      <c r="GS132" s="0"/>
      <c r="GT132" s="0"/>
      <c r="GU132" s="0"/>
      <c r="GV132" s="0"/>
      <c r="GW132" s="0"/>
      <c r="GX132" s="0"/>
      <c r="GY132" s="0"/>
      <c r="GZ132" s="0"/>
      <c r="HA132" s="0"/>
      <c r="HB132" s="0"/>
      <c r="HC132" s="0"/>
      <c r="HD132" s="0"/>
      <c r="HE132" s="0"/>
      <c r="HF132" s="0"/>
      <c r="HG132" s="0"/>
      <c r="HH132" s="0"/>
      <c r="HI132" s="0"/>
      <c r="HJ132" s="0"/>
      <c r="HK132" s="0"/>
      <c r="HL132" s="0"/>
      <c r="HM132" s="0"/>
      <c r="HN132" s="0"/>
      <c r="HO132" s="0"/>
      <c r="HP132" s="0"/>
      <c r="HQ132" s="0"/>
      <c r="HR132" s="0"/>
      <c r="HS132" s="0"/>
      <c r="HT132" s="0"/>
      <c r="HU132" s="0"/>
      <c r="HV132" s="0"/>
      <c r="HW132" s="0"/>
      <c r="HX132" s="0"/>
      <c r="HY132" s="0"/>
      <c r="HZ132" s="0"/>
      <c r="IA132" s="0"/>
      <c r="IB132" s="0"/>
      <c r="IC132" s="0"/>
      <c r="ID132" s="0"/>
      <c r="IE132" s="0"/>
      <c r="IF132" s="0"/>
      <c r="IG132" s="0"/>
      <c r="IH132" s="0"/>
      <c r="II132" s="0"/>
      <c r="IJ132" s="0"/>
      <c r="IK132" s="0"/>
      <c r="IL132" s="0"/>
      <c r="IM132" s="0"/>
      <c r="IN132" s="0"/>
      <c r="IO132" s="0"/>
      <c r="IP132" s="0"/>
      <c r="IQ132" s="0"/>
      <c r="IR132" s="0"/>
      <c r="IS132" s="0"/>
      <c r="IT132" s="0"/>
      <c r="IU132" s="0"/>
      <c r="IV132" s="0"/>
      <c r="IW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0"/>
      <c r="EJ133" s="0"/>
      <c r="EK133" s="0"/>
      <c r="EL133" s="0"/>
      <c r="EM133" s="0"/>
      <c r="EN133" s="0"/>
      <c r="EO133" s="0"/>
      <c r="EP133" s="0"/>
      <c r="EQ133" s="0"/>
      <c r="ER133" s="0"/>
      <c r="ES133" s="0"/>
      <c r="ET133" s="0"/>
      <c r="EU133" s="0"/>
      <c r="EV133" s="0"/>
      <c r="EW133" s="0"/>
      <c r="EX133" s="0"/>
      <c r="EY133" s="0"/>
      <c r="EZ133" s="0"/>
      <c r="FA133" s="0"/>
      <c r="FB133" s="0"/>
      <c r="FC133" s="0"/>
      <c r="FD133" s="0"/>
      <c r="FE133" s="0"/>
      <c r="FF133" s="0"/>
      <c r="FG133" s="0"/>
      <c r="FH133" s="0"/>
      <c r="FI133" s="0"/>
      <c r="FJ133" s="0"/>
      <c r="FK133" s="0"/>
      <c r="FL133" s="0"/>
      <c r="FM133" s="0"/>
      <c r="FN133" s="0"/>
      <c r="FO133" s="0"/>
      <c r="FP133" s="0"/>
      <c r="FQ133" s="0"/>
      <c r="FR133" s="0"/>
      <c r="FS133" s="0"/>
      <c r="FT133" s="0"/>
      <c r="FU133" s="0"/>
      <c r="FV133" s="0"/>
      <c r="FW133" s="0"/>
      <c r="FX133" s="0"/>
      <c r="FY133" s="0"/>
      <c r="FZ133" s="0"/>
      <c r="GA133" s="0"/>
      <c r="GB133" s="0"/>
      <c r="GC133" s="0"/>
      <c r="GD133" s="0"/>
      <c r="GE133" s="0"/>
      <c r="GF133" s="0"/>
      <c r="GG133" s="0"/>
      <c r="GH133" s="0"/>
      <c r="GI133" s="0"/>
      <c r="GJ133" s="0"/>
      <c r="GK133" s="0"/>
      <c r="GL133" s="0"/>
      <c r="GM133" s="0"/>
      <c r="GN133" s="0"/>
      <c r="GO133" s="0"/>
      <c r="GP133" s="0"/>
      <c r="GQ133" s="0"/>
      <c r="GR133" s="0"/>
      <c r="GS133" s="0"/>
      <c r="GT133" s="0"/>
      <c r="GU133" s="0"/>
      <c r="GV133" s="0"/>
      <c r="GW133" s="0"/>
      <c r="GX133" s="0"/>
      <c r="GY133" s="0"/>
      <c r="GZ133" s="0"/>
      <c r="HA133" s="0"/>
      <c r="HB133" s="0"/>
      <c r="HC133" s="0"/>
      <c r="HD133" s="0"/>
      <c r="HE133" s="0"/>
      <c r="HF133" s="0"/>
      <c r="HG133" s="0"/>
      <c r="HH133" s="0"/>
      <c r="HI133" s="0"/>
      <c r="HJ133" s="0"/>
      <c r="HK133" s="0"/>
      <c r="HL133" s="0"/>
      <c r="HM133" s="0"/>
      <c r="HN133" s="0"/>
      <c r="HO133" s="0"/>
      <c r="HP133" s="0"/>
      <c r="HQ133" s="0"/>
      <c r="HR133" s="0"/>
      <c r="HS133" s="0"/>
      <c r="HT133" s="0"/>
      <c r="HU133" s="0"/>
      <c r="HV133" s="0"/>
      <c r="HW133" s="0"/>
      <c r="HX133" s="0"/>
      <c r="HY133" s="0"/>
      <c r="HZ133" s="0"/>
      <c r="IA133" s="0"/>
      <c r="IB133" s="0"/>
      <c r="IC133" s="0"/>
      <c r="ID133" s="0"/>
      <c r="IE133" s="0"/>
      <c r="IF133" s="0"/>
      <c r="IG133" s="0"/>
      <c r="IH133" s="0"/>
      <c r="II133" s="0"/>
      <c r="IJ133" s="0"/>
      <c r="IK133" s="0"/>
      <c r="IL133" s="0"/>
      <c r="IM133" s="0"/>
      <c r="IN133" s="0"/>
      <c r="IO133" s="0"/>
      <c r="IP133" s="0"/>
      <c r="IQ133" s="0"/>
      <c r="IR133" s="0"/>
      <c r="IS133" s="0"/>
      <c r="IT133" s="0"/>
      <c r="IU133" s="0"/>
      <c r="IV133" s="0"/>
      <c r="IW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 s="0"/>
      <c r="EH134" s="0"/>
      <c r="EI134" s="0"/>
      <c r="EJ134" s="0"/>
      <c r="EK134" s="0"/>
      <c r="EL134" s="0"/>
      <c r="EM134" s="0"/>
      <c r="EN134" s="0"/>
      <c r="EO134" s="0"/>
      <c r="EP134" s="0"/>
      <c r="EQ134" s="0"/>
      <c r="ER134" s="0"/>
      <c r="ES134" s="0"/>
      <c r="ET134" s="0"/>
      <c r="EU134" s="0"/>
      <c r="EV134" s="0"/>
      <c r="EW134" s="0"/>
      <c r="EX134" s="0"/>
      <c r="EY134" s="0"/>
      <c r="EZ134" s="0"/>
      <c r="FA134" s="0"/>
      <c r="FB134" s="0"/>
      <c r="FC134" s="0"/>
      <c r="FD134" s="0"/>
      <c r="FE134" s="0"/>
      <c r="FF134" s="0"/>
      <c r="FG134" s="0"/>
      <c r="FH134" s="0"/>
      <c r="FI134" s="0"/>
      <c r="FJ134" s="0"/>
      <c r="FK134" s="0"/>
      <c r="FL134" s="0"/>
      <c r="FM134" s="0"/>
      <c r="FN134" s="0"/>
      <c r="FO134" s="0"/>
      <c r="FP134" s="0"/>
      <c r="FQ134" s="0"/>
      <c r="FR134" s="0"/>
      <c r="FS134" s="0"/>
      <c r="FT134" s="0"/>
      <c r="FU134" s="0"/>
      <c r="FV134" s="0"/>
      <c r="FW134" s="0"/>
      <c r="FX134" s="0"/>
      <c r="FY134" s="0"/>
      <c r="FZ134" s="0"/>
      <c r="GA134" s="0"/>
      <c r="GB134" s="0"/>
      <c r="GC134" s="0"/>
      <c r="GD134" s="0"/>
      <c r="GE134" s="0"/>
      <c r="GF134" s="0"/>
      <c r="GG134" s="0"/>
      <c r="GH134" s="0"/>
      <c r="GI134" s="0"/>
      <c r="GJ134" s="0"/>
      <c r="GK134" s="0"/>
      <c r="GL134" s="0"/>
      <c r="GM134" s="0"/>
      <c r="GN134" s="0"/>
      <c r="GO134" s="0"/>
      <c r="GP134" s="0"/>
      <c r="GQ134" s="0"/>
      <c r="GR134" s="0"/>
      <c r="GS134" s="0"/>
      <c r="GT134" s="0"/>
      <c r="GU134" s="0"/>
      <c r="GV134" s="0"/>
      <c r="GW134" s="0"/>
      <c r="GX134" s="0"/>
      <c r="GY134" s="0"/>
      <c r="GZ134" s="0"/>
      <c r="HA134" s="0"/>
      <c r="HB134" s="0"/>
      <c r="HC134" s="0"/>
      <c r="HD134" s="0"/>
      <c r="HE134" s="0"/>
      <c r="HF134" s="0"/>
      <c r="HG134" s="0"/>
      <c r="HH134" s="0"/>
      <c r="HI134" s="0"/>
      <c r="HJ134" s="0"/>
      <c r="HK134" s="0"/>
      <c r="HL134" s="0"/>
      <c r="HM134" s="0"/>
      <c r="HN134" s="0"/>
      <c r="HO134" s="0"/>
      <c r="HP134" s="0"/>
      <c r="HQ134" s="0"/>
      <c r="HR134" s="0"/>
      <c r="HS134" s="0"/>
      <c r="HT134" s="0"/>
      <c r="HU134" s="0"/>
      <c r="HV134" s="0"/>
      <c r="HW134" s="0"/>
      <c r="HX134" s="0"/>
      <c r="HY134" s="0"/>
      <c r="HZ134" s="0"/>
      <c r="IA134" s="0"/>
      <c r="IB134" s="0"/>
      <c r="IC134" s="0"/>
      <c r="ID134" s="0"/>
      <c r="IE134" s="0"/>
      <c r="IF134" s="0"/>
      <c r="IG134" s="0"/>
      <c r="IH134" s="0"/>
      <c r="II134" s="0"/>
      <c r="IJ134" s="0"/>
      <c r="IK134" s="0"/>
      <c r="IL134" s="0"/>
      <c r="IM134" s="0"/>
      <c r="IN134" s="0"/>
      <c r="IO134" s="0"/>
      <c r="IP134" s="0"/>
      <c r="IQ134" s="0"/>
      <c r="IR134" s="0"/>
      <c r="IS134" s="0"/>
      <c r="IT134" s="0"/>
      <c r="IU134" s="0"/>
      <c r="IV134" s="0"/>
      <c r="IW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 s="0"/>
      <c r="EI135" s="0"/>
      <c r="EJ135" s="0"/>
      <c r="EK135" s="0"/>
      <c r="EL135" s="0"/>
      <c r="EM135" s="0"/>
      <c r="EN135" s="0"/>
      <c r="EO135" s="0"/>
      <c r="EP135" s="0"/>
      <c r="EQ135" s="0"/>
      <c r="ER135" s="0"/>
      <c r="ES135" s="0"/>
      <c r="ET135" s="0"/>
      <c r="EU135" s="0"/>
      <c r="EV135" s="0"/>
      <c r="EW135" s="0"/>
      <c r="EX135" s="0"/>
      <c r="EY135" s="0"/>
      <c r="EZ135" s="0"/>
      <c r="FA135" s="0"/>
      <c r="FB135" s="0"/>
      <c r="FC135" s="0"/>
      <c r="FD135" s="0"/>
      <c r="FE135" s="0"/>
      <c r="FF135" s="0"/>
      <c r="FG135" s="0"/>
      <c r="FH135" s="0"/>
      <c r="FI135" s="0"/>
      <c r="FJ135" s="0"/>
      <c r="FK135" s="0"/>
      <c r="FL135" s="0"/>
      <c r="FM135" s="0"/>
      <c r="FN135" s="0"/>
      <c r="FO135" s="0"/>
      <c r="FP135" s="0"/>
      <c r="FQ135" s="0"/>
      <c r="FR135" s="0"/>
      <c r="FS135" s="0"/>
      <c r="FT135" s="0"/>
      <c r="FU135" s="0"/>
      <c r="FV135" s="0"/>
      <c r="FW135" s="0"/>
      <c r="FX135" s="0"/>
      <c r="FY135" s="0"/>
      <c r="FZ135" s="0"/>
      <c r="GA135" s="0"/>
      <c r="GB135" s="0"/>
      <c r="GC135" s="0"/>
      <c r="GD135" s="0"/>
      <c r="GE135" s="0"/>
      <c r="GF135" s="0"/>
      <c r="GG135" s="0"/>
      <c r="GH135" s="0"/>
      <c r="GI135" s="0"/>
      <c r="GJ135" s="0"/>
      <c r="GK135" s="0"/>
      <c r="GL135" s="0"/>
      <c r="GM135" s="0"/>
      <c r="GN135" s="0"/>
      <c r="GO135" s="0"/>
      <c r="GP135" s="0"/>
      <c r="GQ135" s="0"/>
      <c r="GR135" s="0"/>
      <c r="GS135" s="0"/>
      <c r="GT135" s="0"/>
      <c r="GU135" s="0"/>
      <c r="GV135" s="0"/>
      <c r="GW135" s="0"/>
      <c r="GX135" s="0"/>
      <c r="GY135" s="0"/>
      <c r="GZ135" s="0"/>
      <c r="HA135" s="0"/>
      <c r="HB135" s="0"/>
      <c r="HC135" s="0"/>
      <c r="HD135" s="0"/>
      <c r="HE135" s="0"/>
      <c r="HF135" s="0"/>
      <c r="HG135" s="0"/>
      <c r="HH135" s="0"/>
      <c r="HI135" s="0"/>
      <c r="HJ135" s="0"/>
      <c r="HK135" s="0"/>
      <c r="HL135" s="0"/>
      <c r="HM135" s="0"/>
      <c r="HN135" s="0"/>
      <c r="HO135" s="0"/>
      <c r="HP135" s="0"/>
      <c r="HQ135" s="0"/>
      <c r="HR135" s="0"/>
      <c r="HS135" s="0"/>
      <c r="HT135" s="0"/>
      <c r="HU135" s="0"/>
      <c r="HV135" s="0"/>
      <c r="HW135" s="0"/>
      <c r="HX135" s="0"/>
      <c r="HY135" s="0"/>
      <c r="HZ135" s="0"/>
      <c r="IA135" s="0"/>
      <c r="IB135" s="0"/>
      <c r="IC135" s="0"/>
      <c r="ID135" s="0"/>
      <c r="IE135" s="0"/>
      <c r="IF135" s="0"/>
      <c r="IG135" s="0"/>
      <c r="IH135" s="0"/>
      <c r="II135" s="0"/>
      <c r="IJ135" s="0"/>
      <c r="IK135" s="0"/>
      <c r="IL135" s="0"/>
      <c r="IM135" s="0"/>
      <c r="IN135" s="0"/>
      <c r="IO135" s="0"/>
      <c r="IP135" s="0"/>
      <c r="IQ135" s="0"/>
      <c r="IR135" s="0"/>
      <c r="IS135" s="0"/>
      <c r="IT135" s="0"/>
      <c r="IU135" s="0"/>
      <c r="IV135" s="0"/>
      <c r="IW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 s="0"/>
      <c r="EJ136" s="0"/>
      <c r="EK136" s="0"/>
      <c r="EL136" s="0"/>
      <c r="EM136" s="0"/>
      <c r="EN136" s="0"/>
      <c r="EO136" s="0"/>
      <c r="EP136" s="0"/>
      <c r="EQ136" s="0"/>
      <c r="ER136" s="0"/>
      <c r="ES136" s="0"/>
      <c r="ET136" s="0"/>
      <c r="EU136" s="0"/>
      <c r="EV136" s="0"/>
      <c r="EW136" s="0"/>
      <c r="EX136" s="0"/>
      <c r="EY136" s="0"/>
      <c r="EZ136" s="0"/>
      <c r="FA136" s="0"/>
      <c r="FB136" s="0"/>
      <c r="FC136" s="0"/>
      <c r="FD136" s="0"/>
      <c r="FE136" s="0"/>
      <c r="FF136" s="0"/>
      <c r="FG136" s="0"/>
      <c r="FH136" s="0"/>
      <c r="FI136" s="0"/>
      <c r="FJ136" s="0"/>
      <c r="FK136" s="0"/>
      <c r="FL136" s="0"/>
      <c r="FM136" s="0"/>
      <c r="FN136" s="0"/>
      <c r="FO136" s="0"/>
      <c r="FP136" s="0"/>
      <c r="FQ136" s="0"/>
      <c r="FR136" s="0"/>
      <c r="FS136" s="0"/>
      <c r="FT136" s="0"/>
      <c r="FU136" s="0"/>
      <c r="FV136" s="0"/>
      <c r="FW136" s="0"/>
      <c r="FX136" s="0"/>
      <c r="FY136" s="0"/>
      <c r="FZ136" s="0"/>
      <c r="GA136" s="0"/>
      <c r="GB136" s="0"/>
      <c r="GC136" s="0"/>
      <c r="GD136" s="0"/>
      <c r="GE136" s="0"/>
      <c r="GF136" s="0"/>
      <c r="GG136" s="0"/>
      <c r="GH136" s="0"/>
      <c r="GI136" s="0"/>
      <c r="GJ136" s="0"/>
      <c r="GK136" s="0"/>
      <c r="GL136" s="0"/>
      <c r="GM136" s="0"/>
      <c r="GN136" s="0"/>
      <c r="GO136" s="0"/>
      <c r="GP136" s="0"/>
      <c r="GQ136" s="0"/>
      <c r="GR136" s="0"/>
      <c r="GS136" s="0"/>
      <c r="GT136" s="0"/>
      <c r="GU136" s="0"/>
      <c r="GV136" s="0"/>
      <c r="GW136" s="0"/>
      <c r="GX136" s="0"/>
      <c r="GY136" s="0"/>
      <c r="GZ136" s="0"/>
      <c r="HA136" s="0"/>
      <c r="HB136" s="0"/>
      <c r="HC136" s="0"/>
      <c r="HD136" s="0"/>
      <c r="HE136" s="0"/>
      <c r="HF136" s="0"/>
      <c r="HG136" s="0"/>
      <c r="HH136" s="0"/>
      <c r="HI136" s="0"/>
      <c r="HJ136" s="0"/>
      <c r="HK136" s="0"/>
      <c r="HL136" s="0"/>
      <c r="HM136" s="0"/>
      <c r="HN136" s="0"/>
      <c r="HO136" s="0"/>
      <c r="HP136" s="0"/>
      <c r="HQ136" s="0"/>
      <c r="HR136" s="0"/>
      <c r="HS136" s="0"/>
      <c r="HT136" s="0"/>
      <c r="HU136" s="0"/>
      <c r="HV136" s="0"/>
      <c r="HW136" s="0"/>
      <c r="HX136" s="0"/>
      <c r="HY136" s="0"/>
      <c r="HZ136" s="0"/>
      <c r="IA136" s="0"/>
      <c r="IB136" s="0"/>
      <c r="IC136" s="0"/>
      <c r="ID136" s="0"/>
      <c r="IE136" s="0"/>
      <c r="IF136" s="0"/>
      <c r="IG136" s="0"/>
      <c r="IH136" s="0"/>
      <c r="II136" s="0"/>
      <c r="IJ136" s="0"/>
      <c r="IK136" s="0"/>
      <c r="IL136" s="0"/>
      <c r="IM136" s="0"/>
      <c r="IN136" s="0"/>
      <c r="IO136" s="0"/>
      <c r="IP136" s="0"/>
      <c r="IQ136" s="0"/>
      <c r="IR136" s="0"/>
      <c r="IS136" s="0"/>
      <c r="IT136" s="0"/>
      <c r="IU136" s="0"/>
      <c r="IV136" s="0"/>
      <c r="IW136" s="0"/>
    </row>
    <row r="137" customFormat="false" ht="12.75" hidden="false" customHeight="false" outlineLevel="0" collapsed="false">
      <c r="A137" s="0"/>
      <c r="B137" s="0"/>
      <c r="C137" s="0"/>
      <c r="D137" s="0"/>
      <c r="E137" s="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  <c r="Q137" s="0"/>
      <c r="R137" s="0"/>
      <c r="S137" s="0"/>
      <c r="T137" s="0"/>
      <c r="U137" s="0"/>
      <c r="V137" s="0"/>
      <c r="W137" s="0"/>
      <c r="X137" s="0"/>
      <c r="Y137" s="0"/>
      <c r="Z137" s="0"/>
      <c r="AA137" s="0"/>
      <c r="AB137" s="0"/>
      <c r="AC137" s="0"/>
      <c r="AD137" s="0"/>
      <c r="AE137" s="0"/>
      <c r="AF137" s="0"/>
      <c r="AG137" s="0"/>
      <c r="AH137" s="0"/>
      <c r="AI137" s="0"/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 s="0"/>
      <c r="EK137" s="0"/>
      <c r="EL137" s="0"/>
      <c r="EM137" s="0"/>
      <c r="EN137" s="0"/>
      <c r="EO137" s="0"/>
      <c r="EP137" s="0"/>
      <c r="EQ137" s="0"/>
      <c r="ER137" s="0"/>
      <c r="ES137" s="0"/>
      <c r="ET137" s="0"/>
      <c r="EU137" s="0"/>
      <c r="EV137" s="0"/>
      <c r="EW137" s="0"/>
      <c r="EX137" s="0"/>
      <c r="EY137" s="0"/>
      <c r="EZ137" s="0"/>
      <c r="FA137" s="0"/>
      <c r="FB137" s="0"/>
      <c r="FC137" s="0"/>
      <c r="FD137" s="0"/>
      <c r="FE137" s="0"/>
      <c r="FF137" s="0"/>
      <c r="FG137" s="0"/>
      <c r="FH137" s="0"/>
      <c r="FI137" s="0"/>
      <c r="FJ137" s="0"/>
      <c r="FK137" s="0"/>
      <c r="FL137" s="0"/>
      <c r="FM137" s="0"/>
      <c r="FN137" s="0"/>
      <c r="FO137" s="0"/>
      <c r="FP137" s="0"/>
      <c r="FQ137" s="0"/>
      <c r="FR137" s="0"/>
      <c r="FS137" s="0"/>
      <c r="FT137" s="0"/>
      <c r="FU137" s="0"/>
      <c r="FV137" s="0"/>
      <c r="FW137" s="0"/>
      <c r="FX137" s="0"/>
      <c r="FY137" s="0"/>
      <c r="FZ137" s="0"/>
      <c r="GA137" s="0"/>
      <c r="GB137" s="0"/>
      <c r="GC137" s="0"/>
      <c r="GD137" s="0"/>
      <c r="GE137" s="0"/>
      <c r="GF137" s="0"/>
      <c r="GG137" s="0"/>
      <c r="GH137" s="0"/>
      <c r="GI137" s="0"/>
      <c r="GJ137" s="0"/>
      <c r="GK137" s="0"/>
      <c r="GL137" s="0"/>
      <c r="GM137" s="0"/>
      <c r="GN137" s="0"/>
      <c r="GO137" s="0"/>
      <c r="GP137" s="0"/>
      <c r="GQ137" s="0"/>
      <c r="GR137" s="0"/>
      <c r="GS137" s="0"/>
      <c r="GT137" s="0"/>
      <c r="GU137" s="0"/>
      <c r="GV137" s="0"/>
      <c r="GW137" s="0"/>
      <c r="GX137" s="0"/>
      <c r="GY137" s="0"/>
      <c r="GZ137" s="0"/>
      <c r="HA137" s="0"/>
      <c r="HB137" s="0"/>
      <c r="HC137" s="0"/>
      <c r="HD137" s="0"/>
      <c r="HE137" s="0"/>
      <c r="HF137" s="0"/>
      <c r="HG137" s="0"/>
      <c r="HH137" s="0"/>
      <c r="HI137" s="0"/>
      <c r="HJ137" s="0"/>
      <c r="HK137" s="0"/>
      <c r="HL137" s="0"/>
      <c r="HM137" s="0"/>
      <c r="HN137" s="0"/>
      <c r="HO137" s="0"/>
      <c r="HP137" s="0"/>
      <c r="HQ137" s="0"/>
      <c r="HR137" s="0"/>
      <c r="HS137" s="0"/>
      <c r="HT137" s="0"/>
      <c r="HU137" s="0"/>
      <c r="HV137" s="0"/>
      <c r="HW137" s="0"/>
      <c r="HX137" s="0"/>
      <c r="HY137" s="0"/>
      <c r="HZ137" s="0"/>
      <c r="IA137" s="0"/>
      <c r="IB137" s="0"/>
      <c r="IC137" s="0"/>
      <c r="ID137" s="0"/>
      <c r="IE137" s="0"/>
      <c r="IF137" s="0"/>
      <c r="IG137" s="0"/>
      <c r="IH137" s="0"/>
      <c r="II137" s="0"/>
      <c r="IJ137" s="0"/>
      <c r="IK137" s="0"/>
      <c r="IL137" s="0"/>
      <c r="IM137" s="0"/>
      <c r="IN137" s="0"/>
      <c r="IO137" s="0"/>
      <c r="IP137" s="0"/>
      <c r="IQ137" s="0"/>
      <c r="IR137" s="0"/>
      <c r="IS137" s="0"/>
      <c r="IT137" s="0"/>
      <c r="IU137" s="0"/>
      <c r="IV137" s="0"/>
      <c r="IW137" s="0"/>
    </row>
    <row r="138" customFormat="false" ht="12.75" hidden="false" customHeight="false" outlineLevel="0" collapsed="false">
      <c r="A138" s="0"/>
      <c r="B138" s="0"/>
      <c r="C138" s="0"/>
      <c r="D138" s="0"/>
      <c r="E138" s="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  <c r="Q138" s="0"/>
      <c r="R138" s="0"/>
      <c r="S138" s="0"/>
      <c r="T138" s="0"/>
      <c r="U138" s="0"/>
      <c r="V138" s="0"/>
      <c r="W138" s="0"/>
      <c r="X138" s="0"/>
      <c r="Y138" s="0"/>
      <c r="Z138" s="0"/>
      <c r="AA138" s="0"/>
      <c r="AB138" s="0"/>
      <c r="AC138" s="0"/>
      <c r="AD138" s="0"/>
      <c r="AE138" s="0"/>
      <c r="AF138" s="0"/>
      <c r="AG138" s="0"/>
      <c r="AH138" s="0"/>
      <c r="AI138" s="0"/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  <c r="EV138" s="0"/>
      <c r="EW138" s="0"/>
      <c r="EX138" s="0"/>
      <c r="EY138" s="0"/>
      <c r="EZ138" s="0"/>
      <c r="FA138" s="0"/>
      <c r="FB138" s="0"/>
      <c r="FC138" s="0"/>
      <c r="FD138" s="0"/>
      <c r="FE138" s="0"/>
      <c r="FF138" s="0"/>
      <c r="FG138" s="0"/>
      <c r="FH138" s="0"/>
      <c r="FI138" s="0"/>
      <c r="FJ138" s="0"/>
      <c r="FK138" s="0"/>
      <c r="FL138" s="0"/>
      <c r="FM138" s="0"/>
      <c r="FN138" s="0"/>
      <c r="FO138" s="0"/>
      <c r="FP138" s="0"/>
      <c r="FQ138" s="0"/>
      <c r="FR138" s="0"/>
      <c r="FS138" s="0"/>
      <c r="FT138" s="0"/>
      <c r="FU138" s="0"/>
      <c r="FV138" s="0"/>
      <c r="FW138" s="0"/>
      <c r="FX138" s="0"/>
      <c r="FY138" s="0"/>
      <c r="FZ138" s="0"/>
      <c r="GA138" s="0"/>
      <c r="GB138" s="0"/>
      <c r="GC138" s="0"/>
      <c r="GD138" s="0"/>
      <c r="GE138" s="0"/>
      <c r="GF138" s="0"/>
      <c r="GG138" s="0"/>
      <c r="GH138" s="0"/>
      <c r="GI138" s="0"/>
      <c r="GJ138" s="0"/>
      <c r="GK138" s="0"/>
      <c r="GL138" s="0"/>
      <c r="GM138" s="0"/>
      <c r="GN138" s="0"/>
      <c r="GO138" s="0"/>
      <c r="GP138" s="0"/>
      <c r="GQ138" s="0"/>
      <c r="GR138" s="0"/>
      <c r="GS138" s="0"/>
      <c r="GT138" s="0"/>
      <c r="GU138" s="0"/>
      <c r="GV138" s="0"/>
      <c r="GW138" s="0"/>
      <c r="GX138" s="0"/>
      <c r="GY138" s="0"/>
      <c r="GZ138" s="0"/>
      <c r="HA138" s="0"/>
      <c r="HB138" s="0"/>
      <c r="HC138" s="0"/>
      <c r="HD138" s="0"/>
      <c r="HE138" s="0"/>
      <c r="HF138" s="0"/>
      <c r="HG138" s="0"/>
      <c r="HH138" s="0"/>
      <c r="HI138" s="0"/>
      <c r="HJ138" s="0"/>
      <c r="HK138" s="0"/>
      <c r="HL138" s="0"/>
      <c r="HM138" s="0"/>
      <c r="HN138" s="0"/>
      <c r="HO138" s="0"/>
      <c r="HP138" s="0"/>
      <c r="HQ138" s="0"/>
      <c r="HR138" s="0"/>
      <c r="HS138" s="0"/>
      <c r="HT138" s="0"/>
      <c r="HU138" s="0"/>
      <c r="HV138" s="0"/>
      <c r="HW138" s="0"/>
      <c r="HX138" s="0"/>
      <c r="HY138" s="0"/>
      <c r="HZ138" s="0"/>
      <c r="IA138" s="0"/>
      <c r="IB138" s="0"/>
      <c r="IC138" s="0"/>
      <c r="ID138" s="0"/>
      <c r="IE138" s="0"/>
      <c r="IF138" s="0"/>
      <c r="IG138" s="0"/>
      <c r="IH138" s="0"/>
      <c r="II138" s="0"/>
      <c r="IJ138" s="0"/>
      <c r="IK138" s="0"/>
      <c r="IL138" s="0"/>
      <c r="IM138" s="0"/>
      <c r="IN138" s="0"/>
      <c r="IO138" s="0"/>
      <c r="IP138" s="0"/>
      <c r="IQ138" s="0"/>
      <c r="IR138" s="0"/>
      <c r="IS138" s="0"/>
      <c r="IT138" s="0"/>
      <c r="IU138" s="0"/>
      <c r="IV138" s="0"/>
      <c r="IW138" s="0"/>
    </row>
    <row r="139" customFormat="false" ht="12.75" hidden="false" customHeight="false" outlineLevel="0" collapsed="false">
      <c r="A139" s="0"/>
      <c r="B139" s="0"/>
      <c r="C139" s="0"/>
      <c r="D139" s="0"/>
      <c r="E139" s="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  <c r="Q139" s="0"/>
      <c r="R139" s="0"/>
      <c r="S139" s="0"/>
      <c r="T139" s="0"/>
      <c r="U139" s="0"/>
      <c r="V139" s="0"/>
      <c r="W139" s="0"/>
      <c r="X139" s="0"/>
      <c r="Y139" s="0"/>
      <c r="Z139" s="0"/>
      <c r="AA139" s="0"/>
      <c r="AB139" s="0"/>
      <c r="AC139" s="0"/>
      <c r="AD139" s="0"/>
      <c r="AE139" s="0"/>
      <c r="AF139" s="0"/>
      <c r="AG139" s="0"/>
      <c r="AH139" s="0"/>
      <c r="AI139" s="0"/>
      <c r="AJ139" s="0"/>
      <c r="AK139" s="0"/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0"/>
      <c r="DF139" s="0"/>
      <c r="DG139" s="0"/>
      <c r="DH139" s="0"/>
      <c r="DI139" s="0"/>
      <c r="DJ139" s="0"/>
      <c r="DK139" s="0"/>
      <c r="DL139" s="0"/>
      <c r="DM139" s="0"/>
      <c r="DN139" s="0"/>
      <c r="DO139" s="0"/>
      <c r="DP139" s="0"/>
      <c r="DQ139" s="0"/>
      <c r="DR139" s="0"/>
      <c r="DS139" s="0"/>
      <c r="DT139" s="0"/>
      <c r="DU139" s="0"/>
      <c r="DV139" s="0"/>
      <c r="DW139" s="0"/>
      <c r="DX139" s="0"/>
      <c r="DY139" s="0"/>
      <c r="DZ139" s="0"/>
      <c r="EA139" s="0"/>
      <c r="EB139" s="0"/>
      <c r="EC139" s="0"/>
      <c r="ED139" s="0"/>
      <c r="EE139" s="0"/>
      <c r="EF139" s="0"/>
      <c r="EG139" s="0"/>
      <c r="EH139" s="0"/>
      <c r="EI139" s="0"/>
      <c r="EJ139" s="0"/>
      <c r="EK139" s="0"/>
      <c r="EL139" s="0"/>
      <c r="EM139" s="0"/>
      <c r="EN139" s="0"/>
      <c r="EO139" s="0"/>
      <c r="EP139" s="0"/>
      <c r="EQ139" s="0"/>
      <c r="ER139" s="0"/>
      <c r="ES139" s="0"/>
      <c r="ET139" s="0"/>
      <c r="EU139" s="0"/>
      <c r="EV139" s="0"/>
      <c r="EW139" s="0"/>
      <c r="EX139" s="0"/>
      <c r="EY139" s="0"/>
      <c r="EZ139" s="0"/>
      <c r="FA139" s="0"/>
      <c r="FB139" s="0"/>
      <c r="FC139" s="0"/>
      <c r="FD139" s="0"/>
      <c r="FE139" s="0"/>
      <c r="FF139" s="0"/>
      <c r="FG139" s="0"/>
      <c r="FH139" s="0"/>
      <c r="FI139" s="0"/>
      <c r="FJ139" s="0"/>
      <c r="FK139" s="0"/>
      <c r="FL139" s="0"/>
      <c r="FM139" s="0"/>
      <c r="FN139" s="0"/>
      <c r="FO139" s="0"/>
      <c r="FP139" s="0"/>
      <c r="FQ139" s="0"/>
      <c r="FR139" s="0"/>
      <c r="FS139" s="0"/>
      <c r="FT139" s="0"/>
      <c r="FU139" s="0"/>
      <c r="FV139" s="0"/>
      <c r="FW139" s="0"/>
      <c r="FX139" s="0"/>
      <c r="FY139" s="0"/>
      <c r="FZ139" s="0"/>
      <c r="GA139" s="0"/>
      <c r="GB139" s="0"/>
      <c r="GC139" s="0"/>
      <c r="GD139" s="0"/>
      <c r="GE139" s="0"/>
      <c r="GF139" s="0"/>
      <c r="GG139" s="0"/>
      <c r="GH139" s="0"/>
      <c r="GI139" s="0"/>
      <c r="GJ139" s="0"/>
      <c r="GK139" s="0"/>
      <c r="GL139" s="0"/>
      <c r="GM139" s="0"/>
      <c r="GN139" s="0"/>
      <c r="GO139" s="0"/>
      <c r="GP139" s="0"/>
      <c r="GQ139" s="0"/>
      <c r="GR139" s="0"/>
      <c r="GS139" s="0"/>
      <c r="GT139" s="0"/>
      <c r="GU139" s="0"/>
      <c r="GV139" s="0"/>
      <c r="GW139" s="0"/>
      <c r="GX139" s="0"/>
      <c r="GY139" s="0"/>
      <c r="GZ139" s="0"/>
      <c r="HA139" s="0"/>
      <c r="HB139" s="0"/>
      <c r="HC139" s="0"/>
      <c r="HD139" s="0"/>
      <c r="HE139" s="0"/>
      <c r="HF139" s="0"/>
      <c r="HG139" s="0"/>
      <c r="HH139" s="0"/>
      <c r="HI139" s="0"/>
      <c r="HJ139" s="0"/>
      <c r="HK139" s="0"/>
      <c r="HL139" s="0"/>
      <c r="HM139" s="0"/>
      <c r="HN139" s="0"/>
      <c r="HO139" s="0"/>
      <c r="HP139" s="0"/>
      <c r="HQ139" s="0"/>
      <c r="HR139" s="0"/>
      <c r="HS139" s="0"/>
      <c r="HT139" s="0"/>
      <c r="HU139" s="0"/>
      <c r="HV139" s="0"/>
      <c r="HW139" s="0"/>
      <c r="HX139" s="0"/>
      <c r="HY139" s="0"/>
      <c r="HZ139" s="0"/>
      <c r="IA139" s="0"/>
      <c r="IB139" s="0"/>
      <c r="IC139" s="0"/>
      <c r="ID139" s="0"/>
      <c r="IE139" s="0"/>
      <c r="IF139" s="0"/>
      <c r="IG139" s="0"/>
      <c r="IH139" s="0"/>
      <c r="II139" s="0"/>
      <c r="IJ139" s="0"/>
      <c r="IK139" s="0"/>
      <c r="IL139" s="0"/>
      <c r="IM139" s="0"/>
      <c r="IN139" s="0"/>
      <c r="IO139" s="0"/>
      <c r="IP139" s="0"/>
      <c r="IQ139" s="0"/>
      <c r="IR139" s="0"/>
      <c r="IS139" s="0"/>
      <c r="IT139" s="0"/>
      <c r="IU139" s="0"/>
      <c r="IV139" s="0"/>
      <c r="IW139" s="0"/>
    </row>
    <row r="140" customFormat="false" ht="12.75" hidden="false" customHeight="false" outlineLevel="0" collapsed="false">
      <c r="A140" s="0"/>
      <c r="B140" s="0"/>
      <c r="C140" s="0"/>
      <c r="D140" s="0"/>
      <c r="E140" s="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  <c r="Q140" s="0"/>
      <c r="R140" s="0"/>
      <c r="S140" s="0"/>
      <c r="T140" s="0"/>
      <c r="U140" s="0"/>
      <c r="V140" s="0"/>
      <c r="W140" s="0"/>
      <c r="X140" s="0"/>
      <c r="Y140" s="0"/>
      <c r="Z140" s="0"/>
      <c r="AA140" s="0"/>
      <c r="AB140" s="0"/>
      <c r="AC140" s="0"/>
      <c r="AD140" s="0"/>
      <c r="AE140" s="0"/>
      <c r="AF140" s="0"/>
      <c r="AG140" s="0"/>
      <c r="AH140" s="0"/>
      <c r="AI140" s="0"/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 s="0"/>
      <c r="EN140" s="0"/>
      <c r="EO140" s="0"/>
      <c r="EP140" s="0"/>
      <c r="EQ140" s="0"/>
      <c r="ER140" s="0"/>
      <c r="ES140" s="0"/>
      <c r="ET140" s="0"/>
      <c r="EU140" s="0"/>
      <c r="EV140" s="0"/>
      <c r="EW140" s="0"/>
      <c r="EX140" s="0"/>
      <c r="EY140" s="0"/>
      <c r="EZ140" s="0"/>
      <c r="FA140" s="0"/>
      <c r="FB140" s="0"/>
      <c r="FC140" s="0"/>
      <c r="FD140" s="0"/>
      <c r="FE140" s="0"/>
      <c r="FF140" s="0"/>
      <c r="FG140" s="0"/>
      <c r="FH140" s="0"/>
      <c r="FI140" s="0"/>
      <c r="FJ140" s="0"/>
      <c r="FK140" s="0"/>
      <c r="FL140" s="0"/>
      <c r="FM140" s="0"/>
      <c r="FN140" s="0"/>
      <c r="FO140" s="0"/>
      <c r="FP140" s="0"/>
      <c r="FQ140" s="0"/>
      <c r="FR140" s="0"/>
      <c r="FS140" s="0"/>
      <c r="FT140" s="0"/>
      <c r="FU140" s="0"/>
      <c r="FV140" s="0"/>
      <c r="FW140" s="0"/>
      <c r="FX140" s="0"/>
      <c r="FY140" s="0"/>
      <c r="FZ140" s="0"/>
      <c r="GA140" s="0"/>
      <c r="GB140" s="0"/>
      <c r="GC140" s="0"/>
      <c r="GD140" s="0"/>
      <c r="GE140" s="0"/>
      <c r="GF140" s="0"/>
      <c r="GG140" s="0"/>
      <c r="GH140" s="0"/>
      <c r="GI140" s="0"/>
      <c r="GJ140" s="0"/>
      <c r="GK140" s="0"/>
      <c r="GL140" s="0"/>
      <c r="GM140" s="0"/>
      <c r="GN140" s="0"/>
      <c r="GO140" s="0"/>
      <c r="GP140" s="0"/>
      <c r="GQ140" s="0"/>
      <c r="GR140" s="0"/>
      <c r="GS140" s="0"/>
      <c r="GT140" s="0"/>
      <c r="GU140" s="0"/>
      <c r="GV140" s="0"/>
      <c r="GW140" s="0"/>
      <c r="GX140" s="0"/>
      <c r="GY140" s="0"/>
      <c r="GZ140" s="0"/>
      <c r="HA140" s="0"/>
      <c r="HB140" s="0"/>
      <c r="HC140" s="0"/>
      <c r="HD140" s="0"/>
      <c r="HE140" s="0"/>
      <c r="HF140" s="0"/>
      <c r="HG140" s="0"/>
      <c r="HH140" s="0"/>
      <c r="HI140" s="0"/>
      <c r="HJ140" s="0"/>
      <c r="HK140" s="0"/>
      <c r="HL140" s="0"/>
      <c r="HM140" s="0"/>
      <c r="HN140" s="0"/>
      <c r="HO140" s="0"/>
      <c r="HP140" s="0"/>
      <c r="HQ140" s="0"/>
      <c r="HR140" s="0"/>
      <c r="HS140" s="0"/>
      <c r="HT140" s="0"/>
      <c r="HU140" s="0"/>
      <c r="HV140" s="0"/>
      <c r="HW140" s="0"/>
      <c r="HX140" s="0"/>
      <c r="HY140" s="0"/>
      <c r="HZ140" s="0"/>
      <c r="IA140" s="0"/>
      <c r="IB140" s="0"/>
      <c r="IC140" s="0"/>
      <c r="ID140" s="0"/>
      <c r="IE140" s="0"/>
      <c r="IF140" s="0"/>
      <c r="IG140" s="0"/>
      <c r="IH140" s="0"/>
      <c r="II140" s="0"/>
      <c r="IJ140" s="0"/>
      <c r="IK140" s="0"/>
      <c r="IL140" s="0"/>
      <c r="IM140" s="0"/>
      <c r="IN140" s="0"/>
      <c r="IO140" s="0"/>
      <c r="IP140" s="0"/>
      <c r="IQ140" s="0"/>
      <c r="IR140" s="0"/>
      <c r="IS140" s="0"/>
      <c r="IT140" s="0"/>
      <c r="IU140" s="0"/>
      <c r="IV140" s="0"/>
      <c r="IW140" s="0"/>
    </row>
    <row r="141" customFormat="false" ht="12.75" hidden="false" customHeight="false" outlineLevel="0" collapsed="false">
      <c r="A141" s="0"/>
      <c r="B141" s="0"/>
      <c r="C141" s="0"/>
      <c r="D141" s="0"/>
      <c r="E141" s="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  <c r="Q141" s="0"/>
      <c r="R141" s="0"/>
      <c r="S141" s="0"/>
      <c r="T141" s="0"/>
      <c r="U141" s="0"/>
      <c r="V141" s="0"/>
      <c r="W141" s="0"/>
      <c r="X141" s="0"/>
      <c r="Y141" s="0"/>
      <c r="Z141" s="0"/>
      <c r="AA141" s="0"/>
      <c r="AB141" s="0"/>
      <c r="AC141" s="0"/>
      <c r="AD141" s="0"/>
      <c r="AE141" s="0"/>
      <c r="AF141" s="0"/>
      <c r="AG141" s="0"/>
      <c r="AH141" s="0"/>
      <c r="AI141" s="0"/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0"/>
      <c r="EJ141" s="0"/>
      <c r="EK141" s="0"/>
      <c r="EL141" s="0"/>
      <c r="EM141" s="0"/>
      <c r="EN141" s="0"/>
      <c r="EO141" s="0"/>
      <c r="EP141" s="0"/>
      <c r="EQ141" s="0"/>
      <c r="ER141" s="0"/>
      <c r="ES141" s="0"/>
      <c r="ET141" s="0"/>
      <c r="EU141" s="0"/>
      <c r="EV141" s="0"/>
      <c r="EW141" s="0"/>
      <c r="EX141" s="0"/>
      <c r="EY141" s="0"/>
      <c r="EZ141" s="0"/>
      <c r="FA141" s="0"/>
      <c r="FB141" s="0"/>
      <c r="FC141" s="0"/>
      <c r="FD141" s="0"/>
      <c r="FE141" s="0"/>
      <c r="FF141" s="0"/>
      <c r="FG141" s="0"/>
      <c r="FH141" s="0"/>
      <c r="FI141" s="0"/>
      <c r="FJ141" s="0"/>
      <c r="FK141" s="0"/>
      <c r="FL141" s="0"/>
      <c r="FM141" s="0"/>
      <c r="FN141" s="0"/>
      <c r="FO141" s="0"/>
      <c r="FP141" s="0"/>
      <c r="FQ141" s="0"/>
      <c r="FR141" s="0"/>
      <c r="FS141" s="0"/>
      <c r="FT141" s="0"/>
      <c r="FU141" s="0"/>
      <c r="FV141" s="0"/>
      <c r="FW141" s="0"/>
      <c r="FX141" s="0"/>
      <c r="FY141" s="0"/>
      <c r="FZ141" s="0"/>
      <c r="GA141" s="0"/>
      <c r="GB141" s="0"/>
      <c r="GC141" s="0"/>
      <c r="GD141" s="0"/>
      <c r="GE141" s="0"/>
      <c r="GF141" s="0"/>
      <c r="GG141" s="0"/>
      <c r="GH141" s="0"/>
      <c r="GI141" s="0"/>
      <c r="GJ141" s="0"/>
      <c r="GK141" s="0"/>
      <c r="GL141" s="0"/>
      <c r="GM141" s="0"/>
      <c r="GN141" s="0"/>
      <c r="GO141" s="0"/>
      <c r="GP141" s="0"/>
      <c r="GQ141" s="0"/>
      <c r="GR141" s="0"/>
      <c r="GS141" s="0"/>
      <c r="GT141" s="0"/>
      <c r="GU141" s="0"/>
      <c r="GV141" s="0"/>
      <c r="GW141" s="0"/>
      <c r="GX141" s="0"/>
      <c r="GY141" s="0"/>
      <c r="GZ141" s="0"/>
      <c r="HA141" s="0"/>
      <c r="HB141" s="0"/>
      <c r="HC141" s="0"/>
      <c r="HD141" s="0"/>
      <c r="HE141" s="0"/>
      <c r="HF141" s="0"/>
      <c r="HG141" s="0"/>
      <c r="HH141" s="0"/>
      <c r="HI141" s="0"/>
      <c r="HJ141" s="0"/>
      <c r="HK141" s="0"/>
      <c r="HL141" s="0"/>
      <c r="HM141" s="0"/>
      <c r="HN141" s="0"/>
      <c r="HO141" s="0"/>
      <c r="HP141" s="0"/>
      <c r="HQ141" s="0"/>
      <c r="HR141" s="0"/>
      <c r="HS141" s="0"/>
      <c r="HT141" s="0"/>
      <c r="HU141" s="0"/>
      <c r="HV141" s="0"/>
      <c r="HW141" s="0"/>
      <c r="HX141" s="0"/>
      <c r="HY141" s="0"/>
      <c r="HZ141" s="0"/>
      <c r="IA141" s="0"/>
      <c r="IB141" s="0"/>
      <c r="IC141" s="0"/>
      <c r="ID141" s="0"/>
      <c r="IE141" s="0"/>
      <c r="IF141" s="0"/>
      <c r="IG141" s="0"/>
      <c r="IH141" s="0"/>
      <c r="II141" s="0"/>
      <c r="IJ141" s="0"/>
      <c r="IK141" s="0"/>
      <c r="IL141" s="0"/>
      <c r="IM141" s="0"/>
      <c r="IN141" s="0"/>
      <c r="IO141" s="0"/>
      <c r="IP141" s="0"/>
      <c r="IQ141" s="0"/>
      <c r="IR141" s="0"/>
      <c r="IS141" s="0"/>
      <c r="IT141" s="0"/>
      <c r="IU141" s="0"/>
      <c r="IV141" s="0"/>
      <c r="IW141" s="0"/>
    </row>
    <row r="142" customFormat="false" ht="12.75" hidden="false" customHeight="false" outlineLevel="0" collapsed="false">
      <c r="A142" s="0"/>
      <c r="B142" s="0"/>
      <c r="C142" s="0"/>
      <c r="D142" s="0"/>
      <c r="E142" s="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  <c r="Q142" s="0"/>
      <c r="R142" s="0"/>
      <c r="S142" s="0"/>
      <c r="T142" s="0"/>
      <c r="U142" s="0"/>
      <c r="V142" s="0"/>
      <c r="W142" s="0"/>
      <c r="X142" s="0"/>
      <c r="Y142" s="0"/>
      <c r="Z142" s="0"/>
      <c r="AA142" s="0"/>
      <c r="AB142" s="0"/>
      <c r="AC142" s="0"/>
      <c r="AD142" s="0"/>
      <c r="AE142" s="0"/>
      <c r="AF142" s="0"/>
      <c r="AG142" s="0"/>
      <c r="AH142" s="0"/>
      <c r="AI142" s="0"/>
      <c r="AJ142" s="0"/>
      <c r="AK142" s="0"/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0"/>
      <c r="DG142" s="0"/>
      <c r="DH142" s="0"/>
      <c r="DI142" s="0"/>
      <c r="DJ142" s="0"/>
      <c r="DK142" s="0"/>
      <c r="DL142" s="0"/>
      <c r="DM142" s="0"/>
      <c r="DN142" s="0"/>
      <c r="DO142" s="0"/>
      <c r="DP142" s="0"/>
      <c r="DQ142" s="0"/>
      <c r="DR142" s="0"/>
      <c r="DS142" s="0"/>
      <c r="DT142" s="0"/>
      <c r="DU142" s="0"/>
      <c r="DV142" s="0"/>
      <c r="DW142" s="0"/>
      <c r="DX142" s="0"/>
      <c r="DY142" s="0"/>
      <c r="DZ142" s="0"/>
      <c r="EA142" s="0"/>
      <c r="EB142" s="0"/>
      <c r="EC142" s="0"/>
      <c r="ED142" s="0"/>
      <c r="EE142" s="0"/>
      <c r="EF142" s="0"/>
      <c r="EG142" s="0"/>
      <c r="EH142" s="0"/>
      <c r="EI142" s="0"/>
      <c r="EJ142" s="0"/>
      <c r="EK142" s="0"/>
      <c r="EL142" s="0"/>
      <c r="EM142" s="0"/>
      <c r="EN142" s="0"/>
      <c r="EO142" s="0"/>
      <c r="EP142" s="0"/>
      <c r="EQ142" s="0"/>
      <c r="ER142" s="0"/>
      <c r="ES142" s="0"/>
      <c r="ET142" s="0"/>
      <c r="EU142" s="0"/>
      <c r="EV142" s="0"/>
      <c r="EW142" s="0"/>
      <c r="EX142" s="0"/>
      <c r="EY142" s="0"/>
      <c r="EZ142" s="0"/>
      <c r="FA142" s="0"/>
      <c r="FB142" s="0"/>
      <c r="FC142" s="0"/>
      <c r="FD142" s="0"/>
      <c r="FE142" s="0"/>
      <c r="FF142" s="0"/>
      <c r="FG142" s="0"/>
      <c r="FH142" s="0"/>
      <c r="FI142" s="0"/>
      <c r="FJ142" s="0"/>
      <c r="FK142" s="0"/>
      <c r="FL142" s="0"/>
      <c r="FM142" s="0"/>
      <c r="FN142" s="0"/>
      <c r="FO142" s="0"/>
      <c r="FP142" s="0"/>
      <c r="FQ142" s="0"/>
      <c r="FR142" s="0"/>
      <c r="FS142" s="0"/>
      <c r="FT142" s="0"/>
      <c r="FU142" s="0"/>
      <c r="FV142" s="0"/>
      <c r="FW142" s="0"/>
      <c r="FX142" s="0"/>
      <c r="FY142" s="0"/>
      <c r="FZ142" s="0"/>
      <c r="GA142" s="0"/>
      <c r="GB142" s="0"/>
      <c r="GC142" s="0"/>
      <c r="GD142" s="0"/>
      <c r="GE142" s="0"/>
      <c r="GF142" s="0"/>
      <c r="GG142" s="0"/>
      <c r="GH142" s="0"/>
      <c r="GI142" s="0"/>
      <c r="GJ142" s="0"/>
      <c r="GK142" s="0"/>
      <c r="GL142" s="0"/>
      <c r="GM142" s="0"/>
      <c r="GN142" s="0"/>
      <c r="GO142" s="0"/>
      <c r="GP142" s="0"/>
      <c r="GQ142" s="0"/>
      <c r="GR142" s="0"/>
      <c r="GS142" s="0"/>
      <c r="GT142" s="0"/>
      <c r="GU142" s="0"/>
      <c r="GV142" s="0"/>
      <c r="GW142" s="0"/>
      <c r="GX142" s="0"/>
      <c r="GY142" s="0"/>
      <c r="GZ142" s="0"/>
      <c r="HA142" s="0"/>
      <c r="HB142" s="0"/>
      <c r="HC142" s="0"/>
      <c r="HD142" s="0"/>
      <c r="HE142" s="0"/>
      <c r="HF142" s="0"/>
      <c r="HG142" s="0"/>
      <c r="HH142" s="0"/>
      <c r="HI142" s="0"/>
      <c r="HJ142" s="0"/>
      <c r="HK142" s="0"/>
      <c r="HL142" s="0"/>
      <c r="HM142" s="0"/>
      <c r="HN142" s="0"/>
      <c r="HO142" s="0"/>
      <c r="HP142" s="0"/>
      <c r="HQ142" s="0"/>
      <c r="HR142" s="0"/>
      <c r="HS142" s="0"/>
      <c r="HT142" s="0"/>
      <c r="HU142" s="0"/>
      <c r="HV142" s="0"/>
      <c r="HW142" s="0"/>
      <c r="HX142" s="0"/>
      <c r="HY142" s="0"/>
      <c r="HZ142" s="0"/>
      <c r="IA142" s="0"/>
      <c r="IB142" s="0"/>
      <c r="IC142" s="0"/>
      <c r="ID142" s="0"/>
      <c r="IE142" s="0"/>
      <c r="IF142" s="0"/>
      <c r="IG142" s="0"/>
      <c r="IH142" s="0"/>
      <c r="II142" s="0"/>
      <c r="IJ142" s="0"/>
      <c r="IK142" s="0"/>
      <c r="IL142" s="0"/>
      <c r="IM142" s="0"/>
      <c r="IN142" s="0"/>
      <c r="IO142" s="0"/>
      <c r="IP142" s="0"/>
      <c r="IQ142" s="0"/>
      <c r="IR142" s="0"/>
      <c r="IS142" s="0"/>
      <c r="IT142" s="0"/>
      <c r="IU142" s="0"/>
      <c r="IV142" s="0"/>
      <c r="IW142" s="0"/>
    </row>
    <row r="143" customFormat="false" ht="12.75" hidden="false" customHeight="false" outlineLevel="0" collapsed="false">
      <c r="A143" s="0"/>
      <c r="B143" s="0"/>
      <c r="C143" s="0"/>
      <c r="D143" s="0"/>
      <c r="E143" s="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  <c r="Q143" s="0"/>
      <c r="R143" s="0"/>
      <c r="S143" s="0"/>
      <c r="T143" s="0"/>
      <c r="U143" s="0"/>
      <c r="V143" s="0"/>
      <c r="W143" s="0"/>
      <c r="X143" s="0"/>
      <c r="Y143" s="0"/>
      <c r="Z143" s="0"/>
      <c r="AA143" s="0"/>
      <c r="AB143" s="0"/>
      <c r="AC143" s="0"/>
      <c r="AD143" s="0"/>
      <c r="AE143" s="0"/>
      <c r="AF143" s="0"/>
      <c r="AG143" s="0"/>
      <c r="AH143" s="0"/>
      <c r="AI143" s="0"/>
      <c r="AJ143" s="0"/>
      <c r="AK143" s="0"/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  <c r="BC143" s="0"/>
      <c r="BD143" s="0"/>
      <c r="BE143" s="0"/>
      <c r="BF143" s="0"/>
      <c r="BG143" s="0"/>
      <c r="BH143" s="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0"/>
      <c r="BV143" s="0"/>
      <c r="BW143" s="0"/>
      <c r="BX143" s="0"/>
      <c r="BY143" s="0"/>
      <c r="BZ143" s="0"/>
      <c r="CA143" s="0"/>
      <c r="CB143" s="0"/>
      <c r="CC143" s="0"/>
      <c r="CD143" s="0"/>
      <c r="CE143" s="0"/>
      <c r="CF143" s="0"/>
      <c r="CG143" s="0"/>
      <c r="CH143" s="0"/>
      <c r="CI143" s="0"/>
      <c r="CJ143" s="0"/>
      <c r="CK143" s="0"/>
      <c r="CL143" s="0"/>
      <c r="CM143" s="0"/>
      <c r="CN143" s="0"/>
      <c r="CO143" s="0"/>
      <c r="CP143" s="0"/>
      <c r="CQ143" s="0"/>
      <c r="CR143" s="0"/>
      <c r="CS143" s="0"/>
      <c r="CT143" s="0"/>
      <c r="CU143" s="0"/>
      <c r="CV143" s="0"/>
      <c r="CW143" s="0"/>
      <c r="CX143" s="0"/>
      <c r="CY143" s="0"/>
      <c r="CZ143" s="0"/>
      <c r="DA143" s="0"/>
      <c r="DB143" s="0"/>
      <c r="DC143" s="0"/>
      <c r="DD143" s="0"/>
      <c r="DE143" s="0"/>
      <c r="DF143" s="0"/>
      <c r="DG143" s="0"/>
      <c r="DH143" s="0"/>
      <c r="DI143" s="0"/>
      <c r="DJ143" s="0"/>
      <c r="DK143" s="0"/>
      <c r="DL143" s="0"/>
      <c r="DM143" s="0"/>
      <c r="DN143" s="0"/>
      <c r="DO143" s="0"/>
      <c r="DP143" s="0"/>
      <c r="DQ143" s="0"/>
      <c r="DR143" s="0"/>
      <c r="DS143" s="0"/>
      <c r="DT143" s="0"/>
      <c r="DU143" s="0"/>
      <c r="DV143" s="0"/>
      <c r="DW143" s="0"/>
      <c r="DX143" s="0"/>
      <c r="DY143" s="0"/>
      <c r="DZ143" s="0"/>
      <c r="EA143" s="0"/>
      <c r="EB143" s="0"/>
      <c r="EC143" s="0"/>
      <c r="ED143" s="0"/>
      <c r="EE143" s="0"/>
      <c r="EF143" s="0"/>
      <c r="EG143" s="0"/>
      <c r="EH143" s="0"/>
      <c r="EI143" s="0"/>
      <c r="EJ143" s="0"/>
      <c r="EK143" s="0"/>
      <c r="EL143" s="0"/>
      <c r="EM143" s="0"/>
      <c r="EN143" s="0"/>
      <c r="EO143" s="0"/>
      <c r="EP143" s="0"/>
      <c r="EQ143" s="0"/>
      <c r="ER143" s="0"/>
      <c r="ES143" s="0"/>
      <c r="ET143" s="0"/>
      <c r="EU143" s="0"/>
      <c r="EV143" s="0"/>
      <c r="EW143" s="0"/>
      <c r="EX143" s="0"/>
      <c r="EY143" s="0"/>
      <c r="EZ143" s="0"/>
      <c r="FA143" s="0"/>
      <c r="FB143" s="0"/>
      <c r="FC143" s="0"/>
      <c r="FD143" s="0"/>
      <c r="FE143" s="0"/>
      <c r="FF143" s="0"/>
      <c r="FG143" s="0"/>
      <c r="FH143" s="0"/>
      <c r="FI143" s="0"/>
      <c r="FJ143" s="0"/>
      <c r="FK143" s="0"/>
      <c r="FL143" s="0"/>
      <c r="FM143" s="0"/>
      <c r="FN143" s="0"/>
      <c r="FO143" s="0"/>
      <c r="FP143" s="0"/>
      <c r="FQ143" s="0"/>
      <c r="FR143" s="0"/>
      <c r="FS143" s="0"/>
      <c r="FT143" s="0"/>
      <c r="FU143" s="0"/>
      <c r="FV143" s="0"/>
      <c r="FW143" s="0"/>
      <c r="FX143" s="0"/>
      <c r="FY143" s="0"/>
      <c r="FZ143" s="0"/>
      <c r="GA143" s="0"/>
      <c r="GB143" s="0"/>
      <c r="GC143" s="0"/>
      <c r="GD143" s="0"/>
      <c r="GE143" s="0"/>
      <c r="GF143" s="0"/>
      <c r="GG143" s="0"/>
      <c r="GH143" s="0"/>
      <c r="GI143" s="0"/>
      <c r="GJ143" s="0"/>
      <c r="GK143" s="0"/>
      <c r="GL143" s="0"/>
      <c r="GM143" s="0"/>
      <c r="GN143" s="0"/>
      <c r="GO143" s="0"/>
      <c r="GP143" s="0"/>
      <c r="GQ143" s="0"/>
      <c r="GR143" s="0"/>
      <c r="GS143" s="0"/>
      <c r="GT143" s="0"/>
      <c r="GU143" s="0"/>
      <c r="GV143" s="0"/>
      <c r="GW143" s="0"/>
      <c r="GX143" s="0"/>
      <c r="GY143" s="0"/>
      <c r="GZ143" s="0"/>
      <c r="HA143" s="0"/>
      <c r="HB143" s="0"/>
      <c r="HC143" s="0"/>
      <c r="HD143" s="0"/>
      <c r="HE143" s="0"/>
      <c r="HF143" s="0"/>
      <c r="HG143" s="0"/>
      <c r="HH143" s="0"/>
      <c r="HI143" s="0"/>
      <c r="HJ143" s="0"/>
      <c r="HK143" s="0"/>
      <c r="HL143" s="0"/>
      <c r="HM143" s="0"/>
      <c r="HN143" s="0"/>
      <c r="HO143" s="0"/>
      <c r="HP143" s="0"/>
      <c r="HQ143" s="0"/>
      <c r="HR143" s="0"/>
      <c r="HS143" s="0"/>
      <c r="HT143" s="0"/>
      <c r="HU143" s="0"/>
      <c r="HV143" s="0"/>
      <c r="HW143" s="0"/>
      <c r="HX143" s="0"/>
      <c r="HY143" s="0"/>
      <c r="HZ143" s="0"/>
      <c r="IA143" s="0"/>
      <c r="IB143" s="0"/>
      <c r="IC143" s="0"/>
      <c r="ID143" s="0"/>
      <c r="IE143" s="0"/>
      <c r="IF143" s="0"/>
      <c r="IG143" s="0"/>
      <c r="IH143" s="0"/>
      <c r="II143" s="0"/>
      <c r="IJ143" s="0"/>
      <c r="IK143" s="0"/>
      <c r="IL143" s="0"/>
      <c r="IM143" s="0"/>
      <c r="IN143" s="0"/>
      <c r="IO143" s="0"/>
      <c r="IP143" s="0"/>
      <c r="IQ143" s="0"/>
      <c r="IR143" s="0"/>
      <c r="IS143" s="0"/>
      <c r="IT143" s="0"/>
      <c r="IU143" s="0"/>
      <c r="IV143" s="0"/>
      <c r="IW143" s="0"/>
    </row>
    <row r="144" customFormat="false" ht="12.75" hidden="false" customHeight="false" outlineLevel="0" collapsed="false">
      <c r="A144" s="0"/>
      <c r="B144" s="0"/>
      <c r="C144" s="0"/>
      <c r="D144" s="0"/>
      <c r="E144" s="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  <c r="Q144" s="0"/>
      <c r="R144" s="0"/>
      <c r="S144" s="0"/>
      <c r="T144" s="0"/>
      <c r="U144" s="0"/>
      <c r="V144" s="0"/>
      <c r="W144" s="0"/>
      <c r="X144" s="0"/>
      <c r="Y144" s="0"/>
      <c r="Z144" s="0"/>
      <c r="AA144" s="0"/>
      <c r="AB144" s="0"/>
      <c r="AC144" s="0"/>
      <c r="AD144" s="0"/>
      <c r="AE144" s="0"/>
      <c r="AF144" s="0"/>
      <c r="AG144" s="0"/>
      <c r="AH144" s="0"/>
      <c r="AI144" s="0"/>
      <c r="AJ144" s="0"/>
      <c r="AK144" s="0"/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  <c r="BC144" s="0"/>
      <c r="BD144" s="0"/>
      <c r="BE144" s="0"/>
      <c r="BF144" s="0"/>
      <c r="BG144" s="0"/>
      <c r="BH144" s="0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0"/>
      <c r="BV144" s="0"/>
      <c r="BW144" s="0"/>
      <c r="BX144" s="0"/>
      <c r="BY144" s="0"/>
      <c r="BZ144" s="0"/>
      <c r="CA144" s="0"/>
      <c r="CB144" s="0"/>
      <c r="CC144" s="0"/>
      <c r="CD144" s="0"/>
      <c r="CE144" s="0"/>
      <c r="CF144" s="0"/>
      <c r="CG144" s="0"/>
      <c r="CH144" s="0"/>
      <c r="CI144" s="0"/>
      <c r="CJ144" s="0"/>
      <c r="CK144" s="0"/>
      <c r="CL144" s="0"/>
      <c r="CM144" s="0"/>
      <c r="CN144" s="0"/>
      <c r="CO144" s="0"/>
      <c r="CP144" s="0"/>
      <c r="CQ144" s="0"/>
      <c r="CR144" s="0"/>
      <c r="CS144" s="0"/>
      <c r="CT144" s="0"/>
      <c r="CU144" s="0"/>
      <c r="CV144" s="0"/>
      <c r="CW144" s="0"/>
      <c r="CX144" s="0"/>
      <c r="CY144" s="0"/>
      <c r="CZ144" s="0"/>
      <c r="DA144" s="0"/>
      <c r="DB144" s="0"/>
      <c r="DC144" s="0"/>
      <c r="DD144" s="0"/>
      <c r="DE144" s="0"/>
      <c r="DF144" s="0"/>
      <c r="DG144" s="0"/>
      <c r="DH144" s="0"/>
      <c r="DI144" s="0"/>
      <c r="DJ144" s="0"/>
      <c r="DK144" s="0"/>
      <c r="DL144" s="0"/>
      <c r="DM144" s="0"/>
      <c r="DN144" s="0"/>
      <c r="DO144" s="0"/>
      <c r="DP144" s="0"/>
      <c r="DQ144" s="0"/>
      <c r="DR144" s="0"/>
      <c r="DS144" s="0"/>
      <c r="DT144" s="0"/>
      <c r="DU144" s="0"/>
      <c r="DV144" s="0"/>
      <c r="DW144" s="0"/>
      <c r="DX144" s="0"/>
      <c r="DY144" s="0"/>
      <c r="DZ144" s="0"/>
      <c r="EA144" s="0"/>
      <c r="EB144" s="0"/>
      <c r="EC144" s="0"/>
      <c r="ED144" s="0"/>
      <c r="EE144" s="0"/>
      <c r="EF144" s="0"/>
      <c r="EG144" s="0"/>
      <c r="EH144" s="0"/>
      <c r="EI144" s="0"/>
      <c r="EJ144" s="0"/>
      <c r="EK144" s="0"/>
      <c r="EL144" s="0"/>
      <c r="EM144" s="0"/>
      <c r="EN144" s="0"/>
      <c r="EO144" s="0"/>
      <c r="EP144" s="0"/>
      <c r="EQ144" s="0"/>
      <c r="ER144" s="0"/>
      <c r="ES144" s="0"/>
      <c r="ET144" s="0"/>
      <c r="EU144" s="0"/>
      <c r="EV144" s="0"/>
      <c r="EW144" s="0"/>
      <c r="EX144" s="0"/>
      <c r="EY144" s="0"/>
      <c r="EZ144" s="0"/>
      <c r="FA144" s="0"/>
      <c r="FB144" s="0"/>
      <c r="FC144" s="0"/>
      <c r="FD144" s="0"/>
      <c r="FE144" s="0"/>
      <c r="FF144" s="0"/>
      <c r="FG144" s="0"/>
      <c r="FH144" s="0"/>
      <c r="FI144" s="0"/>
      <c r="FJ144" s="0"/>
      <c r="FK144" s="0"/>
      <c r="FL144" s="0"/>
      <c r="FM144" s="0"/>
      <c r="FN144" s="0"/>
      <c r="FO144" s="0"/>
      <c r="FP144" s="0"/>
      <c r="FQ144" s="0"/>
      <c r="FR144" s="0"/>
      <c r="FS144" s="0"/>
      <c r="FT144" s="0"/>
      <c r="FU144" s="0"/>
      <c r="FV144" s="0"/>
      <c r="FW144" s="0"/>
      <c r="FX144" s="0"/>
      <c r="FY144" s="0"/>
      <c r="FZ144" s="0"/>
      <c r="GA144" s="0"/>
      <c r="GB144" s="0"/>
      <c r="GC144" s="0"/>
      <c r="GD144" s="0"/>
      <c r="GE144" s="0"/>
      <c r="GF144" s="0"/>
      <c r="GG144" s="0"/>
      <c r="GH144" s="0"/>
      <c r="GI144" s="0"/>
      <c r="GJ144" s="0"/>
      <c r="GK144" s="0"/>
      <c r="GL144" s="0"/>
      <c r="GM144" s="0"/>
      <c r="GN144" s="0"/>
      <c r="GO144" s="0"/>
      <c r="GP144" s="0"/>
      <c r="GQ144" s="0"/>
      <c r="GR144" s="0"/>
      <c r="GS144" s="0"/>
      <c r="GT144" s="0"/>
      <c r="GU144" s="0"/>
      <c r="GV144" s="0"/>
      <c r="GW144" s="0"/>
      <c r="GX144" s="0"/>
      <c r="GY144" s="0"/>
      <c r="GZ144" s="0"/>
      <c r="HA144" s="0"/>
      <c r="HB144" s="0"/>
      <c r="HC144" s="0"/>
      <c r="HD144" s="0"/>
      <c r="HE144" s="0"/>
      <c r="HF144" s="0"/>
      <c r="HG144" s="0"/>
      <c r="HH144" s="0"/>
      <c r="HI144" s="0"/>
      <c r="HJ144" s="0"/>
      <c r="HK144" s="0"/>
      <c r="HL144" s="0"/>
      <c r="HM144" s="0"/>
      <c r="HN144" s="0"/>
      <c r="HO144" s="0"/>
      <c r="HP144" s="0"/>
      <c r="HQ144" s="0"/>
      <c r="HR144" s="0"/>
      <c r="HS144" s="0"/>
      <c r="HT144" s="0"/>
      <c r="HU144" s="0"/>
      <c r="HV144" s="0"/>
      <c r="HW144" s="0"/>
      <c r="HX144" s="0"/>
      <c r="HY144" s="0"/>
      <c r="HZ144" s="0"/>
      <c r="IA144" s="0"/>
      <c r="IB144" s="0"/>
      <c r="IC144" s="0"/>
      <c r="ID144" s="0"/>
      <c r="IE144" s="0"/>
      <c r="IF144" s="0"/>
      <c r="IG144" s="0"/>
      <c r="IH144" s="0"/>
      <c r="II144" s="0"/>
      <c r="IJ144" s="0"/>
      <c r="IK144" s="0"/>
      <c r="IL144" s="0"/>
      <c r="IM144" s="0"/>
      <c r="IN144" s="0"/>
      <c r="IO144" s="0"/>
      <c r="IP144" s="0"/>
      <c r="IQ144" s="0"/>
      <c r="IR144" s="0"/>
      <c r="IS144" s="0"/>
      <c r="IT144" s="0"/>
      <c r="IU144" s="0"/>
      <c r="IV144" s="0"/>
      <c r="IW144" s="0"/>
    </row>
    <row r="145" customFormat="false" ht="12.75" hidden="false" customHeight="false" outlineLevel="0" collapsed="false">
      <c r="A145" s="0"/>
      <c r="B145" s="0"/>
      <c r="C145" s="0"/>
      <c r="D145" s="0"/>
      <c r="E145" s="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  <c r="Q145" s="0"/>
      <c r="R145" s="0"/>
      <c r="S145" s="0"/>
      <c r="T145" s="0"/>
      <c r="U145" s="0"/>
      <c r="V145" s="0"/>
      <c r="W145" s="0"/>
      <c r="X145" s="0"/>
      <c r="Y145" s="0"/>
      <c r="Z145" s="0"/>
      <c r="AA145" s="0"/>
      <c r="AB145" s="0"/>
      <c r="AC145" s="0"/>
      <c r="AD145" s="0"/>
      <c r="AE145" s="0"/>
      <c r="AF145" s="0"/>
      <c r="AG145" s="0"/>
      <c r="AH145" s="0"/>
      <c r="AI145" s="0"/>
      <c r="AJ145" s="0"/>
      <c r="AK145" s="0"/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0"/>
      <c r="BG145" s="0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  <c r="CE145" s="0"/>
      <c r="CF145" s="0"/>
      <c r="CG145" s="0"/>
      <c r="CH145" s="0"/>
      <c r="CI145" s="0"/>
      <c r="CJ145" s="0"/>
      <c r="CK145" s="0"/>
      <c r="CL145" s="0"/>
      <c r="CM145" s="0"/>
      <c r="CN145" s="0"/>
      <c r="CO145" s="0"/>
      <c r="CP145" s="0"/>
      <c r="CQ145" s="0"/>
      <c r="CR145" s="0"/>
      <c r="CS145" s="0"/>
      <c r="CT145" s="0"/>
      <c r="CU145" s="0"/>
      <c r="CV145" s="0"/>
      <c r="CW145" s="0"/>
      <c r="CX145" s="0"/>
      <c r="CY145" s="0"/>
      <c r="CZ145" s="0"/>
      <c r="DA145" s="0"/>
      <c r="DB145" s="0"/>
      <c r="DC145" s="0"/>
      <c r="DD145" s="0"/>
      <c r="DE145" s="0"/>
      <c r="DF145" s="0"/>
      <c r="DG145" s="0"/>
      <c r="DH145" s="0"/>
      <c r="DI145" s="0"/>
      <c r="DJ145" s="0"/>
      <c r="DK145" s="0"/>
      <c r="DL145" s="0"/>
      <c r="DM145" s="0"/>
      <c r="DN145" s="0"/>
      <c r="DO145" s="0"/>
      <c r="DP145" s="0"/>
      <c r="DQ145" s="0"/>
      <c r="DR145" s="0"/>
      <c r="DS145" s="0"/>
      <c r="DT145" s="0"/>
      <c r="DU145" s="0"/>
      <c r="DV145" s="0"/>
      <c r="DW145" s="0"/>
      <c r="DX145" s="0"/>
      <c r="DY145" s="0"/>
      <c r="DZ145" s="0"/>
      <c r="EA145" s="0"/>
      <c r="EB145" s="0"/>
      <c r="EC145" s="0"/>
      <c r="ED145" s="0"/>
      <c r="EE145" s="0"/>
      <c r="EF145" s="0"/>
      <c r="EG145" s="0"/>
      <c r="EH145" s="0"/>
      <c r="EI145" s="0"/>
      <c r="EJ145" s="0"/>
      <c r="EK145" s="0"/>
      <c r="EL145" s="0"/>
      <c r="EM145" s="0"/>
      <c r="EN145" s="0"/>
      <c r="EO145" s="0"/>
      <c r="EP145" s="0"/>
      <c r="EQ145" s="0"/>
      <c r="ER145" s="0"/>
      <c r="ES145" s="0"/>
      <c r="ET145" s="0"/>
      <c r="EU145" s="0"/>
      <c r="EV145" s="0"/>
      <c r="EW145" s="0"/>
      <c r="EX145" s="0"/>
      <c r="EY145" s="0"/>
      <c r="EZ145" s="0"/>
      <c r="FA145" s="0"/>
      <c r="FB145" s="0"/>
      <c r="FC145" s="0"/>
      <c r="FD145" s="0"/>
      <c r="FE145" s="0"/>
      <c r="FF145" s="0"/>
      <c r="FG145" s="0"/>
      <c r="FH145" s="0"/>
      <c r="FI145" s="0"/>
      <c r="FJ145" s="0"/>
      <c r="FK145" s="0"/>
      <c r="FL145" s="0"/>
      <c r="FM145" s="0"/>
      <c r="FN145" s="0"/>
      <c r="FO145" s="0"/>
      <c r="FP145" s="0"/>
      <c r="FQ145" s="0"/>
      <c r="FR145" s="0"/>
      <c r="FS145" s="0"/>
      <c r="FT145" s="0"/>
      <c r="FU145" s="0"/>
      <c r="FV145" s="0"/>
      <c r="FW145" s="0"/>
      <c r="FX145" s="0"/>
      <c r="FY145" s="0"/>
      <c r="FZ145" s="0"/>
      <c r="GA145" s="0"/>
      <c r="GB145" s="0"/>
      <c r="GC145" s="0"/>
      <c r="GD145" s="0"/>
      <c r="GE145" s="0"/>
      <c r="GF145" s="0"/>
      <c r="GG145" s="0"/>
      <c r="GH145" s="0"/>
      <c r="GI145" s="0"/>
      <c r="GJ145" s="0"/>
      <c r="GK145" s="0"/>
      <c r="GL145" s="0"/>
      <c r="GM145" s="0"/>
      <c r="GN145" s="0"/>
      <c r="GO145" s="0"/>
      <c r="GP145" s="0"/>
      <c r="GQ145" s="0"/>
      <c r="GR145" s="0"/>
      <c r="GS145" s="0"/>
      <c r="GT145" s="0"/>
      <c r="GU145" s="0"/>
      <c r="GV145" s="0"/>
      <c r="GW145" s="0"/>
      <c r="GX145" s="0"/>
      <c r="GY145" s="0"/>
      <c r="GZ145" s="0"/>
      <c r="HA145" s="0"/>
      <c r="HB145" s="0"/>
      <c r="HC145" s="0"/>
      <c r="HD145" s="0"/>
      <c r="HE145" s="0"/>
      <c r="HF145" s="0"/>
      <c r="HG145" s="0"/>
      <c r="HH145" s="0"/>
      <c r="HI145" s="0"/>
      <c r="HJ145" s="0"/>
      <c r="HK145" s="0"/>
      <c r="HL145" s="0"/>
      <c r="HM145" s="0"/>
      <c r="HN145" s="0"/>
      <c r="HO145" s="0"/>
      <c r="HP145" s="0"/>
      <c r="HQ145" s="0"/>
      <c r="HR145" s="0"/>
      <c r="HS145" s="0"/>
      <c r="HT145" s="0"/>
      <c r="HU145" s="0"/>
      <c r="HV145" s="0"/>
      <c r="HW145" s="0"/>
      <c r="HX145" s="0"/>
      <c r="HY145" s="0"/>
      <c r="HZ145" s="0"/>
      <c r="IA145" s="0"/>
      <c r="IB145" s="0"/>
      <c r="IC145" s="0"/>
      <c r="ID145" s="0"/>
      <c r="IE145" s="0"/>
      <c r="IF145" s="0"/>
      <c r="IG145" s="0"/>
      <c r="IH145" s="0"/>
      <c r="II145" s="0"/>
      <c r="IJ145" s="0"/>
      <c r="IK145" s="0"/>
      <c r="IL145" s="0"/>
      <c r="IM145" s="0"/>
      <c r="IN145" s="0"/>
      <c r="IO145" s="0"/>
      <c r="IP145" s="0"/>
      <c r="IQ145" s="0"/>
      <c r="IR145" s="0"/>
      <c r="IS145" s="0"/>
      <c r="IT145" s="0"/>
      <c r="IU145" s="0"/>
      <c r="IV145" s="0"/>
      <c r="IW145" s="0"/>
    </row>
    <row r="146" customFormat="false" ht="12.75" hidden="false" customHeight="false" outlineLevel="0" collapsed="false">
      <c r="A146" s="0"/>
      <c r="B146" s="0"/>
      <c r="C146" s="0"/>
      <c r="D146" s="0"/>
      <c r="E146" s="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  <c r="Q146" s="0"/>
      <c r="R146" s="0"/>
      <c r="S146" s="0"/>
      <c r="T146" s="0"/>
      <c r="U146" s="0"/>
      <c r="V146" s="0"/>
      <c r="W146" s="0"/>
      <c r="X146" s="0"/>
      <c r="Y146" s="0"/>
      <c r="Z146" s="0"/>
      <c r="AA146" s="0"/>
      <c r="AB146" s="0"/>
      <c r="AC146" s="0"/>
      <c r="AD146" s="0"/>
      <c r="AE146" s="0"/>
      <c r="AF146" s="0"/>
      <c r="AG146" s="0"/>
      <c r="AH146" s="0"/>
      <c r="AI146" s="0"/>
      <c r="AJ146" s="0"/>
      <c r="AK146" s="0"/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  <c r="CE146" s="0"/>
      <c r="CF146" s="0"/>
      <c r="CG146" s="0"/>
      <c r="CH146" s="0"/>
      <c r="CI146" s="0"/>
      <c r="CJ146" s="0"/>
      <c r="CK146" s="0"/>
      <c r="CL146" s="0"/>
      <c r="CM146" s="0"/>
      <c r="CN146" s="0"/>
      <c r="CO146" s="0"/>
      <c r="CP146" s="0"/>
      <c r="CQ146" s="0"/>
      <c r="CR146" s="0"/>
      <c r="CS146" s="0"/>
      <c r="CT146" s="0"/>
      <c r="CU146" s="0"/>
      <c r="CV146" s="0"/>
      <c r="CW146" s="0"/>
      <c r="CX146" s="0"/>
      <c r="CY146" s="0"/>
      <c r="CZ146" s="0"/>
      <c r="DA146" s="0"/>
      <c r="DB146" s="0"/>
      <c r="DC146" s="0"/>
      <c r="DD146" s="0"/>
      <c r="DE146" s="0"/>
      <c r="DF146" s="0"/>
      <c r="DG146" s="0"/>
      <c r="DH146" s="0"/>
      <c r="DI146" s="0"/>
      <c r="DJ146" s="0"/>
      <c r="DK146" s="0"/>
      <c r="DL146" s="0"/>
      <c r="DM146" s="0"/>
      <c r="DN146" s="0"/>
      <c r="DO146" s="0"/>
      <c r="DP146" s="0"/>
      <c r="DQ146" s="0"/>
      <c r="DR146" s="0"/>
      <c r="DS146" s="0"/>
      <c r="DT146" s="0"/>
      <c r="DU146" s="0"/>
      <c r="DV146" s="0"/>
      <c r="DW146" s="0"/>
      <c r="DX146" s="0"/>
      <c r="DY146" s="0"/>
      <c r="DZ146" s="0"/>
      <c r="EA146" s="0"/>
      <c r="EB146" s="0"/>
      <c r="EC146" s="0"/>
      <c r="ED146" s="0"/>
      <c r="EE146" s="0"/>
      <c r="EF146" s="0"/>
      <c r="EG146" s="0"/>
      <c r="EH146" s="0"/>
      <c r="EI146" s="0"/>
      <c r="EJ146" s="0"/>
      <c r="EK146" s="0"/>
      <c r="EL146" s="0"/>
      <c r="EM146" s="0"/>
      <c r="EN146" s="0"/>
      <c r="EO146" s="0"/>
      <c r="EP146" s="0"/>
      <c r="EQ146" s="0"/>
      <c r="ER146" s="0"/>
      <c r="ES146" s="0"/>
      <c r="ET146" s="0"/>
      <c r="EU146" s="0"/>
      <c r="EV146" s="0"/>
      <c r="EW146" s="0"/>
      <c r="EX146" s="0"/>
      <c r="EY146" s="0"/>
      <c r="EZ146" s="0"/>
      <c r="FA146" s="0"/>
      <c r="FB146" s="0"/>
      <c r="FC146" s="0"/>
      <c r="FD146" s="0"/>
      <c r="FE146" s="0"/>
      <c r="FF146" s="0"/>
      <c r="FG146" s="0"/>
      <c r="FH146" s="0"/>
      <c r="FI146" s="0"/>
      <c r="FJ146" s="0"/>
      <c r="FK146" s="0"/>
      <c r="FL146" s="0"/>
      <c r="FM146" s="0"/>
      <c r="FN146" s="0"/>
      <c r="FO146" s="0"/>
      <c r="FP146" s="0"/>
      <c r="FQ146" s="0"/>
      <c r="FR146" s="0"/>
      <c r="FS146" s="0"/>
      <c r="FT146" s="0"/>
      <c r="FU146" s="0"/>
      <c r="FV146" s="0"/>
      <c r="FW146" s="0"/>
      <c r="FX146" s="0"/>
      <c r="FY146" s="0"/>
      <c r="FZ146" s="0"/>
      <c r="GA146" s="0"/>
      <c r="GB146" s="0"/>
      <c r="GC146" s="0"/>
      <c r="GD146" s="0"/>
      <c r="GE146" s="0"/>
      <c r="GF146" s="0"/>
      <c r="GG146" s="0"/>
      <c r="GH146" s="0"/>
      <c r="GI146" s="0"/>
      <c r="GJ146" s="0"/>
      <c r="GK146" s="0"/>
      <c r="GL146" s="0"/>
      <c r="GM146" s="0"/>
      <c r="GN146" s="0"/>
      <c r="GO146" s="0"/>
      <c r="GP146" s="0"/>
      <c r="GQ146" s="0"/>
      <c r="GR146" s="0"/>
      <c r="GS146" s="0"/>
      <c r="GT146" s="0"/>
      <c r="GU146" s="0"/>
      <c r="GV146" s="0"/>
      <c r="GW146" s="0"/>
      <c r="GX146" s="0"/>
      <c r="GY146" s="0"/>
      <c r="GZ146" s="0"/>
      <c r="HA146" s="0"/>
      <c r="HB146" s="0"/>
      <c r="HC146" s="0"/>
      <c r="HD146" s="0"/>
      <c r="HE146" s="0"/>
      <c r="HF146" s="0"/>
      <c r="HG146" s="0"/>
      <c r="HH146" s="0"/>
      <c r="HI146" s="0"/>
      <c r="HJ146" s="0"/>
      <c r="HK146" s="0"/>
      <c r="HL146" s="0"/>
      <c r="HM146" s="0"/>
      <c r="HN146" s="0"/>
      <c r="HO146" s="0"/>
      <c r="HP146" s="0"/>
      <c r="HQ146" s="0"/>
      <c r="HR146" s="0"/>
      <c r="HS146" s="0"/>
      <c r="HT146" s="0"/>
      <c r="HU146" s="0"/>
      <c r="HV146" s="0"/>
      <c r="HW146" s="0"/>
      <c r="HX146" s="0"/>
      <c r="HY146" s="0"/>
      <c r="HZ146" s="0"/>
      <c r="IA146" s="0"/>
      <c r="IB146" s="0"/>
      <c r="IC146" s="0"/>
      <c r="ID146" s="0"/>
      <c r="IE146" s="0"/>
      <c r="IF146" s="0"/>
      <c r="IG146" s="0"/>
      <c r="IH146" s="0"/>
      <c r="II146" s="0"/>
      <c r="IJ146" s="0"/>
      <c r="IK146" s="0"/>
      <c r="IL146" s="0"/>
      <c r="IM146" s="0"/>
      <c r="IN146" s="0"/>
      <c r="IO146" s="0"/>
      <c r="IP146" s="0"/>
      <c r="IQ146" s="0"/>
      <c r="IR146" s="0"/>
      <c r="IS146" s="0"/>
      <c r="IT146" s="0"/>
      <c r="IU146" s="0"/>
      <c r="IV146" s="0"/>
      <c r="IW146" s="0"/>
    </row>
    <row r="147" customFormat="false" ht="12.75" hidden="false" customHeight="false" outlineLevel="0" collapsed="false">
      <c r="A147" s="0"/>
      <c r="B147" s="0"/>
      <c r="C147" s="0"/>
      <c r="D147" s="0"/>
      <c r="E147" s="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  <c r="Q147" s="0"/>
      <c r="R147" s="0"/>
      <c r="S147" s="0"/>
      <c r="T147" s="0"/>
      <c r="U147" s="0"/>
      <c r="V147" s="0"/>
      <c r="W147" s="0"/>
      <c r="X147" s="0"/>
      <c r="Y147" s="0"/>
      <c r="Z147" s="0"/>
      <c r="AA147" s="0"/>
      <c r="AB147" s="0"/>
      <c r="AC147" s="0"/>
      <c r="AD147" s="0"/>
      <c r="AE147" s="0"/>
      <c r="AF147" s="0"/>
      <c r="AG147" s="0"/>
      <c r="AH147" s="0"/>
      <c r="AI147" s="0"/>
      <c r="AJ147" s="0"/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0"/>
      <c r="EJ147" s="0"/>
      <c r="EK147" s="0"/>
      <c r="EL147" s="0"/>
      <c r="EM147" s="0"/>
      <c r="EN147" s="0"/>
      <c r="EO147" s="0"/>
      <c r="EP147" s="0"/>
      <c r="EQ147" s="0"/>
      <c r="ER147" s="0"/>
      <c r="ES147" s="0"/>
      <c r="ET147" s="0"/>
      <c r="EU147" s="0"/>
      <c r="EV147" s="0"/>
      <c r="EW147" s="0"/>
      <c r="EX147" s="0"/>
      <c r="EY147" s="0"/>
      <c r="EZ147" s="0"/>
      <c r="FA147" s="0"/>
      <c r="FB147" s="0"/>
      <c r="FC147" s="0"/>
      <c r="FD147" s="0"/>
      <c r="FE147" s="0"/>
      <c r="FF147" s="0"/>
      <c r="FG147" s="0"/>
      <c r="FH147" s="0"/>
      <c r="FI147" s="0"/>
      <c r="FJ147" s="0"/>
      <c r="FK147" s="0"/>
      <c r="FL147" s="0"/>
      <c r="FM147" s="0"/>
      <c r="FN147" s="0"/>
      <c r="FO147" s="0"/>
      <c r="FP147" s="0"/>
      <c r="FQ147" s="0"/>
      <c r="FR147" s="0"/>
      <c r="FS147" s="0"/>
      <c r="FT147" s="0"/>
      <c r="FU147" s="0"/>
      <c r="FV147" s="0"/>
      <c r="FW147" s="0"/>
      <c r="FX147" s="0"/>
      <c r="FY147" s="0"/>
      <c r="FZ147" s="0"/>
      <c r="GA147" s="0"/>
      <c r="GB147" s="0"/>
      <c r="GC147" s="0"/>
      <c r="GD147" s="0"/>
      <c r="GE147" s="0"/>
      <c r="GF147" s="0"/>
      <c r="GG147" s="0"/>
      <c r="GH147" s="0"/>
      <c r="GI147" s="0"/>
      <c r="GJ147" s="0"/>
      <c r="GK147" s="0"/>
      <c r="GL147" s="0"/>
      <c r="GM147" s="0"/>
      <c r="GN147" s="0"/>
      <c r="GO147" s="0"/>
      <c r="GP147" s="0"/>
      <c r="GQ147" s="0"/>
      <c r="GR147" s="0"/>
      <c r="GS147" s="0"/>
      <c r="GT147" s="0"/>
      <c r="GU147" s="0"/>
      <c r="GV147" s="0"/>
      <c r="GW147" s="0"/>
      <c r="GX147" s="0"/>
      <c r="GY147" s="0"/>
      <c r="GZ147" s="0"/>
      <c r="HA147" s="0"/>
      <c r="HB147" s="0"/>
      <c r="HC147" s="0"/>
      <c r="HD147" s="0"/>
      <c r="HE147" s="0"/>
      <c r="HF147" s="0"/>
      <c r="HG147" s="0"/>
      <c r="HH147" s="0"/>
      <c r="HI147" s="0"/>
      <c r="HJ147" s="0"/>
      <c r="HK147" s="0"/>
      <c r="HL147" s="0"/>
      <c r="HM147" s="0"/>
      <c r="HN147" s="0"/>
      <c r="HO147" s="0"/>
      <c r="HP147" s="0"/>
      <c r="HQ147" s="0"/>
      <c r="HR147" s="0"/>
      <c r="HS147" s="0"/>
      <c r="HT147" s="0"/>
      <c r="HU147" s="0"/>
      <c r="HV147" s="0"/>
      <c r="HW147" s="0"/>
      <c r="HX147" s="0"/>
      <c r="HY147" s="0"/>
      <c r="HZ147" s="0"/>
      <c r="IA147" s="0"/>
      <c r="IB147" s="0"/>
      <c r="IC147" s="0"/>
      <c r="ID147" s="0"/>
      <c r="IE147" s="0"/>
      <c r="IF147" s="0"/>
      <c r="IG147" s="0"/>
      <c r="IH147" s="0"/>
      <c r="II147" s="0"/>
      <c r="IJ147" s="0"/>
      <c r="IK147" s="0"/>
      <c r="IL147" s="0"/>
      <c r="IM147" s="0"/>
      <c r="IN147" s="0"/>
      <c r="IO147" s="0"/>
      <c r="IP147" s="0"/>
      <c r="IQ147" s="0"/>
      <c r="IR147" s="0"/>
      <c r="IS147" s="0"/>
      <c r="IT147" s="0"/>
      <c r="IU147" s="0"/>
      <c r="IV147" s="0"/>
      <c r="IW147" s="0"/>
    </row>
    <row r="148" customFormat="false" ht="12.75" hidden="false" customHeight="false" outlineLevel="0" collapsed="false">
      <c r="A148" s="0"/>
      <c r="B148" s="0"/>
      <c r="C148" s="0"/>
      <c r="D148" s="0"/>
      <c r="E148" s="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  <c r="Q148" s="0"/>
      <c r="R148" s="0"/>
      <c r="S148" s="0"/>
      <c r="T148" s="0"/>
      <c r="U148" s="0"/>
      <c r="V148" s="0"/>
      <c r="W148" s="0"/>
      <c r="X148" s="0"/>
      <c r="Y148" s="0"/>
      <c r="Z148" s="0"/>
      <c r="AA148" s="0"/>
      <c r="AB148" s="0"/>
      <c r="AC148" s="0"/>
      <c r="AD148" s="0"/>
      <c r="AE148" s="0"/>
      <c r="AF148" s="0"/>
      <c r="AG148" s="0"/>
      <c r="AH148" s="0"/>
      <c r="AI148" s="0"/>
      <c r="AJ148" s="0"/>
      <c r="AK148" s="0"/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0"/>
      <c r="CN148" s="0"/>
      <c r="CO148" s="0"/>
      <c r="CP148" s="0"/>
      <c r="CQ148" s="0"/>
      <c r="CR148" s="0"/>
      <c r="CS148" s="0"/>
      <c r="CT148" s="0"/>
      <c r="CU148" s="0"/>
      <c r="CV148" s="0"/>
      <c r="CW148" s="0"/>
      <c r="CX148" s="0"/>
      <c r="CY148" s="0"/>
      <c r="CZ148" s="0"/>
      <c r="DA148" s="0"/>
      <c r="DB148" s="0"/>
      <c r="DC148" s="0"/>
      <c r="DD148" s="0"/>
      <c r="DE148" s="0"/>
      <c r="DF148" s="0"/>
      <c r="DG148" s="0"/>
      <c r="DH148" s="0"/>
      <c r="DI148" s="0"/>
      <c r="DJ148" s="0"/>
      <c r="DK148" s="0"/>
      <c r="DL148" s="0"/>
      <c r="DM148" s="0"/>
      <c r="DN148" s="0"/>
      <c r="DO148" s="0"/>
      <c r="DP148" s="0"/>
      <c r="DQ148" s="0"/>
      <c r="DR148" s="0"/>
      <c r="DS148" s="0"/>
      <c r="DT148" s="0"/>
      <c r="DU148" s="0"/>
      <c r="DV148" s="0"/>
      <c r="DW148" s="0"/>
      <c r="DX148" s="0"/>
      <c r="DY148" s="0"/>
      <c r="DZ148" s="0"/>
      <c r="EA148" s="0"/>
      <c r="EB148" s="0"/>
      <c r="EC148" s="0"/>
      <c r="ED148" s="0"/>
      <c r="EE148" s="0"/>
      <c r="EF148" s="0"/>
      <c r="EG148" s="0"/>
      <c r="EH148" s="0"/>
      <c r="EI148" s="0"/>
      <c r="EJ148" s="0"/>
      <c r="EK148" s="0"/>
      <c r="EL148" s="0"/>
      <c r="EM148" s="0"/>
      <c r="EN148" s="0"/>
      <c r="EO148" s="0"/>
      <c r="EP148" s="0"/>
      <c r="EQ148" s="0"/>
      <c r="ER148" s="0"/>
      <c r="ES148" s="0"/>
      <c r="ET148" s="0"/>
      <c r="EU148" s="0"/>
      <c r="EV148" s="0"/>
      <c r="EW148" s="0"/>
      <c r="EX148" s="0"/>
      <c r="EY148" s="0"/>
      <c r="EZ148" s="0"/>
      <c r="FA148" s="0"/>
      <c r="FB148" s="0"/>
      <c r="FC148" s="0"/>
      <c r="FD148" s="0"/>
      <c r="FE148" s="0"/>
      <c r="FF148" s="0"/>
      <c r="FG148" s="0"/>
      <c r="FH148" s="0"/>
      <c r="FI148" s="0"/>
      <c r="FJ148" s="0"/>
      <c r="FK148" s="0"/>
      <c r="FL148" s="0"/>
      <c r="FM148" s="0"/>
      <c r="FN148" s="0"/>
      <c r="FO148" s="0"/>
      <c r="FP148" s="0"/>
      <c r="FQ148" s="0"/>
      <c r="FR148" s="0"/>
      <c r="FS148" s="0"/>
      <c r="FT148" s="0"/>
      <c r="FU148" s="0"/>
      <c r="FV148" s="0"/>
      <c r="FW148" s="0"/>
      <c r="FX148" s="0"/>
      <c r="FY148" s="0"/>
      <c r="FZ148" s="0"/>
      <c r="GA148" s="0"/>
      <c r="GB148" s="0"/>
      <c r="GC148" s="0"/>
      <c r="GD148" s="0"/>
      <c r="GE148" s="0"/>
      <c r="GF148" s="0"/>
      <c r="GG148" s="0"/>
      <c r="GH148" s="0"/>
      <c r="GI148" s="0"/>
      <c r="GJ148" s="0"/>
      <c r="GK148" s="0"/>
      <c r="GL148" s="0"/>
      <c r="GM148" s="0"/>
      <c r="GN148" s="0"/>
      <c r="GO148" s="0"/>
      <c r="GP148" s="0"/>
      <c r="GQ148" s="0"/>
      <c r="GR148" s="0"/>
      <c r="GS148" s="0"/>
      <c r="GT148" s="0"/>
      <c r="GU148" s="0"/>
      <c r="GV148" s="0"/>
      <c r="GW148" s="0"/>
      <c r="GX148" s="0"/>
      <c r="GY148" s="0"/>
      <c r="GZ148" s="0"/>
      <c r="HA148" s="0"/>
      <c r="HB148" s="0"/>
      <c r="HC148" s="0"/>
      <c r="HD148" s="0"/>
      <c r="HE148" s="0"/>
      <c r="HF148" s="0"/>
      <c r="HG148" s="0"/>
      <c r="HH148" s="0"/>
      <c r="HI148" s="0"/>
      <c r="HJ148" s="0"/>
      <c r="HK148" s="0"/>
      <c r="HL148" s="0"/>
      <c r="HM148" s="0"/>
      <c r="HN148" s="0"/>
      <c r="HO148" s="0"/>
      <c r="HP148" s="0"/>
      <c r="HQ148" s="0"/>
      <c r="HR148" s="0"/>
      <c r="HS148" s="0"/>
      <c r="HT148" s="0"/>
      <c r="HU148" s="0"/>
      <c r="HV148" s="0"/>
      <c r="HW148" s="0"/>
      <c r="HX148" s="0"/>
      <c r="HY148" s="0"/>
      <c r="HZ148" s="0"/>
      <c r="IA148" s="0"/>
      <c r="IB148" s="0"/>
      <c r="IC148" s="0"/>
      <c r="ID148" s="0"/>
      <c r="IE148" s="0"/>
      <c r="IF148" s="0"/>
      <c r="IG148" s="0"/>
      <c r="IH148" s="0"/>
      <c r="II148" s="0"/>
      <c r="IJ148" s="0"/>
      <c r="IK148" s="0"/>
      <c r="IL148" s="0"/>
      <c r="IM148" s="0"/>
      <c r="IN148" s="0"/>
      <c r="IO148" s="0"/>
      <c r="IP148" s="0"/>
      <c r="IQ148" s="0"/>
      <c r="IR148" s="0"/>
      <c r="IS148" s="0"/>
      <c r="IT148" s="0"/>
      <c r="IU148" s="0"/>
      <c r="IV148" s="0"/>
      <c r="IW148" s="0"/>
    </row>
    <row r="149" customFormat="false" ht="12.75" hidden="false" customHeight="false" outlineLevel="0" collapsed="false">
      <c r="A149" s="0"/>
      <c r="B149" s="0"/>
      <c r="C149" s="0"/>
      <c r="D149" s="0"/>
      <c r="E149" s="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  <c r="Q149" s="0"/>
      <c r="R149" s="0"/>
      <c r="S149" s="0"/>
      <c r="T149" s="0"/>
      <c r="U149" s="0"/>
      <c r="V149" s="0"/>
      <c r="W149" s="0"/>
      <c r="X149" s="0"/>
      <c r="Y149" s="0"/>
      <c r="Z149" s="0"/>
      <c r="AA149" s="0"/>
      <c r="AB149" s="0"/>
      <c r="AC149" s="0"/>
      <c r="AD149" s="0"/>
      <c r="AE149" s="0"/>
      <c r="AF149" s="0"/>
      <c r="AG149" s="0"/>
      <c r="AH149" s="0"/>
      <c r="AI149" s="0"/>
      <c r="AJ149" s="0"/>
      <c r="AK149" s="0"/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0"/>
      <c r="CN149" s="0"/>
      <c r="CO149" s="0"/>
      <c r="CP149" s="0"/>
      <c r="CQ149" s="0"/>
      <c r="CR149" s="0"/>
      <c r="CS149" s="0"/>
      <c r="CT149" s="0"/>
      <c r="CU149" s="0"/>
      <c r="CV149" s="0"/>
      <c r="CW149" s="0"/>
      <c r="CX149" s="0"/>
      <c r="CY149" s="0"/>
      <c r="CZ149" s="0"/>
      <c r="DA149" s="0"/>
      <c r="DB149" s="0"/>
      <c r="DC149" s="0"/>
      <c r="DD149" s="0"/>
      <c r="DE149" s="0"/>
      <c r="DF149" s="0"/>
      <c r="DG149" s="0"/>
      <c r="DH149" s="0"/>
      <c r="DI149" s="0"/>
      <c r="DJ149" s="0"/>
      <c r="DK149" s="0"/>
      <c r="DL149" s="0"/>
      <c r="DM149" s="0"/>
      <c r="DN149" s="0"/>
      <c r="DO149" s="0"/>
      <c r="DP149" s="0"/>
      <c r="DQ149" s="0"/>
      <c r="DR149" s="0"/>
      <c r="DS149" s="0"/>
      <c r="DT149" s="0"/>
      <c r="DU149" s="0"/>
      <c r="DV149" s="0"/>
      <c r="DW149" s="0"/>
      <c r="DX149" s="0"/>
      <c r="DY149" s="0"/>
      <c r="DZ149" s="0"/>
      <c r="EA149" s="0"/>
      <c r="EB149" s="0"/>
      <c r="EC149" s="0"/>
      <c r="ED149" s="0"/>
      <c r="EE149" s="0"/>
      <c r="EF149" s="0"/>
      <c r="EG149" s="0"/>
      <c r="EH149" s="0"/>
      <c r="EI149" s="0"/>
      <c r="EJ149" s="0"/>
      <c r="EK149" s="0"/>
      <c r="EL149" s="0"/>
      <c r="EM149" s="0"/>
      <c r="EN149" s="0"/>
      <c r="EO149" s="0"/>
      <c r="EP149" s="0"/>
      <c r="EQ149" s="0"/>
      <c r="ER149" s="0"/>
      <c r="ES149" s="0"/>
      <c r="ET149" s="0"/>
      <c r="EU149" s="0"/>
      <c r="EV149" s="0"/>
      <c r="EW149" s="0"/>
      <c r="EX149" s="0"/>
      <c r="EY149" s="0"/>
      <c r="EZ149" s="0"/>
      <c r="FA149" s="0"/>
      <c r="FB149" s="0"/>
      <c r="FC149" s="0"/>
      <c r="FD149" s="0"/>
      <c r="FE149" s="0"/>
      <c r="FF149" s="0"/>
      <c r="FG149" s="0"/>
      <c r="FH149" s="0"/>
      <c r="FI149" s="0"/>
      <c r="FJ149" s="0"/>
      <c r="FK149" s="0"/>
      <c r="FL149" s="0"/>
      <c r="FM149" s="0"/>
      <c r="FN149" s="0"/>
      <c r="FO149" s="0"/>
      <c r="FP149" s="0"/>
      <c r="FQ149" s="0"/>
      <c r="FR149" s="0"/>
      <c r="FS149" s="0"/>
      <c r="FT149" s="0"/>
      <c r="FU149" s="0"/>
      <c r="FV149" s="0"/>
      <c r="FW149" s="0"/>
      <c r="FX149" s="0"/>
      <c r="FY149" s="0"/>
      <c r="FZ149" s="0"/>
      <c r="GA149" s="0"/>
      <c r="GB149" s="0"/>
      <c r="GC149" s="0"/>
      <c r="GD149" s="0"/>
      <c r="GE149" s="0"/>
      <c r="GF149" s="0"/>
      <c r="GG149" s="0"/>
      <c r="GH149" s="0"/>
      <c r="GI149" s="0"/>
      <c r="GJ149" s="0"/>
      <c r="GK149" s="0"/>
      <c r="GL149" s="0"/>
      <c r="GM149" s="0"/>
      <c r="GN149" s="0"/>
      <c r="GO149" s="0"/>
      <c r="GP149" s="0"/>
      <c r="GQ149" s="0"/>
      <c r="GR149" s="0"/>
      <c r="GS149" s="0"/>
      <c r="GT149" s="0"/>
      <c r="GU149" s="0"/>
      <c r="GV149" s="0"/>
      <c r="GW149" s="0"/>
      <c r="GX149" s="0"/>
      <c r="GY149" s="0"/>
      <c r="GZ149" s="0"/>
      <c r="HA149" s="0"/>
      <c r="HB149" s="0"/>
      <c r="HC149" s="0"/>
      <c r="HD149" s="0"/>
      <c r="HE149" s="0"/>
      <c r="HF149" s="0"/>
      <c r="HG149" s="0"/>
      <c r="HH149" s="0"/>
      <c r="HI149" s="0"/>
      <c r="HJ149" s="0"/>
      <c r="HK149" s="0"/>
      <c r="HL149" s="0"/>
      <c r="HM149" s="0"/>
      <c r="HN149" s="0"/>
      <c r="HO149" s="0"/>
      <c r="HP149" s="0"/>
      <c r="HQ149" s="0"/>
      <c r="HR149" s="0"/>
      <c r="HS149" s="0"/>
      <c r="HT149" s="0"/>
      <c r="HU149" s="0"/>
      <c r="HV149" s="0"/>
      <c r="HW149" s="0"/>
      <c r="HX149" s="0"/>
      <c r="HY149" s="0"/>
      <c r="HZ149" s="0"/>
      <c r="IA149" s="0"/>
      <c r="IB149" s="0"/>
      <c r="IC149" s="0"/>
      <c r="ID149" s="0"/>
      <c r="IE149" s="0"/>
      <c r="IF149" s="0"/>
      <c r="IG149" s="0"/>
      <c r="IH149" s="0"/>
      <c r="II149" s="0"/>
      <c r="IJ149" s="0"/>
      <c r="IK149" s="0"/>
      <c r="IL149" s="0"/>
      <c r="IM149" s="0"/>
      <c r="IN149" s="0"/>
      <c r="IO149" s="0"/>
      <c r="IP149" s="0"/>
      <c r="IQ149" s="0"/>
      <c r="IR149" s="0"/>
      <c r="IS149" s="0"/>
      <c r="IT149" s="0"/>
      <c r="IU149" s="0"/>
      <c r="IV149" s="0"/>
      <c r="IW149" s="0"/>
    </row>
    <row r="150" customFormat="false" ht="12.75" hidden="false" customHeight="false" outlineLevel="0" collapsed="false">
      <c r="A150" s="0"/>
      <c r="B150" s="0"/>
      <c r="C150" s="0"/>
      <c r="D150" s="0"/>
      <c r="E150" s="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  <c r="Q150" s="0"/>
      <c r="R150" s="0"/>
      <c r="S150" s="0"/>
      <c r="T150" s="0"/>
      <c r="U150" s="0"/>
      <c r="V150" s="0"/>
      <c r="W150" s="0"/>
      <c r="X150" s="0"/>
      <c r="Y150" s="0"/>
      <c r="Z150" s="0"/>
      <c r="AA150" s="0"/>
      <c r="AB150" s="0"/>
      <c r="AC150" s="0"/>
      <c r="AD150" s="0"/>
      <c r="AE150" s="0"/>
      <c r="AF150" s="0"/>
      <c r="AG150" s="0"/>
      <c r="AH150" s="0"/>
      <c r="AI150" s="0"/>
      <c r="AJ150" s="0"/>
      <c r="AK150" s="0"/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0"/>
      <c r="EJ150" s="0"/>
      <c r="EK150" s="0"/>
      <c r="EL150" s="0"/>
      <c r="EM150" s="0"/>
      <c r="EN150" s="0"/>
      <c r="EO150" s="0"/>
      <c r="EP150" s="0"/>
      <c r="EQ150" s="0"/>
      <c r="ER150" s="0"/>
      <c r="ES150" s="0"/>
      <c r="ET150" s="0"/>
      <c r="EU150" s="0"/>
      <c r="EV150" s="0"/>
      <c r="EW150" s="0"/>
      <c r="EX150" s="0"/>
      <c r="EY150" s="0"/>
      <c r="EZ150" s="0"/>
      <c r="FA150" s="0"/>
      <c r="FB150" s="0"/>
      <c r="FC150" s="0"/>
      <c r="FD150" s="0"/>
      <c r="FE150" s="0"/>
      <c r="FF150" s="0"/>
      <c r="FG150" s="0"/>
      <c r="FH150" s="0"/>
      <c r="FI150" s="0"/>
      <c r="FJ150" s="0"/>
      <c r="FK150" s="0"/>
      <c r="FL150" s="0"/>
      <c r="FM150" s="0"/>
      <c r="FN150" s="0"/>
      <c r="FO150" s="0"/>
      <c r="FP150" s="0"/>
      <c r="FQ150" s="0"/>
      <c r="FR150" s="0"/>
      <c r="FS150" s="0"/>
      <c r="FT150" s="0"/>
      <c r="FU150" s="0"/>
      <c r="FV150" s="0"/>
      <c r="FW150" s="0"/>
      <c r="FX150" s="0"/>
      <c r="FY150" s="0"/>
      <c r="FZ150" s="0"/>
      <c r="GA150" s="0"/>
      <c r="GB150" s="0"/>
      <c r="GC150" s="0"/>
      <c r="GD150" s="0"/>
      <c r="GE150" s="0"/>
      <c r="GF150" s="0"/>
      <c r="GG150" s="0"/>
      <c r="GH150" s="0"/>
      <c r="GI150" s="0"/>
      <c r="GJ150" s="0"/>
      <c r="GK150" s="0"/>
      <c r="GL150" s="0"/>
      <c r="GM150" s="0"/>
      <c r="GN150" s="0"/>
      <c r="GO150" s="0"/>
      <c r="GP150" s="0"/>
      <c r="GQ150" s="0"/>
      <c r="GR150" s="0"/>
      <c r="GS150" s="0"/>
      <c r="GT150" s="0"/>
      <c r="GU150" s="0"/>
      <c r="GV150" s="0"/>
      <c r="GW150" s="0"/>
      <c r="GX150" s="0"/>
      <c r="GY150" s="0"/>
      <c r="GZ150" s="0"/>
      <c r="HA150" s="0"/>
      <c r="HB150" s="0"/>
      <c r="HC150" s="0"/>
      <c r="HD150" s="0"/>
      <c r="HE150" s="0"/>
      <c r="HF150" s="0"/>
      <c r="HG150" s="0"/>
      <c r="HH150" s="0"/>
      <c r="HI150" s="0"/>
      <c r="HJ150" s="0"/>
      <c r="HK150" s="0"/>
      <c r="HL150" s="0"/>
      <c r="HM150" s="0"/>
      <c r="HN150" s="0"/>
      <c r="HO150" s="0"/>
      <c r="HP150" s="0"/>
      <c r="HQ150" s="0"/>
      <c r="HR150" s="0"/>
      <c r="HS150" s="0"/>
      <c r="HT150" s="0"/>
      <c r="HU150" s="0"/>
      <c r="HV150" s="0"/>
      <c r="HW150" s="0"/>
      <c r="HX150" s="0"/>
      <c r="HY150" s="0"/>
      <c r="HZ150" s="0"/>
      <c r="IA150" s="0"/>
      <c r="IB150" s="0"/>
      <c r="IC150" s="0"/>
      <c r="ID150" s="0"/>
      <c r="IE150" s="0"/>
      <c r="IF150" s="0"/>
      <c r="IG150" s="0"/>
      <c r="IH150" s="0"/>
      <c r="II150" s="0"/>
      <c r="IJ150" s="0"/>
      <c r="IK150" s="0"/>
      <c r="IL150" s="0"/>
      <c r="IM150" s="0"/>
      <c r="IN150" s="0"/>
      <c r="IO150" s="0"/>
      <c r="IP150" s="0"/>
      <c r="IQ150" s="0"/>
      <c r="IR150" s="0"/>
      <c r="IS150" s="0"/>
      <c r="IT150" s="0"/>
      <c r="IU150" s="0"/>
      <c r="IV150" s="0"/>
      <c r="IW150" s="0"/>
    </row>
    <row r="151" customFormat="false" ht="12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  <c r="Q151" s="0"/>
      <c r="R151" s="0"/>
      <c r="S151" s="0"/>
      <c r="T151" s="0"/>
      <c r="U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12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  <c r="Q152" s="0"/>
      <c r="R152" s="0"/>
      <c r="S152" s="0"/>
      <c r="T152" s="0"/>
      <c r="U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2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  <c r="Q153" s="0"/>
      <c r="R153" s="0"/>
      <c r="S153" s="0"/>
      <c r="T153" s="0"/>
      <c r="U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12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  <c r="Q154" s="0"/>
      <c r="R154" s="0"/>
      <c r="S154" s="0"/>
      <c r="T154" s="0"/>
      <c r="U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2.75" hidden="false" customHeight="false" outlineLevel="0" collapsed="false">
      <c r="A155" s="0"/>
      <c r="B155" s="0"/>
      <c r="C155" s="0"/>
      <c r="D155" s="0"/>
      <c r="E155" s="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  <c r="Q155" s="0"/>
      <c r="R155" s="0"/>
      <c r="S155" s="0"/>
      <c r="T155" s="0"/>
      <c r="U155" s="0"/>
      <c r="V155" s="0"/>
      <c r="W155" s="0"/>
      <c r="X155" s="0"/>
      <c r="Y155" s="0"/>
      <c r="Z155" s="0"/>
      <c r="AA155" s="0"/>
      <c r="AB155" s="0"/>
      <c r="AC155" s="0"/>
      <c r="AD155" s="0"/>
      <c r="AE155" s="0"/>
      <c r="AF155" s="0"/>
      <c r="AG155" s="0"/>
      <c r="AH155" s="0"/>
      <c r="AI155" s="0"/>
      <c r="AJ155" s="0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0"/>
      <c r="DF155" s="0"/>
      <c r="DG155" s="0"/>
      <c r="DH155" s="0"/>
      <c r="DI155" s="0"/>
      <c r="DJ155" s="0"/>
      <c r="DK155" s="0"/>
      <c r="DL155" s="0"/>
      <c r="DM155" s="0"/>
      <c r="DN155" s="0"/>
      <c r="DO155" s="0"/>
      <c r="DP155" s="0"/>
      <c r="DQ155" s="0"/>
      <c r="DR155" s="0"/>
      <c r="DS155" s="0"/>
      <c r="DT155" s="0"/>
      <c r="DU155" s="0"/>
      <c r="DV155" s="0"/>
      <c r="DW155" s="0"/>
      <c r="DX155" s="0"/>
      <c r="DY155" s="0"/>
      <c r="DZ155" s="0"/>
      <c r="EA155" s="0"/>
      <c r="EB155" s="0"/>
      <c r="EC155" s="0"/>
      <c r="ED155" s="0"/>
      <c r="EE155" s="0"/>
      <c r="EF155" s="0"/>
      <c r="EG155" s="0"/>
      <c r="EH155" s="0"/>
      <c r="EI155" s="0"/>
      <c r="EJ155" s="0"/>
      <c r="EK155" s="0"/>
      <c r="EL155" s="0"/>
      <c r="EM155" s="0"/>
      <c r="EN155" s="0"/>
      <c r="EO155" s="0"/>
      <c r="EP155" s="0"/>
      <c r="EQ155" s="0"/>
      <c r="ER155" s="0"/>
      <c r="ES155" s="0"/>
      <c r="ET155" s="0"/>
      <c r="EU155" s="0"/>
      <c r="EV155" s="0"/>
      <c r="EW155" s="0"/>
      <c r="EX155" s="0"/>
      <c r="EY155" s="0"/>
      <c r="EZ155" s="0"/>
      <c r="FA155" s="0"/>
      <c r="FB155" s="0"/>
      <c r="FC155" s="0"/>
      <c r="FD155" s="0"/>
      <c r="FE155" s="0"/>
      <c r="FF155" s="0"/>
      <c r="FG155" s="0"/>
      <c r="FH155" s="0"/>
      <c r="FI155" s="0"/>
      <c r="FJ155" s="0"/>
      <c r="FK155" s="0"/>
      <c r="FL155" s="0"/>
      <c r="FM155" s="0"/>
      <c r="FN155" s="0"/>
      <c r="FO155" s="0"/>
      <c r="FP155" s="0"/>
      <c r="FQ155" s="0"/>
      <c r="FR155" s="0"/>
      <c r="FS155" s="0"/>
      <c r="FT155" s="0"/>
      <c r="FU155" s="0"/>
      <c r="FV155" s="0"/>
      <c r="FW155" s="0"/>
      <c r="FX155" s="0"/>
      <c r="FY155" s="0"/>
      <c r="FZ155" s="0"/>
      <c r="GA155" s="0"/>
      <c r="GB155" s="0"/>
      <c r="GC155" s="0"/>
      <c r="GD155" s="0"/>
      <c r="GE155" s="0"/>
      <c r="GF155" s="0"/>
      <c r="GG155" s="0"/>
      <c r="GH155" s="0"/>
      <c r="GI155" s="0"/>
      <c r="GJ155" s="0"/>
      <c r="GK155" s="0"/>
      <c r="GL155" s="0"/>
      <c r="GM155" s="0"/>
      <c r="GN155" s="0"/>
      <c r="GO155" s="0"/>
      <c r="GP155" s="0"/>
      <c r="GQ155" s="0"/>
      <c r="GR155" s="0"/>
      <c r="GS155" s="0"/>
      <c r="GT155" s="0"/>
      <c r="GU155" s="0"/>
      <c r="GV155" s="0"/>
      <c r="GW155" s="0"/>
      <c r="GX155" s="0"/>
      <c r="GY155" s="0"/>
      <c r="GZ155" s="0"/>
      <c r="HA155" s="0"/>
      <c r="HB155" s="0"/>
      <c r="HC155" s="0"/>
      <c r="HD155" s="0"/>
      <c r="HE155" s="0"/>
      <c r="HF155" s="0"/>
      <c r="HG155" s="0"/>
      <c r="HH155" s="0"/>
      <c r="HI155" s="0"/>
      <c r="HJ155" s="0"/>
      <c r="HK155" s="0"/>
      <c r="HL155" s="0"/>
      <c r="HM155" s="0"/>
      <c r="HN155" s="0"/>
      <c r="HO155" s="0"/>
      <c r="HP155" s="0"/>
      <c r="HQ155" s="0"/>
      <c r="HR155" s="0"/>
      <c r="HS155" s="0"/>
      <c r="HT155" s="0"/>
      <c r="HU155" s="0"/>
      <c r="HV155" s="0"/>
      <c r="HW155" s="0"/>
      <c r="HX155" s="0"/>
      <c r="HY155" s="0"/>
      <c r="HZ155" s="0"/>
      <c r="IA155" s="0"/>
      <c r="IB155" s="0"/>
      <c r="IC155" s="0"/>
      <c r="ID155" s="0"/>
      <c r="IE155" s="0"/>
      <c r="IF155" s="0"/>
      <c r="IG155" s="0"/>
      <c r="IH155" s="0"/>
      <c r="II155" s="0"/>
      <c r="IJ155" s="0"/>
      <c r="IK155" s="0"/>
      <c r="IL155" s="0"/>
      <c r="IM155" s="0"/>
      <c r="IN155" s="0"/>
      <c r="IO155" s="0"/>
      <c r="IP155" s="0"/>
      <c r="IQ155" s="0"/>
      <c r="IR155" s="0"/>
      <c r="IS155" s="0"/>
      <c r="IT155" s="0"/>
      <c r="IU155" s="0"/>
      <c r="IV155" s="0"/>
      <c r="IW155" s="0"/>
    </row>
    <row r="156" customFormat="false" ht="12.75" hidden="false" customHeight="false" outlineLevel="0" collapsed="false">
      <c r="A156" s="0"/>
      <c r="B156" s="0"/>
      <c r="C156" s="0"/>
      <c r="D156" s="0"/>
      <c r="E156" s="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  <c r="Q156" s="0"/>
      <c r="R156" s="0"/>
      <c r="S156" s="0"/>
      <c r="T156" s="0"/>
      <c r="U156" s="0"/>
      <c r="V156" s="0"/>
      <c r="W156" s="0"/>
      <c r="X156" s="0"/>
      <c r="Y156" s="0"/>
      <c r="Z156" s="0"/>
      <c r="AA156" s="0"/>
      <c r="AB156" s="0"/>
      <c r="AC156" s="0"/>
      <c r="AD156" s="0"/>
      <c r="AE156" s="0"/>
      <c r="AF156" s="0"/>
      <c r="AG156" s="0"/>
      <c r="AH156" s="0"/>
      <c r="AI156" s="0"/>
      <c r="AJ156" s="0"/>
      <c r="AK156" s="0"/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  <c r="BC156" s="0"/>
      <c r="BD156" s="0"/>
      <c r="BE156" s="0"/>
      <c r="BF156" s="0"/>
      <c r="BG156" s="0"/>
      <c r="BH156" s="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0"/>
      <c r="BV156" s="0"/>
      <c r="BW156" s="0"/>
      <c r="BX156" s="0"/>
      <c r="BY156" s="0"/>
      <c r="BZ156" s="0"/>
      <c r="CA156" s="0"/>
      <c r="CB156" s="0"/>
      <c r="CC156" s="0"/>
      <c r="CD156" s="0"/>
      <c r="CE156" s="0"/>
      <c r="CF156" s="0"/>
      <c r="CG156" s="0"/>
      <c r="CH156" s="0"/>
      <c r="CI156" s="0"/>
      <c r="CJ156" s="0"/>
      <c r="CK156" s="0"/>
      <c r="CL156" s="0"/>
      <c r="CM156" s="0"/>
      <c r="CN156" s="0"/>
      <c r="CO156" s="0"/>
      <c r="CP156" s="0"/>
      <c r="CQ156" s="0"/>
      <c r="CR156" s="0"/>
      <c r="CS156" s="0"/>
      <c r="CT156" s="0"/>
      <c r="CU156" s="0"/>
      <c r="CV156" s="0"/>
      <c r="CW156" s="0"/>
      <c r="CX156" s="0"/>
      <c r="CY156" s="0"/>
      <c r="CZ156" s="0"/>
      <c r="DA156" s="0"/>
      <c r="DB156" s="0"/>
      <c r="DC156" s="0"/>
      <c r="DD156" s="0"/>
      <c r="DE156" s="0"/>
      <c r="DF156" s="0"/>
      <c r="DG156" s="0"/>
      <c r="DH156" s="0"/>
      <c r="DI156" s="0"/>
      <c r="DJ156" s="0"/>
      <c r="DK156" s="0"/>
      <c r="DL156" s="0"/>
      <c r="DM156" s="0"/>
      <c r="DN156" s="0"/>
      <c r="DO156" s="0"/>
      <c r="DP156" s="0"/>
      <c r="DQ156" s="0"/>
      <c r="DR156" s="0"/>
      <c r="DS156" s="0"/>
      <c r="DT156" s="0"/>
      <c r="DU156" s="0"/>
      <c r="DV156" s="0"/>
      <c r="DW156" s="0"/>
      <c r="DX156" s="0"/>
      <c r="DY156" s="0"/>
      <c r="DZ156" s="0"/>
      <c r="EA156" s="0"/>
      <c r="EB156" s="0"/>
      <c r="EC156" s="0"/>
      <c r="ED156" s="0"/>
      <c r="EE156" s="0"/>
      <c r="EF156" s="0"/>
      <c r="EG156" s="0"/>
      <c r="EH156" s="0"/>
      <c r="EI156" s="0"/>
      <c r="EJ156" s="0"/>
      <c r="EK156" s="0"/>
      <c r="EL156" s="0"/>
      <c r="EM156" s="0"/>
      <c r="EN156" s="0"/>
      <c r="EO156" s="0"/>
      <c r="EP156" s="0"/>
      <c r="EQ156" s="0"/>
      <c r="ER156" s="0"/>
      <c r="ES156" s="0"/>
      <c r="ET156" s="0"/>
      <c r="EU156" s="0"/>
      <c r="EV156" s="0"/>
      <c r="EW156" s="0"/>
      <c r="EX156" s="0"/>
      <c r="EY156" s="0"/>
      <c r="EZ156" s="0"/>
      <c r="FA156" s="0"/>
      <c r="FB156" s="0"/>
      <c r="FC156" s="0"/>
      <c r="FD156" s="0"/>
      <c r="FE156" s="0"/>
      <c r="FF156" s="0"/>
      <c r="FG156" s="0"/>
      <c r="FH156" s="0"/>
      <c r="FI156" s="0"/>
      <c r="FJ156" s="0"/>
      <c r="FK156" s="0"/>
      <c r="FL156" s="0"/>
      <c r="FM156" s="0"/>
      <c r="FN156" s="0"/>
      <c r="FO156" s="0"/>
      <c r="FP156" s="0"/>
      <c r="FQ156" s="0"/>
      <c r="FR156" s="0"/>
      <c r="FS156" s="0"/>
      <c r="FT156" s="0"/>
      <c r="FU156" s="0"/>
      <c r="FV156" s="0"/>
      <c r="FW156" s="0"/>
      <c r="FX156" s="0"/>
      <c r="FY156" s="0"/>
      <c r="FZ156" s="0"/>
      <c r="GA156" s="0"/>
      <c r="GB156" s="0"/>
      <c r="GC156" s="0"/>
      <c r="GD156" s="0"/>
      <c r="GE156" s="0"/>
      <c r="GF156" s="0"/>
      <c r="GG156" s="0"/>
      <c r="GH156" s="0"/>
      <c r="GI156" s="0"/>
      <c r="GJ156" s="0"/>
      <c r="GK156" s="0"/>
      <c r="GL156" s="0"/>
      <c r="GM156" s="0"/>
      <c r="GN156" s="0"/>
      <c r="GO156" s="0"/>
      <c r="GP156" s="0"/>
      <c r="GQ156" s="0"/>
      <c r="GR156" s="0"/>
      <c r="GS156" s="0"/>
      <c r="GT156" s="0"/>
      <c r="GU156" s="0"/>
      <c r="GV156" s="0"/>
      <c r="GW156" s="0"/>
      <c r="GX156" s="0"/>
      <c r="GY156" s="0"/>
      <c r="GZ156" s="0"/>
      <c r="HA156" s="0"/>
      <c r="HB156" s="0"/>
      <c r="HC156" s="0"/>
      <c r="HD156" s="0"/>
      <c r="HE156" s="0"/>
      <c r="HF156" s="0"/>
      <c r="HG156" s="0"/>
      <c r="HH156" s="0"/>
      <c r="HI156" s="0"/>
      <c r="HJ156" s="0"/>
      <c r="HK156" s="0"/>
      <c r="HL156" s="0"/>
      <c r="HM156" s="0"/>
      <c r="HN156" s="0"/>
      <c r="HO156" s="0"/>
      <c r="HP156" s="0"/>
      <c r="HQ156" s="0"/>
      <c r="HR156" s="0"/>
      <c r="HS156" s="0"/>
      <c r="HT156" s="0"/>
      <c r="HU156" s="0"/>
      <c r="HV156" s="0"/>
      <c r="HW156" s="0"/>
      <c r="HX156" s="0"/>
      <c r="HY156" s="0"/>
      <c r="HZ156" s="0"/>
      <c r="IA156" s="0"/>
      <c r="IB156" s="0"/>
      <c r="IC156" s="0"/>
      <c r="ID156" s="0"/>
      <c r="IE156" s="0"/>
      <c r="IF156" s="0"/>
      <c r="IG156" s="0"/>
      <c r="IH156" s="0"/>
      <c r="II156" s="0"/>
      <c r="IJ156" s="0"/>
      <c r="IK156" s="0"/>
      <c r="IL156" s="0"/>
      <c r="IM156" s="0"/>
      <c r="IN156" s="0"/>
      <c r="IO156" s="0"/>
      <c r="IP156" s="0"/>
      <c r="IQ156" s="0"/>
      <c r="IR156" s="0"/>
      <c r="IS156" s="0"/>
      <c r="IT156" s="0"/>
      <c r="IU156" s="0"/>
      <c r="IV156" s="0"/>
      <c r="IW156" s="0"/>
    </row>
    <row r="157" customFormat="false" ht="12.75" hidden="false" customHeight="false" outlineLevel="0" collapsed="false">
      <c r="A157" s="0"/>
      <c r="B157" s="0"/>
      <c r="C157" s="0"/>
      <c r="D157" s="0"/>
      <c r="E157" s="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  <c r="Q157" s="0"/>
      <c r="R157" s="0"/>
      <c r="S157" s="0"/>
      <c r="T157" s="0"/>
      <c r="U157" s="0"/>
      <c r="V157" s="0"/>
      <c r="W157" s="0"/>
      <c r="X157" s="0"/>
      <c r="Y157" s="0"/>
      <c r="Z157" s="0"/>
      <c r="AA157" s="0"/>
      <c r="AB157" s="0"/>
      <c r="AC157" s="0"/>
      <c r="AD157" s="0"/>
      <c r="AE157" s="0"/>
      <c r="AF157" s="0"/>
      <c r="AG157" s="0"/>
      <c r="AH157" s="0"/>
      <c r="AI157" s="0"/>
      <c r="AJ157" s="0"/>
      <c r="AK157" s="0"/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0"/>
      <c r="BV157" s="0"/>
      <c r="BW157" s="0"/>
      <c r="BX157" s="0"/>
      <c r="BY157" s="0"/>
      <c r="BZ157" s="0"/>
      <c r="CA157" s="0"/>
      <c r="CB157" s="0"/>
      <c r="CC157" s="0"/>
      <c r="CD157" s="0"/>
      <c r="CE157" s="0"/>
      <c r="CF157" s="0"/>
      <c r="CG157" s="0"/>
      <c r="CH157" s="0"/>
      <c r="CI157" s="0"/>
      <c r="CJ157" s="0"/>
      <c r="CK157" s="0"/>
      <c r="CL157" s="0"/>
      <c r="CM157" s="0"/>
      <c r="CN157" s="0"/>
      <c r="CO157" s="0"/>
      <c r="CP157" s="0"/>
      <c r="CQ157" s="0"/>
      <c r="CR157" s="0"/>
      <c r="CS157" s="0"/>
      <c r="CT157" s="0"/>
      <c r="CU157" s="0"/>
      <c r="CV157" s="0"/>
      <c r="CW157" s="0"/>
      <c r="CX157" s="0"/>
      <c r="CY157" s="0"/>
      <c r="CZ157" s="0"/>
      <c r="DA157" s="0"/>
      <c r="DB157" s="0"/>
      <c r="DC157" s="0"/>
      <c r="DD157" s="0"/>
      <c r="DE157" s="0"/>
      <c r="DF157" s="0"/>
      <c r="DG157" s="0"/>
      <c r="DH157" s="0"/>
      <c r="DI157" s="0"/>
      <c r="DJ157" s="0"/>
      <c r="DK157" s="0"/>
      <c r="DL157" s="0"/>
      <c r="DM157" s="0"/>
      <c r="DN157" s="0"/>
      <c r="DO157" s="0"/>
      <c r="DP157" s="0"/>
      <c r="DQ157" s="0"/>
      <c r="DR157" s="0"/>
      <c r="DS157" s="0"/>
      <c r="DT157" s="0"/>
      <c r="DU157" s="0"/>
      <c r="DV157" s="0"/>
      <c r="DW157" s="0"/>
      <c r="DX157" s="0"/>
      <c r="DY157" s="0"/>
      <c r="DZ157" s="0"/>
      <c r="EA157" s="0"/>
      <c r="EB157" s="0"/>
      <c r="EC157" s="0"/>
      <c r="ED157" s="0"/>
      <c r="EE157" s="0"/>
      <c r="EF157" s="0"/>
      <c r="EG157" s="0"/>
      <c r="EH157" s="0"/>
      <c r="EI157" s="0"/>
      <c r="EJ157" s="0"/>
      <c r="EK157" s="0"/>
      <c r="EL157" s="0"/>
      <c r="EM157" s="0"/>
      <c r="EN157" s="0"/>
      <c r="EO157" s="0"/>
      <c r="EP157" s="0"/>
      <c r="EQ157" s="0"/>
      <c r="ER157" s="0"/>
      <c r="ES157" s="0"/>
      <c r="ET157" s="0"/>
      <c r="EU157" s="0"/>
      <c r="EV157" s="0"/>
      <c r="EW157" s="0"/>
      <c r="EX157" s="0"/>
      <c r="EY157" s="0"/>
      <c r="EZ157" s="0"/>
      <c r="FA157" s="0"/>
      <c r="FB157" s="0"/>
      <c r="FC157" s="0"/>
      <c r="FD157" s="0"/>
      <c r="FE157" s="0"/>
      <c r="FF157" s="0"/>
      <c r="FG157" s="0"/>
      <c r="FH157" s="0"/>
      <c r="FI157" s="0"/>
      <c r="FJ157" s="0"/>
      <c r="FK157" s="0"/>
      <c r="FL157" s="0"/>
      <c r="FM157" s="0"/>
      <c r="FN157" s="0"/>
      <c r="FO157" s="0"/>
      <c r="FP157" s="0"/>
      <c r="FQ157" s="0"/>
      <c r="FR157" s="0"/>
      <c r="FS157" s="0"/>
      <c r="FT157" s="0"/>
      <c r="FU157" s="0"/>
      <c r="FV157" s="0"/>
      <c r="FW157" s="0"/>
      <c r="FX157" s="0"/>
      <c r="FY157" s="0"/>
      <c r="FZ157" s="0"/>
      <c r="GA157" s="0"/>
      <c r="GB157" s="0"/>
      <c r="GC157" s="0"/>
      <c r="GD157" s="0"/>
      <c r="GE157" s="0"/>
      <c r="GF157" s="0"/>
      <c r="GG157" s="0"/>
      <c r="GH157" s="0"/>
      <c r="GI157" s="0"/>
      <c r="GJ157" s="0"/>
      <c r="GK157" s="0"/>
      <c r="GL157" s="0"/>
      <c r="GM157" s="0"/>
      <c r="GN157" s="0"/>
      <c r="GO157" s="0"/>
      <c r="GP157" s="0"/>
      <c r="GQ157" s="0"/>
      <c r="GR157" s="0"/>
      <c r="GS157" s="0"/>
      <c r="GT157" s="0"/>
      <c r="GU157" s="0"/>
      <c r="GV157" s="0"/>
      <c r="GW157" s="0"/>
      <c r="GX157" s="0"/>
      <c r="GY157" s="0"/>
      <c r="GZ157" s="0"/>
      <c r="HA157" s="0"/>
      <c r="HB157" s="0"/>
      <c r="HC157" s="0"/>
      <c r="HD157" s="0"/>
      <c r="HE157" s="0"/>
      <c r="HF157" s="0"/>
      <c r="HG157" s="0"/>
      <c r="HH157" s="0"/>
      <c r="HI157" s="0"/>
      <c r="HJ157" s="0"/>
      <c r="HK157" s="0"/>
      <c r="HL157" s="0"/>
      <c r="HM157" s="0"/>
      <c r="HN157" s="0"/>
      <c r="HO157" s="0"/>
      <c r="HP157" s="0"/>
      <c r="HQ157" s="0"/>
      <c r="HR157" s="0"/>
      <c r="HS157" s="0"/>
      <c r="HT157" s="0"/>
      <c r="HU157" s="0"/>
      <c r="HV157" s="0"/>
      <c r="HW157" s="0"/>
      <c r="HX157" s="0"/>
      <c r="HY157" s="0"/>
      <c r="HZ157" s="0"/>
      <c r="IA157" s="0"/>
      <c r="IB157" s="0"/>
      <c r="IC157" s="0"/>
      <c r="ID157" s="0"/>
      <c r="IE157" s="0"/>
      <c r="IF157" s="0"/>
      <c r="IG157" s="0"/>
      <c r="IH157" s="0"/>
      <c r="II157" s="0"/>
      <c r="IJ157" s="0"/>
      <c r="IK157" s="0"/>
      <c r="IL157" s="0"/>
      <c r="IM157" s="0"/>
      <c r="IN157" s="0"/>
      <c r="IO157" s="0"/>
      <c r="IP157" s="0"/>
      <c r="IQ157" s="0"/>
      <c r="IR157" s="0"/>
      <c r="IS157" s="0"/>
      <c r="IT157" s="0"/>
      <c r="IU157" s="0"/>
      <c r="IV157" s="0"/>
      <c r="IW157" s="0"/>
    </row>
  </sheetData>
  <printOptions headings="false" gridLines="false" gridLinesSet="true" horizontalCentered="false" verticalCentered="false"/>
  <pageMargins left="0.747916666666667" right="0.747916666666667" top="0.984027777777778" bottom="0.75" header="0.511811023622047" footer="0.511811023622047"/>
  <pageSetup paperSize="5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2" topLeftCell="C26" activePane="bottomRight" state="frozen"/>
      <selection pane="topLeft" activeCell="A1" activeCellId="0" sqref="A1"/>
      <selection pane="topRight" activeCell="C1" activeCellId="0" sqref="C1"/>
      <selection pane="bottomLeft" activeCell="A26" activeCellId="0" sqref="A26"/>
      <selection pane="bottomRight" activeCell="B39" activeCellId="0" sqref="B3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2" width="4.7"/>
    <col collapsed="false" customWidth="true" hidden="false" outlineLevel="0" max="2" min="2" style="11" width="33.28"/>
    <col collapsed="false" customWidth="true" hidden="false" outlineLevel="0" max="3" min="3" style="11" width="9.7"/>
    <col collapsed="false" customWidth="true" hidden="false" outlineLevel="0" max="23" min="4" style="103" width="10.99"/>
    <col collapsed="false" customWidth="true" hidden="false" outlineLevel="0" max="24" min="24" style="102" width="26.99"/>
    <col collapsed="false" customWidth="false" hidden="false" outlineLevel="0" max="257" min="25" style="11" width="9.14"/>
  </cols>
  <sheetData>
    <row r="1" customFormat="false" ht="12.75" hidden="false" customHeight="false" outlineLevel="0" collapsed="false">
      <c r="A1" s="3" t="n">
        <v>1</v>
      </c>
      <c r="B1" s="104" t="s">
        <v>264</v>
      </c>
      <c r="C1" s="104"/>
      <c r="X1" s="105" t="s">
        <v>135</v>
      </c>
    </row>
    <row r="2" customFormat="false" ht="12.75" hidden="false" customHeight="false" outlineLevel="0" collapsed="false">
      <c r="A2" s="106" t="n">
        <f aca="false">A1+1</f>
        <v>2</v>
      </c>
      <c r="B2" s="107"/>
      <c r="C2" s="108" t="s">
        <v>2</v>
      </c>
      <c r="D2" s="109" t="n">
        <v>2001</v>
      </c>
      <c r="E2" s="109" t="n">
        <f aca="false">D2+1</f>
        <v>2002</v>
      </c>
      <c r="F2" s="109" t="n">
        <f aca="false">E2+1</f>
        <v>2003</v>
      </c>
      <c r="G2" s="109" t="n">
        <f aca="false">F2+1</f>
        <v>2004</v>
      </c>
      <c r="H2" s="109" t="n">
        <f aca="false">G2+1</f>
        <v>2005</v>
      </c>
      <c r="I2" s="109" t="n">
        <f aca="false">H2+1</f>
        <v>2006</v>
      </c>
      <c r="J2" s="109" t="n">
        <f aca="false">I2+1</f>
        <v>2007</v>
      </c>
      <c r="K2" s="109" t="n">
        <f aca="false">J2+1</f>
        <v>2008</v>
      </c>
      <c r="L2" s="109" t="n">
        <f aca="false">K2+1</f>
        <v>2009</v>
      </c>
      <c r="M2" s="109" t="n">
        <f aca="false">L2+1</f>
        <v>2010</v>
      </c>
      <c r="N2" s="109" t="n">
        <f aca="false">M2+1</f>
        <v>2011</v>
      </c>
      <c r="O2" s="109" t="n">
        <f aca="false">N2+1</f>
        <v>2012</v>
      </c>
      <c r="P2" s="109" t="n">
        <f aca="false">O2+1</f>
        <v>2013</v>
      </c>
      <c r="Q2" s="109" t="n">
        <f aca="false">P2+1</f>
        <v>2014</v>
      </c>
      <c r="R2" s="109" t="n">
        <f aca="false">Q2+1</f>
        <v>2015</v>
      </c>
      <c r="S2" s="109" t="n">
        <f aca="false">R2+1</f>
        <v>2016</v>
      </c>
      <c r="T2" s="109" t="n">
        <f aca="false">S2+1</f>
        <v>2017</v>
      </c>
      <c r="U2" s="109" t="n">
        <f aca="false">T2+1</f>
        <v>2018</v>
      </c>
      <c r="V2" s="109" t="n">
        <f aca="false">U2+1</f>
        <v>2019</v>
      </c>
      <c r="W2" s="109" t="n">
        <f aca="false">V2+1</f>
        <v>2020</v>
      </c>
      <c r="X2" s="110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  <c r="EH2" s="107"/>
      <c r="EI2" s="107"/>
      <c r="EJ2" s="107"/>
      <c r="EK2" s="107"/>
      <c r="EL2" s="107"/>
      <c r="EM2" s="107"/>
      <c r="EN2" s="107"/>
      <c r="EO2" s="107"/>
      <c r="EP2" s="107"/>
      <c r="EQ2" s="107"/>
      <c r="ER2" s="107"/>
      <c r="ES2" s="107"/>
      <c r="ET2" s="107"/>
      <c r="EU2" s="107"/>
      <c r="EV2" s="107"/>
      <c r="EW2" s="107"/>
      <c r="EX2" s="107"/>
      <c r="EY2" s="107"/>
      <c r="EZ2" s="107"/>
      <c r="FA2" s="107"/>
      <c r="FB2" s="107"/>
      <c r="FC2" s="107"/>
      <c r="FD2" s="107"/>
      <c r="FE2" s="107"/>
      <c r="FF2" s="107"/>
      <c r="FG2" s="107"/>
      <c r="FH2" s="107"/>
      <c r="FI2" s="107"/>
      <c r="FJ2" s="107"/>
      <c r="FK2" s="107"/>
      <c r="FL2" s="107"/>
      <c r="FM2" s="107"/>
      <c r="FN2" s="107"/>
      <c r="FO2" s="107"/>
      <c r="FP2" s="107"/>
      <c r="FQ2" s="107"/>
      <c r="FR2" s="107"/>
      <c r="FS2" s="107"/>
      <c r="FT2" s="107"/>
      <c r="FU2" s="107"/>
      <c r="FV2" s="107"/>
      <c r="FW2" s="107"/>
      <c r="FX2" s="107"/>
      <c r="FY2" s="107"/>
      <c r="FZ2" s="107"/>
      <c r="GA2" s="107"/>
      <c r="GB2" s="107"/>
      <c r="GC2" s="107"/>
      <c r="GD2" s="107"/>
      <c r="GE2" s="107"/>
      <c r="GF2" s="107"/>
      <c r="GG2" s="107"/>
      <c r="GH2" s="107"/>
      <c r="GI2" s="107"/>
      <c r="GJ2" s="107"/>
      <c r="GK2" s="107"/>
      <c r="GL2" s="107"/>
      <c r="GM2" s="107"/>
      <c r="GN2" s="107"/>
      <c r="GO2" s="107"/>
      <c r="GP2" s="107"/>
      <c r="GQ2" s="107"/>
      <c r="GR2" s="107"/>
      <c r="GS2" s="107"/>
      <c r="GT2" s="107"/>
      <c r="GU2" s="107"/>
      <c r="GV2" s="107"/>
      <c r="GW2" s="107"/>
      <c r="GX2" s="107"/>
      <c r="GY2" s="107"/>
      <c r="GZ2" s="107"/>
      <c r="HA2" s="107"/>
      <c r="HB2" s="107"/>
      <c r="HC2" s="107"/>
      <c r="HD2" s="107"/>
      <c r="HE2" s="107"/>
      <c r="HF2" s="107"/>
      <c r="HG2" s="107"/>
      <c r="HH2" s="107"/>
      <c r="HI2" s="107"/>
      <c r="HJ2" s="107"/>
      <c r="HK2" s="107"/>
      <c r="HL2" s="107"/>
      <c r="HM2" s="107"/>
      <c r="HN2" s="107"/>
      <c r="HO2" s="107"/>
      <c r="HP2" s="107"/>
      <c r="HQ2" s="107"/>
      <c r="HR2" s="107"/>
      <c r="HS2" s="107"/>
      <c r="HT2" s="107"/>
      <c r="HU2" s="107"/>
      <c r="HV2" s="107"/>
      <c r="HW2" s="107"/>
      <c r="HX2" s="107"/>
      <c r="HY2" s="107"/>
      <c r="HZ2" s="107"/>
      <c r="IA2" s="107"/>
      <c r="IB2" s="107"/>
      <c r="IC2" s="107"/>
      <c r="ID2" s="107"/>
      <c r="IE2" s="107"/>
      <c r="IF2" s="107"/>
      <c r="IG2" s="107"/>
      <c r="IH2" s="107"/>
      <c r="II2" s="107"/>
      <c r="IJ2" s="107"/>
      <c r="IK2" s="107"/>
      <c r="IL2" s="107"/>
      <c r="IM2" s="107"/>
      <c r="IN2" s="107"/>
      <c r="IO2" s="107"/>
      <c r="IP2" s="107"/>
      <c r="IQ2" s="107"/>
      <c r="IR2" s="107"/>
      <c r="IS2" s="107"/>
      <c r="IT2" s="107"/>
      <c r="IU2" s="107"/>
      <c r="IV2" s="107"/>
      <c r="IW2" s="107"/>
    </row>
    <row r="3" customFormat="false" ht="12.75" hidden="false" customHeight="false" outlineLevel="0" collapsed="false">
      <c r="A3" s="106" t="n">
        <f aca="false">A2+1</f>
        <v>3</v>
      </c>
      <c r="B3" s="20" t="s">
        <v>265</v>
      </c>
      <c r="C3" s="20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12"/>
    </row>
    <row r="4" customFormat="false" ht="12.75" hidden="false" customHeight="false" outlineLevel="0" collapsed="false">
      <c r="A4" s="106" t="n">
        <f aca="false">A3+1</f>
        <v>4</v>
      </c>
      <c r="B4" s="11" t="s">
        <v>266</v>
      </c>
      <c r="D4" s="18" t="n">
        <v>0</v>
      </c>
      <c r="E4" s="18" t="n">
        <f aca="false">D8</f>
        <v>2342.53382397843</v>
      </c>
      <c r="F4" s="18" t="n">
        <f aca="false">E8</f>
        <v>6447.64120268534</v>
      </c>
      <c r="G4" s="18" t="n">
        <f aca="false">F8</f>
        <v>13717.4485218509</v>
      </c>
      <c r="H4" s="18" t="n">
        <f aca="false">G8</f>
        <v>0</v>
      </c>
      <c r="I4" s="18" t="n">
        <f aca="false">H8</f>
        <v>0</v>
      </c>
      <c r="J4" s="18" t="n">
        <f aca="false">I8</f>
        <v>0</v>
      </c>
      <c r="K4" s="18" t="n">
        <f aca="false">J8</f>
        <v>0</v>
      </c>
      <c r="L4" s="18" t="n">
        <f aca="false">K8</f>
        <v>0</v>
      </c>
      <c r="M4" s="18" t="n">
        <f aca="false">L8</f>
        <v>0</v>
      </c>
      <c r="N4" s="18" t="n">
        <f aca="false">M8</f>
        <v>0</v>
      </c>
      <c r="O4" s="18" t="n">
        <f aca="false">N8</f>
        <v>0</v>
      </c>
      <c r="P4" s="18" t="n">
        <f aca="false">O8</f>
        <v>0</v>
      </c>
      <c r="Q4" s="18" t="n">
        <f aca="false">P8</f>
        <v>0</v>
      </c>
      <c r="R4" s="18" t="n">
        <f aca="false">Q8</f>
        <v>0</v>
      </c>
      <c r="S4" s="18" t="n">
        <f aca="false">R8</f>
        <v>0</v>
      </c>
      <c r="T4" s="18" t="n">
        <f aca="false">S8</f>
        <v>0</v>
      </c>
      <c r="U4" s="18" t="n">
        <f aca="false">T8</f>
        <v>0</v>
      </c>
      <c r="V4" s="18" t="n">
        <f aca="false">U8</f>
        <v>0</v>
      </c>
      <c r="W4" s="18" t="n">
        <f aca="false">V8</f>
        <v>0</v>
      </c>
      <c r="X4" s="113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70"/>
      <c r="DS4" s="170"/>
      <c r="DT4" s="170"/>
      <c r="DU4" s="170"/>
      <c r="DV4" s="170"/>
      <c r="DW4" s="170"/>
      <c r="DX4" s="170"/>
      <c r="DY4" s="170"/>
      <c r="DZ4" s="170"/>
      <c r="EA4" s="170"/>
      <c r="EB4" s="170"/>
      <c r="EC4" s="170"/>
      <c r="ED4" s="170"/>
      <c r="EE4" s="170"/>
      <c r="EF4" s="170"/>
      <c r="EG4" s="170"/>
      <c r="EH4" s="170"/>
      <c r="EI4" s="170"/>
      <c r="EJ4" s="170"/>
      <c r="EK4" s="170"/>
      <c r="EL4" s="170"/>
      <c r="EM4" s="170"/>
      <c r="EN4" s="170"/>
      <c r="EO4" s="170"/>
      <c r="EP4" s="170"/>
      <c r="EQ4" s="170"/>
      <c r="ER4" s="170"/>
      <c r="ES4" s="170"/>
      <c r="ET4" s="170"/>
      <c r="EU4" s="170"/>
      <c r="EV4" s="170"/>
      <c r="EW4" s="170"/>
      <c r="EX4" s="170"/>
      <c r="EY4" s="170"/>
      <c r="EZ4" s="170"/>
      <c r="FA4" s="170"/>
      <c r="FB4" s="170"/>
      <c r="FC4" s="170"/>
      <c r="FD4" s="170"/>
      <c r="FE4" s="170"/>
      <c r="FF4" s="170"/>
      <c r="FG4" s="170"/>
      <c r="FH4" s="170"/>
      <c r="FI4" s="170"/>
      <c r="FJ4" s="170"/>
      <c r="FK4" s="170"/>
      <c r="FL4" s="170"/>
      <c r="FM4" s="170"/>
      <c r="FN4" s="170"/>
      <c r="FO4" s="170"/>
      <c r="FP4" s="170"/>
      <c r="FQ4" s="170"/>
      <c r="FR4" s="170"/>
      <c r="FS4" s="170"/>
      <c r="FT4" s="170"/>
      <c r="FU4" s="170"/>
      <c r="FV4" s="170"/>
      <c r="FW4" s="170"/>
      <c r="FX4" s="170"/>
      <c r="FY4" s="170"/>
      <c r="FZ4" s="170"/>
      <c r="GA4" s="170"/>
      <c r="GB4" s="170"/>
      <c r="GC4" s="170"/>
      <c r="GD4" s="170"/>
      <c r="GE4" s="170"/>
      <c r="GF4" s="170"/>
      <c r="GG4" s="170"/>
      <c r="GH4" s="170"/>
      <c r="GI4" s="170"/>
      <c r="GJ4" s="170"/>
      <c r="GK4" s="170"/>
      <c r="GL4" s="170"/>
      <c r="GM4" s="170"/>
      <c r="GN4" s="170"/>
      <c r="GO4" s="170"/>
      <c r="GP4" s="170"/>
      <c r="GQ4" s="170"/>
      <c r="GR4" s="170"/>
      <c r="GS4" s="170"/>
      <c r="GT4" s="170"/>
      <c r="GU4" s="170"/>
      <c r="GV4" s="170"/>
      <c r="GW4" s="170"/>
      <c r="GX4" s="170"/>
      <c r="GY4" s="170"/>
      <c r="GZ4" s="170"/>
      <c r="HA4" s="170"/>
      <c r="HB4" s="170"/>
      <c r="HC4" s="170"/>
      <c r="HD4" s="170"/>
      <c r="HE4" s="170"/>
      <c r="HF4" s="170"/>
      <c r="HG4" s="170"/>
      <c r="HH4" s="170"/>
      <c r="HI4" s="170"/>
      <c r="HJ4" s="170"/>
      <c r="HK4" s="170"/>
      <c r="HL4" s="170"/>
      <c r="HM4" s="170"/>
      <c r="HN4" s="170"/>
      <c r="HO4" s="170"/>
      <c r="HP4" s="170"/>
      <c r="HQ4" s="170"/>
      <c r="HR4" s="170"/>
      <c r="HS4" s="170"/>
      <c r="HT4" s="170"/>
      <c r="HU4" s="170"/>
      <c r="HV4" s="170"/>
      <c r="HW4" s="170"/>
      <c r="HX4" s="170"/>
      <c r="HY4" s="170"/>
      <c r="HZ4" s="170"/>
      <c r="IA4" s="170"/>
      <c r="IB4" s="170"/>
      <c r="IC4" s="170"/>
      <c r="ID4" s="170"/>
      <c r="IE4" s="170"/>
      <c r="IF4" s="170"/>
      <c r="IG4" s="170"/>
      <c r="IH4" s="170"/>
      <c r="II4" s="170"/>
      <c r="IJ4" s="170"/>
      <c r="IK4" s="170"/>
      <c r="IL4" s="170"/>
      <c r="IM4" s="170"/>
      <c r="IN4" s="170"/>
      <c r="IO4" s="170"/>
      <c r="IP4" s="170"/>
      <c r="IQ4" s="170"/>
      <c r="IR4" s="170"/>
      <c r="IS4" s="170"/>
      <c r="IT4" s="170"/>
      <c r="IU4" s="170"/>
      <c r="IV4" s="170"/>
      <c r="IW4" s="170"/>
    </row>
    <row r="5" customFormat="false" ht="12.75" hidden="false" customHeight="false" outlineLevel="0" collapsed="false">
      <c r="A5" s="106" t="n">
        <f aca="false">A4+1</f>
        <v>5</v>
      </c>
      <c r="B5" s="11" t="s">
        <v>267</v>
      </c>
      <c r="D5" s="18" t="n">
        <f aca="false">Assumptions!D26</f>
        <v>2342.53382397843</v>
      </c>
      <c r="E5" s="18" t="n">
        <f aca="false">Assumptions!E26*0.6</f>
        <v>4105.10737870691</v>
      </c>
      <c r="F5" s="18" t="n">
        <f aca="false">Assumptions!F26*0.4</f>
        <v>7269.80731916559</v>
      </c>
      <c r="G5" s="18" t="n">
        <f aca="false">Assumptions!G26*0.445</f>
        <v>-0</v>
      </c>
      <c r="H5" s="18" t="n">
        <f aca="false">Assumptions!H26*0.445</f>
        <v>-0</v>
      </c>
      <c r="I5" s="18" t="n">
        <f aca="false">Assumptions!I26*0.445</f>
        <v>-0</v>
      </c>
      <c r="J5" s="18" t="n">
        <f aca="false">Assumptions!J26*0.445</f>
        <v>-0</v>
      </c>
      <c r="K5" s="18" t="n">
        <f aca="false">Assumptions!K26*0.445</f>
        <v>-0</v>
      </c>
      <c r="L5" s="18" t="n">
        <f aca="false">Assumptions!L26*0.445</f>
        <v>-0</v>
      </c>
      <c r="M5" s="18" t="n">
        <f aca="false">Assumptions!M26*0.445</f>
        <v>-0</v>
      </c>
      <c r="N5" s="18" t="n">
        <f aca="false">Assumptions!N26*0.445</f>
        <v>-0</v>
      </c>
      <c r="O5" s="18" t="n">
        <f aca="false">Assumptions!O26*0.445</f>
        <v>-0</v>
      </c>
      <c r="P5" s="18" t="n">
        <f aca="false">Assumptions!P26*0.445</f>
        <v>-0</v>
      </c>
      <c r="Q5" s="18" t="n">
        <f aca="false">Assumptions!Q26*0.445</f>
        <v>-0</v>
      </c>
      <c r="R5" s="18" t="n">
        <f aca="false">Assumptions!R26*0.445</f>
        <v>-0</v>
      </c>
      <c r="S5" s="18" t="n">
        <f aca="false">Assumptions!S26*0.445</f>
        <v>-0</v>
      </c>
      <c r="T5" s="18" t="n">
        <f aca="false">Assumptions!T26*0.445</f>
        <v>-0</v>
      </c>
      <c r="U5" s="18" t="n">
        <f aca="false">Assumptions!U26*0.445</f>
        <v>-0</v>
      </c>
      <c r="V5" s="18" t="n">
        <f aca="false">Assumptions!V26*0.445</f>
        <v>-0</v>
      </c>
      <c r="W5" s="18" t="n">
        <f aca="false">Assumptions!W26*0.445</f>
        <v>-0</v>
      </c>
      <c r="X5" s="113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70"/>
      <c r="AY5" s="170"/>
      <c r="AZ5" s="170"/>
      <c r="BA5" s="170"/>
      <c r="BB5" s="170"/>
      <c r="BC5" s="170"/>
      <c r="BD5" s="170"/>
      <c r="BE5" s="170"/>
      <c r="BF5" s="170"/>
      <c r="BG5" s="170"/>
      <c r="BH5" s="170"/>
      <c r="BI5" s="170"/>
      <c r="BJ5" s="170"/>
      <c r="BK5" s="170"/>
      <c r="BL5" s="170"/>
      <c r="BM5" s="170"/>
      <c r="BN5" s="170"/>
      <c r="BO5" s="170"/>
      <c r="BP5" s="170"/>
      <c r="BQ5" s="170"/>
      <c r="BR5" s="170"/>
      <c r="BS5" s="170"/>
      <c r="BT5" s="170"/>
      <c r="BU5" s="170"/>
      <c r="BV5" s="170"/>
      <c r="BW5" s="170"/>
      <c r="BX5" s="170"/>
      <c r="BY5" s="170"/>
      <c r="BZ5" s="170"/>
      <c r="CA5" s="170"/>
      <c r="CB5" s="170"/>
      <c r="CC5" s="170"/>
      <c r="CD5" s="170"/>
      <c r="CE5" s="170"/>
      <c r="CF5" s="170"/>
      <c r="CG5" s="170"/>
      <c r="CH5" s="170"/>
      <c r="CI5" s="170"/>
      <c r="CJ5" s="170"/>
      <c r="CK5" s="170"/>
      <c r="CL5" s="170"/>
      <c r="CM5" s="170"/>
      <c r="CN5" s="170"/>
      <c r="CO5" s="170"/>
      <c r="CP5" s="170"/>
      <c r="CQ5" s="170"/>
      <c r="CR5" s="170"/>
      <c r="CS5" s="170"/>
      <c r="CT5" s="170"/>
      <c r="CU5" s="170"/>
      <c r="CV5" s="170"/>
      <c r="CW5" s="170"/>
      <c r="CX5" s="170"/>
      <c r="CY5" s="170"/>
      <c r="CZ5" s="170"/>
      <c r="DA5" s="170"/>
      <c r="DB5" s="170"/>
      <c r="DC5" s="170"/>
      <c r="DD5" s="170"/>
      <c r="DE5" s="170"/>
      <c r="DF5" s="170"/>
      <c r="DG5" s="170"/>
      <c r="DH5" s="170"/>
      <c r="DI5" s="170"/>
      <c r="DJ5" s="170"/>
      <c r="DK5" s="170"/>
      <c r="DL5" s="170"/>
      <c r="DM5" s="170"/>
      <c r="DN5" s="170"/>
      <c r="DO5" s="170"/>
      <c r="DP5" s="170"/>
      <c r="DQ5" s="170"/>
      <c r="DR5" s="170"/>
      <c r="DS5" s="170"/>
      <c r="DT5" s="170"/>
      <c r="DU5" s="170"/>
      <c r="DV5" s="170"/>
      <c r="DW5" s="170"/>
      <c r="DX5" s="170"/>
      <c r="DY5" s="170"/>
      <c r="DZ5" s="170"/>
      <c r="EA5" s="170"/>
      <c r="EB5" s="170"/>
      <c r="EC5" s="170"/>
      <c r="ED5" s="170"/>
      <c r="EE5" s="170"/>
      <c r="EF5" s="170"/>
      <c r="EG5" s="170"/>
      <c r="EH5" s="170"/>
      <c r="EI5" s="170"/>
      <c r="EJ5" s="170"/>
      <c r="EK5" s="170"/>
      <c r="EL5" s="170"/>
      <c r="EM5" s="170"/>
      <c r="EN5" s="170"/>
      <c r="EO5" s="170"/>
      <c r="EP5" s="170"/>
      <c r="EQ5" s="170"/>
      <c r="ER5" s="170"/>
      <c r="ES5" s="170"/>
      <c r="ET5" s="170"/>
      <c r="EU5" s="170"/>
      <c r="EV5" s="170"/>
      <c r="EW5" s="170"/>
      <c r="EX5" s="170"/>
      <c r="EY5" s="170"/>
      <c r="EZ5" s="170"/>
      <c r="FA5" s="170"/>
      <c r="FB5" s="170"/>
      <c r="FC5" s="170"/>
      <c r="FD5" s="170"/>
      <c r="FE5" s="170"/>
      <c r="FF5" s="170"/>
      <c r="FG5" s="170"/>
      <c r="FH5" s="170"/>
      <c r="FI5" s="170"/>
      <c r="FJ5" s="170"/>
      <c r="FK5" s="170"/>
      <c r="FL5" s="170"/>
      <c r="FM5" s="170"/>
      <c r="FN5" s="170"/>
      <c r="FO5" s="170"/>
      <c r="FP5" s="170"/>
      <c r="FQ5" s="170"/>
      <c r="FR5" s="170"/>
      <c r="FS5" s="170"/>
      <c r="FT5" s="170"/>
      <c r="FU5" s="170"/>
      <c r="FV5" s="170"/>
      <c r="FW5" s="170"/>
      <c r="FX5" s="170"/>
      <c r="FY5" s="170"/>
      <c r="FZ5" s="170"/>
      <c r="GA5" s="170"/>
      <c r="GB5" s="170"/>
      <c r="GC5" s="170"/>
      <c r="GD5" s="170"/>
      <c r="GE5" s="170"/>
      <c r="GF5" s="170"/>
      <c r="GG5" s="170"/>
      <c r="GH5" s="170"/>
      <c r="GI5" s="170"/>
      <c r="GJ5" s="170"/>
      <c r="GK5" s="170"/>
      <c r="GL5" s="170"/>
      <c r="GM5" s="170"/>
      <c r="GN5" s="170"/>
      <c r="GO5" s="170"/>
      <c r="GP5" s="170"/>
      <c r="GQ5" s="170"/>
      <c r="GR5" s="170"/>
      <c r="GS5" s="170"/>
      <c r="GT5" s="170"/>
      <c r="GU5" s="170"/>
      <c r="GV5" s="170"/>
      <c r="GW5" s="170"/>
      <c r="GX5" s="170"/>
      <c r="GY5" s="170"/>
      <c r="GZ5" s="170"/>
      <c r="HA5" s="170"/>
      <c r="HB5" s="170"/>
      <c r="HC5" s="170"/>
      <c r="HD5" s="170"/>
      <c r="HE5" s="170"/>
      <c r="HF5" s="170"/>
      <c r="HG5" s="170"/>
      <c r="HH5" s="170"/>
      <c r="HI5" s="170"/>
      <c r="HJ5" s="170"/>
      <c r="HK5" s="170"/>
      <c r="HL5" s="170"/>
      <c r="HM5" s="170"/>
      <c r="HN5" s="170"/>
      <c r="HO5" s="170"/>
      <c r="HP5" s="170"/>
      <c r="HQ5" s="170"/>
      <c r="HR5" s="170"/>
      <c r="HS5" s="170"/>
      <c r="HT5" s="170"/>
      <c r="HU5" s="170"/>
      <c r="HV5" s="170"/>
      <c r="HW5" s="170"/>
      <c r="HX5" s="170"/>
      <c r="HY5" s="170"/>
      <c r="HZ5" s="170"/>
      <c r="IA5" s="170"/>
      <c r="IB5" s="170"/>
      <c r="IC5" s="170"/>
      <c r="ID5" s="170"/>
      <c r="IE5" s="170"/>
      <c r="IF5" s="170"/>
      <c r="IG5" s="170"/>
      <c r="IH5" s="170"/>
      <c r="II5" s="170"/>
      <c r="IJ5" s="170"/>
      <c r="IK5" s="170"/>
      <c r="IL5" s="170"/>
      <c r="IM5" s="170"/>
      <c r="IN5" s="170"/>
      <c r="IO5" s="170"/>
      <c r="IP5" s="170"/>
      <c r="IQ5" s="170"/>
      <c r="IR5" s="170"/>
      <c r="IS5" s="170"/>
      <c r="IT5" s="170"/>
      <c r="IU5" s="170"/>
      <c r="IV5" s="170"/>
      <c r="IW5" s="170"/>
    </row>
    <row r="6" customFormat="false" ht="12.75" hidden="false" customHeight="false" outlineLevel="0" collapsed="false">
      <c r="A6" s="106" t="n">
        <f aca="false">A5+1</f>
        <v>6</v>
      </c>
      <c r="B6" s="11" t="s">
        <v>268</v>
      </c>
      <c r="D6" s="18" t="n">
        <v>0</v>
      </c>
      <c r="E6" s="18" t="n">
        <v>0</v>
      </c>
      <c r="F6" s="18" t="n">
        <v>0</v>
      </c>
      <c r="G6" s="18" t="n">
        <v>0</v>
      </c>
      <c r="H6" s="18" t="n">
        <v>0</v>
      </c>
      <c r="I6" s="18" t="n">
        <v>0</v>
      </c>
      <c r="J6" s="18" t="n">
        <v>0</v>
      </c>
      <c r="K6" s="18" t="n">
        <v>0</v>
      </c>
      <c r="L6" s="18" t="n">
        <v>0</v>
      </c>
      <c r="M6" s="18" t="n">
        <v>0</v>
      </c>
      <c r="N6" s="18" t="n">
        <v>0</v>
      </c>
      <c r="O6" s="18" t="n">
        <v>0</v>
      </c>
      <c r="P6" s="18" t="n">
        <v>0</v>
      </c>
      <c r="Q6" s="18" t="n">
        <v>0</v>
      </c>
      <c r="R6" s="18" t="n">
        <v>0</v>
      </c>
      <c r="S6" s="18" t="n">
        <v>0</v>
      </c>
      <c r="T6" s="18" t="n">
        <v>0</v>
      </c>
      <c r="U6" s="18" t="n">
        <v>0</v>
      </c>
      <c r="V6" s="18" t="n">
        <v>0</v>
      </c>
      <c r="W6" s="18" t="n">
        <v>0</v>
      </c>
      <c r="X6" s="113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170"/>
      <c r="AS6" s="170"/>
      <c r="AT6" s="170"/>
      <c r="AU6" s="170"/>
      <c r="AV6" s="170"/>
      <c r="AW6" s="170"/>
      <c r="AX6" s="170"/>
      <c r="AY6" s="170"/>
      <c r="AZ6" s="170"/>
      <c r="BA6" s="170"/>
      <c r="BB6" s="170"/>
      <c r="BC6" s="170"/>
      <c r="BD6" s="170"/>
      <c r="BE6" s="170"/>
      <c r="BF6" s="170"/>
      <c r="BG6" s="170"/>
      <c r="BH6" s="170"/>
      <c r="BI6" s="170"/>
      <c r="BJ6" s="170"/>
      <c r="BK6" s="170"/>
      <c r="BL6" s="170"/>
      <c r="BM6" s="170"/>
      <c r="BN6" s="170"/>
      <c r="BO6" s="170"/>
      <c r="BP6" s="170"/>
      <c r="BQ6" s="170"/>
      <c r="BR6" s="170"/>
      <c r="BS6" s="170"/>
      <c r="BT6" s="170"/>
      <c r="BU6" s="170"/>
      <c r="BV6" s="170"/>
      <c r="BW6" s="170"/>
      <c r="BX6" s="170"/>
      <c r="BY6" s="170"/>
      <c r="BZ6" s="170"/>
      <c r="CA6" s="170"/>
      <c r="CB6" s="170"/>
      <c r="CC6" s="170"/>
      <c r="CD6" s="170"/>
      <c r="CE6" s="170"/>
      <c r="CF6" s="170"/>
      <c r="CG6" s="170"/>
      <c r="CH6" s="170"/>
      <c r="CI6" s="170"/>
      <c r="CJ6" s="170"/>
      <c r="CK6" s="170"/>
      <c r="CL6" s="170"/>
      <c r="CM6" s="170"/>
      <c r="CN6" s="170"/>
      <c r="CO6" s="170"/>
      <c r="CP6" s="170"/>
      <c r="CQ6" s="170"/>
      <c r="CR6" s="170"/>
      <c r="CS6" s="170"/>
      <c r="CT6" s="170"/>
      <c r="CU6" s="170"/>
      <c r="CV6" s="170"/>
      <c r="CW6" s="170"/>
      <c r="CX6" s="170"/>
      <c r="CY6" s="170"/>
      <c r="CZ6" s="170"/>
      <c r="DA6" s="170"/>
      <c r="DB6" s="170"/>
      <c r="DC6" s="170"/>
      <c r="DD6" s="170"/>
      <c r="DE6" s="170"/>
      <c r="DF6" s="170"/>
      <c r="DG6" s="170"/>
      <c r="DH6" s="170"/>
      <c r="DI6" s="170"/>
      <c r="DJ6" s="170"/>
      <c r="DK6" s="170"/>
      <c r="DL6" s="170"/>
      <c r="DM6" s="170"/>
      <c r="DN6" s="170"/>
      <c r="DO6" s="170"/>
      <c r="DP6" s="170"/>
      <c r="DQ6" s="170"/>
      <c r="DR6" s="170"/>
      <c r="DS6" s="170"/>
      <c r="DT6" s="170"/>
      <c r="DU6" s="170"/>
      <c r="DV6" s="170"/>
      <c r="DW6" s="170"/>
      <c r="DX6" s="170"/>
      <c r="DY6" s="170"/>
      <c r="DZ6" s="170"/>
      <c r="EA6" s="170"/>
      <c r="EB6" s="170"/>
      <c r="EC6" s="170"/>
      <c r="ED6" s="170"/>
      <c r="EE6" s="170"/>
      <c r="EF6" s="170"/>
      <c r="EG6" s="170"/>
      <c r="EH6" s="170"/>
      <c r="EI6" s="170"/>
      <c r="EJ6" s="170"/>
      <c r="EK6" s="170"/>
      <c r="EL6" s="170"/>
      <c r="EM6" s="170"/>
      <c r="EN6" s="170"/>
      <c r="EO6" s="170"/>
      <c r="EP6" s="170"/>
      <c r="EQ6" s="170"/>
      <c r="ER6" s="170"/>
      <c r="ES6" s="170"/>
      <c r="ET6" s="170"/>
      <c r="EU6" s="170"/>
      <c r="EV6" s="170"/>
      <c r="EW6" s="170"/>
      <c r="EX6" s="170"/>
      <c r="EY6" s="170"/>
      <c r="EZ6" s="170"/>
      <c r="FA6" s="170"/>
      <c r="FB6" s="170"/>
      <c r="FC6" s="170"/>
      <c r="FD6" s="170"/>
      <c r="FE6" s="170"/>
      <c r="FF6" s="170"/>
      <c r="FG6" s="170"/>
      <c r="FH6" s="170"/>
      <c r="FI6" s="170"/>
      <c r="FJ6" s="170"/>
      <c r="FK6" s="170"/>
      <c r="FL6" s="170"/>
      <c r="FM6" s="170"/>
      <c r="FN6" s="170"/>
      <c r="FO6" s="170"/>
      <c r="FP6" s="170"/>
      <c r="FQ6" s="170"/>
      <c r="FR6" s="170"/>
      <c r="FS6" s="170"/>
      <c r="FT6" s="170"/>
      <c r="FU6" s="170"/>
      <c r="FV6" s="170"/>
      <c r="FW6" s="170"/>
      <c r="FX6" s="170"/>
      <c r="FY6" s="170"/>
      <c r="FZ6" s="170"/>
      <c r="GA6" s="170"/>
      <c r="GB6" s="170"/>
      <c r="GC6" s="170"/>
      <c r="GD6" s="170"/>
      <c r="GE6" s="170"/>
      <c r="GF6" s="170"/>
      <c r="GG6" s="170"/>
      <c r="GH6" s="170"/>
      <c r="GI6" s="170"/>
      <c r="GJ6" s="170"/>
      <c r="GK6" s="170"/>
      <c r="GL6" s="170"/>
      <c r="GM6" s="170"/>
      <c r="GN6" s="170"/>
      <c r="GO6" s="170"/>
      <c r="GP6" s="170"/>
      <c r="GQ6" s="170"/>
      <c r="GR6" s="170"/>
      <c r="GS6" s="170"/>
      <c r="GT6" s="170"/>
      <c r="GU6" s="170"/>
      <c r="GV6" s="170"/>
      <c r="GW6" s="170"/>
      <c r="GX6" s="170"/>
      <c r="GY6" s="170"/>
      <c r="GZ6" s="170"/>
      <c r="HA6" s="170"/>
      <c r="HB6" s="170"/>
      <c r="HC6" s="170"/>
      <c r="HD6" s="170"/>
      <c r="HE6" s="170"/>
      <c r="HF6" s="170"/>
      <c r="HG6" s="170"/>
      <c r="HH6" s="170"/>
      <c r="HI6" s="170"/>
      <c r="HJ6" s="170"/>
      <c r="HK6" s="170"/>
      <c r="HL6" s="170"/>
      <c r="HM6" s="170"/>
      <c r="HN6" s="170"/>
      <c r="HO6" s="170"/>
      <c r="HP6" s="170"/>
      <c r="HQ6" s="170"/>
      <c r="HR6" s="170"/>
      <c r="HS6" s="170"/>
      <c r="HT6" s="170"/>
      <c r="HU6" s="170"/>
      <c r="HV6" s="170"/>
      <c r="HW6" s="170"/>
      <c r="HX6" s="170"/>
      <c r="HY6" s="170"/>
      <c r="HZ6" s="170"/>
      <c r="IA6" s="170"/>
      <c r="IB6" s="170"/>
      <c r="IC6" s="170"/>
      <c r="ID6" s="170"/>
      <c r="IE6" s="170"/>
      <c r="IF6" s="170"/>
      <c r="IG6" s="170"/>
      <c r="IH6" s="170"/>
      <c r="II6" s="170"/>
      <c r="IJ6" s="170"/>
      <c r="IK6" s="170"/>
      <c r="IL6" s="170"/>
      <c r="IM6" s="170"/>
      <c r="IN6" s="170"/>
      <c r="IO6" s="170"/>
      <c r="IP6" s="170"/>
      <c r="IQ6" s="170"/>
      <c r="IR6" s="170"/>
      <c r="IS6" s="170"/>
      <c r="IT6" s="170"/>
      <c r="IU6" s="170"/>
      <c r="IV6" s="170"/>
      <c r="IW6" s="170"/>
    </row>
    <row r="7" customFormat="false" ht="12.75" hidden="false" customHeight="false" outlineLevel="0" collapsed="false">
      <c r="A7" s="106" t="n">
        <f aca="false">A6+1</f>
        <v>7</v>
      </c>
      <c r="B7" s="11" t="s">
        <v>269</v>
      </c>
      <c r="D7" s="18" t="n">
        <f aca="false">-'EBSCS Waterfall'!D17</f>
        <v>-0</v>
      </c>
      <c r="E7" s="18" t="n">
        <f aca="false">-'EBSCS Waterfall'!E17</f>
        <v>-0</v>
      </c>
      <c r="F7" s="18" t="n">
        <f aca="false">-'EBSCS Waterfall'!F17</f>
        <v>-0</v>
      </c>
      <c r="G7" s="18" t="n">
        <f aca="false">-'EBSCS Waterfall'!G17</f>
        <v>-13717.4485218509</v>
      </c>
      <c r="H7" s="18" t="n">
        <f aca="false">-'EBSCS Waterfall'!H17</f>
        <v>-0</v>
      </c>
      <c r="I7" s="18" t="n">
        <f aca="false">-'EBSCS Waterfall'!I17</f>
        <v>-0</v>
      </c>
      <c r="J7" s="18" t="n">
        <f aca="false">-'EBSCS Waterfall'!J17</f>
        <v>-0</v>
      </c>
      <c r="K7" s="18" t="n">
        <f aca="false">-'EBSCS Waterfall'!K17</f>
        <v>-0</v>
      </c>
      <c r="L7" s="18" t="n">
        <f aca="false">-'EBSCS Waterfall'!L17</f>
        <v>-0</v>
      </c>
      <c r="M7" s="18" t="n">
        <f aca="false">-'EBSCS Waterfall'!M17</f>
        <v>-0</v>
      </c>
      <c r="N7" s="18" t="n">
        <f aca="false">-'EBSCS Waterfall'!N17</f>
        <v>-0</v>
      </c>
      <c r="O7" s="18" t="n">
        <f aca="false">-'EBSCS Waterfall'!O17</f>
        <v>-0</v>
      </c>
      <c r="P7" s="18" t="n">
        <f aca="false">-'EBSCS Waterfall'!P17</f>
        <v>-0</v>
      </c>
      <c r="Q7" s="18" t="n">
        <f aca="false">-'EBSCS Waterfall'!Q17</f>
        <v>-0</v>
      </c>
      <c r="R7" s="18" t="n">
        <f aca="false">-'EBSCS Waterfall'!R17</f>
        <v>-0</v>
      </c>
      <c r="S7" s="18" t="n">
        <f aca="false">-'EBSCS Waterfall'!S17</f>
        <v>-0</v>
      </c>
      <c r="T7" s="18" t="n">
        <f aca="false">-'EBSCS Waterfall'!T17</f>
        <v>-0</v>
      </c>
      <c r="U7" s="18" t="n">
        <f aca="false">-'EBSCS Waterfall'!U17</f>
        <v>-0</v>
      </c>
      <c r="V7" s="18" t="n">
        <f aca="false">-'EBSCS Waterfall'!V17</f>
        <v>-0</v>
      </c>
      <c r="W7" s="18" t="n">
        <f aca="false">-'EBSCS Waterfall'!W17</f>
        <v>-0</v>
      </c>
      <c r="X7" s="113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  <c r="AY7" s="170"/>
      <c r="AZ7" s="170"/>
      <c r="BA7" s="170"/>
      <c r="BB7" s="170"/>
      <c r="BC7" s="170"/>
      <c r="BD7" s="170"/>
      <c r="BE7" s="170"/>
      <c r="BF7" s="170"/>
      <c r="BG7" s="170"/>
      <c r="BH7" s="170"/>
      <c r="BI7" s="170"/>
      <c r="BJ7" s="170"/>
      <c r="BK7" s="170"/>
      <c r="BL7" s="170"/>
      <c r="BM7" s="170"/>
      <c r="BN7" s="170"/>
      <c r="BO7" s="170"/>
      <c r="BP7" s="170"/>
      <c r="BQ7" s="170"/>
      <c r="BR7" s="170"/>
      <c r="BS7" s="170"/>
      <c r="BT7" s="170"/>
      <c r="BU7" s="170"/>
      <c r="BV7" s="170"/>
      <c r="BW7" s="170"/>
      <c r="BX7" s="170"/>
      <c r="BY7" s="170"/>
      <c r="BZ7" s="170"/>
      <c r="CA7" s="170"/>
      <c r="CB7" s="170"/>
      <c r="CC7" s="170"/>
      <c r="CD7" s="170"/>
      <c r="CE7" s="170"/>
      <c r="CF7" s="170"/>
      <c r="CG7" s="170"/>
      <c r="CH7" s="170"/>
      <c r="CI7" s="170"/>
      <c r="CJ7" s="170"/>
      <c r="CK7" s="170"/>
      <c r="CL7" s="170"/>
      <c r="CM7" s="170"/>
      <c r="CN7" s="170"/>
      <c r="CO7" s="170"/>
      <c r="CP7" s="170"/>
      <c r="CQ7" s="170"/>
      <c r="CR7" s="170"/>
      <c r="CS7" s="170"/>
      <c r="CT7" s="170"/>
      <c r="CU7" s="170"/>
      <c r="CV7" s="170"/>
      <c r="CW7" s="170"/>
      <c r="CX7" s="170"/>
      <c r="CY7" s="170"/>
      <c r="CZ7" s="170"/>
      <c r="DA7" s="170"/>
      <c r="DB7" s="170"/>
      <c r="DC7" s="170"/>
      <c r="DD7" s="170"/>
      <c r="DE7" s="170"/>
      <c r="DF7" s="170"/>
      <c r="DG7" s="170"/>
      <c r="DH7" s="170"/>
      <c r="DI7" s="170"/>
      <c r="DJ7" s="170"/>
      <c r="DK7" s="170"/>
      <c r="DL7" s="170"/>
      <c r="DM7" s="170"/>
      <c r="DN7" s="170"/>
      <c r="DO7" s="170"/>
      <c r="DP7" s="170"/>
      <c r="DQ7" s="170"/>
      <c r="DR7" s="170"/>
      <c r="DS7" s="170"/>
      <c r="DT7" s="170"/>
      <c r="DU7" s="170"/>
      <c r="DV7" s="170"/>
      <c r="DW7" s="170"/>
      <c r="DX7" s="170"/>
      <c r="DY7" s="170"/>
      <c r="DZ7" s="170"/>
      <c r="EA7" s="170"/>
      <c r="EB7" s="170"/>
      <c r="EC7" s="170"/>
      <c r="ED7" s="170"/>
      <c r="EE7" s="170"/>
      <c r="EF7" s="170"/>
      <c r="EG7" s="170"/>
      <c r="EH7" s="170"/>
      <c r="EI7" s="170"/>
      <c r="EJ7" s="170"/>
      <c r="EK7" s="170"/>
      <c r="EL7" s="170"/>
      <c r="EM7" s="170"/>
      <c r="EN7" s="170"/>
      <c r="EO7" s="170"/>
      <c r="EP7" s="170"/>
      <c r="EQ7" s="170"/>
      <c r="ER7" s="170"/>
      <c r="ES7" s="170"/>
      <c r="ET7" s="170"/>
      <c r="EU7" s="170"/>
      <c r="EV7" s="170"/>
      <c r="EW7" s="170"/>
      <c r="EX7" s="170"/>
      <c r="EY7" s="170"/>
      <c r="EZ7" s="170"/>
      <c r="FA7" s="170"/>
      <c r="FB7" s="170"/>
      <c r="FC7" s="170"/>
      <c r="FD7" s="170"/>
      <c r="FE7" s="170"/>
      <c r="FF7" s="170"/>
      <c r="FG7" s="170"/>
      <c r="FH7" s="170"/>
      <c r="FI7" s="170"/>
      <c r="FJ7" s="170"/>
      <c r="FK7" s="170"/>
      <c r="FL7" s="170"/>
      <c r="FM7" s="170"/>
      <c r="FN7" s="170"/>
      <c r="FO7" s="170"/>
      <c r="FP7" s="170"/>
      <c r="FQ7" s="170"/>
      <c r="FR7" s="170"/>
      <c r="FS7" s="170"/>
      <c r="FT7" s="170"/>
      <c r="FU7" s="170"/>
      <c r="FV7" s="170"/>
      <c r="FW7" s="170"/>
      <c r="FX7" s="170"/>
      <c r="FY7" s="170"/>
      <c r="FZ7" s="170"/>
      <c r="GA7" s="170"/>
      <c r="GB7" s="170"/>
      <c r="GC7" s="170"/>
      <c r="GD7" s="170"/>
      <c r="GE7" s="170"/>
      <c r="GF7" s="170"/>
      <c r="GG7" s="170"/>
      <c r="GH7" s="170"/>
      <c r="GI7" s="170"/>
      <c r="GJ7" s="170"/>
      <c r="GK7" s="170"/>
      <c r="GL7" s="170"/>
      <c r="GM7" s="170"/>
      <c r="GN7" s="170"/>
      <c r="GO7" s="170"/>
      <c r="GP7" s="170"/>
      <c r="GQ7" s="170"/>
      <c r="GR7" s="170"/>
      <c r="GS7" s="170"/>
      <c r="GT7" s="170"/>
      <c r="GU7" s="170"/>
      <c r="GV7" s="170"/>
      <c r="GW7" s="170"/>
      <c r="GX7" s="170"/>
      <c r="GY7" s="170"/>
      <c r="GZ7" s="170"/>
      <c r="HA7" s="170"/>
      <c r="HB7" s="170"/>
      <c r="HC7" s="170"/>
      <c r="HD7" s="170"/>
      <c r="HE7" s="170"/>
      <c r="HF7" s="170"/>
      <c r="HG7" s="170"/>
      <c r="HH7" s="170"/>
      <c r="HI7" s="170"/>
      <c r="HJ7" s="170"/>
      <c r="HK7" s="170"/>
      <c r="HL7" s="170"/>
      <c r="HM7" s="170"/>
      <c r="HN7" s="170"/>
      <c r="HO7" s="170"/>
      <c r="HP7" s="170"/>
      <c r="HQ7" s="170"/>
      <c r="HR7" s="170"/>
      <c r="HS7" s="170"/>
      <c r="HT7" s="170"/>
      <c r="HU7" s="170"/>
      <c r="HV7" s="170"/>
      <c r="HW7" s="170"/>
      <c r="HX7" s="170"/>
      <c r="HY7" s="170"/>
      <c r="HZ7" s="170"/>
      <c r="IA7" s="170"/>
      <c r="IB7" s="170"/>
      <c r="IC7" s="170"/>
      <c r="ID7" s="170"/>
      <c r="IE7" s="170"/>
      <c r="IF7" s="170"/>
      <c r="IG7" s="170"/>
      <c r="IH7" s="170"/>
      <c r="II7" s="170"/>
      <c r="IJ7" s="170"/>
      <c r="IK7" s="170"/>
      <c r="IL7" s="170"/>
      <c r="IM7" s="170"/>
      <c r="IN7" s="170"/>
      <c r="IO7" s="170"/>
      <c r="IP7" s="170"/>
      <c r="IQ7" s="170"/>
      <c r="IR7" s="170"/>
      <c r="IS7" s="170"/>
      <c r="IT7" s="170"/>
      <c r="IU7" s="170"/>
      <c r="IV7" s="170"/>
      <c r="IW7" s="170"/>
    </row>
    <row r="8" customFormat="false" ht="12.75" hidden="false" customHeight="false" outlineLevel="0" collapsed="false">
      <c r="A8" s="106" t="n">
        <f aca="false">A7+1</f>
        <v>8</v>
      </c>
      <c r="B8" s="11" t="s">
        <v>270</v>
      </c>
      <c r="D8" s="18" t="n">
        <f aca="false">SUM(D4:D7)</f>
        <v>2342.53382397843</v>
      </c>
      <c r="E8" s="18" t="n">
        <f aca="false">SUM(E4:E7)</f>
        <v>6447.64120268534</v>
      </c>
      <c r="F8" s="18" t="n">
        <f aca="false">SUM(F4:F7)</f>
        <v>13717.4485218509</v>
      </c>
      <c r="G8" s="18" t="n">
        <f aca="false">SUM(G4:G7)</f>
        <v>0</v>
      </c>
      <c r="H8" s="18" t="n">
        <f aca="false">SUM(H4:H7)</f>
        <v>0</v>
      </c>
      <c r="I8" s="18" t="n">
        <f aca="false">SUM(I4:I7)</f>
        <v>0</v>
      </c>
      <c r="J8" s="18" t="n">
        <f aca="false">SUM(J4:J7)</f>
        <v>0</v>
      </c>
      <c r="K8" s="18" t="n">
        <f aca="false">SUM(K4:K7)</f>
        <v>0</v>
      </c>
      <c r="L8" s="18" t="n">
        <f aca="false">SUM(L4:L7)</f>
        <v>0</v>
      </c>
      <c r="M8" s="18" t="n">
        <f aca="false">SUM(M4:M7)</f>
        <v>0</v>
      </c>
      <c r="N8" s="18" t="n">
        <f aca="false">SUM(N4:N7)</f>
        <v>0</v>
      </c>
      <c r="O8" s="18" t="n">
        <f aca="false">SUM(O4:O7)</f>
        <v>0</v>
      </c>
      <c r="P8" s="18" t="n">
        <f aca="false">SUM(P4:P7)</f>
        <v>0</v>
      </c>
      <c r="Q8" s="18" t="n">
        <f aca="false">SUM(Q4:Q7)</f>
        <v>0</v>
      </c>
      <c r="R8" s="18" t="n">
        <f aca="false">SUM(R4:R7)</f>
        <v>0</v>
      </c>
      <c r="S8" s="18" t="n">
        <f aca="false">SUM(S4:S7)</f>
        <v>0</v>
      </c>
      <c r="T8" s="18" t="n">
        <f aca="false">SUM(T4:T7)</f>
        <v>0</v>
      </c>
      <c r="U8" s="18" t="n">
        <f aca="false">SUM(U4:U7)</f>
        <v>0</v>
      </c>
      <c r="V8" s="18" t="n">
        <f aca="false">SUM(V4:V7)</f>
        <v>0</v>
      </c>
      <c r="W8" s="18" t="n">
        <f aca="false">SUM(W4:W7)</f>
        <v>0</v>
      </c>
      <c r="X8" s="113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0"/>
      <c r="AQ8" s="170"/>
      <c r="AR8" s="170"/>
      <c r="AS8" s="170"/>
      <c r="AT8" s="170"/>
      <c r="AU8" s="170"/>
      <c r="AV8" s="170"/>
      <c r="AW8" s="170"/>
      <c r="AX8" s="170"/>
      <c r="AY8" s="170"/>
      <c r="AZ8" s="170"/>
      <c r="BA8" s="170"/>
      <c r="BB8" s="170"/>
      <c r="BC8" s="170"/>
      <c r="BD8" s="170"/>
      <c r="BE8" s="170"/>
      <c r="BF8" s="170"/>
      <c r="BG8" s="170"/>
      <c r="BH8" s="170"/>
      <c r="BI8" s="170"/>
      <c r="BJ8" s="170"/>
      <c r="BK8" s="170"/>
      <c r="BL8" s="170"/>
      <c r="BM8" s="170"/>
      <c r="BN8" s="170"/>
      <c r="BO8" s="170"/>
      <c r="BP8" s="170"/>
      <c r="BQ8" s="170"/>
      <c r="BR8" s="170"/>
      <c r="BS8" s="170"/>
      <c r="BT8" s="170"/>
      <c r="BU8" s="170"/>
      <c r="BV8" s="170"/>
      <c r="BW8" s="170"/>
      <c r="BX8" s="170"/>
      <c r="BY8" s="170"/>
      <c r="BZ8" s="170"/>
      <c r="CA8" s="170"/>
      <c r="CB8" s="170"/>
      <c r="CC8" s="170"/>
      <c r="CD8" s="170"/>
      <c r="CE8" s="170"/>
      <c r="CF8" s="170"/>
      <c r="CG8" s="170"/>
      <c r="CH8" s="170"/>
      <c r="CI8" s="170"/>
      <c r="CJ8" s="170"/>
      <c r="CK8" s="170"/>
      <c r="CL8" s="170"/>
      <c r="CM8" s="170"/>
      <c r="CN8" s="170"/>
      <c r="CO8" s="170"/>
      <c r="CP8" s="170"/>
      <c r="CQ8" s="170"/>
      <c r="CR8" s="170"/>
      <c r="CS8" s="170"/>
      <c r="CT8" s="170"/>
      <c r="CU8" s="170"/>
      <c r="CV8" s="170"/>
      <c r="CW8" s="170"/>
      <c r="CX8" s="170"/>
      <c r="CY8" s="170"/>
      <c r="CZ8" s="170"/>
      <c r="DA8" s="170"/>
      <c r="DB8" s="170"/>
      <c r="DC8" s="170"/>
      <c r="DD8" s="170"/>
      <c r="DE8" s="170"/>
      <c r="DF8" s="170"/>
      <c r="DG8" s="170"/>
      <c r="DH8" s="170"/>
      <c r="DI8" s="170"/>
      <c r="DJ8" s="170"/>
      <c r="DK8" s="170"/>
      <c r="DL8" s="170"/>
      <c r="DM8" s="170"/>
      <c r="DN8" s="170"/>
      <c r="DO8" s="170"/>
      <c r="DP8" s="170"/>
      <c r="DQ8" s="170"/>
      <c r="DR8" s="170"/>
      <c r="DS8" s="170"/>
      <c r="DT8" s="170"/>
      <c r="DU8" s="170"/>
      <c r="DV8" s="170"/>
      <c r="DW8" s="170"/>
      <c r="DX8" s="170"/>
      <c r="DY8" s="170"/>
      <c r="DZ8" s="170"/>
      <c r="EA8" s="170"/>
      <c r="EB8" s="170"/>
      <c r="EC8" s="170"/>
      <c r="ED8" s="170"/>
      <c r="EE8" s="170"/>
      <c r="EF8" s="170"/>
      <c r="EG8" s="170"/>
      <c r="EH8" s="170"/>
      <c r="EI8" s="170"/>
      <c r="EJ8" s="170"/>
      <c r="EK8" s="170"/>
      <c r="EL8" s="170"/>
      <c r="EM8" s="170"/>
      <c r="EN8" s="170"/>
      <c r="EO8" s="170"/>
      <c r="EP8" s="170"/>
      <c r="EQ8" s="170"/>
      <c r="ER8" s="170"/>
      <c r="ES8" s="170"/>
      <c r="ET8" s="170"/>
      <c r="EU8" s="170"/>
      <c r="EV8" s="170"/>
      <c r="EW8" s="170"/>
      <c r="EX8" s="170"/>
      <c r="EY8" s="170"/>
      <c r="EZ8" s="170"/>
      <c r="FA8" s="170"/>
      <c r="FB8" s="170"/>
      <c r="FC8" s="170"/>
      <c r="FD8" s="170"/>
      <c r="FE8" s="170"/>
      <c r="FF8" s="170"/>
      <c r="FG8" s="170"/>
      <c r="FH8" s="170"/>
      <c r="FI8" s="170"/>
      <c r="FJ8" s="170"/>
      <c r="FK8" s="170"/>
      <c r="FL8" s="170"/>
      <c r="FM8" s="170"/>
      <c r="FN8" s="170"/>
      <c r="FO8" s="170"/>
      <c r="FP8" s="170"/>
      <c r="FQ8" s="170"/>
      <c r="FR8" s="170"/>
      <c r="FS8" s="170"/>
      <c r="FT8" s="170"/>
      <c r="FU8" s="170"/>
      <c r="FV8" s="170"/>
      <c r="FW8" s="170"/>
      <c r="FX8" s="170"/>
      <c r="FY8" s="170"/>
      <c r="FZ8" s="170"/>
      <c r="GA8" s="170"/>
      <c r="GB8" s="170"/>
      <c r="GC8" s="170"/>
      <c r="GD8" s="170"/>
      <c r="GE8" s="170"/>
      <c r="GF8" s="170"/>
      <c r="GG8" s="170"/>
      <c r="GH8" s="170"/>
      <c r="GI8" s="170"/>
      <c r="GJ8" s="170"/>
      <c r="GK8" s="170"/>
      <c r="GL8" s="170"/>
      <c r="GM8" s="170"/>
      <c r="GN8" s="170"/>
      <c r="GO8" s="170"/>
      <c r="GP8" s="170"/>
      <c r="GQ8" s="170"/>
      <c r="GR8" s="170"/>
      <c r="GS8" s="170"/>
      <c r="GT8" s="170"/>
      <c r="GU8" s="170"/>
      <c r="GV8" s="170"/>
      <c r="GW8" s="170"/>
      <c r="GX8" s="170"/>
      <c r="GY8" s="170"/>
      <c r="GZ8" s="170"/>
      <c r="HA8" s="170"/>
      <c r="HB8" s="170"/>
      <c r="HC8" s="170"/>
      <c r="HD8" s="170"/>
      <c r="HE8" s="170"/>
      <c r="HF8" s="170"/>
      <c r="HG8" s="170"/>
      <c r="HH8" s="170"/>
      <c r="HI8" s="170"/>
      <c r="HJ8" s="170"/>
      <c r="HK8" s="170"/>
      <c r="HL8" s="170"/>
      <c r="HM8" s="170"/>
      <c r="HN8" s="170"/>
      <c r="HO8" s="170"/>
      <c r="HP8" s="170"/>
      <c r="HQ8" s="170"/>
      <c r="HR8" s="170"/>
      <c r="HS8" s="170"/>
      <c r="HT8" s="170"/>
      <c r="HU8" s="170"/>
      <c r="HV8" s="170"/>
      <c r="HW8" s="170"/>
      <c r="HX8" s="170"/>
      <c r="HY8" s="170"/>
      <c r="HZ8" s="170"/>
      <c r="IA8" s="170"/>
      <c r="IB8" s="170"/>
      <c r="IC8" s="170"/>
      <c r="ID8" s="170"/>
      <c r="IE8" s="170"/>
      <c r="IF8" s="170"/>
      <c r="IG8" s="170"/>
      <c r="IH8" s="170"/>
      <c r="II8" s="170"/>
      <c r="IJ8" s="170"/>
      <c r="IK8" s="170"/>
      <c r="IL8" s="170"/>
      <c r="IM8" s="170"/>
      <c r="IN8" s="170"/>
      <c r="IO8" s="170"/>
      <c r="IP8" s="170"/>
      <c r="IQ8" s="170"/>
      <c r="IR8" s="170"/>
      <c r="IS8" s="170"/>
      <c r="IT8" s="170"/>
      <c r="IU8" s="170"/>
      <c r="IV8" s="170"/>
      <c r="IW8" s="170"/>
    </row>
    <row r="9" customFormat="false" ht="12.75" hidden="false" customHeight="false" outlineLevel="0" collapsed="false">
      <c r="A9" s="106" t="n">
        <f aca="false">A8+1</f>
        <v>9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13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0"/>
      <c r="BE9" s="170"/>
      <c r="BF9" s="170"/>
      <c r="BG9" s="170"/>
      <c r="BH9" s="170"/>
      <c r="BI9" s="170"/>
      <c r="BJ9" s="170"/>
      <c r="BK9" s="170"/>
      <c r="BL9" s="170"/>
      <c r="BM9" s="170"/>
      <c r="BN9" s="170"/>
      <c r="BO9" s="170"/>
      <c r="BP9" s="170"/>
      <c r="BQ9" s="170"/>
      <c r="BR9" s="170"/>
      <c r="BS9" s="170"/>
      <c r="BT9" s="170"/>
      <c r="BU9" s="170"/>
      <c r="BV9" s="170"/>
      <c r="BW9" s="170"/>
      <c r="BX9" s="170"/>
      <c r="BY9" s="170"/>
      <c r="BZ9" s="170"/>
      <c r="CA9" s="170"/>
      <c r="CB9" s="170"/>
      <c r="CC9" s="170"/>
      <c r="CD9" s="170"/>
      <c r="CE9" s="170"/>
      <c r="CF9" s="170"/>
      <c r="CG9" s="170"/>
      <c r="CH9" s="170"/>
      <c r="CI9" s="170"/>
      <c r="CJ9" s="170"/>
      <c r="CK9" s="170"/>
      <c r="CL9" s="170"/>
      <c r="CM9" s="170"/>
      <c r="CN9" s="170"/>
      <c r="CO9" s="170"/>
      <c r="CP9" s="170"/>
      <c r="CQ9" s="170"/>
      <c r="CR9" s="170"/>
      <c r="CS9" s="170"/>
      <c r="CT9" s="170"/>
      <c r="CU9" s="170"/>
      <c r="CV9" s="170"/>
      <c r="CW9" s="170"/>
      <c r="CX9" s="170"/>
      <c r="CY9" s="170"/>
      <c r="CZ9" s="170"/>
      <c r="DA9" s="170"/>
      <c r="DB9" s="170"/>
      <c r="DC9" s="170"/>
      <c r="DD9" s="170"/>
      <c r="DE9" s="170"/>
      <c r="DF9" s="170"/>
      <c r="DG9" s="170"/>
      <c r="DH9" s="170"/>
      <c r="DI9" s="170"/>
      <c r="DJ9" s="170"/>
      <c r="DK9" s="170"/>
      <c r="DL9" s="170"/>
      <c r="DM9" s="170"/>
      <c r="DN9" s="170"/>
      <c r="DO9" s="170"/>
      <c r="DP9" s="170"/>
      <c r="DQ9" s="170"/>
      <c r="DR9" s="170"/>
      <c r="DS9" s="170"/>
      <c r="DT9" s="170"/>
      <c r="DU9" s="170"/>
      <c r="DV9" s="170"/>
      <c r="DW9" s="170"/>
      <c r="DX9" s="170"/>
      <c r="DY9" s="170"/>
      <c r="DZ9" s="170"/>
      <c r="EA9" s="170"/>
      <c r="EB9" s="170"/>
      <c r="EC9" s="170"/>
      <c r="ED9" s="170"/>
      <c r="EE9" s="170"/>
      <c r="EF9" s="170"/>
      <c r="EG9" s="170"/>
      <c r="EH9" s="170"/>
      <c r="EI9" s="170"/>
      <c r="EJ9" s="170"/>
      <c r="EK9" s="170"/>
      <c r="EL9" s="170"/>
      <c r="EM9" s="170"/>
      <c r="EN9" s="170"/>
      <c r="EO9" s="170"/>
      <c r="EP9" s="170"/>
      <c r="EQ9" s="170"/>
      <c r="ER9" s="170"/>
      <c r="ES9" s="170"/>
      <c r="ET9" s="170"/>
      <c r="EU9" s="170"/>
      <c r="EV9" s="170"/>
      <c r="EW9" s="170"/>
      <c r="EX9" s="170"/>
      <c r="EY9" s="170"/>
      <c r="EZ9" s="170"/>
      <c r="FA9" s="170"/>
      <c r="FB9" s="170"/>
      <c r="FC9" s="170"/>
      <c r="FD9" s="170"/>
      <c r="FE9" s="170"/>
      <c r="FF9" s="170"/>
      <c r="FG9" s="170"/>
      <c r="FH9" s="170"/>
      <c r="FI9" s="170"/>
      <c r="FJ9" s="170"/>
      <c r="FK9" s="170"/>
      <c r="FL9" s="170"/>
      <c r="FM9" s="170"/>
      <c r="FN9" s="170"/>
      <c r="FO9" s="170"/>
      <c r="FP9" s="170"/>
      <c r="FQ9" s="170"/>
      <c r="FR9" s="170"/>
      <c r="FS9" s="170"/>
      <c r="FT9" s="170"/>
      <c r="FU9" s="170"/>
      <c r="FV9" s="170"/>
      <c r="FW9" s="170"/>
      <c r="FX9" s="170"/>
      <c r="FY9" s="170"/>
      <c r="FZ9" s="170"/>
      <c r="GA9" s="170"/>
      <c r="GB9" s="170"/>
      <c r="GC9" s="170"/>
      <c r="GD9" s="170"/>
      <c r="GE9" s="170"/>
      <c r="GF9" s="170"/>
      <c r="GG9" s="170"/>
      <c r="GH9" s="170"/>
      <c r="GI9" s="170"/>
      <c r="GJ9" s="170"/>
      <c r="GK9" s="170"/>
      <c r="GL9" s="170"/>
      <c r="GM9" s="170"/>
      <c r="GN9" s="170"/>
      <c r="GO9" s="170"/>
      <c r="GP9" s="170"/>
      <c r="GQ9" s="170"/>
      <c r="GR9" s="170"/>
      <c r="GS9" s="170"/>
      <c r="GT9" s="170"/>
      <c r="GU9" s="170"/>
      <c r="GV9" s="170"/>
      <c r="GW9" s="170"/>
      <c r="GX9" s="170"/>
      <c r="GY9" s="170"/>
      <c r="GZ9" s="170"/>
      <c r="HA9" s="170"/>
      <c r="HB9" s="170"/>
      <c r="HC9" s="170"/>
      <c r="HD9" s="170"/>
      <c r="HE9" s="170"/>
      <c r="HF9" s="170"/>
      <c r="HG9" s="170"/>
      <c r="HH9" s="170"/>
      <c r="HI9" s="170"/>
      <c r="HJ9" s="170"/>
      <c r="HK9" s="170"/>
      <c r="HL9" s="170"/>
      <c r="HM9" s="170"/>
      <c r="HN9" s="170"/>
      <c r="HO9" s="170"/>
      <c r="HP9" s="170"/>
      <c r="HQ9" s="170"/>
      <c r="HR9" s="170"/>
      <c r="HS9" s="170"/>
      <c r="HT9" s="170"/>
      <c r="HU9" s="170"/>
      <c r="HV9" s="170"/>
      <c r="HW9" s="170"/>
      <c r="HX9" s="170"/>
      <c r="HY9" s="170"/>
      <c r="HZ9" s="170"/>
      <c r="IA9" s="170"/>
      <c r="IB9" s="170"/>
      <c r="IC9" s="170"/>
      <c r="ID9" s="170"/>
      <c r="IE9" s="170"/>
      <c r="IF9" s="170"/>
      <c r="IG9" s="170"/>
      <c r="IH9" s="170"/>
      <c r="II9" s="170"/>
      <c r="IJ9" s="170"/>
      <c r="IK9" s="170"/>
      <c r="IL9" s="170"/>
      <c r="IM9" s="170"/>
      <c r="IN9" s="170"/>
      <c r="IO9" s="170"/>
      <c r="IP9" s="170"/>
      <c r="IQ9" s="170"/>
      <c r="IR9" s="170"/>
      <c r="IS9" s="170"/>
      <c r="IT9" s="170"/>
      <c r="IU9" s="170"/>
      <c r="IV9" s="170"/>
      <c r="IW9" s="170"/>
    </row>
    <row r="10" customFormat="false" ht="12.75" hidden="false" customHeight="false" outlineLevel="0" collapsed="false">
      <c r="A10" s="106" t="n">
        <f aca="false">A9+1</f>
        <v>10</v>
      </c>
      <c r="B10" s="11" t="s">
        <v>271</v>
      </c>
      <c r="D10" s="180" t="n">
        <v>0.2</v>
      </c>
      <c r="E10" s="177" t="n">
        <f aca="false">D10</f>
        <v>0.2</v>
      </c>
      <c r="F10" s="177" t="n">
        <f aca="false">E10</f>
        <v>0.2</v>
      </c>
      <c r="G10" s="177" t="n">
        <f aca="false">F10</f>
        <v>0.2</v>
      </c>
      <c r="H10" s="177" t="n">
        <f aca="false">G10</f>
        <v>0.2</v>
      </c>
      <c r="I10" s="177" t="n">
        <f aca="false">H10</f>
        <v>0.2</v>
      </c>
      <c r="J10" s="177" t="n">
        <f aca="false">I10</f>
        <v>0.2</v>
      </c>
      <c r="K10" s="177" t="n">
        <f aca="false">J10</f>
        <v>0.2</v>
      </c>
      <c r="L10" s="177" t="n">
        <f aca="false">K10</f>
        <v>0.2</v>
      </c>
      <c r="M10" s="177" t="n">
        <f aca="false">L10</f>
        <v>0.2</v>
      </c>
      <c r="N10" s="177" t="n">
        <f aca="false">M10</f>
        <v>0.2</v>
      </c>
      <c r="O10" s="177" t="n">
        <f aca="false">N10</f>
        <v>0.2</v>
      </c>
      <c r="P10" s="177" t="n">
        <f aca="false">O10</f>
        <v>0.2</v>
      </c>
      <c r="Q10" s="177" t="n">
        <f aca="false">P10</f>
        <v>0.2</v>
      </c>
      <c r="R10" s="177" t="n">
        <f aca="false">Q10</f>
        <v>0.2</v>
      </c>
      <c r="S10" s="177" t="n">
        <f aca="false">R10</f>
        <v>0.2</v>
      </c>
      <c r="T10" s="177" t="n">
        <f aca="false">S10</f>
        <v>0.2</v>
      </c>
      <c r="U10" s="177" t="n">
        <f aca="false">T10</f>
        <v>0.2</v>
      </c>
      <c r="V10" s="177" t="n">
        <f aca="false">U10</f>
        <v>0.2</v>
      </c>
      <c r="W10" s="177" t="n">
        <f aca="false">V10</f>
        <v>0.2</v>
      </c>
      <c r="X10" s="113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0"/>
      <c r="BG10" s="170"/>
      <c r="BH10" s="170"/>
      <c r="BI10" s="170"/>
      <c r="BJ10" s="170"/>
      <c r="BK10" s="170"/>
      <c r="BL10" s="170"/>
      <c r="BM10" s="170"/>
      <c r="BN10" s="170"/>
      <c r="BO10" s="170"/>
      <c r="BP10" s="170"/>
      <c r="BQ10" s="170"/>
      <c r="BR10" s="170"/>
      <c r="BS10" s="170"/>
      <c r="BT10" s="170"/>
      <c r="BU10" s="170"/>
      <c r="BV10" s="170"/>
      <c r="BW10" s="170"/>
      <c r="BX10" s="170"/>
      <c r="BY10" s="170"/>
      <c r="BZ10" s="170"/>
      <c r="CA10" s="170"/>
      <c r="CB10" s="170"/>
      <c r="CC10" s="170"/>
      <c r="CD10" s="170"/>
      <c r="CE10" s="170"/>
      <c r="CF10" s="170"/>
      <c r="CG10" s="170"/>
      <c r="CH10" s="170"/>
      <c r="CI10" s="170"/>
      <c r="CJ10" s="170"/>
      <c r="CK10" s="170"/>
      <c r="CL10" s="170"/>
      <c r="CM10" s="170"/>
      <c r="CN10" s="170"/>
      <c r="CO10" s="170"/>
      <c r="CP10" s="170"/>
      <c r="CQ10" s="170"/>
      <c r="CR10" s="170"/>
      <c r="CS10" s="170"/>
      <c r="CT10" s="170"/>
      <c r="CU10" s="170"/>
      <c r="CV10" s="170"/>
      <c r="CW10" s="170"/>
      <c r="CX10" s="170"/>
      <c r="CY10" s="170"/>
      <c r="CZ10" s="170"/>
      <c r="DA10" s="170"/>
      <c r="DB10" s="170"/>
      <c r="DC10" s="170"/>
      <c r="DD10" s="170"/>
      <c r="DE10" s="170"/>
      <c r="DF10" s="170"/>
      <c r="DG10" s="170"/>
      <c r="DH10" s="170"/>
      <c r="DI10" s="170"/>
      <c r="DJ10" s="170"/>
      <c r="DK10" s="170"/>
      <c r="DL10" s="170"/>
      <c r="DM10" s="170"/>
      <c r="DN10" s="170"/>
      <c r="DO10" s="170"/>
      <c r="DP10" s="170"/>
      <c r="DQ10" s="170"/>
      <c r="DR10" s="170"/>
      <c r="DS10" s="170"/>
      <c r="DT10" s="170"/>
      <c r="DU10" s="170"/>
      <c r="DV10" s="170"/>
      <c r="DW10" s="170"/>
      <c r="DX10" s="170"/>
      <c r="DY10" s="170"/>
      <c r="DZ10" s="170"/>
      <c r="EA10" s="170"/>
      <c r="EB10" s="170"/>
      <c r="EC10" s="170"/>
      <c r="ED10" s="170"/>
      <c r="EE10" s="170"/>
      <c r="EF10" s="170"/>
      <c r="EG10" s="170"/>
      <c r="EH10" s="170"/>
      <c r="EI10" s="170"/>
      <c r="EJ10" s="170"/>
      <c r="EK10" s="170"/>
      <c r="EL10" s="170"/>
      <c r="EM10" s="170"/>
      <c r="EN10" s="170"/>
      <c r="EO10" s="170"/>
      <c r="EP10" s="170"/>
      <c r="EQ10" s="170"/>
      <c r="ER10" s="170"/>
      <c r="ES10" s="170"/>
      <c r="ET10" s="170"/>
      <c r="EU10" s="170"/>
      <c r="EV10" s="170"/>
      <c r="EW10" s="170"/>
      <c r="EX10" s="170"/>
      <c r="EY10" s="170"/>
      <c r="EZ10" s="170"/>
      <c r="FA10" s="170"/>
      <c r="FB10" s="170"/>
      <c r="FC10" s="170"/>
      <c r="FD10" s="170"/>
      <c r="FE10" s="170"/>
      <c r="FF10" s="170"/>
      <c r="FG10" s="170"/>
      <c r="FH10" s="170"/>
      <c r="FI10" s="170"/>
      <c r="FJ10" s="170"/>
      <c r="FK10" s="170"/>
      <c r="FL10" s="170"/>
      <c r="FM10" s="170"/>
      <c r="FN10" s="170"/>
      <c r="FO10" s="170"/>
      <c r="FP10" s="170"/>
      <c r="FQ10" s="170"/>
      <c r="FR10" s="170"/>
      <c r="FS10" s="170"/>
      <c r="FT10" s="170"/>
      <c r="FU10" s="170"/>
      <c r="FV10" s="170"/>
      <c r="FW10" s="170"/>
      <c r="FX10" s="170"/>
      <c r="FY10" s="170"/>
      <c r="FZ10" s="170"/>
      <c r="GA10" s="170"/>
      <c r="GB10" s="170"/>
      <c r="GC10" s="170"/>
      <c r="GD10" s="170"/>
      <c r="GE10" s="170"/>
      <c r="GF10" s="170"/>
      <c r="GG10" s="170"/>
      <c r="GH10" s="170"/>
      <c r="GI10" s="170"/>
      <c r="GJ10" s="170"/>
      <c r="GK10" s="170"/>
      <c r="GL10" s="170"/>
      <c r="GM10" s="170"/>
      <c r="GN10" s="170"/>
      <c r="GO10" s="170"/>
      <c r="GP10" s="170"/>
      <c r="GQ10" s="170"/>
      <c r="GR10" s="170"/>
      <c r="GS10" s="170"/>
      <c r="GT10" s="170"/>
      <c r="GU10" s="170"/>
      <c r="GV10" s="170"/>
      <c r="GW10" s="170"/>
      <c r="GX10" s="170"/>
      <c r="GY10" s="170"/>
      <c r="GZ10" s="170"/>
      <c r="HA10" s="170"/>
      <c r="HB10" s="170"/>
      <c r="HC10" s="170"/>
      <c r="HD10" s="170"/>
      <c r="HE10" s="170"/>
      <c r="HF10" s="170"/>
      <c r="HG10" s="170"/>
      <c r="HH10" s="170"/>
      <c r="HI10" s="170"/>
      <c r="HJ10" s="170"/>
      <c r="HK10" s="170"/>
      <c r="HL10" s="170"/>
      <c r="HM10" s="170"/>
      <c r="HN10" s="170"/>
      <c r="HO10" s="170"/>
      <c r="HP10" s="170"/>
      <c r="HQ10" s="170"/>
      <c r="HR10" s="170"/>
      <c r="HS10" s="170"/>
      <c r="HT10" s="170"/>
      <c r="HU10" s="170"/>
      <c r="HV10" s="170"/>
      <c r="HW10" s="170"/>
      <c r="HX10" s="170"/>
      <c r="HY10" s="170"/>
      <c r="HZ10" s="170"/>
      <c r="IA10" s="170"/>
      <c r="IB10" s="170"/>
      <c r="IC10" s="170"/>
      <c r="ID10" s="170"/>
      <c r="IE10" s="170"/>
      <c r="IF10" s="170"/>
      <c r="IG10" s="170"/>
      <c r="IH10" s="170"/>
      <c r="II10" s="170"/>
      <c r="IJ10" s="170"/>
      <c r="IK10" s="170"/>
      <c r="IL10" s="170"/>
      <c r="IM10" s="170"/>
      <c r="IN10" s="170"/>
      <c r="IO10" s="170"/>
      <c r="IP10" s="170"/>
      <c r="IQ10" s="170"/>
      <c r="IR10" s="170"/>
      <c r="IS10" s="170"/>
      <c r="IT10" s="170"/>
      <c r="IU10" s="170"/>
      <c r="IV10" s="170"/>
      <c r="IW10" s="170"/>
    </row>
    <row r="11" customFormat="false" ht="12.75" hidden="false" customHeight="false" outlineLevel="0" collapsed="false">
      <c r="A11" s="106" t="n">
        <f aca="false">A10+1</f>
        <v>11</v>
      </c>
      <c r="B11" s="11" t="s">
        <v>272</v>
      </c>
      <c r="D11" s="18" t="n">
        <f aca="false">AVERAGE(D8,D4)*D10</f>
        <v>234.253382397843</v>
      </c>
      <c r="E11" s="18" t="n">
        <f aca="false">AVERAGE(E8,E4)*E10</f>
        <v>879.017502666377</v>
      </c>
      <c r="F11" s="18" t="n">
        <f aca="false">AVERAGE(F8,F4)*F10</f>
        <v>2016.50897245363</v>
      </c>
      <c r="G11" s="18" t="n">
        <f aca="false">AVERAGE(G8,G4)*G10</f>
        <v>1371.74485218509</v>
      </c>
      <c r="H11" s="18" t="n">
        <f aca="false">AVERAGE(H8,H4)*H10</f>
        <v>0</v>
      </c>
      <c r="I11" s="18" t="n">
        <f aca="false">AVERAGE(I8,I4)*I10</f>
        <v>0</v>
      </c>
      <c r="J11" s="18" t="n">
        <f aca="false">AVERAGE(J8,J4)*J10</f>
        <v>0</v>
      </c>
      <c r="K11" s="18" t="n">
        <f aca="false">AVERAGE(K8,K4)*K10</f>
        <v>0</v>
      </c>
      <c r="L11" s="18" t="n">
        <f aca="false">AVERAGE(L8,L4)*L10</f>
        <v>0</v>
      </c>
      <c r="M11" s="18" t="n">
        <f aca="false">AVERAGE(M8,M4)*M10</f>
        <v>0</v>
      </c>
      <c r="N11" s="18" t="n">
        <f aca="false">AVERAGE(N8,N4)*N10</f>
        <v>0</v>
      </c>
      <c r="O11" s="18" t="n">
        <f aca="false">AVERAGE(O8,O4)*O10</f>
        <v>0</v>
      </c>
      <c r="P11" s="18" t="n">
        <f aca="false">AVERAGE(P8,P4)*P10</f>
        <v>0</v>
      </c>
      <c r="Q11" s="18" t="n">
        <f aca="false">AVERAGE(Q8,Q4)*Q10</f>
        <v>0</v>
      </c>
      <c r="R11" s="18" t="n">
        <f aca="false">AVERAGE(R8,R4)*R10</f>
        <v>0</v>
      </c>
      <c r="S11" s="18" t="n">
        <f aca="false">AVERAGE(S8,S4)*S10</f>
        <v>0</v>
      </c>
      <c r="T11" s="18" t="n">
        <f aca="false">AVERAGE(T8,T4)*T10</f>
        <v>0</v>
      </c>
      <c r="U11" s="18" t="n">
        <f aca="false">AVERAGE(U8,U4)*U10</f>
        <v>0</v>
      </c>
      <c r="V11" s="18" t="n">
        <f aca="false">AVERAGE(V8,V4)*V10</f>
        <v>0</v>
      </c>
      <c r="W11" s="18" t="n">
        <f aca="false">AVERAGE(W8,W4)*W10</f>
        <v>0</v>
      </c>
      <c r="X11" s="113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  <c r="AN11" s="170"/>
      <c r="AO11" s="170"/>
      <c r="AP11" s="170"/>
      <c r="AQ11" s="170"/>
      <c r="AR11" s="170"/>
      <c r="AS11" s="170"/>
      <c r="AT11" s="170"/>
      <c r="AU11" s="170"/>
      <c r="AV11" s="170"/>
      <c r="AW11" s="170"/>
      <c r="AX11" s="170"/>
      <c r="AY11" s="170"/>
      <c r="AZ11" s="170"/>
      <c r="BA11" s="170"/>
      <c r="BB11" s="170"/>
      <c r="BC11" s="170"/>
      <c r="BD11" s="170"/>
      <c r="BE11" s="170"/>
      <c r="BF11" s="170"/>
      <c r="BG11" s="170"/>
      <c r="BH11" s="170"/>
      <c r="BI11" s="170"/>
      <c r="BJ11" s="170"/>
      <c r="BK11" s="170"/>
      <c r="BL11" s="170"/>
      <c r="BM11" s="170"/>
      <c r="BN11" s="170"/>
      <c r="BO11" s="170"/>
      <c r="BP11" s="170"/>
      <c r="BQ11" s="170"/>
      <c r="BR11" s="170"/>
      <c r="BS11" s="170"/>
      <c r="BT11" s="170"/>
      <c r="BU11" s="170"/>
      <c r="BV11" s="170"/>
      <c r="BW11" s="170"/>
      <c r="BX11" s="170"/>
      <c r="BY11" s="170"/>
      <c r="BZ11" s="170"/>
      <c r="CA11" s="170"/>
      <c r="CB11" s="170"/>
      <c r="CC11" s="170"/>
      <c r="CD11" s="170"/>
      <c r="CE11" s="170"/>
      <c r="CF11" s="170"/>
      <c r="CG11" s="170"/>
      <c r="CH11" s="170"/>
      <c r="CI11" s="170"/>
      <c r="CJ11" s="170"/>
      <c r="CK11" s="170"/>
      <c r="CL11" s="170"/>
      <c r="CM11" s="170"/>
      <c r="CN11" s="170"/>
      <c r="CO11" s="170"/>
      <c r="CP11" s="170"/>
      <c r="CQ11" s="170"/>
      <c r="CR11" s="170"/>
      <c r="CS11" s="170"/>
      <c r="CT11" s="170"/>
      <c r="CU11" s="170"/>
      <c r="CV11" s="170"/>
      <c r="CW11" s="170"/>
      <c r="CX11" s="170"/>
      <c r="CY11" s="170"/>
      <c r="CZ11" s="170"/>
      <c r="DA11" s="170"/>
      <c r="DB11" s="170"/>
      <c r="DC11" s="170"/>
      <c r="DD11" s="170"/>
      <c r="DE11" s="170"/>
      <c r="DF11" s="170"/>
      <c r="DG11" s="170"/>
      <c r="DH11" s="170"/>
      <c r="DI11" s="170"/>
      <c r="DJ11" s="170"/>
      <c r="DK11" s="170"/>
      <c r="DL11" s="170"/>
      <c r="DM11" s="170"/>
      <c r="DN11" s="170"/>
      <c r="DO11" s="170"/>
      <c r="DP11" s="170"/>
      <c r="DQ11" s="170"/>
      <c r="DR11" s="170"/>
      <c r="DS11" s="170"/>
      <c r="DT11" s="170"/>
      <c r="DU11" s="170"/>
      <c r="DV11" s="170"/>
      <c r="DW11" s="170"/>
      <c r="DX11" s="170"/>
      <c r="DY11" s="170"/>
      <c r="DZ11" s="170"/>
      <c r="EA11" s="170"/>
      <c r="EB11" s="170"/>
      <c r="EC11" s="170"/>
      <c r="ED11" s="170"/>
      <c r="EE11" s="170"/>
      <c r="EF11" s="170"/>
      <c r="EG11" s="170"/>
      <c r="EH11" s="170"/>
      <c r="EI11" s="170"/>
      <c r="EJ11" s="170"/>
      <c r="EK11" s="170"/>
      <c r="EL11" s="170"/>
      <c r="EM11" s="170"/>
      <c r="EN11" s="170"/>
      <c r="EO11" s="170"/>
      <c r="EP11" s="170"/>
      <c r="EQ11" s="170"/>
      <c r="ER11" s="170"/>
      <c r="ES11" s="170"/>
      <c r="ET11" s="170"/>
      <c r="EU11" s="170"/>
      <c r="EV11" s="170"/>
      <c r="EW11" s="170"/>
      <c r="EX11" s="170"/>
      <c r="EY11" s="170"/>
      <c r="EZ11" s="170"/>
      <c r="FA11" s="170"/>
      <c r="FB11" s="170"/>
      <c r="FC11" s="170"/>
      <c r="FD11" s="170"/>
      <c r="FE11" s="170"/>
      <c r="FF11" s="170"/>
      <c r="FG11" s="170"/>
      <c r="FH11" s="170"/>
      <c r="FI11" s="170"/>
      <c r="FJ11" s="170"/>
      <c r="FK11" s="170"/>
      <c r="FL11" s="170"/>
      <c r="FM11" s="170"/>
      <c r="FN11" s="170"/>
      <c r="FO11" s="170"/>
      <c r="FP11" s="170"/>
      <c r="FQ11" s="170"/>
      <c r="FR11" s="170"/>
      <c r="FS11" s="170"/>
      <c r="FT11" s="170"/>
      <c r="FU11" s="170"/>
      <c r="FV11" s="170"/>
      <c r="FW11" s="170"/>
      <c r="FX11" s="170"/>
      <c r="FY11" s="170"/>
      <c r="FZ11" s="170"/>
      <c r="GA11" s="170"/>
      <c r="GB11" s="170"/>
      <c r="GC11" s="170"/>
      <c r="GD11" s="170"/>
      <c r="GE11" s="170"/>
      <c r="GF11" s="170"/>
      <c r="GG11" s="170"/>
      <c r="GH11" s="170"/>
      <c r="GI11" s="170"/>
      <c r="GJ11" s="170"/>
      <c r="GK11" s="170"/>
      <c r="GL11" s="170"/>
      <c r="GM11" s="170"/>
      <c r="GN11" s="170"/>
      <c r="GO11" s="170"/>
      <c r="GP11" s="170"/>
      <c r="GQ11" s="170"/>
      <c r="GR11" s="170"/>
      <c r="GS11" s="170"/>
      <c r="GT11" s="170"/>
      <c r="GU11" s="170"/>
      <c r="GV11" s="170"/>
      <c r="GW11" s="170"/>
      <c r="GX11" s="170"/>
      <c r="GY11" s="170"/>
      <c r="GZ11" s="170"/>
      <c r="HA11" s="170"/>
      <c r="HB11" s="170"/>
      <c r="HC11" s="170"/>
      <c r="HD11" s="170"/>
      <c r="HE11" s="170"/>
      <c r="HF11" s="170"/>
      <c r="HG11" s="170"/>
      <c r="HH11" s="170"/>
      <c r="HI11" s="170"/>
      <c r="HJ11" s="170"/>
      <c r="HK11" s="170"/>
      <c r="HL11" s="170"/>
      <c r="HM11" s="170"/>
      <c r="HN11" s="170"/>
      <c r="HO11" s="170"/>
      <c r="HP11" s="170"/>
      <c r="HQ11" s="170"/>
      <c r="HR11" s="170"/>
      <c r="HS11" s="170"/>
      <c r="HT11" s="170"/>
      <c r="HU11" s="170"/>
      <c r="HV11" s="170"/>
      <c r="HW11" s="170"/>
      <c r="HX11" s="170"/>
      <c r="HY11" s="170"/>
      <c r="HZ11" s="170"/>
      <c r="IA11" s="170"/>
      <c r="IB11" s="170"/>
      <c r="IC11" s="170"/>
      <c r="ID11" s="170"/>
      <c r="IE11" s="170"/>
      <c r="IF11" s="170"/>
      <c r="IG11" s="170"/>
      <c r="IH11" s="170"/>
      <c r="II11" s="170"/>
      <c r="IJ11" s="170"/>
      <c r="IK11" s="170"/>
      <c r="IL11" s="170"/>
      <c r="IM11" s="170"/>
      <c r="IN11" s="170"/>
      <c r="IO11" s="170"/>
      <c r="IP11" s="170"/>
      <c r="IQ11" s="170"/>
      <c r="IR11" s="170"/>
      <c r="IS11" s="170"/>
      <c r="IT11" s="170"/>
      <c r="IU11" s="170"/>
      <c r="IV11" s="170"/>
      <c r="IW11" s="170"/>
    </row>
    <row r="12" customFormat="false" ht="12.75" hidden="false" customHeight="false" outlineLevel="0" collapsed="false">
      <c r="A12" s="106" t="n">
        <f aca="false">A11+1</f>
        <v>12</v>
      </c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13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  <c r="AU12" s="170"/>
      <c r="AV12" s="170"/>
      <c r="AW12" s="170"/>
      <c r="AX12" s="170"/>
      <c r="AY12" s="170"/>
      <c r="AZ12" s="170"/>
      <c r="BA12" s="170"/>
      <c r="BB12" s="170"/>
      <c r="BC12" s="170"/>
      <c r="BD12" s="170"/>
      <c r="BE12" s="170"/>
      <c r="BF12" s="170"/>
      <c r="BG12" s="170"/>
      <c r="BH12" s="170"/>
      <c r="BI12" s="170"/>
      <c r="BJ12" s="170"/>
      <c r="BK12" s="170"/>
      <c r="BL12" s="170"/>
      <c r="BM12" s="170"/>
      <c r="BN12" s="170"/>
      <c r="BO12" s="170"/>
      <c r="BP12" s="170"/>
      <c r="BQ12" s="170"/>
      <c r="BR12" s="170"/>
      <c r="BS12" s="170"/>
      <c r="BT12" s="170"/>
      <c r="BU12" s="170"/>
      <c r="BV12" s="170"/>
      <c r="BW12" s="170"/>
      <c r="BX12" s="170"/>
      <c r="BY12" s="170"/>
      <c r="BZ12" s="170"/>
      <c r="CA12" s="170"/>
      <c r="CB12" s="170"/>
      <c r="CC12" s="170"/>
      <c r="CD12" s="170"/>
      <c r="CE12" s="170"/>
      <c r="CF12" s="170"/>
      <c r="CG12" s="170"/>
      <c r="CH12" s="170"/>
      <c r="CI12" s="170"/>
      <c r="CJ12" s="170"/>
      <c r="CK12" s="170"/>
      <c r="CL12" s="170"/>
      <c r="CM12" s="170"/>
      <c r="CN12" s="170"/>
      <c r="CO12" s="170"/>
      <c r="CP12" s="170"/>
      <c r="CQ12" s="170"/>
      <c r="CR12" s="170"/>
      <c r="CS12" s="170"/>
      <c r="CT12" s="170"/>
      <c r="CU12" s="170"/>
      <c r="CV12" s="170"/>
      <c r="CW12" s="170"/>
      <c r="CX12" s="170"/>
      <c r="CY12" s="170"/>
      <c r="CZ12" s="170"/>
      <c r="DA12" s="170"/>
      <c r="DB12" s="170"/>
      <c r="DC12" s="170"/>
      <c r="DD12" s="170"/>
      <c r="DE12" s="170"/>
      <c r="DF12" s="170"/>
      <c r="DG12" s="170"/>
      <c r="DH12" s="170"/>
      <c r="DI12" s="170"/>
      <c r="DJ12" s="170"/>
      <c r="DK12" s="170"/>
      <c r="DL12" s="170"/>
      <c r="DM12" s="170"/>
      <c r="DN12" s="170"/>
      <c r="DO12" s="170"/>
      <c r="DP12" s="170"/>
      <c r="DQ12" s="170"/>
      <c r="DR12" s="170"/>
      <c r="DS12" s="170"/>
      <c r="DT12" s="170"/>
      <c r="DU12" s="170"/>
      <c r="DV12" s="170"/>
      <c r="DW12" s="170"/>
      <c r="DX12" s="170"/>
      <c r="DY12" s="170"/>
      <c r="DZ12" s="170"/>
      <c r="EA12" s="170"/>
      <c r="EB12" s="170"/>
      <c r="EC12" s="170"/>
      <c r="ED12" s="170"/>
      <c r="EE12" s="170"/>
      <c r="EF12" s="170"/>
      <c r="EG12" s="170"/>
      <c r="EH12" s="170"/>
      <c r="EI12" s="170"/>
      <c r="EJ12" s="170"/>
      <c r="EK12" s="170"/>
      <c r="EL12" s="170"/>
      <c r="EM12" s="170"/>
      <c r="EN12" s="170"/>
      <c r="EO12" s="170"/>
      <c r="EP12" s="170"/>
      <c r="EQ12" s="170"/>
      <c r="ER12" s="170"/>
      <c r="ES12" s="170"/>
      <c r="ET12" s="170"/>
      <c r="EU12" s="170"/>
      <c r="EV12" s="170"/>
      <c r="EW12" s="170"/>
      <c r="EX12" s="170"/>
      <c r="EY12" s="170"/>
      <c r="EZ12" s="170"/>
      <c r="FA12" s="170"/>
      <c r="FB12" s="170"/>
      <c r="FC12" s="170"/>
      <c r="FD12" s="170"/>
      <c r="FE12" s="170"/>
      <c r="FF12" s="170"/>
      <c r="FG12" s="170"/>
      <c r="FH12" s="170"/>
      <c r="FI12" s="170"/>
      <c r="FJ12" s="170"/>
      <c r="FK12" s="170"/>
      <c r="FL12" s="170"/>
      <c r="FM12" s="170"/>
      <c r="FN12" s="170"/>
      <c r="FO12" s="170"/>
      <c r="FP12" s="170"/>
      <c r="FQ12" s="170"/>
      <c r="FR12" s="170"/>
      <c r="FS12" s="170"/>
      <c r="FT12" s="170"/>
      <c r="FU12" s="170"/>
      <c r="FV12" s="170"/>
      <c r="FW12" s="170"/>
      <c r="FX12" s="170"/>
      <c r="FY12" s="170"/>
      <c r="FZ12" s="170"/>
      <c r="GA12" s="170"/>
      <c r="GB12" s="170"/>
      <c r="GC12" s="170"/>
      <c r="GD12" s="170"/>
      <c r="GE12" s="170"/>
      <c r="GF12" s="170"/>
      <c r="GG12" s="170"/>
      <c r="GH12" s="170"/>
      <c r="GI12" s="170"/>
      <c r="GJ12" s="170"/>
      <c r="GK12" s="170"/>
      <c r="GL12" s="170"/>
      <c r="GM12" s="170"/>
      <c r="GN12" s="170"/>
      <c r="GO12" s="170"/>
      <c r="GP12" s="170"/>
      <c r="GQ12" s="170"/>
      <c r="GR12" s="170"/>
      <c r="GS12" s="170"/>
      <c r="GT12" s="170"/>
      <c r="GU12" s="170"/>
      <c r="GV12" s="170"/>
      <c r="GW12" s="170"/>
      <c r="GX12" s="170"/>
      <c r="GY12" s="170"/>
      <c r="GZ12" s="170"/>
      <c r="HA12" s="170"/>
      <c r="HB12" s="170"/>
      <c r="HC12" s="170"/>
      <c r="HD12" s="170"/>
      <c r="HE12" s="170"/>
      <c r="HF12" s="170"/>
      <c r="HG12" s="170"/>
      <c r="HH12" s="170"/>
      <c r="HI12" s="170"/>
      <c r="HJ12" s="170"/>
      <c r="HK12" s="170"/>
      <c r="HL12" s="170"/>
      <c r="HM12" s="170"/>
      <c r="HN12" s="170"/>
      <c r="HO12" s="170"/>
      <c r="HP12" s="170"/>
      <c r="HQ12" s="170"/>
      <c r="HR12" s="170"/>
      <c r="HS12" s="170"/>
      <c r="HT12" s="170"/>
      <c r="HU12" s="170"/>
      <c r="HV12" s="170"/>
      <c r="HW12" s="170"/>
      <c r="HX12" s="170"/>
      <c r="HY12" s="170"/>
      <c r="HZ12" s="170"/>
      <c r="IA12" s="170"/>
      <c r="IB12" s="170"/>
      <c r="IC12" s="170"/>
      <c r="ID12" s="170"/>
      <c r="IE12" s="170"/>
      <c r="IF12" s="170"/>
      <c r="IG12" s="170"/>
      <c r="IH12" s="170"/>
      <c r="II12" s="170"/>
      <c r="IJ12" s="170"/>
      <c r="IK12" s="170"/>
      <c r="IL12" s="170"/>
      <c r="IM12" s="170"/>
      <c r="IN12" s="170"/>
      <c r="IO12" s="170"/>
      <c r="IP12" s="170"/>
      <c r="IQ12" s="170"/>
      <c r="IR12" s="170"/>
      <c r="IS12" s="170"/>
      <c r="IT12" s="170"/>
      <c r="IU12" s="170"/>
      <c r="IV12" s="170"/>
      <c r="IW12" s="170"/>
    </row>
    <row r="13" customFormat="false" ht="12.75" hidden="false" customHeight="false" outlineLevel="0" collapsed="false">
      <c r="A13" s="106" t="n">
        <f aca="false">A12+1</f>
        <v>13</v>
      </c>
      <c r="B13" s="20" t="s">
        <v>273</v>
      </c>
      <c r="C13" s="20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13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0"/>
      <c r="BB13" s="170"/>
      <c r="BC13" s="170"/>
      <c r="BD13" s="170"/>
      <c r="BE13" s="170"/>
      <c r="BF13" s="170"/>
      <c r="BG13" s="170"/>
      <c r="BH13" s="170"/>
      <c r="BI13" s="170"/>
      <c r="BJ13" s="170"/>
      <c r="BK13" s="170"/>
      <c r="BL13" s="170"/>
      <c r="BM13" s="170"/>
      <c r="BN13" s="170"/>
      <c r="BO13" s="170"/>
      <c r="BP13" s="170"/>
      <c r="BQ13" s="170"/>
      <c r="BR13" s="170"/>
      <c r="BS13" s="170"/>
      <c r="BT13" s="170"/>
      <c r="BU13" s="170"/>
      <c r="BV13" s="170"/>
      <c r="BW13" s="170"/>
      <c r="BX13" s="170"/>
      <c r="BY13" s="170"/>
      <c r="BZ13" s="170"/>
      <c r="CA13" s="170"/>
      <c r="CB13" s="170"/>
      <c r="CC13" s="170"/>
      <c r="CD13" s="170"/>
      <c r="CE13" s="170"/>
      <c r="CF13" s="170"/>
      <c r="CG13" s="170"/>
      <c r="CH13" s="170"/>
      <c r="CI13" s="170"/>
      <c r="CJ13" s="170"/>
      <c r="CK13" s="170"/>
      <c r="CL13" s="170"/>
      <c r="CM13" s="170"/>
      <c r="CN13" s="170"/>
      <c r="CO13" s="170"/>
      <c r="CP13" s="170"/>
      <c r="CQ13" s="170"/>
      <c r="CR13" s="170"/>
      <c r="CS13" s="170"/>
      <c r="CT13" s="170"/>
      <c r="CU13" s="170"/>
      <c r="CV13" s="170"/>
      <c r="CW13" s="170"/>
      <c r="CX13" s="170"/>
      <c r="CY13" s="170"/>
      <c r="CZ13" s="170"/>
      <c r="DA13" s="170"/>
      <c r="DB13" s="170"/>
      <c r="DC13" s="170"/>
      <c r="DD13" s="170"/>
      <c r="DE13" s="170"/>
      <c r="DF13" s="170"/>
      <c r="DG13" s="170"/>
      <c r="DH13" s="170"/>
      <c r="DI13" s="170"/>
      <c r="DJ13" s="170"/>
      <c r="DK13" s="170"/>
      <c r="DL13" s="170"/>
      <c r="DM13" s="170"/>
      <c r="DN13" s="170"/>
      <c r="DO13" s="170"/>
      <c r="DP13" s="170"/>
      <c r="DQ13" s="170"/>
      <c r="DR13" s="170"/>
      <c r="DS13" s="170"/>
      <c r="DT13" s="170"/>
      <c r="DU13" s="170"/>
      <c r="DV13" s="170"/>
      <c r="DW13" s="170"/>
      <c r="DX13" s="170"/>
      <c r="DY13" s="170"/>
      <c r="DZ13" s="170"/>
      <c r="EA13" s="170"/>
      <c r="EB13" s="170"/>
      <c r="EC13" s="170"/>
      <c r="ED13" s="170"/>
      <c r="EE13" s="170"/>
      <c r="EF13" s="170"/>
      <c r="EG13" s="170"/>
      <c r="EH13" s="170"/>
      <c r="EI13" s="170"/>
      <c r="EJ13" s="170"/>
      <c r="EK13" s="170"/>
      <c r="EL13" s="170"/>
      <c r="EM13" s="170"/>
      <c r="EN13" s="170"/>
      <c r="EO13" s="170"/>
      <c r="EP13" s="170"/>
      <c r="EQ13" s="170"/>
      <c r="ER13" s="170"/>
      <c r="ES13" s="170"/>
      <c r="ET13" s="170"/>
      <c r="EU13" s="170"/>
      <c r="EV13" s="170"/>
      <c r="EW13" s="170"/>
      <c r="EX13" s="170"/>
      <c r="EY13" s="170"/>
      <c r="EZ13" s="170"/>
      <c r="FA13" s="170"/>
      <c r="FB13" s="170"/>
      <c r="FC13" s="170"/>
      <c r="FD13" s="170"/>
      <c r="FE13" s="170"/>
      <c r="FF13" s="170"/>
      <c r="FG13" s="170"/>
      <c r="FH13" s="170"/>
      <c r="FI13" s="170"/>
      <c r="FJ13" s="170"/>
      <c r="FK13" s="170"/>
      <c r="FL13" s="170"/>
      <c r="FM13" s="170"/>
      <c r="FN13" s="170"/>
      <c r="FO13" s="170"/>
      <c r="FP13" s="170"/>
      <c r="FQ13" s="170"/>
      <c r="FR13" s="170"/>
      <c r="FS13" s="170"/>
      <c r="FT13" s="170"/>
      <c r="FU13" s="170"/>
      <c r="FV13" s="170"/>
      <c r="FW13" s="170"/>
      <c r="FX13" s="170"/>
      <c r="FY13" s="170"/>
      <c r="FZ13" s="170"/>
      <c r="GA13" s="170"/>
      <c r="GB13" s="170"/>
      <c r="GC13" s="170"/>
      <c r="GD13" s="170"/>
      <c r="GE13" s="170"/>
      <c r="GF13" s="170"/>
      <c r="GG13" s="170"/>
      <c r="GH13" s="170"/>
      <c r="GI13" s="170"/>
      <c r="GJ13" s="170"/>
      <c r="GK13" s="170"/>
      <c r="GL13" s="170"/>
      <c r="GM13" s="170"/>
      <c r="GN13" s="170"/>
      <c r="GO13" s="170"/>
      <c r="GP13" s="170"/>
      <c r="GQ13" s="170"/>
      <c r="GR13" s="170"/>
      <c r="GS13" s="170"/>
      <c r="GT13" s="170"/>
      <c r="GU13" s="170"/>
      <c r="GV13" s="170"/>
      <c r="GW13" s="170"/>
      <c r="GX13" s="170"/>
      <c r="GY13" s="170"/>
      <c r="GZ13" s="170"/>
      <c r="HA13" s="170"/>
      <c r="HB13" s="170"/>
      <c r="HC13" s="170"/>
      <c r="HD13" s="170"/>
      <c r="HE13" s="170"/>
      <c r="HF13" s="170"/>
      <c r="HG13" s="170"/>
      <c r="HH13" s="170"/>
      <c r="HI13" s="170"/>
      <c r="HJ13" s="170"/>
      <c r="HK13" s="170"/>
      <c r="HL13" s="170"/>
      <c r="HM13" s="170"/>
      <c r="HN13" s="170"/>
      <c r="HO13" s="170"/>
      <c r="HP13" s="170"/>
      <c r="HQ13" s="170"/>
      <c r="HR13" s="170"/>
      <c r="HS13" s="170"/>
      <c r="HT13" s="170"/>
      <c r="HU13" s="170"/>
      <c r="HV13" s="170"/>
      <c r="HW13" s="170"/>
      <c r="HX13" s="170"/>
      <c r="HY13" s="170"/>
      <c r="HZ13" s="170"/>
      <c r="IA13" s="170"/>
      <c r="IB13" s="170"/>
      <c r="IC13" s="170"/>
      <c r="ID13" s="170"/>
      <c r="IE13" s="170"/>
      <c r="IF13" s="170"/>
      <c r="IG13" s="170"/>
      <c r="IH13" s="170"/>
      <c r="II13" s="170"/>
      <c r="IJ13" s="170"/>
      <c r="IK13" s="170"/>
      <c r="IL13" s="170"/>
      <c r="IM13" s="170"/>
      <c r="IN13" s="170"/>
      <c r="IO13" s="170"/>
      <c r="IP13" s="170"/>
      <c r="IQ13" s="170"/>
      <c r="IR13" s="170"/>
      <c r="IS13" s="170"/>
      <c r="IT13" s="170"/>
      <c r="IU13" s="170"/>
      <c r="IV13" s="170"/>
      <c r="IW13" s="170"/>
    </row>
    <row r="14" customFormat="false" ht="12.75" hidden="false" customHeight="false" outlineLevel="0" collapsed="false">
      <c r="A14" s="106" t="n">
        <f aca="false">A13+1</f>
        <v>14</v>
      </c>
      <c r="B14" s="11" t="s">
        <v>266</v>
      </c>
      <c r="D14" s="181" t="n">
        <v>0</v>
      </c>
      <c r="E14" s="18" t="n">
        <f aca="false">D17</f>
        <v>1327.89605092812</v>
      </c>
      <c r="F14" s="18" t="n">
        <f aca="false">E17</f>
        <v>4362.79602665484</v>
      </c>
      <c r="G14" s="18" t="n">
        <f aca="false">F17</f>
        <v>8512.54029339489</v>
      </c>
      <c r="H14" s="18" t="n">
        <f aca="false">G17</f>
        <v>84.5050418738429</v>
      </c>
      <c r="I14" s="18" t="n">
        <f aca="false">H17</f>
        <v>0</v>
      </c>
      <c r="J14" s="18" t="n">
        <f aca="false">I17</f>
        <v>0</v>
      </c>
      <c r="K14" s="18" t="n">
        <f aca="false">J17</f>
        <v>0</v>
      </c>
      <c r="L14" s="18" t="n">
        <f aca="false">K17</f>
        <v>0</v>
      </c>
      <c r="M14" s="18" t="n">
        <f aca="false">L17</f>
        <v>0</v>
      </c>
      <c r="N14" s="18" t="n">
        <f aca="false">M17</f>
        <v>0</v>
      </c>
      <c r="O14" s="18" t="n">
        <f aca="false">N17</f>
        <v>0</v>
      </c>
      <c r="P14" s="18" t="n">
        <f aca="false">O17</f>
        <v>0</v>
      </c>
      <c r="Q14" s="18" t="n">
        <f aca="false">P17</f>
        <v>0</v>
      </c>
      <c r="R14" s="18" t="n">
        <f aca="false">Q17</f>
        <v>0</v>
      </c>
      <c r="S14" s="18" t="n">
        <f aca="false">R17</f>
        <v>0</v>
      </c>
      <c r="T14" s="18" t="n">
        <f aca="false">S17</f>
        <v>0</v>
      </c>
      <c r="U14" s="18" t="n">
        <f aca="false">T17</f>
        <v>0</v>
      </c>
      <c r="V14" s="18" t="n">
        <f aca="false">U17</f>
        <v>0</v>
      </c>
      <c r="W14" s="18" t="n">
        <f aca="false">V17</f>
        <v>0</v>
      </c>
      <c r="X14" s="113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70"/>
      <c r="AT14" s="170"/>
      <c r="AU14" s="170"/>
      <c r="AV14" s="170"/>
      <c r="AW14" s="170"/>
      <c r="AX14" s="170"/>
      <c r="AY14" s="170"/>
      <c r="AZ14" s="170"/>
      <c r="BA14" s="170"/>
      <c r="BB14" s="170"/>
      <c r="BC14" s="170"/>
      <c r="BD14" s="170"/>
      <c r="BE14" s="170"/>
      <c r="BF14" s="170"/>
      <c r="BG14" s="170"/>
      <c r="BH14" s="170"/>
      <c r="BI14" s="170"/>
      <c r="BJ14" s="170"/>
      <c r="BK14" s="170"/>
      <c r="BL14" s="170"/>
      <c r="BM14" s="170"/>
      <c r="BN14" s="170"/>
      <c r="BO14" s="170"/>
      <c r="BP14" s="170"/>
      <c r="BQ14" s="170"/>
      <c r="BR14" s="170"/>
      <c r="BS14" s="170"/>
      <c r="BT14" s="170"/>
      <c r="BU14" s="170"/>
      <c r="BV14" s="170"/>
      <c r="BW14" s="170"/>
      <c r="BX14" s="170"/>
      <c r="BY14" s="170"/>
      <c r="BZ14" s="170"/>
      <c r="CA14" s="170"/>
      <c r="CB14" s="170"/>
      <c r="CC14" s="170"/>
      <c r="CD14" s="170"/>
      <c r="CE14" s="170"/>
      <c r="CF14" s="170"/>
      <c r="CG14" s="170"/>
      <c r="CH14" s="170"/>
      <c r="CI14" s="170"/>
      <c r="CJ14" s="170"/>
      <c r="CK14" s="170"/>
      <c r="CL14" s="170"/>
      <c r="CM14" s="170"/>
      <c r="CN14" s="170"/>
      <c r="CO14" s="170"/>
      <c r="CP14" s="170"/>
      <c r="CQ14" s="170"/>
      <c r="CR14" s="170"/>
      <c r="CS14" s="170"/>
      <c r="CT14" s="170"/>
      <c r="CU14" s="170"/>
      <c r="CV14" s="170"/>
      <c r="CW14" s="170"/>
      <c r="CX14" s="170"/>
      <c r="CY14" s="170"/>
      <c r="CZ14" s="170"/>
      <c r="DA14" s="170"/>
      <c r="DB14" s="170"/>
      <c r="DC14" s="170"/>
      <c r="DD14" s="170"/>
      <c r="DE14" s="170"/>
      <c r="DF14" s="170"/>
      <c r="DG14" s="170"/>
      <c r="DH14" s="170"/>
      <c r="DI14" s="170"/>
      <c r="DJ14" s="170"/>
      <c r="DK14" s="170"/>
      <c r="DL14" s="170"/>
      <c r="DM14" s="170"/>
      <c r="DN14" s="170"/>
      <c r="DO14" s="170"/>
      <c r="DP14" s="170"/>
      <c r="DQ14" s="170"/>
      <c r="DR14" s="170"/>
      <c r="DS14" s="170"/>
      <c r="DT14" s="170"/>
      <c r="DU14" s="170"/>
      <c r="DV14" s="170"/>
      <c r="DW14" s="170"/>
      <c r="DX14" s="170"/>
      <c r="DY14" s="170"/>
      <c r="DZ14" s="170"/>
      <c r="EA14" s="170"/>
      <c r="EB14" s="170"/>
      <c r="EC14" s="170"/>
      <c r="ED14" s="170"/>
      <c r="EE14" s="170"/>
      <c r="EF14" s="170"/>
      <c r="EG14" s="170"/>
      <c r="EH14" s="170"/>
      <c r="EI14" s="170"/>
      <c r="EJ14" s="170"/>
      <c r="EK14" s="170"/>
      <c r="EL14" s="170"/>
      <c r="EM14" s="170"/>
      <c r="EN14" s="170"/>
      <c r="EO14" s="170"/>
      <c r="EP14" s="170"/>
      <c r="EQ14" s="170"/>
      <c r="ER14" s="170"/>
      <c r="ES14" s="170"/>
      <c r="ET14" s="170"/>
      <c r="EU14" s="170"/>
      <c r="EV14" s="170"/>
      <c r="EW14" s="170"/>
      <c r="EX14" s="170"/>
      <c r="EY14" s="170"/>
      <c r="EZ14" s="170"/>
      <c r="FA14" s="170"/>
      <c r="FB14" s="170"/>
      <c r="FC14" s="170"/>
      <c r="FD14" s="170"/>
      <c r="FE14" s="170"/>
      <c r="FF14" s="170"/>
      <c r="FG14" s="170"/>
      <c r="FH14" s="170"/>
      <c r="FI14" s="170"/>
      <c r="FJ14" s="170"/>
      <c r="FK14" s="170"/>
      <c r="FL14" s="170"/>
      <c r="FM14" s="170"/>
      <c r="FN14" s="170"/>
      <c r="FO14" s="170"/>
      <c r="FP14" s="170"/>
      <c r="FQ14" s="170"/>
      <c r="FR14" s="170"/>
      <c r="FS14" s="170"/>
      <c r="FT14" s="170"/>
      <c r="FU14" s="170"/>
      <c r="FV14" s="170"/>
      <c r="FW14" s="170"/>
      <c r="FX14" s="170"/>
      <c r="FY14" s="170"/>
      <c r="FZ14" s="170"/>
      <c r="GA14" s="170"/>
      <c r="GB14" s="170"/>
      <c r="GC14" s="170"/>
      <c r="GD14" s="170"/>
      <c r="GE14" s="170"/>
      <c r="GF14" s="170"/>
      <c r="GG14" s="170"/>
      <c r="GH14" s="170"/>
      <c r="GI14" s="170"/>
      <c r="GJ14" s="170"/>
      <c r="GK14" s="170"/>
      <c r="GL14" s="170"/>
      <c r="GM14" s="170"/>
      <c r="GN14" s="170"/>
      <c r="GO14" s="170"/>
      <c r="GP14" s="170"/>
      <c r="GQ14" s="170"/>
      <c r="GR14" s="170"/>
      <c r="GS14" s="170"/>
      <c r="GT14" s="170"/>
      <c r="GU14" s="170"/>
      <c r="GV14" s="170"/>
      <c r="GW14" s="170"/>
      <c r="GX14" s="170"/>
      <c r="GY14" s="170"/>
      <c r="GZ14" s="170"/>
      <c r="HA14" s="170"/>
      <c r="HB14" s="170"/>
      <c r="HC14" s="170"/>
      <c r="HD14" s="170"/>
      <c r="HE14" s="170"/>
      <c r="HF14" s="170"/>
      <c r="HG14" s="170"/>
      <c r="HH14" s="170"/>
      <c r="HI14" s="170"/>
      <c r="HJ14" s="170"/>
      <c r="HK14" s="170"/>
      <c r="HL14" s="170"/>
      <c r="HM14" s="170"/>
      <c r="HN14" s="170"/>
      <c r="HO14" s="170"/>
      <c r="HP14" s="170"/>
      <c r="HQ14" s="170"/>
      <c r="HR14" s="170"/>
      <c r="HS14" s="170"/>
      <c r="HT14" s="170"/>
      <c r="HU14" s="170"/>
      <c r="HV14" s="170"/>
      <c r="HW14" s="170"/>
      <c r="HX14" s="170"/>
      <c r="HY14" s="170"/>
      <c r="HZ14" s="170"/>
      <c r="IA14" s="170"/>
      <c r="IB14" s="170"/>
      <c r="IC14" s="170"/>
      <c r="ID14" s="170"/>
      <c r="IE14" s="170"/>
      <c r="IF14" s="170"/>
      <c r="IG14" s="170"/>
      <c r="IH14" s="170"/>
      <c r="II14" s="170"/>
      <c r="IJ14" s="170"/>
      <c r="IK14" s="170"/>
      <c r="IL14" s="170"/>
      <c r="IM14" s="170"/>
      <c r="IN14" s="170"/>
      <c r="IO14" s="170"/>
      <c r="IP14" s="170"/>
      <c r="IQ14" s="170"/>
      <c r="IR14" s="170"/>
      <c r="IS14" s="170"/>
      <c r="IT14" s="170"/>
      <c r="IU14" s="170"/>
      <c r="IV14" s="170"/>
      <c r="IW14" s="170"/>
    </row>
    <row r="15" customFormat="false" ht="12.75" hidden="false" customHeight="false" outlineLevel="0" collapsed="false">
      <c r="A15" s="106" t="n">
        <f aca="false">A14+1</f>
        <v>15</v>
      </c>
      <c r="B15" s="11" t="s">
        <v>267</v>
      </c>
      <c r="D15" s="18" t="n">
        <f aca="false">'EBSCS Waterfall'!D13</f>
        <v>1327.89605092812</v>
      </c>
      <c r="E15" s="18" t="n">
        <f aca="false">'EBSCS Waterfall'!E13</f>
        <v>3034.89997572672</v>
      </c>
      <c r="F15" s="18" t="n">
        <f aca="false">'EBSCS Waterfall'!F13</f>
        <v>4149.74426674006</v>
      </c>
      <c r="G15" s="18" t="n">
        <f aca="false">'EBSCS Waterfall'!G13</f>
        <v>0</v>
      </c>
      <c r="H15" s="18" t="n">
        <f aca="false">'EBSCS Waterfall'!H13</f>
        <v>0</v>
      </c>
      <c r="I15" s="18" t="n">
        <f aca="false">'EBSCS Waterfall'!I13</f>
        <v>0</v>
      </c>
      <c r="J15" s="18" t="n">
        <f aca="false">'EBSCS Waterfall'!J13</f>
        <v>0</v>
      </c>
      <c r="K15" s="18" t="n">
        <f aca="false">'EBSCS Waterfall'!K13</f>
        <v>0</v>
      </c>
      <c r="L15" s="18" t="n">
        <f aca="false">'EBSCS Waterfall'!L13</f>
        <v>0</v>
      </c>
      <c r="M15" s="18" t="n">
        <f aca="false">'EBSCS Waterfall'!M13</f>
        <v>0</v>
      </c>
      <c r="N15" s="18" t="n">
        <f aca="false">'EBSCS Waterfall'!N13</f>
        <v>0</v>
      </c>
      <c r="O15" s="18" t="n">
        <f aca="false">'EBSCS Waterfall'!O13</f>
        <v>0</v>
      </c>
      <c r="P15" s="18" t="n">
        <f aca="false">'EBSCS Waterfall'!P13</f>
        <v>0</v>
      </c>
      <c r="Q15" s="18" t="n">
        <f aca="false">'EBSCS Waterfall'!Q13</f>
        <v>0</v>
      </c>
      <c r="R15" s="18" t="n">
        <f aca="false">'EBSCS Waterfall'!R13</f>
        <v>0</v>
      </c>
      <c r="S15" s="18" t="n">
        <f aca="false">'EBSCS Waterfall'!S13</f>
        <v>0</v>
      </c>
      <c r="T15" s="18" t="n">
        <f aca="false">'EBSCS Waterfall'!T13</f>
        <v>0</v>
      </c>
      <c r="U15" s="18" t="n">
        <f aca="false">'EBSCS Waterfall'!U13</f>
        <v>0</v>
      </c>
      <c r="V15" s="18" t="n">
        <f aca="false">'EBSCS Waterfall'!V13</f>
        <v>0</v>
      </c>
      <c r="W15" s="18" t="n">
        <f aca="false">'EBSCS Waterfall'!W13</f>
        <v>0</v>
      </c>
      <c r="X15" s="113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/>
      <c r="AM15" s="170"/>
      <c r="AN15" s="170"/>
      <c r="AO15" s="170"/>
      <c r="AP15" s="170"/>
      <c r="AQ15" s="170"/>
      <c r="AR15" s="170"/>
      <c r="AS15" s="170"/>
      <c r="AT15" s="170"/>
      <c r="AU15" s="170"/>
      <c r="AV15" s="170"/>
      <c r="AW15" s="170"/>
      <c r="AX15" s="170"/>
      <c r="AY15" s="170"/>
      <c r="AZ15" s="170"/>
      <c r="BA15" s="170"/>
      <c r="BB15" s="170"/>
      <c r="BC15" s="170"/>
      <c r="BD15" s="170"/>
      <c r="BE15" s="170"/>
      <c r="BF15" s="170"/>
      <c r="BG15" s="170"/>
      <c r="BH15" s="170"/>
      <c r="BI15" s="170"/>
      <c r="BJ15" s="170"/>
      <c r="BK15" s="170"/>
      <c r="BL15" s="170"/>
      <c r="BM15" s="170"/>
      <c r="BN15" s="170"/>
      <c r="BO15" s="170"/>
      <c r="BP15" s="170"/>
      <c r="BQ15" s="170"/>
      <c r="BR15" s="170"/>
      <c r="BS15" s="170"/>
      <c r="BT15" s="170"/>
      <c r="BU15" s="170"/>
      <c r="BV15" s="170"/>
      <c r="BW15" s="170"/>
      <c r="BX15" s="170"/>
      <c r="BY15" s="170"/>
      <c r="BZ15" s="170"/>
      <c r="CA15" s="170"/>
      <c r="CB15" s="170"/>
      <c r="CC15" s="170"/>
      <c r="CD15" s="170"/>
      <c r="CE15" s="170"/>
      <c r="CF15" s="170"/>
      <c r="CG15" s="170"/>
      <c r="CH15" s="170"/>
      <c r="CI15" s="170"/>
      <c r="CJ15" s="170"/>
      <c r="CK15" s="170"/>
      <c r="CL15" s="170"/>
      <c r="CM15" s="170"/>
      <c r="CN15" s="170"/>
      <c r="CO15" s="170"/>
      <c r="CP15" s="170"/>
      <c r="CQ15" s="170"/>
      <c r="CR15" s="170"/>
      <c r="CS15" s="170"/>
      <c r="CT15" s="170"/>
      <c r="CU15" s="170"/>
      <c r="CV15" s="170"/>
      <c r="CW15" s="170"/>
      <c r="CX15" s="170"/>
      <c r="CY15" s="170"/>
      <c r="CZ15" s="170"/>
      <c r="DA15" s="170"/>
      <c r="DB15" s="170"/>
      <c r="DC15" s="170"/>
      <c r="DD15" s="170"/>
      <c r="DE15" s="170"/>
      <c r="DF15" s="170"/>
      <c r="DG15" s="170"/>
      <c r="DH15" s="170"/>
      <c r="DI15" s="170"/>
      <c r="DJ15" s="170"/>
      <c r="DK15" s="170"/>
      <c r="DL15" s="170"/>
      <c r="DM15" s="170"/>
      <c r="DN15" s="170"/>
      <c r="DO15" s="170"/>
      <c r="DP15" s="170"/>
      <c r="DQ15" s="170"/>
      <c r="DR15" s="170"/>
      <c r="DS15" s="170"/>
      <c r="DT15" s="170"/>
      <c r="DU15" s="170"/>
      <c r="DV15" s="170"/>
      <c r="DW15" s="170"/>
      <c r="DX15" s="170"/>
      <c r="DY15" s="170"/>
      <c r="DZ15" s="170"/>
      <c r="EA15" s="170"/>
      <c r="EB15" s="170"/>
      <c r="EC15" s="170"/>
      <c r="ED15" s="170"/>
      <c r="EE15" s="170"/>
      <c r="EF15" s="170"/>
      <c r="EG15" s="170"/>
      <c r="EH15" s="170"/>
      <c r="EI15" s="170"/>
      <c r="EJ15" s="170"/>
      <c r="EK15" s="170"/>
      <c r="EL15" s="170"/>
      <c r="EM15" s="170"/>
      <c r="EN15" s="170"/>
      <c r="EO15" s="170"/>
      <c r="EP15" s="170"/>
      <c r="EQ15" s="170"/>
      <c r="ER15" s="170"/>
      <c r="ES15" s="170"/>
      <c r="ET15" s="170"/>
      <c r="EU15" s="170"/>
      <c r="EV15" s="170"/>
      <c r="EW15" s="170"/>
      <c r="EX15" s="170"/>
      <c r="EY15" s="170"/>
      <c r="EZ15" s="170"/>
      <c r="FA15" s="170"/>
      <c r="FB15" s="170"/>
      <c r="FC15" s="170"/>
      <c r="FD15" s="170"/>
      <c r="FE15" s="170"/>
      <c r="FF15" s="170"/>
      <c r="FG15" s="170"/>
      <c r="FH15" s="170"/>
      <c r="FI15" s="170"/>
      <c r="FJ15" s="170"/>
      <c r="FK15" s="170"/>
      <c r="FL15" s="170"/>
      <c r="FM15" s="170"/>
      <c r="FN15" s="170"/>
      <c r="FO15" s="170"/>
      <c r="FP15" s="170"/>
      <c r="FQ15" s="170"/>
      <c r="FR15" s="170"/>
      <c r="FS15" s="170"/>
      <c r="FT15" s="170"/>
      <c r="FU15" s="170"/>
      <c r="FV15" s="170"/>
      <c r="FW15" s="170"/>
      <c r="FX15" s="170"/>
      <c r="FY15" s="170"/>
      <c r="FZ15" s="170"/>
      <c r="GA15" s="170"/>
      <c r="GB15" s="170"/>
      <c r="GC15" s="170"/>
      <c r="GD15" s="170"/>
      <c r="GE15" s="170"/>
      <c r="GF15" s="170"/>
      <c r="GG15" s="170"/>
      <c r="GH15" s="170"/>
      <c r="GI15" s="170"/>
      <c r="GJ15" s="170"/>
      <c r="GK15" s="170"/>
      <c r="GL15" s="170"/>
      <c r="GM15" s="170"/>
      <c r="GN15" s="170"/>
      <c r="GO15" s="170"/>
      <c r="GP15" s="170"/>
      <c r="GQ15" s="170"/>
      <c r="GR15" s="170"/>
      <c r="GS15" s="170"/>
      <c r="GT15" s="170"/>
      <c r="GU15" s="170"/>
      <c r="GV15" s="170"/>
      <c r="GW15" s="170"/>
      <c r="GX15" s="170"/>
      <c r="GY15" s="170"/>
      <c r="GZ15" s="170"/>
      <c r="HA15" s="170"/>
      <c r="HB15" s="170"/>
      <c r="HC15" s="170"/>
      <c r="HD15" s="170"/>
      <c r="HE15" s="170"/>
      <c r="HF15" s="170"/>
      <c r="HG15" s="170"/>
      <c r="HH15" s="170"/>
      <c r="HI15" s="170"/>
      <c r="HJ15" s="170"/>
      <c r="HK15" s="170"/>
      <c r="HL15" s="170"/>
      <c r="HM15" s="170"/>
      <c r="HN15" s="170"/>
      <c r="HO15" s="170"/>
      <c r="HP15" s="170"/>
      <c r="HQ15" s="170"/>
      <c r="HR15" s="170"/>
      <c r="HS15" s="170"/>
      <c r="HT15" s="170"/>
      <c r="HU15" s="170"/>
      <c r="HV15" s="170"/>
      <c r="HW15" s="170"/>
      <c r="HX15" s="170"/>
      <c r="HY15" s="170"/>
      <c r="HZ15" s="170"/>
      <c r="IA15" s="170"/>
      <c r="IB15" s="170"/>
      <c r="IC15" s="170"/>
      <c r="ID15" s="170"/>
      <c r="IE15" s="170"/>
      <c r="IF15" s="170"/>
      <c r="IG15" s="170"/>
      <c r="IH15" s="170"/>
      <c r="II15" s="170"/>
      <c r="IJ15" s="170"/>
      <c r="IK15" s="170"/>
      <c r="IL15" s="170"/>
      <c r="IM15" s="170"/>
      <c r="IN15" s="170"/>
      <c r="IO15" s="170"/>
      <c r="IP15" s="170"/>
      <c r="IQ15" s="170"/>
      <c r="IR15" s="170"/>
      <c r="IS15" s="170"/>
      <c r="IT15" s="170"/>
      <c r="IU15" s="170"/>
      <c r="IV15" s="170"/>
      <c r="IW15" s="170"/>
    </row>
    <row r="16" customFormat="false" ht="12.75" hidden="false" customHeight="false" outlineLevel="0" collapsed="false">
      <c r="A16" s="106" t="n">
        <f aca="false">A15+1</f>
        <v>16</v>
      </c>
      <c r="B16" s="11" t="s">
        <v>269</v>
      </c>
      <c r="D16" s="18" t="n">
        <f aca="false">-'EBSCS Waterfall'!D22</f>
        <v>-0</v>
      </c>
      <c r="E16" s="18" t="n">
        <f aca="false">-'EBSCS Waterfall'!E22</f>
        <v>-0</v>
      </c>
      <c r="F16" s="18" t="n">
        <f aca="false">-'EBSCS Waterfall'!F22</f>
        <v>-0</v>
      </c>
      <c r="G16" s="18" t="n">
        <f aca="false">-'EBSCS Waterfall'!G22</f>
        <v>-8428.03525152105</v>
      </c>
      <c r="H16" s="18" t="n">
        <f aca="false">-'EBSCS Waterfall'!H22</f>
        <v>-84.5050418738429</v>
      </c>
      <c r="I16" s="18" t="n">
        <f aca="false">-'EBSCS Waterfall'!I22</f>
        <v>-0</v>
      </c>
      <c r="J16" s="18" t="n">
        <f aca="false">-'EBSCS Waterfall'!J22</f>
        <v>-0</v>
      </c>
      <c r="K16" s="18" t="n">
        <f aca="false">-'EBSCS Waterfall'!K22</f>
        <v>-0</v>
      </c>
      <c r="L16" s="18" t="n">
        <f aca="false">-'EBSCS Waterfall'!L22</f>
        <v>-0</v>
      </c>
      <c r="M16" s="18" t="n">
        <f aca="false">-'EBSCS Waterfall'!M22</f>
        <v>-0</v>
      </c>
      <c r="N16" s="18" t="n">
        <f aca="false">-'EBSCS Waterfall'!N22</f>
        <v>-0</v>
      </c>
      <c r="O16" s="18" t="n">
        <f aca="false">-'EBSCS Waterfall'!O22</f>
        <v>-0</v>
      </c>
      <c r="P16" s="18" t="n">
        <f aca="false">-'EBSCS Waterfall'!P22</f>
        <v>-0</v>
      </c>
      <c r="Q16" s="18" t="n">
        <f aca="false">-'EBSCS Waterfall'!Q22</f>
        <v>-0</v>
      </c>
      <c r="R16" s="18" t="n">
        <f aca="false">-'EBSCS Waterfall'!R22</f>
        <v>-0</v>
      </c>
      <c r="S16" s="18" t="n">
        <f aca="false">-'EBSCS Waterfall'!S22</f>
        <v>-0</v>
      </c>
      <c r="T16" s="18" t="n">
        <f aca="false">-'EBSCS Waterfall'!T22</f>
        <v>-0</v>
      </c>
      <c r="U16" s="18" t="n">
        <f aca="false">-'EBSCS Waterfall'!U22</f>
        <v>-0</v>
      </c>
      <c r="V16" s="18" t="n">
        <f aca="false">-'EBSCS Waterfall'!V22</f>
        <v>-0</v>
      </c>
      <c r="W16" s="18" t="n">
        <f aca="false">-'EBSCS Waterfall'!W22</f>
        <v>-0</v>
      </c>
      <c r="X16" s="113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0"/>
      <c r="AO16" s="170"/>
      <c r="AP16" s="170"/>
      <c r="AQ16" s="170"/>
      <c r="AR16" s="170"/>
      <c r="AS16" s="170"/>
      <c r="AT16" s="170"/>
      <c r="AU16" s="170"/>
      <c r="AV16" s="170"/>
      <c r="AW16" s="170"/>
      <c r="AX16" s="170"/>
      <c r="AY16" s="170"/>
      <c r="AZ16" s="170"/>
      <c r="BA16" s="170"/>
      <c r="BB16" s="170"/>
      <c r="BC16" s="170"/>
      <c r="BD16" s="170"/>
      <c r="BE16" s="170"/>
      <c r="BF16" s="170"/>
      <c r="BG16" s="170"/>
      <c r="BH16" s="170"/>
      <c r="BI16" s="170"/>
      <c r="BJ16" s="170"/>
      <c r="BK16" s="170"/>
      <c r="BL16" s="170"/>
      <c r="BM16" s="170"/>
      <c r="BN16" s="170"/>
      <c r="BO16" s="170"/>
      <c r="BP16" s="170"/>
      <c r="BQ16" s="170"/>
      <c r="BR16" s="170"/>
      <c r="BS16" s="170"/>
      <c r="BT16" s="170"/>
      <c r="BU16" s="170"/>
      <c r="BV16" s="170"/>
      <c r="BW16" s="170"/>
      <c r="BX16" s="170"/>
      <c r="BY16" s="170"/>
      <c r="BZ16" s="170"/>
      <c r="CA16" s="170"/>
      <c r="CB16" s="170"/>
      <c r="CC16" s="170"/>
      <c r="CD16" s="170"/>
      <c r="CE16" s="170"/>
      <c r="CF16" s="170"/>
      <c r="CG16" s="170"/>
      <c r="CH16" s="170"/>
      <c r="CI16" s="170"/>
      <c r="CJ16" s="170"/>
      <c r="CK16" s="170"/>
      <c r="CL16" s="170"/>
      <c r="CM16" s="170"/>
      <c r="CN16" s="170"/>
      <c r="CO16" s="170"/>
      <c r="CP16" s="170"/>
      <c r="CQ16" s="170"/>
      <c r="CR16" s="170"/>
      <c r="CS16" s="170"/>
      <c r="CT16" s="170"/>
      <c r="CU16" s="170"/>
      <c r="CV16" s="170"/>
      <c r="CW16" s="170"/>
      <c r="CX16" s="170"/>
      <c r="CY16" s="170"/>
      <c r="CZ16" s="170"/>
      <c r="DA16" s="170"/>
      <c r="DB16" s="170"/>
      <c r="DC16" s="170"/>
      <c r="DD16" s="170"/>
      <c r="DE16" s="170"/>
      <c r="DF16" s="170"/>
      <c r="DG16" s="170"/>
      <c r="DH16" s="170"/>
      <c r="DI16" s="170"/>
      <c r="DJ16" s="170"/>
      <c r="DK16" s="170"/>
      <c r="DL16" s="170"/>
      <c r="DM16" s="170"/>
      <c r="DN16" s="170"/>
      <c r="DO16" s="170"/>
      <c r="DP16" s="170"/>
      <c r="DQ16" s="170"/>
      <c r="DR16" s="170"/>
      <c r="DS16" s="170"/>
      <c r="DT16" s="170"/>
      <c r="DU16" s="170"/>
      <c r="DV16" s="170"/>
      <c r="DW16" s="170"/>
      <c r="DX16" s="170"/>
      <c r="DY16" s="170"/>
      <c r="DZ16" s="170"/>
      <c r="EA16" s="170"/>
      <c r="EB16" s="170"/>
      <c r="EC16" s="170"/>
      <c r="ED16" s="170"/>
      <c r="EE16" s="170"/>
      <c r="EF16" s="170"/>
      <c r="EG16" s="170"/>
      <c r="EH16" s="170"/>
      <c r="EI16" s="170"/>
      <c r="EJ16" s="170"/>
      <c r="EK16" s="170"/>
      <c r="EL16" s="170"/>
      <c r="EM16" s="170"/>
      <c r="EN16" s="170"/>
      <c r="EO16" s="170"/>
      <c r="EP16" s="170"/>
      <c r="EQ16" s="170"/>
      <c r="ER16" s="170"/>
      <c r="ES16" s="170"/>
      <c r="ET16" s="170"/>
      <c r="EU16" s="170"/>
      <c r="EV16" s="170"/>
      <c r="EW16" s="170"/>
      <c r="EX16" s="170"/>
      <c r="EY16" s="170"/>
      <c r="EZ16" s="170"/>
      <c r="FA16" s="170"/>
      <c r="FB16" s="170"/>
      <c r="FC16" s="170"/>
      <c r="FD16" s="170"/>
      <c r="FE16" s="170"/>
      <c r="FF16" s="170"/>
      <c r="FG16" s="170"/>
      <c r="FH16" s="170"/>
      <c r="FI16" s="170"/>
      <c r="FJ16" s="170"/>
      <c r="FK16" s="170"/>
      <c r="FL16" s="170"/>
      <c r="FM16" s="170"/>
      <c r="FN16" s="170"/>
      <c r="FO16" s="170"/>
      <c r="FP16" s="170"/>
      <c r="FQ16" s="170"/>
      <c r="FR16" s="170"/>
      <c r="FS16" s="170"/>
      <c r="FT16" s="170"/>
      <c r="FU16" s="170"/>
      <c r="FV16" s="170"/>
      <c r="FW16" s="170"/>
      <c r="FX16" s="170"/>
      <c r="FY16" s="170"/>
      <c r="FZ16" s="170"/>
      <c r="GA16" s="170"/>
      <c r="GB16" s="170"/>
      <c r="GC16" s="170"/>
      <c r="GD16" s="170"/>
      <c r="GE16" s="170"/>
      <c r="GF16" s="170"/>
      <c r="GG16" s="170"/>
      <c r="GH16" s="170"/>
      <c r="GI16" s="170"/>
      <c r="GJ16" s="170"/>
      <c r="GK16" s="170"/>
      <c r="GL16" s="170"/>
      <c r="GM16" s="170"/>
      <c r="GN16" s="170"/>
      <c r="GO16" s="170"/>
      <c r="GP16" s="170"/>
      <c r="GQ16" s="170"/>
      <c r="GR16" s="170"/>
      <c r="GS16" s="170"/>
      <c r="GT16" s="170"/>
      <c r="GU16" s="170"/>
      <c r="GV16" s="170"/>
      <c r="GW16" s="170"/>
      <c r="GX16" s="170"/>
      <c r="GY16" s="170"/>
      <c r="GZ16" s="170"/>
      <c r="HA16" s="170"/>
      <c r="HB16" s="170"/>
      <c r="HC16" s="170"/>
      <c r="HD16" s="170"/>
      <c r="HE16" s="170"/>
      <c r="HF16" s="170"/>
      <c r="HG16" s="170"/>
      <c r="HH16" s="170"/>
      <c r="HI16" s="170"/>
      <c r="HJ16" s="170"/>
      <c r="HK16" s="170"/>
      <c r="HL16" s="170"/>
      <c r="HM16" s="170"/>
      <c r="HN16" s="170"/>
      <c r="HO16" s="170"/>
      <c r="HP16" s="170"/>
      <c r="HQ16" s="170"/>
      <c r="HR16" s="170"/>
      <c r="HS16" s="170"/>
      <c r="HT16" s="170"/>
      <c r="HU16" s="170"/>
      <c r="HV16" s="170"/>
      <c r="HW16" s="170"/>
      <c r="HX16" s="170"/>
      <c r="HY16" s="170"/>
      <c r="HZ16" s="170"/>
      <c r="IA16" s="170"/>
      <c r="IB16" s="170"/>
      <c r="IC16" s="170"/>
      <c r="ID16" s="170"/>
      <c r="IE16" s="170"/>
      <c r="IF16" s="170"/>
      <c r="IG16" s="170"/>
      <c r="IH16" s="170"/>
      <c r="II16" s="170"/>
      <c r="IJ16" s="170"/>
      <c r="IK16" s="170"/>
      <c r="IL16" s="170"/>
      <c r="IM16" s="170"/>
      <c r="IN16" s="170"/>
      <c r="IO16" s="170"/>
      <c r="IP16" s="170"/>
      <c r="IQ16" s="170"/>
      <c r="IR16" s="170"/>
      <c r="IS16" s="170"/>
      <c r="IT16" s="170"/>
      <c r="IU16" s="170"/>
      <c r="IV16" s="170"/>
      <c r="IW16" s="170"/>
    </row>
    <row r="17" customFormat="false" ht="12.75" hidden="false" customHeight="false" outlineLevel="0" collapsed="false">
      <c r="A17" s="106" t="n">
        <f aca="false">A16+1</f>
        <v>17</v>
      </c>
      <c r="B17" s="11" t="s">
        <v>270</v>
      </c>
      <c r="D17" s="18" t="n">
        <f aca="false">SUM(D14:D16)</f>
        <v>1327.89605092812</v>
      </c>
      <c r="E17" s="18" t="n">
        <f aca="false">SUM(E14:E16)</f>
        <v>4362.79602665484</v>
      </c>
      <c r="F17" s="18" t="n">
        <f aca="false">SUM(F14:F16)</f>
        <v>8512.54029339489</v>
      </c>
      <c r="G17" s="18" t="n">
        <f aca="false">SUM(G14:G16)</f>
        <v>84.5050418738429</v>
      </c>
      <c r="H17" s="18" t="n">
        <f aca="false">SUM(H14:H16)</f>
        <v>0</v>
      </c>
      <c r="I17" s="18" t="n">
        <f aca="false">SUM(I14:I16)</f>
        <v>0</v>
      </c>
      <c r="J17" s="18" t="n">
        <f aca="false">SUM(J14:J16)</f>
        <v>0</v>
      </c>
      <c r="K17" s="18" t="n">
        <f aca="false">SUM(K14:K16)</f>
        <v>0</v>
      </c>
      <c r="L17" s="18" t="n">
        <f aca="false">SUM(L14:L16)</f>
        <v>0</v>
      </c>
      <c r="M17" s="18" t="n">
        <f aca="false">SUM(M14:M16)</f>
        <v>0</v>
      </c>
      <c r="N17" s="18" t="n">
        <f aca="false">SUM(N14:N16)</f>
        <v>0</v>
      </c>
      <c r="O17" s="18" t="n">
        <f aca="false">SUM(O14:O16)</f>
        <v>0</v>
      </c>
      <c r="P17" s="18" t="n">
        <f aca="false">SUM(P14:P16)</f>
        <v>0</v>
      </c>
      <c r="Q17" s="18" t="n">
        <f aca="false">SUM(Q14:Q16)</f>
        <v>0</v>
      </c>
      <c r="R17" s="18" t="n">
        <f aca="false">SUM(R14:R16)</f>
        <v>0</v>
      </c>
      <c r="S17" s="18" t="n">
        <f aca="false">SUM(S14:S16)</f>
        <v>0</v>
      </c>
      <c r="T17" s="18" t="n">
        <f aca="false">SUM(T14:T16)</f>
        <v>0</v>
      </c>
      <c r="U17" s="18" t="n">
        <f aca="false">SUM(U14:U16)</f>
        <v>0</v>
      </c>
      <c r="V17" s="18" t="n">
        <f aca="false">SUM(V14:V16)</f>
        <v>0</v>
      </c>
      <c r="W17" s="18" t="n">
        <f aca="false">SUM(W14:W16)</f>
        <v>0</v>
      </c>
      <c r="X17" s="113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0"/>
      <c r="AK17" s="170"/>
      <c r="AL17" s="170"/>
      <c r="AM17" s="170"/>
      <c r="AN17" s="170"/>
      <c r="AO17" s="170"/>
      <c r="AP17" s="170"/>
      <c r="AQ17" s="170"/>
      <c r="AR17" s="170"/>
      <c r="AS17" s="170"/>
      <c r="AT17" s="170"/>
      <c r="AU17" s="170"/>
      <c r="AV17" s="170"/>
      <c r="AW17" s="170"/>
      <c r="AX17" s="170"/>
      <c r="AY17" s="170"/>
      <c r="AZ17" s="170"/>
      <c r="BA17" s="170"/>
      <c r="BB17" s="170"/>
      <c r="BC17" s="170"/>
      <c r="BD17" s="170"/>
      <c r="BE17" s="170"/>
      <c r="BF17" s="170"/>
      <c r="BG17" s="170"/>
      <c r="BH17" s="170"/>
      <c r="BI17" s="170"/>
      <c r="BJ17" s="170"/>
      <c r="BK17" s="170"/>
      <c r="BL17" s="170"/>
      <c r="BM17" s="170"/>
      <c r="BN17" s="170"/>
      <c r="BO17" s="170"/>
      <c r="BP17" s="170"/>
      <c r="BQ17" s="170"/>
      <c r="BR17" s="170"/>
      <c r="BS17" s="170"/>
      <c r="BT17" s="170"/>
      <c r="BU17" s="170"/>
      <c r="BV17" s="170"/>
      <c r="BW17" s="170"/>
      <c r="BX17" s="170"/>
      <c r="BY17" s="170"/>
      <c r="BZ17" s="170"/>
      <c r="CA17" s="170"/>
      <c r="CB17" s="170"/>
      <c r="CC17" s="170"/>
      <c r="CD17" s="170"/>
      <c r="CE17" s="170"/>
      <c r="CF17" s="170"/>
      <c r="CG17" s="170"/>
      <c r="CH17" s="170"/>
      <c r="CI17" s="170"/>
      <c r="CJ17" s="170"/>
      <c r="CK17" s="170"/>
      <c r="CL17" s="170"/>
      <c r="CM17" s="170"/>
      <c r="CN17" s="170"/>
      <c r="CO17" s="170"/>
      <c r="CP17" s="170"/>
      <c r="CQ17" s="170"/>
      <c r="CR17" s="170"/>
      <c r="CS17" s="170"/>
      <c r="CT17" s="170"/>
      <c r="CU17" s="170"/>
      <c r="CV17" s="170"/>
      <c r="CW17" s="170"/>
      <c r="CX17" s="170"/>
      <c r="CY17" s="170"/>
      <c r="CZ17" s="170"/>
      <c r="DA17" s="170"/>
      <c r="DB17" s="170"/>
      <c r="DC17" s="170"/>
      <c r="DD17" s="170"/>
      <c r="DE17" s="170"/>
      <c r="DF17" s="170"/>
      <c r="DG17" s="170"/>
      <c r="DH17" s="170"/>
      <c r="DI17" s="170"/>
      <c r="DJ17" s="170"/>
      <c r="DK17" s="170"/>
      <c r="DL17" s="170"/>
      <c r="DM17" s="170"/>
      <c r="DN17" s="170"/>
      <c r="DO17" s="170"/>
      <c r="DP17" s="170"/>
      <c r="DQ17" s="170"/>
      <c r="DR17" s="170"/>
      <c r="DS17" s="170"/>
      <c r="DT17" s="170"/>
      <c r="DU17" s="170"/>
      <c r="DV17" s="170"/>
      <c r="DW17" s="170"/>
      <c r="DX17" s="170"/>
      <c r="DY17" s="170"/>
      <c r="DZ17" s="170"/>
      <c r="EA17" s="170"/>
      <c r="EB17" s="170"/>
      <c r="EC17" s="170"/>
      <c r="ED17" s="170"/>
      <c r="EE17" s="170"/>
      <c r="EF17" s="170"/>
      <c r="EG17" s="170"/>
      <c r="EH17" s="170"/>
      <c r="EI17" s="170"/>
      <c r="EJ17" s="170"/>
      <c r="EK17" s="170"/>
      <c r="EL17" s="170"/>
      <c r="EM17" s="170"/>
      <c r="EN17" s="170"/>
      <c r="EO17" s="170"/>
      <c r="EP17" s="170"/>
      <c r="EQ17" s="170"/>
      <c r="ER17" s="170"/>
      <c r="ES17" s="170"/>
      <c r="ET17" s="170"/>
      <c r="EU17" s="170"/>
      <c r="EV17" s="170"/>
      <c r="EW17" s="170"/>
      <c r="EX17" s="170"/>
      <c r="EY17" s="170"/>
      <c r="EZ17" s="170"/>
      <c r="FA17" s="170"/>
      <c r="FB17" s="170"/>
      <c r="FC17" s="170"/>
      <c r="FD17" s="170"/>
      <c r="FE17" s="170"/>
      <c r="FF17" s="170"/>
      <c r="FG17" s="170"/>
      <c r="FH17" s="170"/>
      <c r="FI17" s="170"/>
      <c r="FJ17" s="170"/>
      <c r="FK17" s="170"/>
      <c r="FL17" s="170"/>
      <c r="FM17" s="170"/>
      <c r="FN17" s="170"/>
      <c r="FO17" s="170"/>
      <c r="FP17" s="170"/>
      <c r="FQ17" s="170"/>
      <c r="FR17" s="170"/>
      <c r="FS17" s="170"/>
      <c r="FT17" s="170"/>
      <c r="FU17" s="170"/>
      <c r="FV17" s="170"/>
      <c r="FW17" s="170"/>
      <c r="FX17" s="170"/>
      <c r="FY17" s="170"/>
      <c r="FZ17" s="170"/>
      <c r="GA17" s="170"/>
      <c r="GB17" s="170"/>
      <c r="GC17" s="170"/>
      <c r="GD17" s="170"/>
      <c r="GE17" s="170"/>
      <c r="GF17" s="170"/>
      <c r="GG17" s="170"/>
      <c r="GH17" s="170"/>
      <c r="GI17" s="170"/>
      <c r="GJ17" s="170"/>
      <c r="GK17" s="170"/>
      <c r="GL17" s="170"/>
      <c r="GM17" s="170"/>
      <c r="GN17" s="170"/>
      <c r="GO17" s="170"/>
      <c r="GP17" s="170"/>
      <c r="GQ17" s="170"/>
      <c r="GR17" s="170"/>
      <c r="GS17" s="170"/>
      <c r="GT17" s="170"/>
      <c r="GU17" s="170"/>
      <c r="GV17" s="170"/>
      <c r="GW17" s="170"/>
      <c r="GX17" s="170"/>
      <c r="GY17" s="170"/>
      <c r="GZ17" s="170"/>
      <c r="HA17" s="170"/>
      <c r="HB17" s="170"/>
      <c r="HC17" s="170"/>
      <c r="HD17" s="170"/>
      <c r="HE17" s="170"/>
      <c r="HF17" s="170"/>
      <c r="HG17" s="170"/>
      <c r="HH17" s="170"/>
      <c r="HI17" s="170"/>
      <c r="HJ17" s="170"/>
      <c r="HK17" s="170"/>
      <c r="HL17" s="170"/>
      <c r="HM17" s="170"/>
      <c r="HN17" s="170"/>
      <c r="HO17" s="170"/>
      <c r="HP17" s="170"/>
      <c r="HQ17" s="170"/>
      <c r="HR17" s="170"/>
      <c r="HS17" s="170"/>
      <c r="HT17" s="170"/>
      <c r="HU17" s="170"/>
      <c r="HV17" s="170"/>
      <c r="HW17" s="170"/>
      <c r="HX17" s="170"/>
      <c r="HY17" s="170"/>
      <c r="HZ17" s="170"/>
      <c r="IA17" s="170"/>
      <c r="IB17" s="170"/>
      <c r="IC17" s="170"/>
      <c r="ID17" s="170"/>
      <c r="IE17" s="170"/>
      <c r="IF17" s="170"/>
      <c r="IG17" s="170"/>
      <c r="IH17" s="170"/>
      <c r="II17" s="170"/>
      <c r="IJ17" s="170"/>
      <c r="IK17" s="170"/>
      <c r="IL17" s="170"/>
      <c r="IM17" s="170"/>
      <c r="IN17" s="170"/>
      <c r="IO17" s="170"/>
      <c r="IP17" s="170"/>
      <c r="IQ17" s="170"/>
      <c r="IR17" s="170"/>
      <c r="IS17" s="170"/>
      <c r="IT17" s="170"/>
      <c r="IU17" s="170"/>
      <c r="IV17" s="170"/>
      <c r="IW17" s="170"/>
    </row>
    <row r="18" customFormat="false" ht="12.75" hidden="false" customHeight="false" outlineLevel="0" collapsed="false">
      <c r="A18" s="106" t="n">
        <f aca="false">A17+1</f>
        <v>18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13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0"/>
      <c r="AO18" s="170"/>
      <c r="AP18" s="170"/>
      <c r="AQ18" s="170"/>
      <c r="AR18" s="170"/>
      <c r="AS18" s="170"/>
      <c r="AT18" s="170"/>
      <c r="AU18" s="170"/>
      <c r="AV18" s="170"/>
      <c r="AW18" s="170"/>
      <c r="AX18" s="170"/>
      <c r="AY18" s="170"/>
      <c r="AZ18" s="170"/>
      <c r="BA18" s="170"/>
      <c r="BB18" s="170"/>
      <c r="BC18" s="170"/>
      <c r="BD18" s="170"/>
      <c r="BE18" s="170"/>
      <c r="BF18" s="170"/>
      <c r="BG18" s="170"/>
      <c r="BH18" s="170"/>
      <c r="BI18" s="170"/>
      <c r="BJ18" s="170"/>
      <c r="BK18" s="170"/>
      <c r="BL18" s="170"/>
      <c r="BM18" s="170"/>
      <c r="BN18" s="170"/>
      <c r="BO18" s="170"/>
      <c r="BP18" s="170"/>
      <c r="BQ18" s="170"/>
      <c r="BR18" s="170"/>
      <c r="BS18" s="170"/>
      <c r="BT18" s="170"/>
      <c r="BU18" s="170"/>
      <c r="BV18" s="170"/>
      <c r="BW18" s="170"/>
      <c r="BX18" s="170"/>
      <c r="BY18" s="170"/>
      <c r="BZ18" s="170"/>
      <c r="CA18" s="170"/>
      <c r="CB18" s="170"/>
      <c r="CC18" s="170"/>
      <c r="CD18" s="170"/>
      <c r="CE18" s="170"/>
      <c r="CF18" s="170"/>
      <c r="CG18" s="170"/>
      <c r="CH18" s="170"/>
      <c r="CI18" s="170"/>
      <c r="CJ18" s="170"/>
      <c r="CK18" s="170"/>
      <c r="CL18" s="170"/>
      <c r="CM18" s="170"/>
      <c r="CN18" s="170"/>
      <c r="CO18" s="170"/>
      <c r="CP18" s="170"/>
      <c r="CQ18" s="170"/>
      <c r="CR18" s="170"/>
      <c r="CS18" s="170"/>
      <c r="CT18" s="170"/>
      <c r="CU18" s="170"/>
      <c r="CV18" s="170"/>
      <c r="CW18" s="170"/>
      <c r="CX18" s="170"/>
      <c r="CY18" s="170"/>
      <c r="CZ18" s="170"/>
      <c r="DA18" s="170"/>
      <c r="DB18" s="170"/>
      <c r="DC18" s="170"/>
      <c r="DD18" s="170"/>
      <c r="DE18" s="170"/>
      <c r="DF18" s="170"/>
      <c r="DG18" s="170"/>
      <c r="DH18" s="170"/>
      <c r="DI18" s="170"/>
      <c r="DJ18" s="170"/>
      <c r="DK18" s="170"/>
      <c r="DL18" s="170"/>
      <c r="DM18" s="170"/>
      <c r="DN18" s="170"/>
      <c r="DO18" s="170"/>
      <c r="DP18" s="170"/>
      <c r="DQ18" s="170"/>
      <c r="DR18" s="170"/>
      <c r="DS18" s="170"/>
      <c r="DT18" s="170"/>
      <c r="DU18" s="170"/>
      <c r="DV18" s="170"/>
      <c r="DW18" s="170"/>
      <c r="DX18" s="170"/>
      <c r="DY18" s="170"/>
      <c r="DZ18" s="170"/>
      <c r="EA18" s="170"/>
      <c r="EB18" s="170"/>
      <c r="EC18" s="170"/>
      <c r="ED18" s="170"/>
      <c r="EE18" s="170"/>
      <c r="EF18" s="170"/>
      <c r="EG18" s="170"/>
      <c r="EH18" s="170"/>
      <c r="EI18" s="170"/>
      <c r="EJ18" s="170"/>
      <c r="EK18" s="170"/>
      <c r="EL18" s="170"/>
      <c r="EM18" s="170"/>
      <c r="EN18" s="170"/>
      <c r="EO18" s="170"/>
      <c r="EP18" s="170"/>
      <c r="EQ18" s="170"/>
      <c r="ER18" s="170"/>
      <c r="ES18" s="170"/>
      <c r="ET18" s="170"/>
      <c r="EU18" s="170"/>
      <c r="EV18" s="170"/>
      <c r="EW18" s="170"/>
      <c r="EX18" s="170"/>
      <c r="EY18" s="170"/>
      <c r="EZ18" s="170"/>
      <c r="FA18" s="170"/>
      <c r="FB18" s="170"/>
      <c r="FC18" s="170"/>
      <c r="FD18" s="170"/>
      <c r="FE18" s="170"/>
      <c r="FF18" s="170"/>
      <c r="FG18" s="170"/>
      <c r="FH18" s="170"/>
      <c r="FI18" s="170"/>
      <c r="FJ18" s="170"/>
      <c r="FK18" s="170"/>
      <c r="FL18" s="170"/>
      <c r="FM18" s="170"/>
      <c r="FN18" s="170"/>
      <c r="FO18" s="170"/>
      <c r="FP18" s="170"/>
      <c r="FQ18" s="170"/>
      <c r="FR18" s="170"/>
      <c r="FS18" s="170"/>
      <c r="FT18" s="170"/>
      <c r="FU18" s="170"/>
      <c r="FV18" s="170"/>
      <c r="FW18" s="170"/>
      <c r="FX18" s="170"/>
      <c r="FY18" s="170"/>
      <c r="FZ18" s="170"/>
      <c r="GA18" s="170"/>
      <c r="GB18" s="170"/>
      <c r="GC18" s="170"/>
      <c r="GD18" s="170"/>
      <c r="GE18" s="170"/>
      <c r="GF18" s="170"/>
      <c r="GG18" s="170"/>
      <c r="GH18" s="170"/>
      <c r="GI18" s="170"/>
      <c r="GJ18" s="170"/>
      <c r="GK18" s="170"/>
      <c r="GL18" s="170"/>
      <c r="GM18" s="170"/>
      <c r="GN18" s="170"/>
      <c r="GO18" s="170"/>
      <c r="GP18" s="170"/>
      <c r="GQ18" s="170"/>
      <c r="GR18" s="170"/>
      <c r="GS18" s="170"/>
      <c r="GT18" s="170"/>
      <c r="GU18" s="170"/>
      <c r="GV18" s="170"/>
      <c r="GW18" s="170"/>
      <c r="GX18" s="170"/>
      <c r="GY18" s="170"/>
      <c r="GZ18" s="170"/>
      <c r="HA18" s="170"/>
      <c r="HB18" s="170"/>
      <c r="HC18" s="170"/>
      <c r="HD18" s="170"/>
      <c r="HE18" s="170"/>
      <c r="HF18" s="170"/>
      <c r="HG18" s="170"/>
      <c r="HH18" s="170"/>
      <c r="HI18" s="170"/>
      <c r="HJ18" s="170"/>
      <c r="HK18" s="170"/>
      <c r="HL18" s="170"/>
      <c r="HM18" s="170"/>
      <c r="HN18" s="170"/>
      <c r="HO18" s="170"/>
      <c r="HP18" s="170"/>
      <c r="HQ18" s="170"/>
      <c r="HR18" s="170"/>
      <c r="HS18" s="170"/>
      <c r="HT18" s="170"/>
      <c r="HU18" s="170"/>
      <c r="HV18" s="170"/>
      <c r="HW18" s="170"/>
      <c r="HX18" s="170"/>
      <c r="HY18" s="170"/>
      <c r="HZ18" s="170"/>
      <c r="IA18" s="170"/>
      <c r="IB18" s="170"/>
      <c r="IC18" s="170"/>
      <c r="ID18" s="170"/>
      <c r="IE18" s="170"/>
      <c r="IF18" s="170"/>
      <c r="IG18" s="170"/>
      <c r="IH18" s="170"/>
      <c r="II18" s="170"/>
      <c r="IJ18" s="170"/>
      <c r="IK18" s="170"/>
      <c r="IL18" s="170"/>
      <c r="IM18" s="170"/>
      <c r="IN18" s="170"/>
      <c r="IO18" s="170"/>
      <c r="IP18" s="170"/>
      <c r="IQ18" s="170"/>
      <c r="IR18" s="170"/>
      <c r="IS18" s="170"/>
      <c r="IT18" s="170"/>
      <c r="IU18" s="170"/>
      <c r="IV18" s="170"/>
      <c r="IW18" s="170"/>
    </row>
    <row r="19" customFormat="false" ht="12.75" hidden="false" customHeight="false" outlineLevel="0" collapsed="false">
      <c r="A19" s="106" t="n">
        <f aca="false">A18+1</f>
        <v>19</v>
      </c>
      <c r="B19" s="11" t="s">
        <v>271</v>
      </c>
      <c r="D19" s="180" t="n">
        <v>0.16</v>
      </c>
      <c r="E19" s="177" t="n">
        <f aca="false">D19</f>
        <v>0.16</v>
      </c>
      <c r="F19" s="177" t="n">
        <f aca="false">E19</f>
        <v>0.16</v>
      </c>
      <c r="G19" s="177" t="n">
        <f aca="false">F19</f>
        <v>0.16</v>
      </c>
      <c r="H19" s="177" t="n">
        <f aca="false">G19</f>
        <v>0.16</v>
      </c>
      <c r="I19" s="177" t="n">
        <f aca="false">H19</f>
        <v>0.16</v>
      </c>
      <c r="J19" s="177" t="n">
        <f aca="false">I19</f>
        <v>0.16</v>
      </c>
      <c r="K19" s="177" t="n">
        <f aca="false">J19</f>
        <v>0.16</v>
      </c>
      <c r="L19" s="177" t="n">
        <f aca="false">K19</f>
        <v>0.16</v>
      </c>
      <c r="M19" s="177" t="n">
        <f aca="false">L19</f>
        <v>0.16</v>
      </c>
      <c r="N19" s="177" t="n">
        <f aca="false">M19</f>
        <v>0.16</v>
      </c>
      <c r="O19" s="177" t="n">
        <f aca="false">N19</f>
        <v>0.16</v>
      </c>
      <c r="P19" s="177" t="n">
        <f aca="false">O19</f>
        <v>0.16</v>
      </c>
      <c r="Q19" s="177" t="n">
        <f aca="false">P19</f>
        <v>0.16</v>
      </c>
      <c r="R19" s="177" t="n">
        <f aca="false">Q19</f>
        <v>0.16</v>
      </c>
      <c r="S19" s="177" t="n">
        <f aca="false">R19</f>
        <v>0.16</v>
      </c>
      <c r="T19" s="177" t="n">
        <f aca="false">S19</f>
        <v>0.16</v>
      </c>
      <c r="U19" s="177" t="n">
        <f aca="false">T19</f>
        <v>0.16</v>
      </c>
      <c r="V19" s="177" t="n">
        <f aca="false">U19</f>
        <v>0.16</v>
      </c>
      <c r="W19" s="177" t="n">
        <f aca="false">V19</f>
        <v>0.16</v>
      </c>
      <c r="X19" s="113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70"/>
      <c r="AV19" s="170"/>
      <c r="AW19" s="170"/>
      <c r="AX19" s="170"/>
      <c r="AY19" s="170"/>
      <c r="AZ19" s="170"/>
      <c r="BA19" s="170"/>
      <c r="BB19" s="170"/>
      <c r="BC19" s="170"/>
      <c r="BD19" s="170"/>
      <c r="BE19" s="170"/>
      <c r="BF19" s="170"/>
      <c r="BG19" s="170"/>
      <c r="BH19" s="170"/>
      <c r="BI19" s="170"/>
      <c r="BJ19" s="170"/>
      <c r="BK19" s="170"/>
      <c r="BL19" s="170"/>
      <c r="BM19" s="170"/>
      <c r="BN19" s="170"/>
      <c r="BO19" s="170"/>
      <c r="BP19" s="170"/>
      <c r="BQ19" s="170"/>
      <c r="BR19" s="170"/>
      <c r="BS19" s="170"/>
      <c r="BT19" s="170"/>
      <c r="BU19" s="170"/>
      <c r="BV19" s="170"/>
      <c r="BW19" s="170"/>
      <c r="BX19" s="170"/>
      <c r="BY19" s="170"/>
      <c r="BZ19" s="170"/>
      <c r="CA19" s="170"/>
      <c r="CB19" s="170"/>
      <c r="CC19" s="170"/>
      <c r="CD19" s="170"/>
      <c r="CE19" s="170"/>
      <c r="CF19" s="170"/>
      <c r="CG19" s="170"/>
      <c r="CH19" s="170"/>
      <c r="CI19" s="170"/>
      <c r="CJ19" s="170"/>
      <c r="CK19" s="170"/>
      <c r="CL19" s="170"/>
      <c r="CM19" s="170"/>
      <c r="CN19" s="170"/>
      <c r="CO19" s="170"/>
      <c r="CP19" s="170"/>
      <c r="CQ19" s="170"/>
      <c r="CR19" s="170"/>
      <c r="CS19" s="170"/>
      <c r="CT19" s="170"/>
      <c r="CU19" s="170"/>
      <c r="CV19" s="170"/>
      <c r="CW19" s="170"/>
      <c r="CX19" s="170"/>
      <c r="CY19" s="170"/>
      <c r="CZ19" s="170"/>
      <c r="DA19" s="170"/>
      <c r="DB19" s="170"/>
      <c r="DC19" s="170"/>
      <c r="DD19" s="170"/>
      <c r="DE19" s="170"/>
      <c r="DF19" s="170"/>
      <c r="DG19" s="170"/>
      <c r="DH19" s="170"/>
      <c r="DI19" s="170"/>
      <c r="DJ19" s="170"/>
      <c r="DK19" s="170"/>
      <c r="DL19" s="170"/>
      <c r="DM19" s="170"/>
      <c r="DN19" s="170"/>
      <c r="DO19" s="170"/>
      <c r="DP19" s="170"/>
      <c r="DQ19" s="170"/>
      <c r="DR19" s="170"/>
      <c r="DS19" s="170"/>
      <c r="DT19" s="170"/>
      <c r="DU19" s="170"/>
      <c r="DV19" s="170"/>
      <c r="DW19" s="170"/>
      <c r="DX19" s="170"/>
      <c r="DY19" s="170"/>
      <c r="DZ19" s="170"/>
      <c r="EA19" s="170"/>
      <c r="EB19" s="170"/>
      <c r="EC19" s="170"/>
      <c r="ED19" s="170"/>
      <c r="EE19" s="170"/>
      <c r="EF19" s="170"/>
      <c r="EG19" s="170"/>
      <c r="EH19" s="170"/>
      <c r="EI19" s="170"/>
      <c r="EJ19" s="170"/>
      <c r="EK19" s="170"/>
      <c r="EL19" s="170"/>
      <c r="EM19" s="170"/>
      <c r="EN19" s="170"/>
      <c r="EO19" s="170"/>
      <c r="EP19" s="170"/>
      <c r="EQ19" s="170"/>
      <c r="ER19" s="170"/>
      <c r="ES19" s="170"/>
      <c r="ET19" s="170"/>
      <c r="EU19" s="170"/>
      <c r="EV19" s="170"/>
      <c r="EW19" s="170"/>
      <c r="EX19" s="170"/>
      <c r="EY19" s="170"/>
      <c r="EZ19" s="170"/>
      <c r="FA19" s="170"/>
      <c r="FB19" s="170"/>
      <c r="FC19" s="170"/>
      <c r="FD19" s="170"/>
      <c r="FE19" s="170"/>
      <c r="FF19" s="170"/>
      <c r="FG19" s="170"/>
      <c r="FH19" s="170"/>
      <c r="FI19" s="170"/>
      <c r="FJ19" s="170"/>
      <c r="FK19" s="170"/>
      <c r="FL19" s="170"/>
      <c r="FM19" s="170"/>
      <c r="FN19" s="170"/>
      <c r="FO19" s="170"/>
      <c r="FP19" s="170"/>
      <c r="FQ19" s="170"/>
      <c r="FR19" s="170"/>
      <c r="FS19" s="170"/>
      <c r="FT19" s="170"/>
      <c r="FU19" s="170"/>
      <c r="FV19" s="170"/>
      <c r="FW19" s="170"/>
      <c r="FX19" s="170"/>
      <c r="FY19" s="170"/>
      <c r="FZ19" s="170"/>
      <c r="GA19" s="170"/>
      <c r="GB19" s="170"/>
      <c r="GC19" s="170"/>
      <c r="GD19" s="170"/>
      <c r="GE19" s="170"/>
      <c r="GF19" s="170"/>
      <c r="GG19" s="170"/>
      <c r="GH19" s="170"/>
      <c r="GI19" s="170"/>
      <c r="GJ19" s="170"/>
      <c r="GK19" s="170"/>
      <c r="GL19" s="170"/>
      <c r="GM19" s="170"/>
      <c r="GN19" s="170"/>
      <c r="GO19" s="170"/>
      <c r="GP19" s="170"/>
      <c r="GQ19" s="170"/>
      <c r="GR19" s="170"/>
      <c r="GS19" s="170"/>
      <c r="GT19" s="170"/>
      <c r="GU19" s="170"/>
      <c r="GV19" s="170"/>
      <c r="GW19" s="170"/>
      <c r="GX19" s="170"/>
      <c r="GY19" s="170"/>
      <c r="GZ19" s="170"/>
      <c r="HA19" s="170"/>
      <c r="HB19" s="170"/>
      <c r="HC19" s="170"/>
      <c r="HD19" s="170"/>
      <c r="HE19" s="170"/>
      <c r="HF19" s="170"/>
      <c r="HG19" s="170"/>
      <c r="HH19" s="170"/>
      <c r="HI19" s="170"/>
      <c r="HJ19" s="170"/>
      <c r="HK19" s="170"/>
      <c r="HL19" s="170"/>
      <c r="HM19" s="170"/>
      <c r="HN19" s="170"/>
      <c r="HO19" s="170"/>
      <c r="HP19" s="170"/>
      <c r="HQ19" s="170"/>
      <c r="HR19" s="170"/>
      <c r="HS19" s="170"/>
      <c r="HT19" s="170"/>
      <c r="HU19" s="170"/>
      <c r="HV19" s="170"/>
      <c r="HW19" s="170"/>
      <c r="HX19" s="170"/>
      <c r="HY19" s="170"/>
      <c r="HZ19" s="170"/>
      <c r="IA19" s="170"/>
      <c r="IB19" s="170"/>
      <c r="IC19" s="170"/>
      <c r="ID19" s="170"/>
      <c r="IE19" s="170"/>
      <c r="IF19" s="170"/>
      <c r="IG19" s="170"/>
      <c r="IH19" s="170"/>
      <c r="II19" s="170"/>
      <c r="IJ19" s="170"/>
      <c r="IK19" s="170"/>
      <c r="IL19" s="170"/>
      <c r="IM19" s="170"/>
      <c r="IN19" s="170"/>
      <c r="IO19" s="170"/>
      <c r="IP19" s="170"/>
      <c r="IQ19" s="170"/>
      <c r="IR19" s="170"/>
      <c r="IS19" s="170"/>
      <c r="IT19" s="170"/>
      <c r="IU19" s="170"/>
      <c r="IV19" s="170"/>
      <c r="IW19" s="170"/>
    </row>
    <row r="20" customFormat="false" ht="12.75" hidden="false" customHeight="false" outlineLevel="0" collapsed="false">
      <c r="A20" s="106" t="n">
        <f aca="false">A19+1</f>
        <v>20</v>
      </c>
      <c r="B20" s="11" t="s">
        <v>272</v>
      </c>
      <c r="D20" s="18" t="n">
        <f aca="false">AVERAGE(D17,D14)*D19</f>
        <v>106.23168407425</v>
      </c>
      <c r="E20" s="18" t="n">
        <f aca="false">AVERAGE(E17,E14)*E19</f>
        <v>455.255366206636</v>
      </c>
      <c r="F20" s="18" t="n">
        <f aca="false">AVERAGE(F17,F14)*F19</f>
        <v>1030.02690560398</v>
      </c>
      <c r="G20" s="18" t="n">
        <f aca="false">AVERAGE(G17,G14)*G19</f>
        <v>687.763626821499</v>
      </c>
      <c r="H20" s="18" t="n">
        <f aca="false">AVERAGE(H17,H14)*H19</f>
        <v>6.76040334990743</v>
      </c>
      <c r="I20" s="18" t="n">
        <f aca="false">AVERAGE(I17,I14)*I19</f>
        <v>0</v>
      </c>
      <c r="J20" s="18" t="n">
        <f aca="false">AVERAGE(J17,J14)*J19</f>
        <v>0</v>
      </c>
      <c r="K20" s="18" t="n">
        <f aca="false">AVERAGE(K17,K14)*K19</f>
        <v>0</v>
      </c>
      <c r="L20" s="18" t="n">
        <f aca="false">AVERAGE(L17,L14)*L19</f>
        <v>0</v>
      </c>
      <c r="M20" s="18" t="n">
        <f aca="false">AVERAGE(M17,M14)*M19</f>
        <v>0</v>
      </c>
      <c r="N20" s="18" t="n">
        <f aca="false">AVERAGE(N17,N14)*N19</f>
        <v>0</v>
      </c>
      <c r="O20" s="18" t="n">
        <f aca="false">AVERAGE(O17,O14)*O19</f>
        <v>0</v>
      </c>
      <c r="P20" s="18" t="n">
        <f aca="false">AVERAGE(P17,P14)*P19</f>
        <v>0</v>
      </c>
      <c r="Q20" s="18" t="n">
        <f aca="false">AVERAGE(Q17,Q14)*Q19</f>
        <v>0</v>
      </c>
      <c r="R20" s="18" t="n">
        <f aca="false">AVERAGE(R17,R14)*R19</f>
        <v>0</v>
      </c>
      <c r="S20" s="18" t="n">
        <f aca="false">AVERAGE(S17,S14)*S19</f>
        <v>0</v>
      </c>
      <c r="T20" s="18" t="n">
        <f aca="false">AVERAGE(T17,T14)*T19</f>
        <v>0</v>
      </c>
      <c r="U20" s="18" t="n">
        <f aca="false">AVERAGE(U17,U14)*U19</f>
        <v>0</v>
      </c>
      <c r="V20" s="18" t="n">
        <f aca="false">AVERAGE(V17,V14)*V19</f>
        <v>0</v>
      </c>
      <c r="W20" s="18" t="n">
        <f aca="false">AVERAGE(W17,W14)*W19</f>
        <v>0</v>
      </c>
      <c r="X20" s="113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0"/>
      <c r="BA20" s="170"/>
      <c r="BB20" s="170"/>
      <c r="BC20" s="170"/>
      <c r="BD20" s="170"/>
      <c r="BE20" s="170"/>
      <c r="BF20" s="170"/>
      <c r="BG20" s="170"/>
      <c r="BH20" s="170"/>
      <c r="BI20" s="170"/>
      <c r="BJ20" s="170"/>
      <c r="BK20" s="170"/>
      <c r="BL20" s="170"/>
      <c r="BM20" s="170"/>
      <c r="BN20" s="170"/>
      <c r="BO20" s="170"/>
      <c r="BP20" s="170"/>
      <c r="BQ20" s="170"/>
      <c r="BR20" s="170"/>
      <c r="BS20" s="170"/>
      <c r="BT20" s="170"/>
      <c r="BU20" s="170"/>
      <c r="BV20" s="170"/>
      <c r="BW20" s="170"/>
      <c r="BX20" s="170"/>
      <c r="BY20" s="170"/>
      <c r="BZ20" s="170"/>
      <c r="CA20" s="170"/>
      <c r="CB20" s="170"/>
      <c r="CC20" s="170"/>
      <c r="CD20" s="170"/>
      <c r="CE20" s="170"/>
      <c r="CF20" s="170"/>
      <c r="CG20" s="170"/>
      <c r="CH20" s="170"/>
      <c r="CI20" s="170"/>
      <c r="CJ20" s="170"/>
      <c r="CK20" s="170"/>
      <c r="CL20" s="170"/>
      <c r="CM20" s="170"/>
      <c r="CN20" s="170"/>
      <c r="CO20" s="170"/>
      <c r="CP20" s="170"/>
      <c r="CQ20" s="170"/>
      <c r="CR20" s="170"/>
      <c r="CS20" s="170"/>
      <c r="CT20" s="170"/>
      <c r="CU20" s="170"/>
      <c r="CV20" s="170"/>
      <c r="CW20" s="170"/>
      <c r="CX20" s="170"/>
      <c r="CY20" s="170"/>
      <c r="CZ20" s="170"/>
      <c r="DA20" s="170"/>
      <c r="DB20" s="170"/>
      <c r="DC20" s="170"/>
      <c r="DD20" s="170"/>
      <c r="DE20" s="170"/>
      <c r="DF20" s="170"/>
      <c r="DG20" s="170"/>
      <c r="DH20" s="170"/>
      <c r="DI20" s="170"/>
      <c r="DJ20" s="170"/>
      <c r="DK20" s="170"/>
      <c r="DL20" s="170"/>
      <c r="DM20" s="170"/>
      <c r="DN20" s="170"/>
      <c r="DO20" s="170"/>
      <c r="DP20" s="170"/>
      <c r="DQ20" s="170"/>
      <c r="DR20" s="170"/>
      <c r="DS20" s="170"/>
      <c r="DT20" s="170"/>
      <c r="DU20" s="170"/>
      <c r="DV20" s="170"/>
      <c r="DW20" s="170"/>
      <c r="DX20" s="170"/>
      <c r="DY20" s="170"/>
      <c r="DZ20" s="170"/>
      <c r="EA20" s="170"/>
      <c r="EB20" s="170"/>
      <c r="EC20" s="170"/>
      <c r="ED20" s="170"/>
      <c r="EE20" s="170"/>
      <c r="EF20" s="170"/>
      <c r="EG20" s="170"/>
      <c r="EH20" s="170"/>
      <c r="EI20" s="170"/>
      <c r="EJ20" s="170"/>
      <c r="EK20" s="170"/>
      <c r="EL20" s="170"/>
      <c r="EM20" s="170"/>
      <c r="EN20" s="170"/>
      <c r="EO20" s="170"/>
      <c r="EP20" s="170"/>
      <c r="EQ20" s="170"/>
      <c r="ER20" s="170"/>
      <c r="ES20" s="170"/>
      <c r="ET20" s="170"/>
      <c r="EU20" s="170"/>
      <c r="EV20" s="170"/>
      <c r="EW20" s="170"/>
      <c r="EX20" s="170"/>
      <c r="EY20" s="170"/>
      <c r="EZ20" s="170"/>
      <c r="FA20" s="170"/>
      <c r="FB20" s="170"/>
      <c r="FC20" s="170"/>
      <c r="FD20" s="170"/>
      <c r="FE20" s="170"/>
      <c r="FF20" s="170"/>
      <c r="FG20" s="170"/>
      <c r="FH20" s="170"/>
      <c r="FI20" s="170"/>
      <c r="FJ20" s="170"/>
      <c r="FK20" s="170"/>
      <c r="FL20" s="170"/>
      <c r="FM20" s="170"/>
      <c r="FN20" s="170"/>
      <c r="FO20" s="170"/>
      <c r="FP20" s="170"/>
      <c r="FQ20" s="170"/>
      <c r="FR20" s="170"/>
      <c r="FS20" s="170"/>
      <c r="FT20" s="170"/>
      <c r="FU20" s="170"/>
      <c r="FV20" s="170"/>
      <c r="FW20" s="170"/>
      <c r="FX20" s="170"/>
      <c r="FY20" s="170"/>
      <c r="FZ20" s="170"/>
      <c r="GA20" s="170"/>
      <c r="GB20" s="170"/>
      <c r="GC20" s="170"/>
      <c r="GD20" s="170"/>
      <c r="GE20" s="170"/>
      <c r="GF20" s="170"/>
      <c r="GG20" s="170"/>
      <c r="GH20" s="170"/>
      <c r="GI20" s="170"/>
      <c r="GJ20" s="170"/>
      <c r="GK20" s="170"/>
      <c r="GL20" s="170"/>
      <c r="GM20" s="170"/>
      <c r="GN20" s="170"/>
      <c r="GO20" s="170"/>
      <c r="GP20" s="170"/>
      <c r="GQ20" s="170"/>
      <c r="GR20" s="170"/>
      <c r="GS20" s="170"/>
      <c r="GT20" s="170"/>
      <c r="GU20" s="170"/>
      <c r="GV20" s="170"/>
      <c r="GW20" s="170"/>
      <c r="GX20" s="170"/>
      <c r="GY20" s="170"/>
      <c r="GZ20" s="170"/>
      <c r="HA20" s="170"/>
      <c r="HB20" s="170"/>
      <c r="HC20" s="170"/>
      <c r="HD20" s="170"/>
      <c r="HE20" s="170"/>
      <c r="HF20" s="170"/>
      <c r="HG20" s="170"/>
      <c r="HH20" s="170"/>
      <c r="HI20" s="170"/>
      <c r="HJ20" s="170"/>
      <c r="HK20" s="170"/>
      <c r="HL20" s="170"/>
      <c r="HM20" s="170"/>
      <c r="HN20" s="170"/>
      <c r="HO20" s="170"/>
      <c r="HP20" s="170"/>
      <c r="HQ20" s="170"/>
      <c r="HR20" s="170"/>
      <c r="HS20" s="170"/>
      <c r="HT20" s="170"/>
      <c r="HU20" s="170"/>
      <c r="HV20" s="170"/>
      <c r="HW20" s="170"/>
      <c r="HX20" s="170"/>
      <c r="HY20" s="170"/>
      <c r="HZ20" s="170"/>
      <c r="IA20" s="170"/>
      <c r="IB20" s="170"/>
      <c r="IC20" s="170"/>
      <c r="ID20" s="170"/>
      <c r="IE20" s="170"/>
      <c r="IF20" s="170"/>
      <c r="IG20" s="170"/>
      <c r="IH20" s="170"/>
      <c r="II20" s="170"/>
      <c r="IJ20" s="170"/>
      <c r="IK20" s="170"/>
      <c r="IL20" s="170"/>
      <c r="IM20" s="170"/>
      <c r="IN20" s="170"/>
      <c r="IO20" s="170"/>
      <c r="IP20" s="170"/>
      <c r="IQ20" s="170"/>
      <c r="IR20" s="170"/>
      <c r="IS20" s="170"/>
      <c r="IT20" s="170"/>
      <c r="IU20" s="170"/>
      <c r="IV20" s="170"/>
      <c r="IW20" s="170"/>
    </row>
    <row r="21" customFormat="false" ht="12.75" hidden="false" customHeight="false" outlineLevel="0" collapsed="false">
      <c r="A21" s="106" t="n">
        <f aca="false">A20+1</f>
        <v>21</v>
      </c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13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0"/>
      <c r="BA21" s="170"/>
      <c r="BB21" s="170"/>
      <c r="BC21" s="170"/>
      <c r="BD21" s="170"/>
      <c r="BE21" s="170"/>
      <c r="BF21" s="170"/>
      <c r="BG21" s="170"/>
      <c r="BH21" s="170"/>
      <c r="BI21" s="170"/>
      <c r="BJ21" s="170"/>
      <c r="BK21" s="170"/>
      <c r="BL21" s="170"/>
      <c r="BM21" s="170"/>
      <c r="BN21" s="170"/>
      <c r="BO21" s="170"/>
      <c r="BP21" s="170"/>
      <c r="BQ21" s="170"/>
      <c r="BR21" s="170"/>
      <c r="BS21" s="170"/>
      <c r="BT21" s="170"/>
      <c r="BU21" s="170"/>
      <c r="BV21" s="170"/>
      <c r="BW21" s="170"/>
      <c r="BX21" s="170"/>
      <c r="BY21" s="170"/>
      <c r="BZ21" s="170"/>
      <c r="CA21" s="170"/>
      <c r="CB21" s="170"/>
      <c r="CC21" s="170"/>
      <c r="CD21" s="170"/>
      <c r="CE21" s="170"/>
      <c r="CF21" s="170"/>
      <c r="CG21" s="170"/>
      <c r="CH21" s="170"/>
      <c r="CI21" s="170"/>
      <c r="CJ21" s="170"/>
      <c r="CK21" s="170"/>
      <c r="CL21" s="170"/>
      <c r="CM21" s="170"/>
      <c r="CN21" s="170"/>
      <c r="CO21" s="170"/>
      <c r="CP21" s="170"/>
      <c r="CQ21" s="170"/>
      <c r="CR21" s="170"/>
      <c r="CS21" s="170"/>
      <c r="CT21" s="170"/>
      <c r="CU21" s="170"/>
      <c r="CV21" s="170"/>
      <c r="CW21" s="170"/>
      <c r="CX21" s="170"/>
      <c r="CY21" s="170"/>
      <c r="CZ21" s="170"/>
      <c r="DA21" s="170"/>
      <c r="DB21" s="170"/>
      <c r="DC21" s="170"/>
      <c r="DD21" s="170"/>
      <c r="DE21" s="170"/>
      <c r="DF21" s="170"/>
      <c r="DG21" s="170"/>
      <c r="DH21" s="170"/>
      <c r="DI21" s="170"/>
      <c r="DJ21" s="170"/>
      <c r="DK21" s="170"/>
      <c r="DL21" s="170"/>
      <c r="DM21" s="170"/>
      <c r="DN21" s="170"/>
      <c r="DO21" s="170"/>
      <c r="DP21" s="170"/>
      <c r="DQ21" s="170"/>
      <c r="DR21" s="170"/>
      <c r="DS21" s="170"/>
      <c r="DT21" s="170"/>
      <c r="DU21" s="170"/>
      <c r="DV21" s="170"/>
      <c r="DW21" s="170"/>
      <c r="DX21" s="170"/>
      <c r="DY21" s="170"/>
      <c r="DZ21" s="170"/>
      <c r="EA21" s="170"/>
      <c r="EB21" s="170"/>
      <c r="EC21" s="170"/>
      <c r="ED21" s="170"/>
      <c r="EE21" s="170"/>
      <c r="EF21" s="170"/>
      <c r="EG21" s="170"/>
      <c r="EH21" s="170"/>
      <c r="EI21" s="170"/>
      <c r="EJ21" s="170"/>
      <c r="EK21" s="170"/>
      <c r="EL21" s="170"/>
      <c r="EM21" s="170"/>
      <c r="EN21" s="170"/>
      <c r="EO21" s="170"/>
      <c r="EP21" s="170"/>
      <c r="EQ21" s="170"/>
      <c r="ER21" s="170"/>
      <c r="ES21" s="170"/>
      <c r="ET21" s="170"/>
      <c r="EU21" s="170"/>
      <c r="EV21" s="170"/>
      <c r="EW21" s="170"/>
      <c r="EX21" s="170"/>
      <c r="EY21" s="170"/>
      <c r="EZ21" s="170"/>
      <c r="FA21" s="170"/>
      <c r="FB21" s="170"/>
      <c r="FC21" s="170"/>
      <c r="FD21" s="170"/>
      <c r="FE21" s="170"/>
      <c r="FF21" s="170"/>
      <c r="FG21" s="170"/>
      <c r="FH21" s="170"/>
      <c r="FI21" s="170"/>
      <c r="FJ21" s="170"/>
      <c r="FK21" s="170"/>
      <c r="FL21" s="170"/>
      <c r="FM21" s="170"/>
      <c r="FN21" s="170"/>
      <c r="FO21" s="170"/>
      <c r="FP21" s="170"/>
      <c r="FQ21" s="170"/>
      <c r="FR21" s="170"/>
      <c r="FS21" s="170"/>
      <c r="FT21" s="170"/>
      <c r="FU21" s="170"/>
      <c r="FV21" s="170"/>
      <c r="FW21" s="170"/>
      <c r="FX21" s="170"/>
      <c r="FY21" s="170"/>
      <c r="FZ21" s="170"/>
      <c r="GA21" s="170"/>
      <c r="GB21" s="170"/>
      <c r="GC21" s="170"/>
      <c r="GD21" s="170"/>
      <c r="GE21" s="170"/>
      <c r="GF21" s="170"/>
      <c r="GG21" s="170"/>
      <c r="GH21" s="170"/>
      <c r="GI21" s="170"/>
      <c r="GJ21" s="170"/>
      <c r="GK21" s="170"/>
      <c r="GL21" s="170"/>
      <c r="GM21" s="170"/>
      <c r="GN21" s="170"/>
      <c r="GO21" s="170"/>
      <c r="GP21" s="170"/>
      <c r="GQ21" s="170"/>
      <c r="GR21" s="170"/>
      <c r="GS21" s="170"/>
      <c r="GT21" s="170"/>
      <c r="GU21" s="170"/>
      <c r="GV21" s="170"/>
      <c r="GW21" s="170"/>
      <c r="GX21" s="170"/>
      <c r="GY21" s="170"/>
      <c r="GZ21" s="170"/>
      <c r="HA21" s="170"/>
      <c r="HB21" s="170"/>
      <c r="HC21" s="170"/>
      <c r="HD21" s="170"/>
      <c r="HE21" s="170"/>
      <c r="HF21" s="170"/>
      <c r="HG21" s="170"/>
      <c r="HH21" s="170"/>
      <c r="HI21" s="170"/>
      <c r="HJ21" s="170"/>
      <c r="HK21" s="170"/>
      <c r="HL21" s="170"/>
      <c r="HM21" s="170"/>
      <c r="HN21" s="170"/>
      <c r="HO21" s="170"/>
      <c r="HP21" s="170"/>
      <c r="HQ21" s="170"/>
      <c r="HR21" s="170"/>
      <c r="HS21" s="170"/>
      <c r="HT21" s="170"/>
      <c r="HU21" s="170"/>
      <c r="HV21" s="170"/>
      <c r="HW21" s="170"/>
      <c r="HX21" s="170"/>
      <c r="HY21" s="170"/>
      <c r="HZ21" s="170"/>
      <c r="IA21" s="170"/>
      <c r="IB21" s="170"/>
      <c r="IC21" s="170"/>
      <c r="ID21" s="170"/>
      <c r="IE21" s="170"/>
      <c r="IF21" s="170"/>
      <c r="IG21" s="170"/>
      <c r="IH21" s="170"/>
      <c r="II21" s="170"/>
      <c r="IJ21" s="170"/>
      <c r="IK21" s="170"/>
      <c r="IL21" s="170"/>
      <c r="IM21" s="170"/>
      <c r="IN21" s="170"/>
      <c r="IO21" s="170"/>
      <c r="IP21" s="170"/>
      <c r="IQ21" s="170"/>
      <c r="IR21" s="170"/>
      <c r="IS21" s="170"/>
      <c r="IT21" s="170"/>
      <c r="IU21" s="170"/>
      <c r="IV21" s="170"/>
      <c r="IW21" s="170"/>
    </row>
    <row r="22" customFormat="false" ht="12.75" hidden="false" customHeight="false" outlineLevel="0" collapsed="false">
      <c r="A22" s="106" t="n">
        <f aca="false">A21+1</f>
        <v>22</v>
      </c>
      <c r="B22" s="20" t="s">
        <v>274</v>
      </c>
      <c r="C22" s="20"/>
      <c r="D22" s="18" t="n">
        <f aca="false">D11+D20</f>
        <v>340.485066472092</v>
      </c>
      <c r="E22" s="18" t="n">
        <f aca="false">E11+E20</f>
        <v>1334.27286887301</v>
      </c>
      <c r="F22" s="18" t="n">
        <f aca="false">F11+F20</f>
        <v>3046.53587805761</v>
      </c>
      <c r="G22" s="18" t="n">
        <f aca="false">G11+G20</f>
        <v>2059.50847900659</v>
      </c>
      <c r="H22" s="18" t="n">
        <f aca="false">H11+H20</f>
        <v>6.76040334990743</v>
      </c>
      <c r="I22" s="18" t="n">
        <f aca="false">I11+I20</f>
        <v>0</v>
      </c>
      <c r="J22" s="18" t="n">
        <f aca="false">J11+J20</f>
        <v>0</v>
      </c>
      <c r="K22" s="18" t="n">
        <f aca="false">K11+K20</f>
        <v>0</v>
      </c>
      <c r="L22" s="18" t="n">
        <f aca="false">L11+L20</f>
        <v>0</v>
      </c>
      <c r="M22" s="18" t="n">
        <f aca="false">M11+M20</f>
        <v>0</v>
      </c>
      <c r="N22" s="18" t="n">
        <f aca="false">N11+N20</f>
        <v>0</v>
      </c>
      <c r="O22" s="18" t="n">
        <f aca="false">O11+O20</f>
        <v>0</v>
      </c>
      <c r="P22" s="18" t="n">
        <f aca="false">P11+P20</f>
        <v>0</v>
      </c>
      <c r="Q22" s="18" t="n">
        <f aca="false">Q11+Q20</f>
        <v>0</v>
      </c>
      <c r="R22" s="18" t="n">
        <f aca="false">R11+R20</f>
        <v>0</v>
      </c>
      <c r="S22" s="18" t="n">
        <f aca="false">S11+S20</f>
        <v>0</v>
      </c>
      <c r="T22" s="18" t="n">
        <f aca="false">T11+T20</f>
        <v>0</v>
      </c>
      <c r="U22" s="18" t="n">
        <f aca="false">U11+U20</f>
        <v>0</v>
      </c>
      <c r="V22" s="18" t="n">
        <f aca="false">V11+V20</f>
        <v>0</v>
      </c>
      <c r="W22" s="18" t="n">
        <f aca="false">W11+W20</f>
        <v>0</v>
      </c>
      <c r="X22" s="113"/>
      <c r="Y22" s="170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  <c r="AU22" s="170"/>
      <c r="AV22" s="170"/>
      <c r="AW22" s="170"/>
      <c r="AX22" s="170"/>
      <c r="AY22" s="170"/>
      <c r="AZ22" s="170"/>
      <c r="BA22" s="170"/>
      <c r="BB22" s="170"/>
      <c r="BC22" s="170"/>
      <c r="BD22" s="170"/>
      <c r="BE22" s="170"/>
      <c r="BF22" s="170"/>
      <c r="BG22" s="170"/>
      <c r="BH22" s="170"/>
      <c r="BI22" s="170"/>
      <c r="BJ22" s="170"/>
      <c r="BK22" s="170"/>
      <c r="BL22" s="170"/>
      <c r="BM22" s="170"/>
      <c r="BN22" s="170"/>
      <c r="BO22" s="170"/>
      <c r="BP22" s="170"/>
      <c r="BQ22" s="170"/>
      <c r="BR22" s="170"/>
      <c r="BS22" s="170"/>
      <c r="BT22" s="170"/>
      <c r="BU22" s="170"/>
      <c r="BV22" s="170"/>
      <c r="BW22" s="170"/>
      <c r="BX22" s="170"/>
      <c r="BY22" s="170"/>
      <c r="BZ22" s="170"/>
      <c r="CA22" s="170"/>
      <c r="CB22" s="170"/>
      <c r="CC22" s="170"/>
      <c r="CD22" s="170"/>
      <c r="CE22" s="170"/>
      <c r="CF22" s="170"/>
      <c r="CG22" s="170"/>
      <c r="CH22" s="170"/>
      <c r="CI22" s="170"/>
      <c r="CJ22" s="170"/>
      <c r="CK22" s="170"/>
      <c r="CL22" s="170"/>
      <c r="CM22" s="170"/>
      <c r="CN22" s="170"/>
      <c r="CO22" s="170"/>
      <c r="CP22" s="170"/>
      <c r="CQ22" s="170"/>
      <c r="CR22" s="170"/>
      <c r="CS22" s="170"/>
      <c r="CT22" s="170"/>
      <c r="CU22" s="170"/>
      <c r="CV22" s="170"/>
      <c r="CW22" s="170"/>
      <c r="CX22" s="170"/>
      <c r="CY22" s="170"/>
      <c r="CZ22" s="170"/>
      <c r="DA22" s="170"/>
      <c r="DB22" s="170"/>
      <c r="DC22" s="170"/>
      <c r="DD22" s="170"/>
      <c r="DE22" s="170"/>
      <c r="DF22" s="170"/>
      <c r="DG22" s="170"/>
      <c r="DH22" s="170"/>
      <c r="DI22" s="170"/>
      <c r="DJ22" s="170"/>
      <c r="DK22" s="170"/>
      <c r="DL22" s="170"/>
      <c r="DM22" s="170"/>
      <c r="DN22" s="170"/>
      <c r="DO22" s="170"/>
      <c r="DP22" s="170"/>
      <c r="DQ22" s="170"/>
      <c r="DR22" s="170"/>
      <c r="DS22" s="170"/>
      <c r="DT22" s="170"/>
      <c r="DU22" s="170"/>
      <c r="DV22" s="170"/>
      <c r="DW22" s="170"/>
      <c r="DX22" s="170"/>
      <c r="DY22" s="170"/>
      <c r="DZ22" s="170"/>
      <c r="EA22" s="170"/>
      <c r="EB22" s="170"/>
      <c r="EC22" s="170"/>
      <c r="ED22" s="170"/>
      <c r="EE22" s="170"/>
      <c r="EF22" s="170"/>
      <c r="EG22" s="170"/>
      <c r="EH22" s="170"/>
      <c r="EI22" s="170"/>
      <c r="EJ22" s="170"/>
      <c r="EK22" s="170"/>
      <c r="EL22" s="170"/>
      <c r="EM22" s="170"/>
      <c r="EN22" s="170"/>
      <c r="EO22" s="170"/>
      <c r="EP22" s="170"/>
      <c r="EQ22" s="170"/>
      <c r="ER22" s="170"/>
      <c r="ES22" s="170"/>
      <c r="ET22" s="170"/>
      <c r="EU22" s="170"/>
      <c r="EV22" s="170"/>
      <c r="EW22" s="170"/>
      <c r="EX22" s="170"/>
      <c r="EY22" s="170"/>
      <c r="EZ22" s="170"/>
      <c r="FA22" s="170"/>
      <c r="FB22" s="170"/>
      <c r="FC22" s="170"/>
      <c r="FD22" s="170"/>
      <c r="FE22" s="170"/>
      <c r="FF22" s="170"/>
      <c r="FG22" s="170"/>
      <c r="FH22" s="170"/>
      <c r="FI22" s="170"/>
      <c r="FJ22" s="170"/>
      <c r="FK22" s="170"/>
      <c r="FL22" s="170"/>
      <c r="FM22" s="170"/>
      <c r="FN22" s="170"/>
      <c r="FO22" s="170"/>
      <c r="FP22" s="170"/>
      <c r="FQ22" s="170"/>
      <c r="FR22" s="170"/>
      <c r="FS22" s="170"/>
      <c r="FT22" s="170"/>
      <c r="FU22" s="170"/>
      <c r="FV22" s="170"/>
      <c r="FW22" s="170"/>
      <c r="FX22" s="170"/>
      <c r="FY22" s="170"/>
      <c r="FZ22" s="170"/>
      <c r="GA22" s="170"/>
      <c r="GB22" s="170"/>
      <c r="GC22" s="170"/>
      <c r="GD22" s="170"/>
      <c r="GE22" s="170"/>
      <c r="GF22" s="170"/>
      <c r="GG22" s="170"/>
      <c r="GH22" s="170"/>
      <c r="GI22" s="170"/>
      <c r="GJ22" s="170"/>
      <c r="GK22" s="170"/>
      <c r="GL22" s="170"/>
      <c r="GM22" s="170"/>
      <c r="GN22" s="170"/>
      <c r="GO22" s="170"/>
      <c r="GP22" s="170"/>
      <c r="GQ22" s="170"/>
      <c r="GR22" s="170"/>
      <c r="GS22" s="170"/>
      <c r="GT22" s="170"/>
      <c r="GU22" s="170"/>
      <c r="GV22" s="170"/>
      <c r="GW22" s="170"/>
      <c r="GX22" s="170"/>
      <c r="GY22" s="170"/>
      <c r="GZ22" s="170"/>
      <c r="HA22" s="170"/>
      <c r="HB22" s="170"/>
      <c r="HC22" s="170"/>
      <c r="HD22" s="170"/>
      <c r="HE22" s="170"/>
      <c r="HF22" s="170"/>
      <c r="HG22" s="170"/>
      <c r="HH22" s="170"/>
      <c r="HI22" s="170"/>
      <c r="HJ22" s="170"/>
      <c r="HK22" s="170"/>
      <c r="HL22" s="170"/>
      <c r="HM22" s="170"/>
      <c r="HN22" s="170"/>
      <c r="HO22" s="170"/>
      <c r="HP22" s="170"/>
      <c r="HQ22" s="170"/>
      <c r="HR22" s="170"/>
      <c r="HS22" s="170"/>
      <c r="HT22" s="170"/>
      <c r="HU22" s="170"/>
      <c r="HV22" s="170"/>
      <c r="HW22" s="170"/>
      <c r="HX22" s="170"/>
      <c r="HY22" s="170"/>
      <c r="HZ22" s="170"/>
      <c r="IA22" s="170"/>
      <c r="IB22" s="170"/>
      <c r="IC22" s="170"/>
      <c r="ID22" s="170"/>
      <c r="IE22" s="170"/>
      <c r="IF22" s="170"/>
      <c r="IG22" s="170"/>
      <c r="IH22" s="170"/>
      <c r="II22" s="170"/>
      <c r="IJ22" s="170"/>
      <c r="IK22" s="170"/>
      <c r="IL22" s="170"/>
      <c r="IM22" s="170"/>
      <c r="IN22" s="170"/>
      <c r="IO22" s="170"/>
      <c r="IP22" s="170"/>
      <c r="IQ22" s="170"/>
      <c r="IR22" s="170"/>
      <c r="IS22" s="170"/>
      <c r="IT22" s="170"/>
      <c r="IU22" s="170"/>
      <c r="IV22" s="170"/>
      <c r="IW22" s="170"/>
    </row>
    <row r="23" customFormat="false" ht="12.75" hidden="false" customHeight="false" outlineLevel="0" collapsed="false">
      <c r="A23" s="106" t="n">
        <f aca="false">A22+1</f>
        <v>23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13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  <c r="AT23" s="170"/>
      <c r="AU23" s="170"/>
      <c r="AV23" s="170"/>
      <c r="AW23" s="170"/>
      <c r="AX23" s="170"/>
      <c r="AY23" s="170"/>
      <c r="AZ23" s="170"/>
      <c r="BA23" s="170"/>
      <c r="BB23" s="170"/>
      <c r="BC23" s="170"/>
      <c r="BD23" s="170"/>
      <c r="BE23" s="170"/>
      <c r="BF23" s="170"/>
      <c r="BG23" s="170"/>
      <c r="BH23" s="170"/>
      <c r="BI23" s="170"/>
      <c r="BJ23" s="170"/>
      <c r="BK23" s="170"/>
      <c r="BL23" s="170"/>
      <c r="BM23" s="170"/>
      <c r="BN23" s="170"/>
      <c r="BO23" s="170"/>
      <c r="BP23" s="170"/>
      <c r="BQ23" s="170"/>
      <c r="BR23" s="170"/>
      <c r="BS23" s="170"/>
      <c r="BT23" s="170"/>
      <c r="BU23" s="170"/>
      <c r="BV23" s="170"/>
      <c r="BW23" s="170"/>
      <c r="BX23" s="170"/>
      <c r="BY23" s="170"/>
      <c r="BZ23" s="170"/>
      <c r="CA23" s="170"/>
      <c r="CB23" s="170"/>
      <c r="CC23" s="170"/>
      <c r="CD23" s="170"/>
      <c r="CE23" s="170"/>
      <c r="CF23" s="170"/>
      <c r="CG23" s="170"/>
      <c r="CH23" s="170"/>
      <c r="CI23" s="170"/>
      <c r="CJ23" s="170"/>
      <c r="CK23" s="170"/>
      <c r="CL23" s="170"/>
      <c r="CM23" s="170"/>
      <c r="CN23" s="170"/>
      <c r="CO23" s="170"/>
      <c r="CP23" s="170"/>
      <c r="CQ23" s="170"/>
      <c r="CR23" s="170"/>
      <c r="CS23" s="170"/>
      <c r="CT23" s="170"/>
      <c r="CU23" s="170"/>
      <c r="CV23" s="170"/>
      <c r="CW23" s="170"/>
      <c r="CX23" s="170"/>
      <c r="CY23" s="170"/>
      <c r="CZ23" s="170"/>
      <c r="DA23" s="170"/>
      <c r="DB23" s="170"/>
      <c r="DC23" s="170"/>
      <c r="DD23" s="170"/>
      <c r="DE23" s="170"/>
      <c r="DF23" s="170"/>
      <c r="DG23" s="170"/>
      <c r="DH23" s="170"/>
      <c r="DI23" s="170"/>
      <c r="DJ23" s="170"/>
      <c r="DK23" s="170"/>
      <c r="DL23" s="170"/>
      <c r="DM23" s="170"/>
      <c r="DN23" s="170"/>
      <c r="DO23" s="170"/>
      <c r="DP23" s="170"/>
      <c r="DQ23" s="170"/>
      <c r="DR23" s="170"/>
      <c r="DS23" s="170"/>
      <c r="DT23" s="170"/>
      <c r="DU23" s="170"/>
      <c r="DV23" s="170"/>
      <c r="DW23" s="170"/>
      <c r="DX23" s="170"/>
      <c r="DY23" s="170"/>
      <c r="DZ23" s="170"/>
      <c r="EA23" s="170"/>
      <c r="EB23" s="170"/>
      <c r="EC23" s="170"/>
      <c r="ED23" s="170"/>
      <c r="EE23" s="170"/>
      <c r="EF23" s="170"/>
      <c r="EG23" s="170"/>
      <c r="EH23" s="170"/>
      <c r="EI23" s="170"/>
      <c r="EJ23" s="170"/>
      <c r="EK23" s="170"/>
      <c r="EL23" s="170"/>
      <c r="EM23" s="170"/>
      <c r="EN23" s="170"/>
      <c r="EO23" s="170"/>
      <c r="EP23" s="170"/>
      <c r="EQ23" s="170"/>
      <c r="ER23" s="170"/>
      <c r="ES23" s="170"/>
      <c r="ET23" s="170"/>
      <c r="EU23" s="170"/>
      <c r="EV23" s="170"/>
      <c r="EW23" s="170"/>
      <c r="EX23" s="170"/>
      <c r="EY23" s="170"/>
      <c r="EZ23" s="170"/>
      <c r="FA23" s="170"/>
      <c r="FB23" s="170"/>
      <c r="FC23" s="170"/>
      <c r="FD23" s="170"/>
      <c r="FE23" s="170"/>
      <c r="FF23" s="170"/>
      <c r="FG23" s="170"/>
      <c r="FH23" s="170"/>
      <c r="FI23" s="170"/>
      <c r="FJ23" s="170"/>
      <c r="FK23" s="170"/>
      <c r="FL23" s="170"/>
      <c r="FM23" s="170"/>
      <c r="FN23" s="170"/>
      <c r="FO23" s="170"/>
      <c r="FP23" s="170"/>
      <c r="FQ23" s="170"/>
      <c r="FR23" s="170"/>
      <c r="FS23" s="170"/>
      <c r="FT23" s="170"/>
      <c r="FU23" s="170"/>
      <c r="FV23" s="170"/>
      <c r="FW23" s="170"/>
      <c r="FX23" s="170"/>
      <c r="FY23" s="170"/>
      <c r="FZ23" s="170"/>
      <c r="GA23" s="170"/>
      <c r="GB23" s="170"/>
      <c r="GC23" s="170"/>
      <c r="GD23" s="170"/>
      <c r="GE23" s="170"/>
      <c r="GF23" s="170"/>
      <c r="GG23" s="170"/>
      <c r="GH23" s="170"/>
      <c r="GI23" s="170"/>
      <c r="GJ23" s="170"/>
      <c r="GK23" s="170"/>
      <c r="GL23" s="170"/>
      <c r="GM23" s="170"/>
      <c r="GN23" s="170"/>
      <c r="GO23" s="170"/>
      <c r="GP23" s="170"/>
      <c r="GQ23" s="170"/>
      <c r="GR23" s="170"/>
      <c r="GS23" s="170"/>
      <c r="GT23" s="170"/>
      <c r="GU23" s="170"/>
      <c r="GV23" s="170"/>
      <c r="GW23" s="170"/>
      <c r="GX23" s="170"/>
      <c r="GY23" s="170"/>
      <c r="GZ23" s="170"/>
      <c r="HA23" s="170"/>
      <c r="HB23" s="170"/>
      <c r="HC23" s="170"/>
      <c r="HD23" s="170"/>
      <c r="HE23" s="170"/>
      <c r="HF23" s="170"/>
      <c r="HG23" s="170"/>
      <c r="HH23" s="170"/>
      <c r="HI23" s="170"/>
      <c r="HJ23" s="170"/>
      <c r="HK23" s="170"/>
      <c r="HL23" s="170"/>
      <c r="HM23" s="170"/>
      <c r="HN23" s="170"/>
      <c r="HO23" s="170"/>
      <c r="HP23" s="170"/>
      <c r="HQ23" s="170"/>
      <c r="HR23" s="170"/>
      <c r="HS23" s="170"/>
      <c r="HT23" s="170"/>
      <c r="HU23" s="170"/>
      <c r="HV23" s="170"/>
      <c r="HW23" s="170"/>
      <c r="HX23" s="170"/>
      <c r="HY23" s="170"/>
      <c r="HZ23" s="170"/>
      <c r="IA23" s="170"/>
      <c r="IB23" s="170"/>
      <c r="IC23" s="170"/>
      <c r="ID23" s="170"/>
      <c r="IE23" s="170"/>
      <c r="IF23" s="170"/>
      <c r="IG23" s="170"/>
      <c r="IH23" s="170"/>
      <c r="II23" s="170"/>
      <c r="IJ23" s="170"/>
      <c r="IK23" s="170"/>
      <c r="IL23" s="170"/>
      <c r="IM23" s="170"/>
      <c r="IN23" s="170"/>
      <c r="IO23" s="170"/>
      <c r="IP23" s="170"/>
      <c r="IQ23" s="170"/>
      <c r="IR23" s="170"/>
      <c r="IS23" s="170"/>
      <c r="IT23" s="170"/>
      <c r="IU23" s="170"/>
      <c r="IV23" s="170"/>
      <c r="IW23" s="170"/>
    </row>
    <row r="24" customFormat="false" ht="12.75" hidden="false" customHeight="false" outlineLevel="0" collapsed="false">
      <c r="A24" s="106" t="n">
        <f aca="false">A23+1</f>
        <v>24</v>
      </c>
      <c r="B24" s="20" t="s">
        <v>275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13"/>
      <c r="Y24" s="170"/>
      <c r="Z24" s="170"/>
      <c r="AA24" s="170"/>
      <c r="AB24" s="170"/>
      <c r="AC24" s="170"/>
      <c r="AD24" s="170"/>
      <c r="AE24" s="170"/>
      <c r="AF24" s="170"/>
      <c r="AG24" s="170"/>
      <c r="AH24" s="170"/>
      <c r="AI24" s="170"/>
      <c r="AJ24" s="170"/>
      <c r="AK24" s="170"/>
      <c r="AL24" s="170"/>
      <c r="AM24" s="170"/>
      <c r="AN24" s="170"/>
      <c r="AO24" s="170"/>
      <c r="AP24" s="170"/>
      <c r="AQ24" s="170"/>
      <c r="AR24" s="170"/>
      <c r="AS24" s="170"/>
      <c r="AT24" s="170"/>
      <c r="AU24" s="170"/>
      <c r="AV24" s="170"/>
      <c r="AW24" s="170"/>
      <c r="AX24" s="170"/>
      <c r="AY24" s="170"/>
      <c r="AZ24" s="170"/>
      <c r="BA24" s="170"/>
      <c r="BB24" s="170"/>
      <c r="BC24" s="170"/>
      <c r="BD24" s="170"/>
      <c r="BE24" s="170"/>
      <c r="BF24" s="170"/>
      <c r="BG24" s="170"/>
      <c r="BH24" s="170"/>
      <c r="BI24" s="170"/>
      <c r="BJ24" s="170"/>
      <c r="BK24" s="170"/>
      <c r="BL24" s="170"/>
      <c r="BM24" s="170"/>
      <c r="BN24" s="170"/>
      <c r="BO24" s="170"/>
      <c r="BP24" s="170"/>
      <c r="BQ24" s="170"/>
      <c r="BR24" s="170"/>
      <c r="BS24" s="170"/>
      <c r="BT24" s="170"/>
      <c r="BU24" s="170"/>
      <c r="BV24" s="170"/>
      <c r="BW24" s="170"/>
      <c r="BX24" s="170"/>
      <c r="BY24" s="170"/>
      <c r="BZ24" s="170"/>
      <c r="CA24" s="170"/>
      <c r="CB24" s="170"/>
      <c r="CC24" s="170"/>
      <c r="CD24" s="170"/>
      <c r="CE24" s="170"/>
      <c r="CF24" s="170"/>
      <c r="CG24" s="170"/>
      <c r="CH24" s="170"/>
      <c r="CI24" s="170"/>
      <c r="CJ24" s="170"/>
      <c r="CK24" s="170"/>
      <c r="CL24" s="170"/>
      <c r="CM24" s="170"/>
      <c r="CN24" s="170"/>
      <c r="CO24" s="170"/>
      <c r="CP24" s="170"/>
      <c r="CQ24" s="170"/>
      <c r="CR24" s="170"/>
      <c r="CS24" s="170"/>
      <c r="CT24" s="170"/>
      <c r="CU24" s="170"/>
      <c r="CV24" s="170"/>
      <c r="CW24" s="170"/>
      <c r="CX24" s="170"/>
      <c r="CY24" s="170"/>
      <c r="CZ24" s="170"/>
      <c r="DA24" s="170"/>
      <c r="DB24" s="170"/>
      <c r="DC24" s="170"/>
      <c r="DD24" s="170"/>
      <c r="DE24" s="170"/>
      <c r="DF24" s="170"/>
      <c r="DG24" s="170"/>
      <c r="DH24" s="170"/>
      <c r="DI24" s="170"/>
      <c r="DJ24" s="170"/>
      <c r="DK24" s="170"/>
      <c r="DL24" s="170"/>
      <c r="DM24" s="170"/>
      <c r="DN24" s="170"/>
      <c r="DO24" s="170"/>
      <c r="DP24" s="170"/>
      <c r="DQ24" s="170"/>
      <c r="DR24" s="170"/>
      <c r="DS24" s="170"/>
      <c r="DT24" s="170"/>
      <c r="DU24" s="170"/>
      <c r="DV24" s="170"/>
      <c r="DW24" s="170"/>
      <c r="DX24" s="170"/>
      <c r="DY24" s="170"/>
      <c r="DZ24" s="170"/>
      <c r="EA24" s="170"/>
      <c r="EB24" s="170"/>
      <c r="EC24" s="170"/>
      <c r="ED24" s="170"/>
      <c r="EE24" s="170"/>
      <c r="EF24" s="170"/>
      <c r="EG24" s="170"/>
      <c r="EH24" s="170"/>
      <c r="EI24" s="170"/>
      <c r="EJ24" s="170"/>
      <c r="EK24" s="170"/>
      <c r="EL24" s="170"/>
      <c r="EM24" s="170"/>
      <c r="EN24" s="170"/>
      <c r="EO24" s="170"/>
      <c r="EP24" s="170"/>
      <c r="EQ24" s="170"/>
      <c r="ER24" s="170"/>
      <c r="ES24" s="170"/>
      <c r="ET24" s="170"/>
      <c r="EU24" s="170"/>
      <c r="EV24" s="170"/>
      <c r="EW24" s="170"/>
      <c r="EX24" s="170"/>
      <c r="EY24" s="170"/>
      <c r="EZ24" s="170"/>
      <c r="FA24" s="170"/>
      <c r="FB24" s="170"/>
      <c r="FC24" s="170"/>
      <c r="FD24" s="170"/>
      <c r="FE24" s="170"/>
      <c r="FF24" s="170"/>
      <c r="FG24" s="170"/>
      <c r="FH24" s="170"/>
      <c r="FI24" s="170"/>
      <c r="FJ24" s="170"/>
      <c r="FK24" s="170"/>
      <c r="FL24" s="170"/>
      <c r="FM24" s="170"/>
      <c r="FN24" s="170"/>
      <c r="FO24" s="170"/>
      <c r="FP24" s="170"/>
      <c r="FQ24" s="170"/>
      <c r="FR24" s="170"/>
      <c r="FS24" s="170"/>
      <c r="FT24" s="170"/>
      <c r="FU24" s="170"/>
      <c r="FV24" s="170"/>
      <c r="FW24" s="170"/>
      <c r="FX24" s="170"/>
      <c r="FY24" s="170"/>
      <c r="FZ24" s="170"/>
      <c r="GA24" s="170"/>
      <c r="GB24" s="170"/>
      <c r="GC24" s="170"/>
      <c r="GD24" s="170"/>
      <c r="GE24" s="170"/>
      <c r="GF24" s="170"/>
      <c r="GG24" s="170"/>
      <c r="GH24" s="170"/>
      <c r="GI24" s="170"/>
      <c r="GJ24" s="170"/>
      <c r="GK24" s="170"/>
      <c r="GL24" s="170"/>
      <c r="GM24" s="170"/>
      <c r="GN24" s="170"/>
      <c r="GO24" s="170"/>
      <c r="GP24" s="170"/>
      <c r="GQ24" s="170"/>
      <c r="GR24" s="170"/>
      <c r="GS24" s="170"/>
      <c r="GT24" s="170"/>
      <c r="GU24" s="170"/>
      <c r="GV24" s="170"/>
      <c r="GW24" s="170"/>
      <c r="GX24" s="170"/>
      <c r="GY24" s="170"/>
      <c r="GZ24" s="170"/>
      <c r="HA24" s="170"/>
      <c r="HB24" s="170"/>
      <c r="HC24" s="170"/>
      <c r="HD24" s="170"/>
      <c r="HE24" s="170"/>
      <c r="HF24" s="170"/>
      <c r="HG24" s="170"/>
      <c r="HH24" s="170"/>
      <c r="HI24" s="170"/>
      <c r="HJ24" s="170"/>
      <c r="HK24" s="170"/>
      <c r="HL24" s="170"/>
      <c r="HM24" s="170"/>
      <c r="HN24" s="170"/>
      <c r="HO24" s="170"/>
      <c r="HP24" s="170"/>
      <c r="HQ24" s="170"/>
      <c r="HR24" s="170"/>
      <c r="HS24" s="170"/>
      <c r="HT24" s="170"/>
      <c r="HU24" s="170"/>
      <c r="HV24" s="170"/>
      <c r="HW24" s="170"/>
      <c r="HX24" s="170"/>
      <c r="HY24" s="170"/>
      <c r="HZ24" s="170"/>
      <c r="IA24" s="170"/>
      <c r="IB24" s="170"/>
      <c r="IC24" s="170"/>
      <c r="ID24" s="170"/>
      <c r="IE24" s="170"/>
      <c r="IF24" s="170"/>
      <c r="IG24" s="170"/>
      <c r="IH24" s="170"/>
      <c r="II24" s="170"/>
      <c r="IJ24" s="170"/>
      <c r="IK24" s="170"/>
      <c r="IL24" s="170"/>
      <c r="IM24" s="170"/>
      <c r="IN24" s="170"/>
      <c r="IO24" s="170"/>
      <c r="IP24" s="170"/>
      <c r="IQ24" s="170"/>
      <c r="IR24" s="170"/>
      <c r="IS24" s="170"/>
      <c r="IT24" s="170"/>
      <c r="IU24" s="170"/>
      <c r="IV24" s="170"/>
      <c r="IW24" s="170"/>
    </row>
    <row r="25" customFormat="false" ht="12.75" hidden="false" customHeight="false" outlineLevel="0" collapsed="false">
      <c r="A25" s="106" t="n">
        <f aca="false">A24+1</f>
        <v>25</v>
      </c>
      <c r="B25" s="11" t="s">
        <v>276</v>
      </c>
      <c r="D25" s="18" t="n">
        <f aca="false">C28</f>
        <v>1</v>
      </c>
      <c r="E25" s="18" t="n">
        <f aca="false">D28</f>
        <v>1</v>
      </c>
      <c r="F25" s="18" t="n">
        <f aca="false">E28</f>
        <v>1</v>
      </c>
      <c r="G25" s="18" t="n">
        <f aca="false">F28</f>
        <v>1</v>
      </c>
      <c r="H25" s="18" t="n">
        <f aca="false">G28</f>
        <v>1</v>
      </c>
      <c r="I25" s="18" t="n">
        <f aca="false">H28</f>
        <v>1</v>
      </c>
      <c r="J25" s="18" t="n">
        <f aca="false">I28</f>
        <v>1</v>
      </c>
      <c r="K25" s="18" t="n">
        <f aca="false">J28</f>
        <v>1</v>
      </c>
      <c r="L25" s="18" t="n">
        <f aca="false">K28</f>
        <v>1</v>
      </c>
      <c r="M25" s="18" t="n">
        <f aca="false">L28</f>
        <v>1</v>
      </c>
      <c r="N25" s="18" t="n">
        <f aca="false">M28</f>
        <v>1</v>
      </c>
      <c r="O25" s="18" t="n">
        <f aca="false">N28</f>
        <v>1</v>
      </c>
      <c r="P25" s="18" t="n">
        <f aca="false">O28</f>
        <v>1</v>
      </c>
      <c r="Q25" s="18" t="n">
        <f aca="false">P28</f>
        <v>1</v>
      </c>
      <c r="R25" s="18" t="n">
        <f aca="false">Q28</f>
        <v>1</v>
      </c>
      <c r="S25" s="18" t="n">
        <f aca="false">R28</f>
        <v>1</v>
      </c>
      <c r="T25" s="18" t="n">
        <f aca="false">S28</f>
        <v>1</v>
      </c>
      <c r="U25" s="18" t="n">
        <f aca="false">T28</f>
        <v>1</v>
      </c>
      <c r="V25" s="18" t="n">
        <f aca="false">U28</f>
        <v>1</v>
      </c>
      <c r="W25" s="18" t="n">
        <f aca="false">V28</f>
        <v>1</v>
      </c>
      <c r="X25" s="113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  <c r="AO25" s="170"/>
      <c r="AP25" s="170"/>
      <c r="AQ25" s="170"/>
      <c r="AR25" s="170"/>
      <c r="AS25" s="170"/>
      <c r="AT25" s="170"/>
      <c r="AU25" s="170"/>
      <c r="AV25" s="170"/>
      <c r="AW25" s="170"/>
      <c r="AX25" s="170"/>
      <c r="AY25" s="170"/>
      <c r="AZ25" s="170"/>
      <c r="BA25" s="170"/>
      <c r="BB25" s="170"/>
      <c r="BC25" s="170"/>
      <c r="BD25" s="170"/>
      <c r="BE25" s="170"/>
      <c r="BF25" s="170"/>
      <c r="BG25" s="170"/>
      <c r="BH25" s="170"/>
      <c r="BI25" s="170"/>
      <c r="BJ25" s="170"/>
      <c r="BK25" s="170"/>
      <c r="BL25" s="170"/>
      <c r="BM25" s="170"/>
      <c r="BN25" s="170"/>
      <c r="BO25" s="170"/>
      <c r="BP25" s="170"/>
      <c r="BQ25" s="170"/>
      <c r="BR25" s="170"/>
      <c r="BS25" s="170"/>
      <c r="BT25" s="170"/>
      <c r="BU25" s="170"/>
      <c r="BV25" s="170"/>
      <c r="BW25" s="170"/>
      <c r="BX25" s="170"/>
      <c r="BY25" s="170"/>
      <c r="BZ25" s="170"/>
      <c r="CA25" s="170"/>
      <c r="CB25" s="170"/>
      <c r="CC25" s="170"/>
      <c r="CD25" s="170"/>
      <c r="CE25" s="170"/>
      <c r="CF25" s="170"/>
      <c r="CG25" s="170"/>
      <c r="CH25" s="170"/>
      <c r="CI25" s="170"/>
      <c r="CJ25" s="170"/>
      <c r="CK25" s="170"/>
      <c r="CL25" s="170"/>
      <c r="CM25" s="170"/>
      <c r="CN25" s="170"/>
      <c r="CO25" s="170"/>
      <c r="CP25" s="170"/>
      <c r="CQ25" s="170"/>
      <c r="CR25" s="170"/>
      <c r="CS25" s="170"/>
      <c r="CT25" s="170"/>
      <c r="CU25" s="170"/>
      <c r="CV25" s="170"/>
      <c r="CW25" s="170"/>
      <c r="CX25" s="170"/>
      <c r="CY25" s="170"/>
      <c r="CZ25" s="170"/>
      <c r="DA25" s="170"/>
      <c r="DB25" s="170"/>
      <c r="DC25" s="170"/>
      <c r="DD25" s="170"/>
      <c r="DE25" s="170"/>
      <c r="DF25" s="170"/>
      <c r="DG25" s="170"/>
      <c r="DH25" s="170"/>
      <c r="DI25" s="170"/>
      <c r="DJ25" s="170"/>
      <c r="DK25" s="170"/>
      <c r="DL25" s="170"/>
      <c r="DM25" s="170"/>
      <c r="DN25" s="170"/>
      <c r="DO25" s="170"/>
      <c r="DP25" s="170"/>
      <c r="DQ25" s="170"/>
      <c r="DR25" s="170"/>
      <c r="DS25" s="170"/>
      <c r="DT25" s="170"/>
      <c r="DU25" s="170"/>
      <c r="DV25" s="170"/>
      <c r="DW25" s="170"/>
      <c r="DX25" s="170"/>
      <c r="DY25" s="170"/>
      <c r="DZ25" s="170"/>
      <c r="EA25" s="170"/>
      <c r="EB25" s="170"/>
      <c r="EC25" s="170"/>
      <c r="ED25" s="170"/>
      <c r="EE25" s="170"/>
      <c r="EF25" s="170"/>
      <c r="EG25" s="170"/>
      <c r="EH25" s="170"/>
      <c r="EI25" s="170"/>
      <c r="EJ25" s="170"/>
      <c r="EK25" s="170"/>
      <c r="EL25" s="170"/>
      <c r="EM25" s="170"/>
      <c r="EN25" s="170"/>
      <c r="EO25" s="170"/>
      <c r="EP25" s="170"/>
      <c r="EQ25" s="170"/>
      <c r="ER25" s="170"/>
      <c r="ES25" s="170"/>
      <c r="ET25" s="170"/>
      <c r="EU25" s="170"/>
      <c r="EV25" s="170"/>
      <c r="EW25" s="170"/>
      <c r="EX25" s="170"/>
      <c r="EY25" s="170"/>
      <c r="EZ25" s="170"/>
      <c r="FA25" s="170"/>
      <c r="FB25" s="170"/>
      <c r="FC25" s="170"/>
      <c r="FD25" s="170"/>
      <c r="FE25" s="170"/>
      <c r="FF25" s="170"/>
      <c r="FG25" s="170"/>
      <c r="FH25" s="170"/>
      <c r="FI25" s="170"/>
      <c r="FJ25" s="170"/>
      <c r="FK25" s="170"/>
      <c r="FL25" s="170"/>
      <c r="FM25" s="170"/>
      <c r="FN25" s="170"/>
      <c r="FO25" s="170"/>
      <c r="FP25" s="170"/>
      <c r="FQ25" s="170"/>
      <c r="FR25" s="170"/>
      <c r="FS25" s="170"/>
      <c r="FT25" s="170"/>
      <c r="FU25" s="170"/>
      <c r="FV25" s="170"/>
      <c r="FW25" s="170"/>
      <c r="FX25" s="170"/>
      <c r="FY25" s="170"/>
      <c r="FZ25" s="170"/>
      <c r="GA25" s="170"/>
      <c r="GB25" s="170"/>
      <c r="GC25" s="170"/>
      <c r="GD25" s="170"/>
      <c r="GE25" s="170"/>
      <c r="GF25" s="170"/>
      <c r="GG25" s="170"/>
      <c r="GH25" s="170"/>
      <c r="GI25" s="170"/>
      <c r="GJ25" s="170"/>
      <c r="GK25" s="170"/>
      <c r="GL25" s="170"/>
      <c r="GM25" s="170"/>
      <c r="GN25" s="170"/>
      <c r="GO25" s="170"/>
      <c r="GP25" s="170"/>
      <c r="GQ25" s="170"/>
      <c r="GR25" s="170"/>
      <c r="GS25" s="170"/>
      <c r="GT25" s="170"/>
      <c r="GU25" s="170"/>
      <c r="GV25" s="170"/>
      <c r="GW25" s="170"/>
      <c r="GX25" s="170"/>
      <c r="GY25" s="170"/>
      <c r="GZ25" s="170"/>
      <c r="HA25" s="170"/>
      <c r="HB25" s="170"/>
      <c r="HC25" s="170"/>
      <c r="HD25" s="170"/>
      <c r="HE25" s="170"/>
      <c r="HF25" s="170"/>
      <c r="HG25" s="170"/>
      <c r="HH25" s="170"/>
      <c r="HI25" s="170"/>
      <c r="HJ25" s="170"/>
      <c r="HK25" s="170"/>
      <c r="HL25" s="170"/>
      <c r="HM25" s="170"/>
      <c r="HN25" s="170"/>
      <c r="HO25" s="170"/>
      <c r="HP25" s="170"/>
      <c r="HQ25" s="170"/>
      <c r="HR25" s="170"/>
      <c r="HS25" s="170"/>
      <c r="HT25" s="170"/>
      <c r="HU25" s="170"/>
      <c r="HV25" s="170"/>
      <c r="HW25" s="170"/>
      <c r="HX25" s="170"/>
      <c r="HY25" s="170"/>
      <c r="HZ25" s="170"/>
      <c r="IA25" s="170"/>
      <c r="IB25" s="170"/>
      <c r="IC25" s="170"/>
      <c r="ID25" s="170"/>
      <c r="IE25" s="170"/>
      <c r="IF25" s="170"/>
      <c r="IG25" s="170"/>
      <c r="IH25" s="170"/>
      <c r="II25" s="170"/>
      <c r="IJ25" s="170"/>
      <c r="IK25" s="170"/>
      <c r="IL25" s="170"/>
      <c r="IM25" s="170"/>
      <c r="IN25" s="170"/>
      <c r="IO25" s="170"/>
      <c r="IP25" s="170"/>
      <c r="IQ25" s="170"/>
      <c r="IR25" s="170"/>
      <c r="IS25" s="170"/>
      <c r="IT25" s="170"/>
      <c r="IU25" s="170"/>
      <c r="IV25" s="170"/>
      <c r="IW25" s="170"/>
    </row>
    <row r="26" customFormat="false" ht="12.75" hidden="false" customHeight="false" outlineLevel="0" collapsed="false">
      <c r="A26" s="106" t="n">
        <f aca="false">A25+1</f>
        <v>26</v>
      </c>
      <c r="B26" s="11" t="s">
        <v>277</v>
      </c>
      <c r="D26" s="18" t="n">
        <v>0</v>
      </c>
      <c r="E26" s="18" t="n">
        <v>0</v>
      </c>
      <c r="F26" s="18" t="n">
        <v>0</v>
      </c>
      <c r="G26" s="18" t="n">
        <v>0</v>
      </c>
      <c r="H26" s="18" t="n">
        <v>0</v>
      </c>
      <c r="I26" s="18" t="n">
        <v>0</v>
      </c>
      <c r="J26" s="18" t="n">
        <v>0</v>
      </c>
      <c r="K26" s="18" t="n">
        <v>0</v>
      </c>
      <c r="L26" s="18" t="n">
        <v>0</v>
      </c>
      <c r="M26" s="18" t="n">
        <v>0</v>
      </c>
      <c r="N26" s="18" t="n">
        <v>0</v>
      </c>
      <c r="O26" s="18" t="n">
        <v>0</v>
      </c>
      <c r="P26" s="18" t="n">
        <v>0</v>
      </c>
      <c r="Q26" s="18" t="n">
        <v>0</v>
      </c>
      <c r="R26" s="18" t="n">
        <v>0</v>
      </c>
      <c r="S26" s="18" t="n">
        <v>0</v>
      </c>
      <c r="T26" s="18" t="n">
        <v>0</v>
      </c>
      <c r="U26" s="18" t="n">
        <v>0</v>
      </c>
      <c r="V26" s="18" t="n">
        <v>0</v>
      </c>
      <c r="W26" s="18" t="n">
        <v>0</v>
      </c>
      <c r="X26" s="113"/>
      <c r="Y26" s="170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  <c r="AJ26" s="170"/>
      <c r="AK26" s="170"/>
      <c r="AL26" s="170"/>
      <c r="AM26" s="170"/>
      <c r="AN26" s="170"/>
      <c r="AO26" s="170"/>
      <c r="AP26" s="170"/>
      <c r="AQ26" s="170"/>
      <c r="AR26" s="170"/>
      <c r="AS26" s="170"/>
      <c r="AT26" s="170"/>
      <c r="AU26" s="170"/>
      <c r="AV26" s="170"/>
      <c r="AW26" s="170"/>
      <c r="AX26" s="170"/>
      <c r="AY26" s="170"/>
      <c r="AZ26" s="170"/>
      <c r="BA26" s="170"/>
      <c r="BB26" s="170"/>
      <c r="BC26" s="170"/>
      <c r="BD26" s="170"/>
      <c r="BE26" s="170"/>
      <c r="BF26" s="170"/>
      <c r="BG26" s="170"/>
      <c r="BH26" s="170"/>
      <c r="BI26" s="170"/>
      <c r="BJ26" s="170"/>
      <c r="BK26" s="170"/>
      <c r="BL26" s="170"/>
      <c r="BM26" s="170"/>
      <c r="BN26" s="170"/>
      <c r="BO26" s="170"/>
      <c r="BP26" s="170"/>
      <c r="BQ26" s="170"/>
      <c r="BR26" s="170"/>
      <c r="BS26" s="170"/>
      <c r="BT26" s="170"/>
      <c r="BU26" s="170"/>
      <c r="BV26" s="170"/>
      <c r="BW26" s="170"/>
      <c r="BX26" s="170"/>
      <c r="BY26" s="170"/>
      <c r="BZ26" s="170"/>
      <c r="CA26" s="170"/>
      <c r="CB26" s="170"/>
      <c r="CC26" s="170"/>
      <c r="CD26" s="170"/>
      <c r="CE26" s="170"/>
      <c r="CF26" s="170"/>
      <c r="CG26" s="170"/>
      <c r="CH26" s="170"/>
      <c r="CI26" s="170"/>
      <c r="CJ26" s="170"/>
      <c r="CK26" s="170"/>
      <c r="CL26" s="170"/>
      <c r="CM26" s="170"/>
      <c r="CN26" s="170"/>
      <c r="CO26" s="170"/>
      <c r="CP26" s="170"/>
      <c r="CQ26" s="170"/>
      <c r="CR26" s="170"/>
      <c r="CS26" s="170"/>
      <c r="CT26" s="170"/>
      <c r="CU26" s="170"/>
      <c r="CV26" s="170"/>
      <c r="CW26" s="170"/>
      <c r="CX26" s="170"/>
      <c r="CY26" s="170"/>
      <c r="CZ26" s="170"/>
      <c r="DA26" s="170"/>
      <c r="DB26" s="170"/>
      <c r="DC26" s="170"/>
      <c r="DD26" s="170"/>
      <c r="DE26" s="170"/>
      <c r="DF26" s="170"/>
      <c r="DG26" s="170"/>
      <c r="DH26" s="170"/>
      <c r="DI26" s="170"/>
      <c r="DJ26" s="170"/>
      <c r="DK26" s="170"/>
      <c r="DL26" s="170"/>
      <c r="DM26" s="170"/>
      <c r="DN26" s="170"/>
      <c r="DO26" s="170"/>
      <c r="DP26" s="170"/>
      <c r="DQ26" s="170"/>
      <c r="DR26" s="170"/>
      <c r="DS26" s="170"/>
      <c r="DT26" s="170"/>
      <c r="DU26" s="170"/>
      <c r="DV26" s="170"/>
      <c r="DW26" s="170"/>
      <c r="DX26" s="170"/>
      <c r="DY26" s="170"/>
      <c r="DZ26" s="170"/>
      <c r="EA26" s="170"/>
      <c r="EB26" s="170"/>
      <c r="EC26" s="170"/>
      <c r="ED26" s="170"/>
      <c r="EE26" s="170"/>
      <c r="EF26" s="170"/>
      <c r="EG26" s="170"/>
      <c r="EH26" s="170"/>
      <c r="EI26" s="170"/>
      <c r="EJ26" s="170"/>
      <c r="EK26" s="170"/>
      <c r="EL26" s="170"/>
      <c r="EM26" s="170"/>
      <c r="EN26" s="170"/>
      <c r="EO26" s="170"/>
      <c r="EP26" s="170"/>
      <c r="EQ26" s="170"/>
      <c r="ER26" s="170"/>
      <c r="ES26" s="170"/>
      <c r="ET26" s="170"/>
      <c r="EU26" s="170"/>
      <c r="EV26" s="170"/>
      <c r="EW26" s="170"/>
      <c r="EX26" s="170"/>
      <c r="EY26" s="170"/>
      <c r="EZ26" s="170"/>
      <c r="FA26" s="170"/>
      <c r="FB26" s="170"/>
      <c r="FC26" s="170"/>
      <c r="FD26" s="170"/>
      <c r="FE26" s="170"/>
      <c r="FF26" s="170"/>
      <c r="FG26" s="170"/>
      <c r="FH26" s="170"/>
      <c r="FI26" s="170"/>
      <c r="FJ26" s="170"/>
      <c r="FK26" s="170"/>
      <c r="FL26" s="170"/>
      <c r="FM26" s="170"/>
      <c r="FN26" s="170"/>
      <c r="FO26" s="170"/>
      <c r="FP26" s="170"/>
      <c r="FQ26" s="170"/>
      <c r="FR26" s="170"/>
      <c r="FS26" s="170"/>
      <c r="FT26" s="170"/>
      <c r="FU26" s="170"/>
      <c r="FV26" s="170"/>
      <c r="FW26" s="170"/>
      <c r="FX26" s="170"/>
      <c r="FY26" s="170"/>
      <c r="FZ26" s="170"/>
      <c r="GA26" s="170"/>
      <c r="GB26" s="170"/>
      <c r="GC26" s="170"/>
      <c r="GD26" s="170"/>
      <c r="GE26" s="170"/>
      <c r="GF26" s="170"/>
      <c r="GG26" s="170"/>
      <c r="GH26" s="170"/>
      <c r="GI26" s="170"/>
      <c r="GJ26" s="170"/>
      <c r="GK26" s="170"/>
      <c r="GL26" s="170"/>
      <c r="GM26" s="170"/>
      <c r="GN26" s="170"/>
      <c r="GO26" s="170"/>
      <c r="GP26" s="170"/>
      <c r="GQ26" s="170"/>
      <c r="GR26" s="170"/>
      <c r="GS26" s="170"/>
      <c r="GT26" s="170"/>
      <c r="GU26" s="170"/>
      <c r="GV26" s="170"/>
      <c r="GW26" s="170"/>
      <c r="GX26" s="170"/>
      <c r="GY26" s="170"/>
      <c r="GZ26" s="170"/>
      <c r="HA26" s="170"/>
      <c r="HB26" s="170"/>
      <c r="HC26" s="170"/>
      <c r="HD26" s="170"/>
      <c r="HE26" s="170"/>
      <c r="HF26" s="170"/>
      <c r="HG26" s="170"/>
      <c r="HH26" s="170"/>
      <c r="HI26" s="170"/>
      <c r="HJ26" s="170"/>
      <c r="HK26" s="170"/>
      <c r="HL26" s="170"/>
      <c r="HM26" s="170"/>
      <c r="HN26" s="170"/>
      <c r="HO26" s="170"/>
      <c r="HP26" s="170"/>
      <c r="HQ26" s="170"/>
      <c r="HR26" s="170"/>
      <c r="HS26" s="170"/>
      <c r="HT26" s="170"/>
      <c r="HU26" s="170"/>
      <c r="HV26" s="170"/>
      <c r="HW26" s="170"/>
      <c r="HX26" s="170"/>
      <c r="HY26" s="170"/>
      <c r="HZ26" s="170"/>
      <c r="IA26" s="170"/>
      <c r="IB26" s="170"/>
      <c r="IC26" s="170"/>
      <c r="ID26" s="170"/>
      <c r="IE26" s="170"/>
      <c r="IF26" s="170"/>
      <c r="IG26" s="170"/>
      <c r="IH26" s="170"/>
      <c r="II26" s="170"/>
      <c r="IJ26" s="170"/>
      <c r="IK26" s="170"/>
      <c r="IL26" s="170"/>
      <c r="IM26" s="170"/>
      <c r="IN26" s="170"/>
      <c r="IO26" s="170"/>
      <c r="IP26" s="170"/>
      <c r="IQ26" s="170"/>
      <c r="IR26" s="170"/>
      <c r="IS26" s="170"/>
      <c r="IT26" s="170"/>
      <c r="IU26" s="170"/>
      <c r="IV26" s="170"/>
      <c r="IW26" s="170"/>
    </row>
    <row r="27" customFormat="false" ht="12.75" hidden="false" customHeight="false" outlineLevel="0" collapsed="false">
      <c r="A27" s="106" t="n">
        <f aca="false">A26+1</f>
        <v>27</v>
      </c>
      <c r="B27" s="11" t="s">
        <v>278</v>
      </c>
      <c r="D27" s="18" t="n">
        <v>0</v>
      </c>
      <c r="E27" s="18" t="n">
        <v>0</v>
      </c>
      <c r="F27" s="18" t="n">
        <v>0</v>
      </c>
      <c r="G27" s="18" t="n">
        <v>0</v>
      </c>
      <c r="H27" s="18" t="n">
        <v>0</v>
      </c>
      <c r="I27" s="18" t="n">
        <v>0</v>
      </c>
      <c r="J27" s="18" t="n">
        <v>0</v>
      </c>
      <c r="K27" s="18" t="n">
        <v>0</v>
      </c>
      <c r="L27" s="18" t="n">
        <v>0</v>
      </c>
      <c r="M27" s="18" t="n">
        <v>0</v>
      </c>
      <c r="N27" s="18" t="n">
        <v>0</v>
      </c>
      <c r="O27" s="18" t="n">
        <v>0</v>
      </c>
      <c r="P27" s="18" t="n">
        <v>0</v>
      </c>
      <c r="Q27" s="18" t="n">
        <v>0</v>
      </c>
      <c r="R27" s="18" t="n">
        <v>0</v>
      </c>
      <c r="S27" s="18" t="n">
        <v>0</v>
      </c>
      <c r="T27" s="18" t="n">
        <v>0</v>
      </c>
      <c r="U27" s="18" t="n">
        <v>0</v>
      </c>
      <c r="V27" s="18" t="n">
        <v>0</v>
      </c>
      <c r="W27" s="18" t="n">
        <v>0</v>
      </c>
      <c r="X27" s="113"/>
      <c r="Y27" s="170"/>
      <c r="Z27" s="170"/>
      <c r="AA27" s="170"/>
      <c r="AB27" s="170"/>
      <c r="AC27" s="170"/>
      <c r="AD27" s="170"/>
      <c r="AE27" s="170"/>
      <c r="AF27" s="170"/>
      <c r="AG27" s="170"/>
      <c r="AH27" s="170"/>
      <c r="AI27" s="170"/>
      <c r="AJ27" s="170"/>
      <c r="AK27" s="170"/>
      <c r="AL27" s="170"/>
      <c r="AM27" s="170"/>
      <c r="AN27" s="170"/>
      <c r="AO27" s="170"/>
      <c r="AP27" s="170"/>
      <c r="AQ27" s="170"/>
      <c r="AR27" s="170"/>
      <c r="AS27" s="170"/>
      <c r="AT27" s="170"/>
      <c r="AU27" s="170"/>
      <c r="AV27" s="170"/>
      <c r="AW27" s="170"/>
      <c r="AX27" s="170"/>
      <c r="AY27" s="170"/>
      <c r="AZ27" s="170"/>
      <c r="BA27" s="170"/>
      <c r="BB27" s="170"/>
      <c r="BC27" s="170"/>
      <c r="BD27" s="170"/>
      <c r="BE27" s="170"/>
      <c r="BF27" s="170"/>
      <c r="BG27" s="170"/>
      <c r="BH27" s="170"/>
      <c r="BI27" s="170"/>
      <c r="BJ27" s="170"/>
      <c r="BK27" s="170"/>
      <c r="BL27" s="170"/>
      <c r="BM27" s="170"/>
      <c r="BN27" s="170"/>
      <c r="BO27" s="170"/>
      <c r="BP27" s="170"/>
      <c r="BQ27" s="170"/>
      <c r="BR27" s="170"/>
      <c r="BS27" s="170"/>
      <c r="BT27" s="170"/>
      <c r="BU27" s="170"/>
      <c r="BV27" s="170"/>
      <c r="BW27" s="170"/>
      <c r="BX27" s="170"/>
      <c r="BY27" s="170"/>
      <c r="BZ27" s="170"/>
      <c r="CA27" s="170"/>
      <c r="CB27" s="170"/>
      <c r="CC27" s="170"/>
      <c r="CD27" s="170"/>
      <c r="CE27" s="170"/>
      <c r="CF27" s="170"/>
      <c r="CG27" s="170"/>
      <c r="CH27" s="170"/>
      <c r="CI27" s="170"/>
      <c r="CJ27" s="170"/>
      <c r="CK27" s="170"/>
      <c r="CL27" s="170"/>
      <c r="CM27" s="170"/>
      <c r="CN27" s="170"/>
      <c r="CO27" s="170"/>
      <c r="CP27" s="170"/>
      <c r="CQ27" s="170"/>
      <c r="CR27" s="170"/>
      <c r="CS27" s="170"/>
      <c r="CT27" s="170"/>
      <c r="CU27" s="170"/>
      <c r="CV27" s="170"/>
      <c r="CW27" s="170"/>
      <c r="CX27" s="170"/>
      <c r="CY27" s="170"/>
      <c r="CZ27" s="170"/>
      <c r="DA27" s="170"/>
      <c r="DB27" s="170"/>
      <c r="DC27" s="170"/>
      <c r="DD27" s="170"/>
      <c r="DE27" s="170"/>
      <c r="DF27" s="170"/>
      <c r="DG27" s="170"/>
      <c r="DH27" s="170"/>
      <c r="DI27" s="170"/>
      <c r="DJ27" s="170"/>
      <c r="DK27" s="170"/>
      <c r="DL27" s="170"/>
      <c r="DM27" s="170"/>
      <c r="DN27" s="170"/>
      <c r="DO27" s="170"/>
      <c r="DP27" s="170"/>
      <c r="DQ27" s="170"/>
      <c r="DR27" s="170"/>
      <c r="DS27" s="170"/>
      <c r="DT27" s="170"/>
      <c r="DU27" s="170"/>
      <c r="DV27" s="170"/>
      <c r="DW27" s="170"/>
      <c r="DX27" s="170"/>
      <c r="DY27" s="170"/>
      <c r="DZ27" s="170"/>
      <c r="EA27" s="170"/>
      <c r="EB27" s="170"/>
      <c r="EC27" s="170"/>
      <c r="ED27" s="170"/>
      <c r="EE27" s="170"/>
      <c r="EF27" s="170"/>
      <c r="EG27" s="170"/>
      <c r="EH27" s="170"/>
      <c r="EI27" s="170"/>
      <c r="EJ27" s="170"/>
      <c r="EK27" s="170"/>
      <c r="EL27" s="170"/>
      <c r="EM27" s="170"/>
      <c r="EN27" s="170"/>
      <c r="EO27" s="170"/>
      <c r="EP27" s="170"/>
      <c r="EQ27" s="170"/>
      <c r="ER27" s="170"/>
      <c r="ES27" s="170"/>
      <c r="ET27" s="170"/>
      <c r="EU27" s="170"/>
      <c r="EV27" s="170"/>
      <c r="EW27" s="170"/>
      <c r="EX27" s="170"/>
      <c r="EY27" s="170"/>
      <c r="EZ27" s="170"/>
      <c r="FA27" s="170"/>
      <c r="FB27" s="170"/>
      <c r="FC27" s="170"/>
      <c r="FD27" s="170"/>
      <c r="FE27" s="170"/>
      <c r="FF27" s="170"/>
      <c r="FG27" s="170"/>
      <c r="FH27" s="170"/>
      <c r="FI27" s="170"/>
      <c r="FJ27" s="170"/>
      <c r="FK27" s="170"/>
      <c r="FL27" s="170"/>
      <c r="FM27" s="170"/>
      <c r="FN27" s="170"/>
      <c r="FO27" s="170"/>
      <c r="FP27" s="170"/>
      <c r="FQ27" s="170"/>
      <c r="FR27" s="170"/>
      <c r="FS27" s="170"/>
      <c r="FT27" s="170"/>
      <c r="FU27" s="170"/>
      <c r="FV27" s="170"/>
      <c r="FW27" s="170"/>
      <c r="FX27" s="170"/>
      <c r="FY27" s="170"/>
      <c r="FZ27" s="170"/>
      <c r="GA27" s="170"/>
      <c r="GB27" s="170"/>
      <c r="GC27" s="170"/>
      <c r="GD27" s="170"/>
      <c r="GE27" s="170"/>
      <c r="GF27" s="170"/>
      <c r="GG27" s="170"/>
      <c r="GH27" s="170"/>
      <c r="GI27" s="170"/>
      <c r="GJ27" s="170"/>
      <c r="GK27" s="170"/>
      <c r="GL27" s="170"/>
      <c r="GM27" s="170"/>
      <c r="GN27" s="170"/>
      <c r="GO27" s="170"/>
      <c r="GP27" s="170"/>
      <c r="GQ27" s="170"/>
      <c r="GR27" s="170"/>
      <c r="GS27" s="170"/>
      <c r="GT27" s="170"/>
      <c r="GU27" s="170"/>
      <c r="GV27" s="170"/>
      <c r="GW27" s="170"/>
      <c r="GX27" s="170"/>
      <c r="GY27" s="170"/>
      <c r="GZ27" s="170"/>
      <c r="HA27" s="170"/>
      <c r="HB27" s="170"/>
      <c r="HC27" s="170"/>
      <c r="HD27" s="170"/>
      <c r="HE27" s="170"/>
      <c r="HF27" s="170"/>
      <c r="HG27" s="170"/>
      <c r="HH27" s="170"/>
      <c r="HI27" s="170"/>
      <c r="HJ27" s="170"/>
      <c r="HK27" s="170"/>
      <c r="HL27" s="170"/>
      <c r="HM27" s="170"/>
      <c r="HN27" s="170"/>
      <c r="HO27" s="170"/>
      <c r="HP27" s="170"/>
      <c r="HQ27" s="170"/>
      <c r="HR27" s="170"/>
      <c r="HS27" s="170"/>
      <c r="HT27" s="170"/>
      <c r="HU27" s="170"/>
      <c r="HV27" s="170"/>
      <c r="HW27" s="170"/>
      <c r="HX27" s="170"/>
      <c r="HY27" s="170"/>
      <c r="HZ27" s="170"/>
      <c r="IA27" s="170"/>
      <c r="IB27" s="170"/>
      <c r="IC27" s="170"/>
      <c r="ID27" s="170"/>
      <c r="IE27" s="170"/>
      <c r="IF27" s="170"/>
      <c r="IG27" s="170"/>
      <c r="IH27" s="170"/>
      <c r="II27" s="170"/>
      <c r="IJ27" s="170"/>
      <c r="IK27" s="170"/>
      <c r="IL27" s="170"/>
      <c r="IM27" s="170"/>
      <c r="IN27" s="170"/>
      <c r="IO27" s="170"/>
      <c r="IP27" s="170"/>
      <c r="IQ27" s="170"/>
      <c r="IR27" s="170"/>
      <c r="IS27" s="170"/>
      <c r="IT27" s="170"/>
      <c r="IU27" s="170"/>
      <c r="IV27" s="170"/>
      <c r="IW27" s="170"/>
    </row>
    <row r="28" customFormat="false" ht="12.75" hidden="false" customHeight="false" outlineLevel="0" collapsed="false">
      <c r="A28" s="106" t="n">
        <f aca="false">A27+1</f>
        <v>28</v>
      </c>
      <c r="B28" s="11" t="s">
        <v>270</v>
      </c>
      <c r="C28" s="11" t="n">
        <f aca="false">Assumptions!C70</f>
        <v>1</v>
      </c>
      <c r="D28" s="18" t="n">
        <f aca="false">D25+D26-D27</f>
        <v>1</v>
      </c>
      <c r="E28" s="18" t="n">
        <f aca="false">E25+E26-E27</f>
        <v>1</v>
      </c>
      <c r="F28" s="18" t="n">
        <f aca="false">F25+F26-F27</f>
        <v>1</v>
      </c>
      <c r="G28" s="18" t="n">
        <f aca="false">G25+G26-G27</f>
        <v>1</v>
      </c>
      <c r="H28" s="18" t="n">
        <f aca="false">H25+H26-H27</f>
        <v>1</v>
      </c>
      <c r="I28" s="18" t="n">
        <f aca="false">I25+I26-I27</f>
        <v>1</v>
      </c>
      <c r="J28" s="18" t="n">
        <f aca="false">J25+J26-J27</f>
        <v>1</v>
      </c>
      <c r="K28" s="18" t="n">
        <f aca="false">K25+K26-K27</f>
        <v>1</v>
      </c>
      <c r="L28" s="18" t="n">
        <f aca="false">L25+L26-L27</f>
        <v>1</v>
      </c>
      <c r="M28" s="18" t="n">
        <f aca="false">M25+M26-M27</f>
        <v>1</v>
      </c>
      <c r="N28" s="18" t="n">
        <f aca="false">N25+N26-N27</f>
        <v>1</v>
      </c>
      <c r="O28" s="18" t="n">
        <f aca="false">O25+O26-O27</f>
        <v>1</v>
      </c>
      <c r="P28" s="18" t="n">
        <f aca="false">P25+P26-P27</f>
        <v>1</v>
      </c>
      <c r="Q28" s="18" t="n">
        <f aca="false">Q25+Q26-Q27</f>
        <v>1</v>
      </c>
      <c r="R28" s="18" t="n">
        <f aca="false">R25+R26-R27</f>
        <v>1</v>
      </c>
      <c r="S28" s="18" t="n">
        <f aca="false">S25+S26-S27</f>
        <v>1</v>
      </c>
      <c r="T28" s="18" t="n">
        <f aca="false">T25+T26-T27</f>
        <v>1</v>
      </c>
      <c r="U28" s="18" t="n">
        <f aca="false">U25+U26-U27</f>
        <v>1</v>
      </c>
      <c r="V28" s="18" t="n">
        <f aca="false">V25+V26-V27</f>
        <v>1</v>
      </c>
      <c r="W28" s="18" t="n">
        <f aca="false">W25+W26-W27</f>
        <v>1</v>
      </c>
      <c r="X28" s="113"/>
      <c r="Y28" s="170"/>
      <c r="Z28" s="170"/>
      <c r="AA28" s="170"/>
      <c r="AB28" s="170"/>
      <c r="AC28" s="170"/>
      <c r="AD28" s="170"/>
      <c r="AE28" s="170"/>
      <c r="AF28" s="170"/>
      <c r="AG28" s="170"/>
      <c r="AH28" s="170"/>
      <c r="AI28" s="170"/>
      <c r="AJ28" s="170"/>
      <c r="AK28" s="170"/>
      <c r="AL28" s="170"/>
      <c r="AM28" s="170"/>
      <c r="AN28" s="170"/>
      <c r="AO28" s="170"/>
      <c r="AP28" s="170"/>
      <c r="AQ28" s="170"/>
      <c r="AR28" s="170"/>
      <c r="AS28" s="170"/>
      <c r="AT28" s="170"/>
      <c r="AU28" s="170"/>
      <c r="AV28" s="170"/>
      <c r="AW28" s="170"/>
      <c r="AX28" s="170"/>
      <c r="AY28" s="170"/>
      <c r="AZ28" s="170"/>
      <c r="BA28" s="170"/>
      <c r="BB28" s="170"/>
      <c r="BC28" s="170"/>
      <c r="BD28" s="170"/>
      <c r="BE28" s="170"/>
      <c r="BF28" s="170"/>
      <c r="BG28" s="170"/>
      <c r="BH28" s="170"/>
      <c r="BI28" s="170"/>
      <c r="BJ28" s="170"/>
      <c r="BK28" s="170"/>
      <c r="BL28" s="170"/>
      <c r="BM28" s="170"/>
      <c r="BN28" s="170"/>
      <c r="BO28" s="170"/>
      <c r="BP28" s="170"/>
      <c r="BQ28" s="170"/>
      <c r="BR28" s="170"/>
      <c r="BS28" s="170"/>
      <c r="BT28" s="170"/>
      <c r="BU28" s="170"/>
      <c r="BV28" s="170"/>
      <c r="BW28" s="170"/>
      <c r="BX28" s="170"/>
      <c r="BY28" s="170"/>
      <c r="BZ28" s="170"/>
      <c r="CA28" s="170"/>
      <c r="CB28" s="170"/>
      <c r="CC28" s="170"/>
      <c r="CD28" s="170"/>
      <c r="CE28" s="170"/>
      <c r="CF28" s="170"/>
      <c r="CG28" s="170"/>
      <c r="CH28" s="170"/>
      <c r="CI28" s="170"/>
      <c r="CJ28" s="170"/>
      <c r="CK28" s="170"/>
      <c r="CL28" s="170"/>
      <c r="CM28" s="170"/>
      <c r="CN28" s="170"/>
      <c r="CO28" s="170"/>
      <c r="CP28" s="170"/>
      <c r="CQ28" s="170"/>
      <c r="CR28" s="170"/>
      <c r="CS28" s="170"/>
      <c r="CT28" s="170"/>
      <c r="CU28" s="170"/>
      <c r="CV28" s="170"/>
      <c r="CW28" s="170"/>
      <c r="CX28" s="170"/>
      <c r="CY28" s="170"/>
      <c r="CZ28" s="170"/>
      <c r="DA28" s="170"/>
      <c r="DB28" s="170"/>
      <c r="DC28" s="170"/>
      <c r="DD28" s="170"/>
      <c r="DE28" s="170"/>
      <c r="DF28" s="170"/>
      <c r="DG28" s="170"/>
      <c r="DH28" s="170"/>
      <c r="DI28" s="170"/>
      <c r="DJ28" s="170"/>
      <c r="DK28" s="170"/>
      <c r="DL28" s="170"/>
      <c r="DM28" s="170"/>
      <c r="DN28" s="170"/>
      <c r="DO28" s="170"/>
      <c r="DP28" s="170"/>
      <c r="DQ28" s="170"/>
      <c r="DR28" s="170"/>
      <c r="DS28" s="170"/>
      <c r="DT28" s="170"/>
      <c r="DU28" s="170"/>
      <c r="DV28" s="170"/>
      <c r="DW28" s="170"/>
      <c r="DX28" s="170"/>
      <c r="DY28" s="170"/>
      <c r="DZ28" s="170"/>
      <c r="EA28" s="170"/>
      <c r="EB28" s="170"/>
      <c r="EC28" s="170"/>
      <c r="ED28" s="170"/>
      <c r="EE28" s="170"/>
      <c r="EF28" s="170"/>
      <c r="EG28" s="170"/>
      <c r="EH28" s="170"/>
      <c r="EI28" s="170"/>
      <c r="EJ28" s="170"/>
      <c r="EK28" s="170"/>
      <c r="EL28" s="170"/>
      <c r="EM28" s="170"/>
      <c r="EN28" s="170"/>
      <c r="EO28" s="170"/>
      <c r="EP28" s="170"/>
      <c r="EQ28" s="170"/>
      <c r="ER28" s="170"/>
      <c r="ES28" s="170"/>
      <c r="ET28" s="170"/>
      <c r="EU28" s="170"/>
      <c r="EV28" s="170"/>
      <c r="EW28" s="170"/>
      <c r="EX28" s="170"/>
      <c r="EY28" s="170"/>
      <c r="EZ28" s="170"/>
      <c r="FA28" s="170"/>
      <c r="FB28" s="170"/>
      <c r="FC28" s="170"/>
      <c r="FD28" s="170"/>
      <c r="FE28" s="170"/>
      <c r="FF28" s="170"/>
      <c r="FG28" s="170"/>
      <c r="FH28" s="170"/>
      <c r="FI28" s="170"/>
      <c r="FJ28" s="170"/>
      <c r="FK28" s="170"/>
      <c r="FL28" s="170"/>
      <c r="FM28" s="170"/>
      <c r="FN28" s="170"/>
      <c r="FO28" s="170"/>
      <c r="FP28" s="170"/>
      <c r="FQ28" s="170"/>
      <c r="FR28" s="170"/>
      <c r="FS28" s="170"/>
      <c r="FT28" s="170"/>
      <c r="FU28" s="170"/>
      <c r="FV28" s="170"/>
      <c r="FW28" s="170"/>
      <c r="FX28" s="170"/>
      <c r="FY28" s="170"/>
      <c r="FZ28" s="170"/>
      <c r="GA28" s="170"/>
      <c r="GB28" s="170"/>
      <c r="GC28" s="170"/>
      <c r="GD28" s="170"/>
      <c r="GE28" s="170"/>
      <c r="GF28" s="170"/>
      <c r="GG28" s="170"/>
      <c r="GH28" s="170"/>
      <c r="GI28" s="170"/>
      <c r="GJ28" s="170"/>
      <c r="GK28" s="170"/>
      <c r="GL28" s="170"/>
      <c r="GM28" s="170"/>
      <c r="GN28" s="170"/>
      <c r="GO28" s="170"/>
      <c r="GP28" s="170"/>
      <c r="GQ28" s="170"/>
      <c r="GR28" s="170"/>
      <c r="GS28" s="170"/>
      <c r="GT28" s="170"/>
      <c r="GU28" s="170"/>
      <c r="GV28" s="170"/>
      <c r="GW28" s="170"/>
      <c r="GX28" s="170"/>
      <c r="GY28" s="170"/>
      <c r="GZ28" s="170"/>
      <c r="HA28" s="170"/>
      <c r="HB28" s="170"/>
      <c r="HC28" s="170"/>
      <c r="HD28" s="170"/>
      <c r="HE28" s="170"/>
      <c r="HF28" s="170"/>
      <c r="HG28" s="170"/>
      <c r="HH28" s="170"/>
      <c r="HI28" s="170"/>
      <c r="HJ28" s="170"/>
      <c r="HK28" s="170"/>
      <c r="HL28" s="170"/>
      <c r="HM28" s="170"/>
      <c r="HN28" s="170"/>
      <c r="HO28" s="170"/>
      <c r="HP28" s="170"/>
      <c r="HQ28" s="170"/>
      <c r="HR28" s="170"/>
      <c r="HS28" s="170"/>
      <c r="HT28" s="170"/>
      <c r="HU28" s="170"/>
      <c r="HV28" s="170"/>
      <c r="HW28" s="170"/>
      <c r="HX28" s="170"/>
      <c r="HY28" s="170"/>
      <c r="HZ28" s="170"/>
      <c r="IA28" s="170"/>
      <c r="IB28" s="170"/>
      <c r="IC28" s="170"/>
      <c r="ID28" s="170"/>
      <c r="IE28" s="170"/>
      <c r="IF28" s="170"/>
      <c r="IG28" s="170"/>
      <c r="IH28" s="170"/>
      <c r="II28" s="170"/>
      <c r="IJ28" s="170"/>
      <c r="IK28" s="170"/>
      <c r="IL28" s="170"/>
      <c r="IM28" s="170"/>
      <c r="IN28" s="170"/>
      <c r="IO28" s="170"/>
      <c r="IP28" s="170"/>
      <c r="IQ28" s="170"/>
      <c r="IR28" s="170"/>
      <c r="IS28" s="170"/>
      <c r="IT28" s="170"/>
      <c r="IU28" s="170"/>
      <c r="IV28" s="170"/>
      <c r="IW28" s="170"/>
    </row>
    <row r="29" customFormat="false" ht="12.75" hidden="false" customHeight="false" outlineLevel="0" collapsed="false">
      <c r="A29" s="106" t="n">
        <f aca="false">A28+1</f>
        <v>29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13"/>
      <c r="Y29" s="170"/>
      <c r="Z29" s="170"/>
      <c r="AA29" s="170"/>
      <c r="AB29" s="170"/>
      <c r="AC29" s="170"/>
      <c r="AD29" s="170"/>
      <c r="AE29" s="170"/>
      <c r="AF29" s="170"/>
      <c r="AG29" s="170"/>
      <c r="AH29" s="170"/>
      <c r="AI29" s="170"/>
      <c r="AJ29" s="170"/>
      <c r="AK29" s="170"/>
      <c r="AL29" s="170"/>
      <c r="AM29" s="170"/>
      <c r="AN29" s="170"/>
      <c r="AO29" s="170"/>
      <c r="AP29" s="170"/>
      <c r="AQ29" s="170"/>
      <c r="AR29" s="170"/>
      <c r="AS29" s="170"/>
      <c r="AT29" s="170"/>
      <c r="AU29" s="170"/>
      <c r="AV29" s="170"/>
      <c r="AW29" s="170"/>
      <c r="AX29" s="170"/>
      <c r="AY29" s="170"/>
      <c r="AZ29" s="170"/>
      <c r="BA29" s="170"/>
      <c r="BB29" s="170"/>
      <c r="BC29" s="170"/>
      <c r="BD29" s="170"/>
      <c r="BE29" s="170"/>
      <c r="BF29" s="170"/>
      <c r="BG29" s="170"/>
      <c r="BH29" s="170"/>
      <c r="BI29" s="170"/>
      <c r="BJ29" s="170"/>
      <c r="BK29" s="170"/>
      <c r="BL29" s="170"/>
      <c r="BM29" s="170"/>
      <c r="BN29" s="170"/>
      <c r="BO29" s="170"/>
      <c r="BP29" s="170"/>
      <c r="BQ29" s="170"/>
      <c r="BR29" s="170"/>
      <c r="BS29" s="170"/>
      <c r="BT29" s="170"/>
      <c r="BU29" s="170"/>
      <c r="BV29" s="170"/>
      <c r="BW29" s="170"/>
      <c r="BX29" s="170"/>
      <c r="BY29" s="170"/>
      <c r="BZ29" s="170"/>
      <c r="CA29" s="170"/>
      <c r="CB29" s="170"/>
      <c r="CC29" s="170"/>
      <c r="CD29" s="170"/>
      <c r="CE29" s="170"/>
      <c r="CF29" s="170"/>
      <c r="CG29" s="170"/>
      <c r="CH29" s="170"/>
      <c r="CI29" s="170"/>
      <c r="CJ29" s="170"/>
      <c r="CK29" s="170"/>
      <c r="CL29" s="170"/>
      <c r="CM29" s="170"/>
      <c r="CN29" s="170"/>
      <c r="CO29" s="170"/>
      <c r="CP29" s="170"/>
      <c r="CQ29" s="170"/>
      <c r="CR29" s="170"/>
      <c r="CS29" s="170"/>
      <c r="CT29" s="170"/>
      <c r="CU29" s="170"/>
      <c r="CV29" s="170"/>
      <c r="CW29" s="170"/>
      <c r="CX29" s="170"/>
      <c r="CY29" s="170"/>
      <c r="CZ29" s="170"/>
      <c r="DA29" s="170"/>
      <c r="DB29" s="170"/>
      <c r="DC29" s="170"/>
      <c r="DD29" s="170"/>
      <c r="DE29" s="170"/>
      <c r="DF29" s="170"/>
      <c r="DG29" s="170"/>
      <c r="DH29" s="170"/>
      <c r="DI29" s="170"/>
      <c r="DJ29" s="170"/>
      <c r="DK29" s="170"/>
      <c r="DL29" s="170"/>
      <c r="DM29" s="170"/>
      <c r="DN29" s="170"/>
      <c r="DO29" s="170"/>
      <c r="DP29" s="170"/>
      <c r="DQ29" s="170"/>
      <c r="DR29" s="170"/>
      <c r="DS29" s="170"/>
      <c r="DT29" s="170"/>
      <c r="DU29" s="170"/>
      <c r="DV29" s="170"/>
      <c r="DW29" s="170"/>
      <c r="DX29" s="170"/>
      <c r="DY29" s="170"/>
      <c r="DZ29" s="170"/>
      <c r="EA29" s="170"/>
      <c r="EB29" s="170"/>
      <c r="EC29" s="170"/>
      <c r="ED29" s="170"/>
      <c r="EE29" s="170"/>
      <c r="EF29" s="170"/>
      <c r="EG29" s="170"/>
      <c r="EH29" s="170"/>
      <c r="EI29" s="170"/>
      <c r="EJ29" s="170"/>
      <c r="EK29" s="170"/>
      <c r="EL29" s="170"/>
      <c r="EM29" s="170"/>
      <c r="EN29" s="170"/>
      <c r="EO29" s="170"/>
      <c r="EP29" s="170"/>
      <c r="EQ29" s="170"/>
      <c r="ER29" s="170"/>
      <c r="ES29" s="170"/>
      <c r="ET29" s="170"/>
      <c r="EU29" s="170"/>
      <c r="EV29" s="170"/>
      <c r="EW29" s="170"/>
      <c r="EX29" s="170"/>
      <c r="EY29" s="170"/>
      <c r="EZ29" s="170"/>
      <c r="FA29" s="170"/>
      <c r="FB29" s="170"/>
      <c r="FC29" s="170"/>
      <c r="FD29" s="170"/>
      <c r="FE29" s="170"/>
      <c r="FF29" s="170"/>
      <c r="FG29" s="170"/>
      <c r="FH29" s="170"/>
      <c r="FI29" s="170"/>
      <c r="FJ29" s="170"/>
      <c r="FK29" s="170"/>
      <c r="FL29" s="170"/>
      <c r="FM29" s="170"/>
      <c r="FN29" s="170"/>
      <c r="FO29" s="170"/>
      <c r="FP29" s="170"/>
      <c r="FQ29" s="170"/>
      <c r="FR29" s="170"/>
      <c r="FS29" s="170"/>
      <c r="FT29" s="170"/>
      <c r="FU29" s="170"/>
      <c r="FV29" s="170"/>
      <c r="FW29" s="170"/>
      <c r="FX29" s="170"/>
      <c r="FY29" s="170"/>
      <c r="FZ29" s="170"/>
      <c r="GA29" s="170"/>
      <c r="GB29" s="170"/>
      <c r="GC29" s="170"/>
      <c r="GD29" s="170"/>
      <c r="GE29" s="170"/>
      <c r="GF29" s="170"/>
      <c r="GG29" s="170"/>
      <c r="GH29" s="170"/>
      <c r="GI29" s="170"/>
      <c r="GJ29" s="170"/>
      <c r="GK29" s="170"/>
      <c r="GL29" s="170"/>
      <c r="GM29" s="170"/>
      <c r="GN29" s="170"/>
      <c r="GO29" s="170"/>
      <c r="GP29" s="170"/>
      <c r="GQ29" s="170"/>
      <c r="GR29" s="170"/>
      <c r="GS29" s="170"/>
      <c r="GT29" s="170"/>
      <c r="GU29" s="170"/>
      <c r="GV29" s="170"/>
      <c r="GW29" s="170"/>
      <c r="GX29" s="170"/>
      <c r="GY29" s="170"/>
      <c r="GZ29" s="170"/>
      <c r="HA29" s="170"/>
      <c r="HB29" s="170"/>
      <c r="HC29" s="170"/>
      <c r="HD29" s="170"/>
      <c r="HE29" s="170"/>
      <c r="HF29" s="170"/>
      <c r="HG29" s="170"/>
      <c r="HH29" s="170"/>
      <c r="HI29" s="170"/>
      <c r="HJ29" s="170"/>
      <c r="HK29" s="170"/>
      <c r="HL29" s="170"/>
      <c r="HM29" s="170"/>
      <c r="HN29" s="170"/>
      <c r="HO29" s="170"/>
      <c r="HP29" s="170"/>
      <c r="HQ29" s="170"/>
      <c r="HR29" s="170"/>
      <c r="HS29" s="170"/>
      <c r="HT29" s="170"/>
      <c r="HU29" s="170"/>
      <c r="HV29" s="170"/>
      <c r="HW29" s="170"/>
      <c r="HX29" s="170"/>
      <c r="HY29" s="170"/>
      <c r="HZ29" s="170"/>
      <c r="IA29" s="170"/>
      <c r="IB29" s="170"/>
      <c r="IC29" s="170"/>
      <c r="ID29" s="170"/>
      <c r="IE29" s="170"/>
      <c r="IF29" s="170"/>
      <c r="IG29" s="170"/>
      <c r="IH29" s="170"/>
      <c r="II29" s="170"/>
      <c r="IJ29" s="170"/>
      <c r="IK29" s="170"/>
      <c r="IL29" s="170"/>
      <c r="IM29" s="170"/>
      <c r="IN29" s="170"/>
      <c r="IO29" s="170"/>
      <c r="IP29" s="170"/>
      <c r="IQ29" s="170"/>
      <c r="IR29" s="170"/>
      <c r="IS29" s="170"/>
      <c r="IT29" s="170"/>
      <c r="IU29" s="170"/>
      <c r="IV29" s="170"/>
      <c r="IW29" s="170"/>
    </row>
    <row r="30" customFormat="false" ht="12.75" hidden="false" customHeight="false" outlineLevel="0" collapsed="false">
      <c r="A30" s="106" t="n">
        <f aca="false">A29+1</f>
        <v>30</v>
      </c>
      <c r="B30" s="20" t="s">
        <v>279</v>
      </c>
      <c r="C30" s="20"/>
      <c r="X30" s="112"/>
    </row>
    <row r="31" customFormat="false" ht="12.75" hidden="false" customHeight="false" outlineLevel="0" collapsed="false">
      <c r="A31" s="106" t="n">
        <f aca="false">A30+1</f>
        <v>31</v>
      </c>
      <c r="B31" s="11" t="s">
        <v>276</v>
      </c>
      <c r="C31" s="18" t="n">
        <v>0</v>
      </c>
      <c r="D31" s="18" t="n">
        <f aca="false">C36</f>
        <v>2000</v>
      </c>
      <c r="E31" s="18" t="n">
        <f aca="false">D36</f>
        <v>3979</v>
      </c>
      <c r="F31" s="18" t="n">
        <f aca="false">E36</f>
        <v>3979</v>
      </c>
      <c r="G31" s="18" t="n">
        <f aca="false">F36</f>
        <v>3979</v>
      </c>
      <c r="H31" s="18" t="n">
        <f aca="false">G36</f>
        <v>3979</v>
      </c>
      <c r="I31" s="18" t="n">
        <f aca="false">H36</f>
        <v>0</v>
      </c>
      <c r="J31" s="18" t="n">
        <f aca="false">I36</f>
        <v>0</v>
      </c>
      <c r="K31" s="18" t="n">
        <f aca="false">J36</f>
        <v>0</v>
      </c>
      <c r="L31" s="18" t="n">
        <f aca="false">K36</f>
        <v>0</v>
      </c>
      <c r="M31" s="18" t="n">
        <f aca="false">L36</f>
        <v>0</v>
      </c>
      <c r="N31" s="18" t="n">
        <f aca="false">M36</f>
        <v>0</v>
      </c>
      <c r="O31" s="18" t="n">
        <f aca="false">N36</f>
        <v>0</v>
      </c>
      <c r="P31" s="18" t="n">
        <f aca="false">O36</f>
        <v>0</v>
      </c>
      <c r="Q31" s="18" t="n">
        <f aca="false">P36</f>
        <v>0</v>
      </c>
      <c r="R31" s="18" t="n">
        <f aca="false">Q36</f>
        <v>0</v>
      </c>
      <c r="S31" s="18" t="n">
        <f aca="false">R36</f>
        <v>0</v>
      </c>
      <c r="T31" s="18" t="n">
        <f aca="false">S36</f>
        <v>0</v>
      </c>
      <c r="U31" s="18" t="n">
        <f aca="false">T36</f>
        <v>0</v>
      </c>
      <c r="V31" s="18" t="n">
        <f aca="false">U36</f>
        <v>0</v>
      </c>
      <c r="W31" s="18" t="n">
        <f aca="false">V36</f>
        <v>0</v>
      </c>
      <c r="X31" s="112"/>
    </row>
    <row r="32" customFormat="false" ht="12.75" hidden="false" customHeight="false" outlineLevel="0" collapsed="false">
      <c r="A32" s="106" t="n">
        <f aca="false">A31+1</f>
        <v>32</v>
      </c>
      <c r="B32" s="11" t="s">
        <v>277</v>
      </c>
      <c r="C32" s="18" t="n">
        <f aca="false">Assumptions!C74</f>
        <v>2000</v>
      </c>
      <c r="D32" s="18" t="n">
        <f aca="false">Assumptions!C83</f>
        <v>1979</v>
      </c>
      <c r="E32" s="181" t="n">
        <v>0</v>
      </c>
      <c r="F32" s="181" t="n">
        <v>0</v>
      </c>
      <c r="G32" s="181" t="n">
        <v>0</v>
      </c>
      <c r="H32" s="181" t="n">
        <v>0</v>
      </c>
      <c r="I32" s="181" t="n">
        <v>0</v>
      </c>
      <c r="J32" s="181" t="n">
        <v>0</v>
      </c>
      <c r="K32" s="181" t="n">
        <v>0</v>
      </c>
      <c r="L32" s="181" t="n">
        <v>0</v>
      </c>
      <c r="M32" s="181" t="n">
        <v>0</v>
      </c>
      <c r="N32" s="181" t="n">
        <v>0</v>
      </c>
      <c r="O32" s="181" t="n">
        <v>0</v>
      </c>
      <c r="P32" s="181" t="n">
        <v>0</v>
      </c>
      <c r="Q32" s="181" t="n">
        <v>0</v>
      </c>
      <c r="R32" s="181" t="n">
        <v>0</v>
      </c>
      <c r="S32" s="181" t="n">
        <v>0</v>
      </c>
      <c r="T32" s="181" t="n">
        <v>0</v>
      </c>
      <c r="U32" s="181" t="n">
        <v>0</v>
      </c>
      <c r="V32" s="181" t="n">
        <v>0</v>
      </c>
      <c r="W32" s="181" t="n">
        <v>0</v>
      </c>
      <c r="X32" s="112"/>
    </row>
    <row r="33" customFormat="false" ht="12.75" hidden="false" customHeight="false" outlineLevel="0" collapsed="false">
      <c r="A33" s="106" t="n">
        <f aca="false">A32+1</f>
        <v>33</v>
      </c>
      <c r="B33" s="11" t="s">
        <v>278</v>
      </c>
      <c r="C33" s="18"/>
      <c r="D33" s="18" t="n">
        <f aca="false">-'EBSCS Waterfall'!D52</f>
        <v>-0</v>
      </c>
      <c r="E33" s="18" t="n">
        <f aca="false">-'EBSCS Waterfall'!E52</f>
        <v>-0</v>
      </c>
      <c r="F33" s="18" t="n">
        <f aca="false">-'EBSCS Waterfall'!F52</f>
        <v>-0</v>
      </c>
      <c r="G33" s="18" t="n">
        <f aca="false">-'EBSCS Waterfall'!G52</f>
        <v>-0</v>
      </c>
      <c r="H33" s="18" t="n">
        <f aca="false">-'EBSCS Waterfall'!H52</f>
        <v>-8217.72252183592</v>
      </c>
      <c r="I33" s="18" t="n">
        <f aca="false">-'EBSCS Waterfall'!I52</f>
        <v>-472.283309806079</v>
      </c>
      <c r="J33" s="18" t="n">
        <f aca="false">-'EBSCS Waterfall'!J52</f>
        <v>-734.168558702676</v>
      </c>
      <c r="K33" s="18" t="n">
        <f aca="false">-'EBSCS Waterfall'!K52</f>
        <v>-965.616185372567</v>
      </c>
      <c r="L33" s="18" t="n">
        <f aca="false">-'EBSCS Waterfall'!L52</f>
        <v>-1226.9295910486</v>
      </c>
      <c r="M33" s="18" t="n">
        <f aca="false">-'EBSCS Waterfall'!M52</f>
        <v>-1472.18815007217</v>
      </c>
      <c r="N33" s="18" t="n">
        <f aca="false">-'EBSCS Waterfall'!N52</f>
        <v>-1647.4863871795</v>
      </c>
      <c r="O33" s="18" t="n">
        <f aca="false">-'EBSCS Waterfall'!O52</f>
        <v>-1850.49764449571</v>
      </c>
      <c r="P33" s="18" t="n">
        <f aca="false">-'EBSCS Waterfall'!P52</f>
        <v>-2033.53989382863</v>
      </c>
      <c r="Q33" s="18" t="n">
        <f aca="false">-'EBSCS Waterfall'!Q52</f>
        <v>-2235.82884820004</v>
      </c>
      <c r="R33" s="18" t="n">
        <f aca="false">-'EBSCS Waterfall'!R52</f>
        <v>-2416.37999462854</v>
      </c>
      <c r="S33" s="18" t="n">
        <f aca="false">-'EBSCS Waterfall'!S52</f>
        <v>-2583.68350780688</v>
      </c>
      <c r="T33" s="18" t="n">
        <f aca="false">-'EBSCS Waterfall'!T52</f>
        <v>-2757.56700105671</v>
      </c>
      <c r="U33" s="18" t="n">
        <f aca="false">-'EBSCS Waterfall'!U52</f>
        <v>-2996.94920927339</v>
      </c>
      <c r="V33" s="18" t="n">
        <f aca="false">-'EBSCS Waterfall'!V52</f>
        <v>-3255.19033115757</v>
      </c>
      <c r="W33" s="18" t="n">
        <f aca="false">-'EBSCS Waterfall'!W52</f>
        <v>-3523.49568578174</v>
      </c>
      <c r="X33" s="113"/>
    </row>
    <row r="34" customFormat="false" ht="12.75" hidden="false" customHeight="false" outlineLevel="0" collapsed="false">
      <c r="A34" s="106" t="n">
        <f aca="false">A33+1</f>
        <v>34</v>
      </c>
      <c r="B34" s="11" t="s">
        <v>280</v>
      </c>
      <c r="C34" s="18" t="n">
        <f aca="false">IF(C33=0,0,IF(C31+C33&gt;0,-C33,C31))</f>
        <v>0</v>
      </c>
      <c r="D34" s="18" t="n">
        <f aca="false">IF(D33=0,0,IF(D31+D33&gt;0,-D33,D31))</f>
        <v>0</v>
      </c>
      <c r="E34" s="18" t="n">
        <f aca="false">IF(E33=0,0,IF(E31+E33&gt;0,-E33,E31))</f>
        <v>0</v>
      </c>
      <c r="F34" s="18" t="n">
        <f aca="false">IF(F33=0,0,IF(F31+F33&gt;0,-F33,F31))</f>
        <v>0</v>
      </c>
      <c r="G34" s="18" t="n">
        <f aca="false">IF(G33=0,0,IF(G31+G33&gt;0,-G33,G31))</f>
        <v>0</v>
      </c>
      <c r="H34" s="18" t="n">
        <f aca="false">IF(H33=0,0,IF(H31+H33&gt;0,-H33,H31))</f>
        <v>3979</v>
      </c>
      <c r="I34" s="18" t="n">
        <f aca="false">IF(I33=0,0,IF(I31+I33&gt;0,-I33,I31))</f>
        <v>0</v>
      </c>
      <c r="J34" s="18" t="n">
        <f aca="false">IF(J33=0,0,IF(J31+J33&gt;0,-J33,J31))</f>
        <v>0</v>
      </c>
      <c r="K34" s="18" t="n">
        <f aca="false">IF(K33=0,0,IF(K31+K33&gt;0,-K33,K31))</f>
        <v>0</v>
      </c>
      <c r="L34" s="18" t="n">
        <f aca="false">IF(L33=0,0,IF(L31+L33&gt;0,-L33,L31))</f>
        <v>0</v>
      </c>
      <c r="M34" s="18" t="n">
        <f aca="false">IF(M33=0,0,IF(M31+M33&gt;0,-M33,M31))</f>
        <v>0</v>
      </c>
      <c r="N34" s="18" t="n">
        <f aca="false">IF(N33=0,0,IF(N31+N33&gt;0,-N33,N31))</f>
        <v>0</v>
      </c>
      <c r="O34" s="18" t="n">
        <f aca="false">IF(O33=0,0,IF(O31+O33&gt;0,-O33,O31))</f>
        <v>0</v>
      </c>
      <c r="P34" s="18" t="n">
        <f aca="false">IF(P33=0,0,IF(P31+P33&gt;0,-P33,P31))</f>
        <v>0</v>
      </c>
      <c r="Q34" s="18" t="n">
        <f aca="false">IF(Q33=0,0,IF(Q31+Q33&gt;0,-Q33,Q31))</f>
        <v>0</v>
      </c>
      <c r="R34" s="18" t="n">
        <f aca="false">IF(R33=0,0,IF(R31+R33&gt;0,-R33,R31))</f>
        <v>0</v>
      </c>
      <c r="S34" s="18" t="n">
        <f aca="false">IF(S33=0,0,IF(S31+S33&gt;0,-S33,S31))</f>
        <v>0</v>
      </c>
      <c r="T34" s="18" t="n">
        <f aca="false">IF(T33=0,0,IF(T31+T33&gt;0,-T33,T31))</f>
        <v>0</v>
      </c>
      <c r="U34" s="18" t="n">
        <f aca="false">IF(U33=0,0,IF(U31+U33&gt;0,-U33,U31))</f>
        <v>0</v>
      </c>
      <c r="V34" s="18" t="n">
        <f aca="false">IF(V33=0,0,IF(V31+V33&gt;0,-V33,V31))</f>
        <v>0</v>
      </c>
      <c r="W34" s="18" t="n">
        <f aca="false">IF(W33=0,0,IF(W31+W33&gt;0,-W33,W31))</f>
        <v>0</v>
      </c>
      <c r="X34" s="112"/>
    </row>
    <row r="35" customFormat="false" ht="12.75" hidden="false" customHeight="false" outlineLevel="0" collapsed="false">
      <c r="A35" s="106" t="n">
        <f aca="false">A34+1</f>
        <v>35</v>
      </c>
      <c r="B35" s="11" t="s">
        <v>281</v>
      </c>
      <c r="C35" s="18" t="n">
        <f aca="false">IF(C33=0,0,IF(C33+C34&lt;0,ABS(C33+C34),0))</f>
        <v>0</v>
      </c>
      <c r="D35" s="18" t="n">
        <f aca="false">IF(D33=0,0,IF(D33+D34&lt;0,ABS(D33+D34),0))</f>
        <v>0</v>
      </c>
      <c r="E35" s="18" t="n">
        <f aca="false">IF(E33=0,0,IF(E33+E34&lt;0,ABS(E33+E34),0))</f>
        <v>0</v>
      </c>
      <c r="F35" s="18" t="n">
        <f aca="false">IF(F33=0,0,IF(F33+F34&lt;0,ABS(F33+F34),0))</f>
        <v>0</v>
      </c>
      <c r="G35" s="18" t="n">
        <f aca="false">IF(G33=0,0,IF(G33+G34&lt;0,ABS(G33+G34),0))</f>
        <v>0</v>
      </c>
      <c r="H35" s="18" t="n">
        <f aca="false">IF(H33=0,0,IF(H33+H34&lt;0,ABS(H33+H34),0))</f>
        <v>4238.72252183592</v>
      </c>
      <c r="I35" s="18" t="n">
        <f aca="false">IF(I33=0,0,IF(I33+I34&lt;0,ABS(I33+I34),0))</f>
        <v>472.283309806079</v>
      </c>
      <c r="J35" s="18" t="n">
        <f aca="false">IF(J33=0,0,IF(J33+J34&lt;0,ABS(J33+J34),0))</f>
        <v>734.168558702676</v>
      </c>
      <c r="K35" s="18" t="n">
        <f aca="false">IF(K33=0,0,IF(K33+K34&lt;0,ABS(K33+K34),0))</f>
        <v>965.616185372567</v>
      </c>
      <c r="L35" s="18" t="n">
        <f aca="false">IF(L33=0,0,IF(L33+L34&lt;0,ABS(L33+L34),0))</f>
        <v>1226.9295910486</v>
      </c>
      <c r="M35" s="18" t="n">
        <f aca="false">IF(M33=0,0,IF(M33+M34&lt;0,ABS(M33+M34),0))</f>
        <v>1472.18815007217</v>
      </c>
      <c r="N35" s="18" t="n">
        <f aca="false">IF(N33=0,0,IF(N33+N34&lt;0,ABS(N33+N34),0))</f>
        <v>1647.4863871795</v>
      </c>
      <c r="O35" s="18" t="n">
        <f aca="false">IF(O33=0,0,IF(O33+O34&lt;0,ABS(O33+O34),0))</f>
        <v>1850.49764449571</v>
      </c>
      <c r="P35" s="18" t="n">
        <f aca="false">IF(P33=0,0,IF(P33+P34&lt;0,ABS(P33+P34),0))</f>
        <v>2033.53989382863</v>
      </c>
      <c r="Q35" s="18" t="n">
        <f aca="false">IF(Q33=0,0,IF(Q33+Q34&lt;0,ABS(Q33+Q34),0))</f>
        <v>2235.82884820004</v>
      </c>
      <c r="R35" s="18" t="n">
        <f aca="false">IF(R33=0,0,IF(R33+R34&lt;0,ABS(R33+R34),0))</f>
        <v>2416.37999462854</v>
      </c>
      <c r="S35" s="18" t="n">
        <f aca="false">IF(S33=0,0,IF(S33+S34&lt;0,ABS(S33+S34),0))</f>
        <v>2583.68350780688</v>
      </c>
      <c r="T35" s="18" t="n">
        <f aca="false">IF(T33=0,0,IF(T33+T34&lt;0,ABS(T33+T34),0))</f>
        <v>2757.56700105671</v>
      </c>
      <c r="U35" s="18" t="n">
        <f aca="false">IF(U33=0,0,IF(U33+U34&lt;0,ABS(U33+U34),0))</f>
        <v>2996.94920927339</v>
      </c>
      <c r="V35" s="18" t="n">
        <f aca="false">IF(V33=0,0,IF(V33+V34&lt;0,ABS(V33+V34),0))</f>
        <v>3255.19033115757</v>
      </c>
      <c r="W35" s="18" t="n">
        <f aca="false">IF(W33=0,0,IF(W33+W34&lt;0,ABS(W33+W34),0))</f>
        <v>3523.49568578174</v>
      </c>
      <c r="X35" s="112"/>
    </row>
    <row r="36" customFormat="false" ht="12.75" hidden="false" customHeight="false" outlineLevel="0" collapsed="false">
      <c r="A36" s="106" t="n">
        <f aca="false">A35+1</f>
        <v>36</v>
      </c>
      <c r="B36" s="11" t="s">
        <v>270</v>
      </c>
      <c r="C36" s="18" t="n">
        <f aca="false">C31+C32-C34</f>
        <v>2000</v>
      </c>
      <c r="D36" s="18" t="n">
        <f aca="false">D31+D32-D34</f>
        <v>3979</v>
      </c>
      <c r="E36" s="18" t="n">
        <f aca="false">E31+E32-E34</f>
        <v>3979</v>
      </c>
      <c r="F36" s="18" t="n">
        <f aca="false">F31+F32-F34</f>
        <v>3979</v>
      </c>
      <c r="G36" s="18" t="n">
        <f aca="false">G31+G32-G34</f>
        <v>3979</v>
      </c>
      <c r="H36" s="18" t="n">
        <f aca="false">H31+H32-H34</f>
        <v>0</v>
      </c>
      <c r="I36" s="18" t="n">
        <f aca="false">I31+I32-I34</f>
        <v>0</v>
      </c>
      <c r="J36" s="18" t="n">
        <f aca="false">J31+J32-J34</f>
        <v>0</v>
      </c>
      <c r="K36" s="18" t="n">
        <f aca="false">K31+K32-K34</f>
        <v>0</v>
      </c>
      <c r="L36" s="18" t="n">
        <f aca="false">L31+L32-L34</f>
        <v>0</v>
      </c>
      <c r="M36" s="18" t="n">
        <f aca="false">M31+M32-M34</f>
        <v>0</v>
      </c>
      <c r="N36" s="18" t="n">
        <f aca="false">N31+N32-N34</f>
        <v>0</v>
      </c>
      <c r="O36" s="18" t="n">
        <f aca="false">O31+O32-O34</f>
        <v>0</v>
      </c>
      <c r="P36" s="18" t="n">
        <f aca="false">P31+P32-P34</f>
        <v>0</v>
      </c>
      <c r="Q36" s="18" t="n">
        <f aca="false">Q31+Q32-Q34</f>
        <v>0</v>
      </c>
      <c r="R36" s="18" t="n">
        <f aca="false">R31+R32-R34</f>
        <v>0</v>
      </c>
      <c r="S36" s="18" t="n">
        <f aca="false">S31+S32-S34</f>
        <v>0</v>
      </c>
      <c r="T36" s="18" t="n">
        <f aca="false">T31+T32-T34</f>
        <v>0</v>
      </c>
      <c r="U36" s="18" t="n">
        <f aca="false">U31+U32-U34</f>
        <v>0</v>
      </c>
      <c r="V36" s="18" t="n">
        <f aca="false">V31+V32-V34</f>
        <v>0</v>
      </c>
      <c r="W36" s="18" t="n">
        <f aca="false">W31+W32-W34</f>
        <v>0</v>
      </c>
      <c r="X36" s="112"/>
    </row>
    <row r="37" customFormat="false" ht="12.75" hidden="false" customHeight="false" outlineLevel="0" collapsed="false">
      <c r="A37" s="106" t="n">
        <f aca="false">A36+1</f>
        <v>37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12"/>
    </row>
    <row r="38" customFormat="false" ht="12.75" hidden="false" customHeight="false" outlineLevel="0" collapsed="false">
      <c r="A38" s="106" t="n">
        <f aca="false">A37+1</f>
        <v>38</v>
      </c>
      <c r="B38" s="11" t="s">
        <v>282</v>
      </c>
      <c r="C38" s="181" t="n">
        <f aca="false">-C36</f>
        <v>-2000</v>
      </c>
      <c r="D38" s="181" t="n">
        <f aca="false">-D32</f>
        <v>-1979</v>
      </c>
      <c r="E38" s="18" t="n">
        <f aca="false">-E33</f>
        <v>0</v>
      </c>
      <c r="F38" s="18" t="n">
        <f aca="false">-F33</f>
        <v>0</v>
      </c>
      <c r="G38" s="18" t="n">
        <f aca="false">-G33</f>
        <v>0</v>
      </c>
      <c r="H38" s="18" t="n">
        <f aca="false">-H33</f>
        <v>8217.72252183592</v>
      </c>
      <c r="I38" s="18" t="n">
        <f aca="false">-I33</f>
        <v>472.283309806079</v>
      </c>
      <c r="J38" s="18" t="n">
        <f aca="false">-J33</f>
        <v>734.168558702676</v>
      </c>
      <c r="K38" s="18" t="n">
        <f aca="false">-K33</f>
        <v>965.616185372567</v>
      </c>
      <c r="L38" s="18" t="n">
        <f aca="false">-L33</f>
        <v>1226.9295910486</v>
      </c>
      <c r="M38" s="18" t="n">
        <f aca="false">-M33</f>
        <v>1472.18815007217</v>
      </c>
      <c r="N38" s="18" t="n">
        <f aca="false">-N33</f>
        <v>1647.4863871795</v>
      </c>
      <c r="O38" s="18" t="n">
        <f aca="false">-O33</f>
        <v>1850.49764449571</v>
      </c>
      <c r="P38" s="18" t="n">
        <f aca="false">-P33</f>
        <v>2033.53989382863</v>
      </c>
      <c r="Q38" s="18" t="n">
        <f aca="false">-Q33</f>
        <v>2235.82884820004</v>
      </c>
      <c r="R38" s="18" t="n">
        <f aca="false">-R33</f>
        <v>2416.37999462854</v>
      </c>
      <c r="S38" s="18" t="n">
        <f aca="false">-S33</f>
        <v>2583.68350780688</v>
      </c>
      <c r="T38" s="18" t="n">
        <f aca="false">-T33</f>
        <v>2757.56700105671</v>
      </c>
      <c r="U38" s="18" t="n">
        <f aca="false">-U33</f>
        <v>2996.94920927339</v>
      </c>
      <c r="V38" s="18" t="n">
        <f aca="false">-V33</f>
        <v>3255.19033115757</v>
      </c>
      <c r="W38" s="18" t="n">
        <f aca="false">-W33</f>
        <v>3523.49568578174</v>
      </c>
      <c r="X38" s="112"/>
    </row>
    <row r="39" customFormat="false" ht="12.75" hidden="false" customHeight="false" outlineLevel="0" collapsed="false">
      <c r="A39" s="106" t="n">
        <f aca="false">A38+1</f>
        <v>39</v>
      </c>
      <c r="B39" s="182" t="s">
        <v>283</v>
      </c>
      <c r="C39" s="182"/>
      <c r="D39" s="183" t="str">
        <f aca="false">IF((-SUM($C$33:D33)-SUM($C$32:D32))/SUM($C$32:D32)&lt;0,"      n/a",IRR($C$38:D38))</f>
        <v>      n/a</v>
      </c>
      <c r="E39" s="183" t="str">
        <f aca="false">IF((-SUM($C$33:E33)-SUM($C$32:E32))/SUM($C$32:E32)&lt;0,"      n/a",IRR($C$38:E38))</f>
        <v>      n/a</v>
      </c>
      <c r="F39" s="183" t="str">
        <f aca="false">IF((-SUM($C$33:F33)-SUM($C$32:F32))/SUM($C$32:F32)&lt;0,"      n/a",IRR($C$38:F38))</f>
        <v>      n/a</v>
      </c>
      <c r="G39" s="184" t="str">
        <f aca="false">IF((-SUM($C$33:G33)-SUM($C$32:G32))/SUM($C$32:G32)&lt;0,"      n/a",IRR($C$38:G38))</f>
        <v>      n/a</v>
      </c>
      <c r="H39" s="184" t="n">
        <f aca="false">IF((-SUM($C$33:H33)-SUM($C$32:H32))/SUM($C$32:H32)&lt;0,"      n/a",IRR($C$38:H38))</f>
        <v>0.173935846065865</v>
      </c>
      <c r="I39" s="184" t="n">
        <f aca="false">IF((-SUM($C$33:I33)-SUM($C$32:I32))/SUM($C$32:I32)&lt;0,"      n/a",IRR($C$38:I38))</f>
        <v>0.186222893507654</v>
      </c>
      <c r="J39" s="184" t="n">
        <f aca="false">IF((-SUM($C$33:J33)-SUM($C$32:J32))/SUM($C$32:J32)&lt;0,"      n/a",IRR($C$38:J38))</f>
        <v>0.201145484878565</v>
      </c>
      <c r="K39" s="184" t="n">
        <f aca="false">IF((-SUM($C$33:K33)-SUM($C$32:K32))/SUM($C$32:K32)&lt;0,"      n/a",IRR($C$38:K38))</f>
        <v>0.215879288766068</v>
      </c>
      <c r="L39" s="184" t="n">
        <f aca="false">IF((-SUM($C$33:L33)-SUM($C$32:L32))/SUM($C$32:L32)&lt;0,"      n/a",IRR($C$38:L38))</f>
        <v>0.229559704950145</v>
      </c>
      <c r="M39" s="184" t="n">
        <f aca="false">IF((-SUM($C$33:M33)-SUM($C$32:M32))/SUM($C$32:M32)&lt;0,"      n/a",IRR($C$38:M38))</f>
        <v>0.241375737616709</v>
      </c>
      <c r="N39" s="184" t="n">
        <f aca="false">IF((-SUM($C$33:N33)-SUM($C$32:N32))/SUM($C$32:N32)&lt;0,"      n/a",IRR($C$38:N38))</f>
        <v>0.250870765590895</v>
      </c>
      <c r="O39" s="184" t="n">
        <f aca="false">IF((-SUM($C$33:O33)-SUM($C$32:O32))/SUM($C$32:O32)&lt;0,"      n/a",IRR($C$38:O38))</f>
        <v>0.258559656028648</v>
      </c>
      <c r="P39" s="184" t="n">
        <f aca="false">IF((-SUM($C$33:P33)-SUM($C$32:P32))/SUM($C$32:P32)&lt;0,"      n/a",IRR($C$38:P38))</f>
        <v>0.264685543818767</v>
      </c>
      <c r="Q39" s="184" t="n">
        <f aca="false">IF((-SUM($C$33:Q33)-SUM($C$32:Q32))/SUM($C$32:Q32)&lt;0,"      n/a",IRR($C$38:Q38))</f>
        <v>0.269601001254582</v>
      </c>
      <c r="R39" s="184" t="n">
        <f aca="false">IF((-SUM($C$33:R33)-SUM($C$32:R32))/SUM($C$32:R32)&lt;0,"      n/a",IRR($C$38:R38))</f>
        <v>0.273504037305249</v>
      </c>
      <c r="S39" s="184" t="n">
        <f aca="false">IF((-SUM($C$33:S33)-SUM($C$32:S32))/SUM($C$32:S32)&lt;0,"      n/a",IRR($C$38:S38))</f>
        <v>0.276591262184028</v>
      </c>
      <c r="T39" s="184" t="n">
        <f aca="false">IF((-SUM($C$33:T33)-SUM($C$32:T32))/SUM($C$32:T32)&lt;0,"      n/a",IRR($C$38:T38))</f>
        <v>0.279044230962094</v>
      </c>
      <c r="U39" s="184" t="n">
        <f aca="false">IF((-SUM($C$33:U33)-SUM($C$32:U32))/SUM($C$32:U32)&lt;0,"      n/a",IRR($C$38:U38))</f>
        <v>0.281039103114959</v>
      </c>
      <c r="V39" s="184" t="n">
        <f aca="false">IF((-SUM($C$33:V33)-SUM($C$32:V32))/SUM($C$32:V32)&lt;0,"      n/a",IRR($C$38:V38))</f>
        <v>0.282667190045675</v>
      </c>
      <c r="W39" s="184" t="n">
        <f aca="false">IF((-SUM($C$33:W33)-SUM($C$32:W32))/SUM($C$32:W32)&lt;0,"      n/a",IRR($C$38:W38))</f>
        <v>0.283996299739354</v>
      </c>
      <c r="X39" s="112"/>
    </row>
    <row r="40" customFormat="false" ht="12.75" hidden="false" customHeight="false" outlineLevel="0" collapsed="false">
      <c r="A40" s="106" t="n">
        <f aca="false">A39+1</f>
        <v>40</v>
      </c>
      <c r="X40" s="112"/>
    </row>
    <row r="41" customFormat="false" ht="12.75" hidden="false" customHeight="false" outlineLevel="0" collapsed="false">
      <c r="A41" s="106" t="n">
        <f aca="false">A40+1</f>
        <v>41</v>
      </c>
      <c r="B41" s="20" t="s">
        <v>284</v>
      </c>
      <c r="C41" s="20"/>
      <c r="X41" s="112"/>
    </row>
    <row r="42" customFormat="false" ht="12.75" hidden="false" customHeight="false" outlineLevel="0" collapsed="false">
      <c r="A42" s="106" t="n">
        <f aca="false">A41+1</f>
        <v>42</v>
      </c>
      <c r="B42" s="11" t="s">
        <v>276</v>
      </c>
      <c r="C42" s="18" t="n">
        <v>0</v>
      </c>
      <c r="D42" s="18" t="n">
        <f aca="false">C47</f>
        <v>11124.1636714969</v>
      </c>
      <c r="E42" s="18" t="n">
        <f aca="false">D47</f>
        <v>14338.9842829102</v>
      </c>
      <c r="F42" s="18" t="n">
        <f aca="false">E47</f>
        <v>14338.9842829102</v>
      </c>
      <c r="G42" s="18" t="n">
        <f aca="false">F47</f>
        <v>14338.9842829102</v>
      </c>
      <c r="H42" s="18" t="n">
        <f aca="false">G47</f>
        <v>14338.9842829102</v>
      </c>
      <c r="I42" s="18" t="n">
        <f aca="false">H47</f>
        <v>0</v>
      </c>
      <c r="J42" s="18" t="n">
        <f aca="false">I47</f>
        <v>0</v>
      </c>
      <c r="K42" s="18" t="n">
        <f aca="false">J47</f>
        <v>0</v>
      </c>
      <c r="L42" s="18" t="n">
        <f aca="false">K47</f>
        <v>0</v>
      </c>
      <c r="M42" s="18" t="n">
        <f aca="false">L47</f>
        <v>0</v>
      </c>
      <c r="N42" s="18" t="n">
        <f aca="false">M47</f>
        <v>0</v>
      </c>
      <c r="O42" s="18" t="n">
        <f aca="false">N47</f>
        <v>0</v>
      </c>
      <c r="P42" s="18" t="n">
        <f aca="false">O47</f>
        <v>0</v>
      </c>
      <c r="Q42" s="18" t="n">
        <f aca="false">P47</f>
        <v>0</v>
      </c>
      <c r="R42" s="18" t="n">
        <f aca="false">Q47</f>
        <v>0</v>
      </c>
      <c r="S42" s="18" t="n">
        <f aca="false">R47</f>
        <v>0</v>
      </c>
      <c r="T42" s="18" t="n">
        <f aca="false">S47</f>
        <v>0</v>
      </c>
      <c r="U42" s="18" t="n">
        <f aca="false">T47</f>
        <v>0</v>
      </c>
      <c r="V42" s="18" t="n">
        <f aca="false">U47</f>
        <v>0</v>
      </c>
      <c r="W42" s="18" t="n">
        <f aca="false">V47</f>
        <v>0</v>
      </c>
      <c r="X42" s="112"/>
    </row>
    <row r="43" customFormat="false" ht="12.75" hidden="false" customHeight="false" outlineLevel="0" collapsed="false">
      <c r="A43" s="106" t="n">
        <f aca="false">A42+1</f>
        <v>43</v>
      </c>
      <c r="B43" s="11" t="s">
        <v>285</v>
      </c>
      <c r="C43" s="18" t="n">
        <f aca="false">Assumptions!C73</f>
        <v>11124.1636714969</v>
      </c>
      <c r="D43" s="18" t="n">
        <f aca="false">Assumptions!C82</f>
        <v>3214.82061141333</v>
      </c>
      <c r="E43" s="181" t="n">
        <v>0</v>
      </c>
      <c r="F43" s="181" t="n">
        <v>0</v>
      </c>
      <c r="G43" s="181" t="n">
        <v>0</v>
      </c>
      <c r="H43" s="181" t="n">
        <v>0</v>
      </c>
      <c r="I43" s="181" t="n">
        <v>0</v>
      </c>
      <c r="J43" s="181" t="n">
        <v>0</v>
      </c>
      <c r="K43" s="181" t="n">
        <v>0</v>
      </c>
      <c r="L43" s="181" t="n">
        <v>0</v>
      </c>
      <c r="M43" s="181" t="n">
        <v>0</v>
      </c>
      <c r="N43" s="181" t="n">
        <v>0</v>
      </c>
      <c r="O43" s="181" t="n">
        <v>0</v>
      </c>
      <c r="P43" s="181" t="n">
        <v>0</v>
      </c>
      <c r="Q43" s="181" t="n">
        <v>0</v>
      </c>
      <c r="R43" s="181" t="n">
        <v>0</v>
      </c>
      <c r="S43" s="181" t="n">
        <v>0</v>
      </c>
      <c r="T43" s="181" t="n">
        <v>0</v>
      </c>
      <c r="U43" s="181" t="n">
        <v>0</v>
      </c>
      <c r="V43" s="181" t="n">
        <v>0</v>
      </c>
      <c r="W43" s="181" t="n">
        <v>0</v>
      </c>
      <c r="X43" s="112"/>
    </row>
    <row r="44" customFormat="false" ht="12.75" hidden="false" customHeight="false" outlineLevel="0" collapsed="false">
      <c r="A44" s="106" t="n">
        <f aca="false">A43+1</f>
        <v>44</v>
      </c>
      <c r="B44" s="11" t="s">
        <v>278</v>
      </c>
      <c r="C44" s="18" t="n">
        <f aca="false">-'EBSCS Waterfall'!C45</f>
        <v>-0</v>
      </c>
      <c r="D44" s="18" t="n">
        <f aca="false">-'EBSCS Waterfall'!D55</f>
        <v>-0</v>
      </c>
      <c r="E44" s="18" t="n">
        <f aca="false">-'EBSCS Waterfall'!E55</f>
        <v>-0</v>
      </c>
      <c r="F44" s="18" t="n">
        <f aca="false">-'EBSCS Waterfall'!F55</f>
        <v>-0</v>
      </c>
      <c r="G44" s="18" t="n">
        <f aca="false">-'EBSCS Waterfall'!G55</f>
        <v>-0</v>
      </c>
      <c r="H44" s="18" t="n">
        <f aca="false">-'EBSCS Waterfall'!H55</f>
        <v>-27828.616026073</v>
      </c>
      <c r="I44" s="18" t="n">
        <f aca="false">-'EBSCS Waterfall'!I55</f>
        <v>-46756.0476708018</v>
      </c>
      <c r="J44" s="18" t="n">
        <f aca="false">-'EBSCS Waterfall'!J55</f>
        <v>-72682.6873115649</v>
      </c>
      <c r="K44" s="18" t="n">
        <f aca="false">-'EBSCS Waterfall'!K55</f>
        <v>-95596.0023518841</v>
      </c>
      <c r="L44" s="18" t="n">
        <f aca="false">-'EBSCS Waterfall'!L55</f>
        <v>-121466.029513811</v>
      </c>
      <c r="M44" s="18" t="n">
        <f aca="false">-'EBSCS Waterfall'!M55</f>
        <v>-145746.626857145</v>
      </c>
      <c r="N44" s="18" t="n">
        <f aca="false">-'EBSCS Waterfall'!N55</f>
        <v>-163101.152330771</v>
      </c>
      <c r="O44" s="18" t="n">
        <f aca="false">-'EBSCS Waterfall'!O55</f>
        <v>-183199.266805075</v>
      </c>
      <c r="P44" s="18" t="n">
        <f aca="false">-'EBSCS Waterfall'!P55</f>
        <v>-201320.449489034</v>
      </c>
      <c r="Q44" s="18" t="n">
        <f aca="false">-'EBSCS Waterfall'!Q55</f>
        <v>-221347.055971804</v>
      </c>
      <c r="R44" s="18" t="n">
        <f aca="false">-'EBSCS Waterfall'!R55</f>
        <v>-239221.619468225</v>
      </c>
      <c r="S44" s="18" t="n">
        <f aca="false">-'EBSCS Waterfall'!S55</f>
        <v>-255784.667272881</v>
      </c>
      <c r="T44" s="18" t="n">
        <f aca="false">-'EBSCS Waterfall'!T55</f>
        <v>-272999.133104615</v>
      </c>
      <c r="U44" s="18" t="n">
        <f aca="false">-'EBSCS Waterfall'!U55</f>
        <v>-296697.971718065</v>
      </c>
      <c r="V44" s="18" t="n">
        <f aca="false">-'EBSCS Waterfall'!V55</f>
        <v>-322263.842784599</v>
      </c>
      <c r="W44" s="18" t="n">
        <f aca="false">-'EBSCS Waterfall'!W55</f>
        <v>-348826.072892392</v>
      </c>
      <c r="X44" s="112"/>
    </row>
    <row r="45" customFormat="false" ht="12.75" hidden="false" customHeight="false" outlineLevel="0" collapsed="false">
      <c r="A45" s="106" t="n">
        <f aca="false">A44+1</f>
        <v>45</v>
      </c>
      <c r="B45" s="11" t="s">
        <v>280</v>
      </c>
      <c r="C45" s="18" t="n">
        <f aca="false">IF(C44=0,0,IF(C42+C44&gt;0,-C44,C42))</f>
        <v>0</v>
      </c>
      <c r="D45" s="18" t="n">
        <f aca="false">IF(D44=0,0,IF(D42+D44&gt;0,-D44,D42))</f>
        <v>0</v>
      </c>
      <c r="E45" s="18" t="n">
        <f aca="false">IF(E44=0,0,IF(E42+E44&gt;0,-E44,E42))</f>
        <v>0</v>
      </c>
      <c r="F45" s="18" t="n">
        <f aca="false">IF(F44=0,0,IF(F42+F44&gt;0,-F44,F42))</f>
        <v>0</v>
      </c>
      <c r="G45" s="18" t="n">
        <f aca="false">IF(G44=0,0,IF(G42+G44&gt;0,-G44,G42))</f>
        <v>0</v>
      </c>
      <c r="H45" s="18" t="n">
        <f aca="false">IF(H44=0,0,IF(H42+H44&gt;0,-H44,H42))</f>
        <v>14338.9842829102</v>
      </c>
      <c r="I45" s="18" t="n">
        <f aca="false">IF(I44=0,0,IF(I42+I44&gt;0,-I44,I42))</f>
        <v>0</v>
      </c>
      <c r="J45" s="18" t="n">
        <f aca="false">IF(J44=0,0,IF(J42+J44&gt;0,-J44,J42))</f>
        <v>0</v>
      </c>
      <c r="K45" s="18" t="n">
        <f aca="false">IF(K44=0,0,IF(K42+K44&gt;0,-K44,K42))</f>
        <v>0</v>
      </c>
      <c r="L45" s="18" t="n">
        <f aca="false">IF(L44=0,0,IF(L42+L44&gt;0,-L44,L42))</f>
        <v>0</v>
      </c>
      <c r="M45" s="18" t="n">
        <f aca="false">IF(M44=0,0,IF(M42+M44&gt;0,-M44,M42))</f>
        <v>0</v>
      </c>
      <c r="N45" s="18" t="n">
        <f aca="false">IF(N44=0,0,IF(N42+N44&gt;0,-N44,N42))</f>
        <v>0</v>
      </c>
      <c r="O45" s="18" t="n">
        <f aca="false">IF(O44=0,0,IF(O42+O44&gt;0,-O44,O42))</f>
        <v>0</v>
      </c>
      <c r="P45" s="18" t="n">
        <f aca="false">IF(P44=0,0,IF(P42+P44&gt;0,-P44,P42))</f>
        <v>0</v>
      </c>
      <c r="Q45" s="18" t="n">
        <f aca="false">IF(Q44=0,0,IF(Q42+Q44&gt;0,-Q44,Q42))</f>
        <v>0</v>
      </c>
      <c r="R45" s="18" t="n">
        <f aca="false">IF(R44=0,0,IF(R42+R44&gt;0,-R44,R42))</f>
        <v>0</v>
      </c>
      <c r="S45" s="18" t="n">
        <f aca="false">IF(S44=0,0,IF(S42+S44&gt;0,-S44,S42))</f>
        <v>0</v>
      </c>
      <c r="T45" s="18" t="n">
        <f aca="false">IF(T44=0,0,IF(T42+T44&gt;0,-T44,T42))</f>
        <v>0</v>
      </c>
      <c r="U45" s="18" t="n">
        <f aca="false">IF(U44=0,0,IF(U42+U44&gt;0,-U44,U42))</f>
        <v>0</v>
      </c>
      <c r="V45" s="18" t="n">
        <f aca="false">IF(V44=0,0,IF(V42+V44&gt;0,-V44,V42))</f>
        <v>0</v>
      </c>
      <c r="W45" s="18" t="n">
        <f aca="false">IF(W44=0,0,IF(W42+W44&gt;0,-W44,W42))</f>
        <v>0</v>
      </c>
      <c r="X45" s="112"/>
    </row>
    <row r="46" customFormat="false" ht="12.75" hidden="false" customHeight="false" outlineLevel="0" collapsed="false">
      <c r="A46" s="106" t="n">
        <f aca="false">A45+1</f>
        <v>46</v>
      </c>
      <c r="B46" s="11" t="s">
        <v>281</v>
      </c>
      <c r="C46" s="18" t="n">
        <f aca="false">IF(C44=0,0,IF(C44+C45&lt;0,ABS(C44+C45),0))</f>
        <v>0</v>
      </c>
      <c r="D46" s="18" t="n">
        <f aca="false">IF(D44=0,0,IF(D44+D45&lt;0,ABS(D44+D45),0))</f>
        <v>0</v>
      </c>
      <c r="E46" s="18" t="n">
        <f aca="false">IF(E44=0,0,IF(E44+E45&lt;0,ABS(E44+E45),0))</f>
        <v>0</v>
      </c>
      <c r="F46" s="18" t="n">
        <f aca="false">IF(F44=0,0,IF(F44+F45&lt;0,ABS(F44+F45),0))</f>
        <v>0</v>
      </c>
      <c r="G46" s="18" t="n">
        <f aca="false">IF(G44=0,0,IF(G44+G45&lt;0,ABS(G44+G45),0))</f>
        <v>0</v>
      </c>
      <c r="H46" s="18" t="n">
        <f aca="false">IF(H44=0,0,IF(H44+H45&lt;0,ABS(H44+H45),0))</f>
        <v>13489.6317431628</v>
      </c>
      <c r="I46" s="18" t="n">
        <f aca="false">IF(I44=0,0,IF(I44+I45&lt;0,ABS(I44+I45),0))</f>
        <v>46756.0476708018</v>
      </c>
      <c r="J46" s="18" t="n">
        <f aca="false">IF(J44=0,0,IF(J44+J45&lt;0,ABS(J44+J45),0))</f>
        <v>72682.6873115649</v>
      </c>
      <c r="K46" s="18" t="n">
        <f aca="false">IF(K44=0,0,IF(K44+K45&lt;0,ABS(K44+K45),0))</f>
        <v>95596.0023518841</v>
      </c>
      <c r="L46" s="18" t="n">
        <f aca="false">IF(L44=0,0,IF(L44+L45&lt;0,ABS(L44+L45),0))</f>
        <v>121466.029513811</v>
      </c>
      <c r="M46" s="18" t="n">
        <f aca="false">IF(M44=0,0,IF(M44+M45&lt;0,ABS(M44+M45),0))</f>
        <v>145746.626857145</v>
      </c>
      <c r="N46" s="18" t="n">
        <f aca="false">IF(N44=0,0,IF(N44+N45&lt;0,ABS(N44+N45),0))</f>
        <v>163101.152330771</v>
      </c>
      <c r="O46" s="18" t="n">
        <f aca="false">IF(O44=0,0,IF(O44+O45&lt;0,ABS(O44+O45),0))</f>
        <v>183199.266805075</v>
      </c>
      <c r="P46" s="18" t="n">
        <f aca="false">IF(P44=0,0,IF(P44+P45&lt;0,ABS(P44+P45),0))</f>
        <v>201320.449489034</v>
      </c>
      <c r="Q46" s="18" t="n">
        <f aca="false">IF(Q44=0,0,IF(Q44+Q45&lt;0,ABS(Q44+Q45),0))</f>
        <v>221347.055971804</v>
      </c>
      <c r="R46" s="18" t="n">
        <f aca="false">IF(R44=0,0,IF(R44+R45&lt;0,ABS(R44+R45),0))</f>
        <v>239221.619468225</v>
      </c>
      <c r="S46" s="18" t="n">
        <f aca="false">IF(S44=0,0,IF(S44+S45&lt;0,ABS(S44+S45),0))</f>
        <v>255784.667272881</v>
      </c>
      <c r="T46" s="18" t="n">
        <f aca="false">IF(T44=0,0,IF(T44+T45&lt;0,ABS(T44+T45),0))</f>
        <v>272999.133104615</v>
      </c>
      <c r="U46" s="18" t="n">
        <f aca="false">IF(U44=0,0,IF(U44+U45&lt;0,ABS(U44+U45),0))</f>
        <v>296697.971718065</v>
      </c>
      <c r="V46" s="18" t="n">
        <f aca="false">IF(V44=0,0,IF(V44+V45&lt;0,ABS(V44+V45),0))</f>
        <v>322263.842784599</v>
      </c>
      <c r="W46" s="18" t="n">
        <f aca="false">IF(W44=0,0,IF(W44+W45&lt;0,ABS(W44+W45),0))</f>
        <v>348826.072892392</v>
      </c>
      <c r="X46" s="112"/>
    </row>
    <row r="47" customFormat="false" ht="12.75" hidden="false" customHeight="false" outlineLevel="0" collapsed="false">
      <c r="A47" s="106" t="n">
        <f aca="false">A46+1</f>
        <v>47</v>
      </c>
      <c r="B47" s="11" t="s">
        <v>270</v>
      </c>
      <c r="C47" s="18" t="n">
        <f aca="false">C42+C43-C45</f>
        <v>11124.1636714969</v>
      </c>
      <c r="D47" s="18" t="n">
        <f aca="false">D42+D43-D45</f>
        <v>14338.9842829102</v>
      </c>
      <c r="E47" s="18" t="n">
        <f aca="false">E42+E43-E45</f>
        <v>14338.9842829102</v>
      </c>
      <c r="F47" s="18" t="n">
        <f aca="false">F42+F43-F45</f>
        <v>14338.9842829102</v>
      </c>
      <c r="G47" s="18" t="n">
        <f aca="false">G42+G43-G45</f>
        <v>14338.9842829102</v>
      </c>
      <c r="H47" s="18" t="n">
        <f aca="false">H42+H43-H45</f>
        <v>0</v>
      </c>
      <c r="I47" s="18" t="n">
        <f aca="false">I42+I43-I45</f>
        <v>0</v>
      </c>
      <c r="J47" s="18" t="n">
        <f aca="false">J42+J43-J45</f>
        <v>0</v>
      </c>
      <c r="K47" s="18" t="n">
        <f aca="false">K42+K43-K45</f>
        <v>0</v>
      </c>
      <c r="L47" s="18" t="n">
        <f aca="false">L42+L43-L45</f>
        <v>0</v>
      </c>
      <c r="M47" s="18" t="n">
        <f aca="false">M42+M43-M45</f>
        <v>0</v>
      </c>
      <c r="N47" s="18" t="n">
        <f aca="false">N42+N43-N45</f>
        <v>0</v>
      </c>
      <c r="O47" s="18" t="n">
        <f aca="false">O42+O43-O45</f>
        <v>0</v>
      </c>
      <c r="P47" s="18" t="n">
        <f aca="false">P42+P43-P45</f>
        <v>0</v>
      </c>
      <c r="Q47" s="18" t="n">
        <f aca="false">Q42+Q43-Q45</f>
        <v>0</v>
      </c>
      <c r="R47" s="18" t="n">
        <f aca="false">R42+R43-R45</f>
        <v>0</v>
      </c>
      <c r="S47" s="18" t="n">
        <f aca="false">S42+S43-S45</f>
        <v>0</v>
      </c>
      <c r="T47" s="18" t="n">
        <f aca="false">T42+T43-T45</f>
        <v>0</v>
      </c>
      <c r="U47" s="18" t="n">
        <f aca="false">U42+U43-U45</f>
        <v>0</v>
      </c>
      <c r="V47" s="18" t="n">
        <f aca="false">V42+V43-V45</f>
        <v>0</v>
      </c>
      <c r="W47" s="18" t="n">
        <f aca="false">W42+W43-W45</f>
        <v>0</v>
      </c>
      <c r="X47" s="112"/>
    </row>
    <row r="48" customFormat="false" ht="12.75" hidden="false" customHeight="false" outlineLevel="0" collapsed="false">
      <c r="A48" s="106" t="n">
        <f aca="false">A47+1</f>
        <v>48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12"/>
    </row>
    <row r="49" customFormat="false" ht="12.75" hidden="false" customHeight="false" outlineLevel="0" collapsed="false">
      <c r="A49" s="106" t="n">
        <f aca="false">A48+1</f>
        <v>49</v>
      </c>
      <c r="B49" s="11" t="s">
        <v>282</v>
      </c>
      <c r="C49" s="181" t="n">
        <f aca="false">-D47</f>
        <v>-14338.9842829102</v>
      </c>
      <c r="D49" s="18" t="n">
        <f aca="false">-D44</f>
        <v>0</v>
      </c>
      <c r="E49" s="18" t="n">
        <f aca="false">-E44</f>
        <v>0</v>
      </c>
      <c r="F49" s="18" t="n">
        <f aca="false">-F44</f>
        <v>0</v>
      </c>
      <c r="G49" s="18" t="n">
        <f aca="false">-G44</f>
        <v>0</v>
      </c>
      <c r="H49" s="18" t="n">
        <f aca="false">-H44</f>
        <v>27828.616026073</v>
      </c>
      <c r="I49" s="18" t="n">
        <f aca="false">-I44</f>
        <v>46756.0476708018</v>
      </c>
      <c r="J49" s="18" t="n">
        <f aca="false">-J44</f>
        <v>72682.6873115649</v>
      </c>
      <c r="K49" s="18" t="n">
        <f aca="false">-K44</f>
        <v>95596.0023518841</v>
      </c>
      <c r="L49" s="18" t="n">
        <f aca="false">-L44</f>
        <v>121466.029513811</v>
      </c>
      <c r="M49" s="18" t="n">
        <f aca="false">-M44</f>
        <v>145746.626857145</v>
      </c>
      <c r="N49" s="18" t="n">
        <f aca="false">-N44</f>
        <v>163101.152330771</v>
      </c>
      <c r="O49" s="18" t="n">
        <f aca="false">-O44</f>
        <v>183199.266805075</v>
      </c>
      <c r="P49" s="18" t="n">
        <f aca="false">-P44</f>
        <v>201320.449489034</v>
      </c>
      <c r="Q49" s="18" t="n">
        <f aca="false">-Q44</f>
        <v>221347.055971804</v>
      </c>
      <c r="R49" s="18" t="n">
        <f aca="false">-R44</f>
        <v>239221.619468225</v>
      </c>
      <c r="S49" s="18" t="n">
        <f aca="false">-S44</f>
        <v>255784.667272881</v>
      </c>
      <c r="T49" s="18" t="n">
        <f aca="false">-T44</f>
        <v>272999.133104615</v>
      </c>
      <c r="U49" s="18" t="n">
        <f aca="false">-U44</f>
        <v>296697.971718065</v>
      </c>
      <c r="V49" s="18" t="n">
        <f aca="false">-V44</f>
        <v>322263.842784599</v>
      </c>
      <c r="W49" s="18" t="n">
        <f aca="false">-W44</f>
        <v>348826.072892392</v>
      </c>
      <c r="X49" s="112"/>
    </row>
    <row r="50" customFormat="false" ht="12.75" hidden="false" customHeight="false" outlineLevel="0" collapsed="false">
      <c r="A50" s="106" t="n">
        <f aca="false">A49+1</f>
        <v>50</v>
      </c>
      <c r="B50" s="182" t="s">
        <v>283</v>
      </c>
      <c r="C50" s="182"/>
      <c r="D50" s="184" t="str">
        <f aca="false">IF((-SUM($C$44:D44)-SUM($C$43:D43))/SUM($C$43:D43)&lt;0,"     n/a",IRR($C$49:D49))</f>
        <v>     n/a</v>
      </c>
      <c r="E50" s="184" t="str">
        <f aca="false">IF((-SUM($C$44:E44)-SUM($C$43:E43))/SUM($C$43:E43)&lt;0,"     n/a",IRR($C$49:E49))</f>
        <v>     n/a</v>
      </c>
      <c r="F50" s="184" t="str">
        <f aca="false">IF((-SUM($C$44:F44)-SUM($C$43:F43))/SUM($C$43:F43)&lt;0,"     n/a",IRR($C$49:F49))</f>
        <v>     n/a</v>
      </c>
      <c r="G50" s="184" t="str">
        <f aca="false">IF((-SUM($C$44:G44)-SUM($C$43:G43))/SUM($C$43:G43)&lt;0,"     n/a",IRR($C$49:G49))</f>
        <v>     n/a</v>
      </c>
      <c r="H50" s="184" t="n">
        <f aca="false">IF((-SUM($C$44:H44)-SUM($C$43:H43))/SUM($C$43:H43)&lt;0,"     n/a",IRR($C$49:H49))</f>
        <v>0.141812107795171</v>
      </c>
      <c r="I50" s="184" t="n">
        <f aca="false">IF((-SUM($C$44:I44)-SUM($C$43:I43))/SUM($C$43:I43)&lt;0,"     n/a",IRR($C$49:I49))</f>
        <v>0.342986529935912</v>
      </c>
      <c r="J50" s="184" t="n">
        <f aca="false">IF((-SUM($C$44:J44)-SUM($C$43:J43))/SUM($C$43:J43)&lt;0,"     n/a",IRR($C$49:J49))</f>
        <v>0.457021488323218</v>
      </c>
      <c r="K50" s="184" t="n">
        <f aca="false">IF((-SUM($C$44:K44)-SUM($C$43:K43))/SUM($C$43:K43)&lt;0,"     n/a",IRR($C$49:K49))</f>
        <v>0.521859492911902</v>
      </c>
      <c r="L50" s="184" t="n">
        <f aca="false">IF((-SUM($C$44:L44)-SUM($C$43:L43))/SUM($C$43:L43)&lt;0,"     n/a",IRR($C$49:L49))</f>
        <v>0.56150715365045</v>
      </c>
      <c r="M50" s="184" t="n">
        <f aca="false">IF((-SUM($C$44:M44)-SUM($C$43:M43))/SUM($C$43:M43)&lt;0,"     n/a",IRR($C$49:M49))</f>
        <v>0.585994849502774</v>
      </c>
      <c r="N50" s="184" t="n">
        <f aca="false">IF((-SUM($C$44:N44)-SUM($C$43:N43))/SUM($C$43:N43)&lt;0,"     n/a",IRR($C$49:N49))</f>
        <v>0.600838628828133</v>
      </c>
      <c r="O50" s="184" t="n">
        <f aca="false">IF((-SUM($C$44:O44)-SUM($C$43:O43))/SUM($C$43:O43)&lt;0,"     n/a",IRR($C$49:O49))</f>
        <v>0.610210425241078</v>
      </c>
      <c r="P50" s="184" t="n">
        <f aca="false">IF((-SUM($C$44:P44)-SUM($C$43:P43))/SUM($C$43:P43)&lt;0,"     n/a",IRR($C$49:P49))</f>
        <v>0.61614650956483</v>
      </c>
      <c r="Q50" s="184" t="n">
        <f aca="false">IF((-SUM($C$44:Q44)-SUM($C$43:Q43))/SUM($C$43:Q43)&lt;0,"     n/a",IRR($C$49:Q49))</f>
        <v>0.619976958382796</v>
      </c>
      <c r="R50" s="184" t="n">
        <f aca="false">IF((-SUM($C$44:R44)-SUM($C$43:R43))/SUM($C$43:R43)&lt;0,"     n/a",IRR($C$49:R49))</f>
        <v>0.62243831612582</v>
      </c>
      <c r="S50" s="184" t="n">
        <f aca="false">IF((-SUM($C$44:S44)-SUM($C$43:S43))/SUM($C$43:S43)&lt;0,"     n/a",IRR($C$49:S49))</f>
        <v>0.624018197604319</v>
      </c>
      <c r="T50" s="184" t="n">
        <f aca="false">IF((-SUM($C$44:T44)-SUM($C$43:T43))/SUM($C$43:T43)&lt;0,"     n/a",IRR($C$49:T49))</f>
        <v>0.625037494731453</v>
      </c>
      <c r="U50" s="184" t="n">
        <f aca="false">IF((-SUM($C$44:U44)-SUM($C$43:U43))/SUM($C$43:U43)&lt;0,"     n/a",IRR($C$49:U49))</f>
        <v>0.625710373775647</v>
      </c>
      <c r="V50" s="184" t="n">
        <f aca="false">IF((-SUM($C$44:V44)-SUM($C$43:V43))/SUM($C$43:V43)&lt;0,"     n/a",IRR($C$49:V49))</f>
        <v>0.626155790793135</v>
      </c>
      <c r="W50" s="184" t="n">
        <f aca="false">IF((-SUM($C$44:W44)-SUM($C$43:W43))/SUM($C$43:W43)&lt;0,"     n/a",IRR($C$49:W49))</f>
        <v>0.626450332978532</v>
      </c>
      <c r="X50" s="112"/>
    </row>
    <row r="51" customFormat="false" ht="12.75" hidden="false" customHeight="false" outlineLevel="0" collapsed="false">
      <c r="A51" s="106" t="n">
        <f aca="false">A50+1</f>
        <v>51</v>
      </c>
      <c r="X51" s="112"/>
    </row>
    <row r="52" customFormat="false" ht="12.75" hidden="true" customHeight="false" outlineLevel="0" collapsed="false">
      <c r="A52" s="106" t="n">
        <f aca="false">A51+1</f>
        <v>52</v>
      </c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185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customFormat="false" ht="12.75" hidden="true" customHeight="false" outlineLevel="0" collapsed="false">
      <c r="A53" s="106" t="n">
        <f aca="false">A52+1</f>
        <v>53</v>
      </c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185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</row>
    <row r="54" customFormat="false" ht="12.75" hidden="true" customHeight="false" outlineLevel="0" collapsed="false">
      <c r="A54" s="106" t="n">
        <f aca="false">A53+1</f>
        <v>54</v>
      </c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185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</row>
    <row r="55" customFormat="false" ht="12.75" hidden="true" customHeight="false" outlineLevel="0" collapsed="false">
      <c r="A55" s="106" t="n">
        <f aca="false">A54+1</f>
        <v>55</v>
      </c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185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</row>
    <row r="56" customFormat="false" ht="12.75" hidden="true" customHeight="false" outlineLevel="0" collapsed="false">
      <c r="A56" s="106" t="n">
        <f aca="false">A55+1</f>
        <v>56</v>
      </c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185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</row>
    <row r="57" customFormat="false" ht="12.75" hidden="true" customHeight="false" outlineLevel="0" collapsed="false">
      <c r="A57" s="106" t="n">
        <f aca="false">A56+1</f>
        <v>57</v>
      </c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185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12.75" hidden="true" customHeight="false" outlineLevel="0" collapsed="false">
      <c r="A58" s="106" t="n">
        <f aca="false">A57+1</f>
        <v>58</v>
      </c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185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12.75" hidden="true" customHeight="false" outlineLevel="0" collapsed="false">
      <c r="A59" s="106" t="n">
        <f aca="false">A58+1</f>
        <v>59</v>
      </c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185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</row>
    <row r="60" customFormat="false" ht="12.75" hidden="true" customHeight="false" outlineLevel="0" collapsed="false">
      <c r="A60" s="106" t="n">
        <f aca="false">A59+1</f>
        <v>60</v>
      </c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185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12.75" hidden="true" customHeight="false" outlineLevel="0" collapsed="false">
      <c r="A61" s="106" t="n">
        <f aca="false">A60+1</f>
        <v>61</v>
      </c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185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</row>
    <row r="62" customFormat="false" ht="12.75" hidden="true" customHeight="false" outlineLevel="0" collapsed="false">
      <c r="A62" s="106" t="n">
        <f aca="false">A61+1</f>
        <v>62</v>
      </c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185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12.75" hidden="true" customHeight="false" outlineLevel="0" collapsed="false">
      <c r="A63" s="106" t="n">
        <f aca="false">A62+1</f>
        <v>63</v>
      </c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185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2.75" hidden="true" customHeight="false" outlineLevel="0" collapsed="false">
      <c r="A64" s="106" t="n">
        <f aca="false">A63+1</f>
        <v>64</v>
      </c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185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12.75" hidden="true" customHeight="false" outlineLevel="0" collapsed="false">
      <c r="A65" s="106" t="n">
        <f aca="false">A64+1</f>
        <v>65</v>
      </c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185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12.75" hidden="true" customHeight="false" outlineLevel="0" collapsed="false">
      <c r="A66" s="106" t="n">
        <f aca="false">A65+1</f>
        <v>66</v>
      </c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185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12.75" hidden="true" customHeight="false" outlineLevel="0" collapsed="false">
      <c r="A67" s="106" t="n">
        <f aca="false">A66+1</f>
        <v>67</v>
      </c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185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12.75" hidden="true" customHeight="false" outlineLevel="0" collapsed="false">
      <c r="A68" s="106" t="n">
        <f aca="false">A67+1</f>
        <v>68</v>
      </c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185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12.75" hidden="true" customHeight="false" outlineLevel="0" collapsed="false">
      <c r="A69" s="106" t="n">
        <f aca="false">A68+1</f>
        <v>69</v>
      </c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185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12.75" hidden="true" customHeight="false" outlineLevel="0" collapsed="false">
      <c r="A70" s="106" t="n">
        <f aca="false">A69+1</f>
        <v>70</v>
      </c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185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12.75" hidden="true" customHeight="false" outlineLevel="0" collapsed="false">
      <c r="A71" s="106" t="n">
        <f aca="false">A70+1</f>
        <v>71</v>
      </c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185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2.75" hidden="true" customHeight="false" outlineLevel="0" collapsed="false">
      <c r="A72" s="106" t="n">
        <f aca="false">A71+1</f>
        <v>72</v>
      </c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185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2.75" hidden="true" customHeight="false" outlineLevel="0" collapsed="false">
      <c r="A73" s="106" t="n">
        <f aca="false">A72+1</f>
        <v>73</v>
      </c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185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12.75" hidden="true" customHeight="false" outlineLevel="0" collapsed="false">
      <c r="A74" s="106" t="n">
        <f aca="false">A73+1</f>
        <v>74</v>
      </c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185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12.75" hidden="true" customHeight="false" outlineLevel="0" collapsed="false">
      <c r="A75" s="106" t="n">
        <f aca="false">A74+1</f>
        <v>75</v>
      </c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185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12.75" hidden="false" customHeight="false" outlineLevel="0" collapsed="false">
      <c r="A76" s="106" t="n">
        <f aca="false">A75+1</f>
        <v>76</v>
      </c>
      <c r="B76" s="20" t="s">
        <v>286</v>
      </c>
      <c r="C76" s="20"/>
      <c r="X76" s="112"/>
    </row>
    <row r="77" customFormat="false" ht="12.75" hidden="false" customHeight="false" outlineLevel="0" collapsed="false">
      <c r="A77" s="106" t="n">
        <f aca="false">A76+1</f>
        <v>77</v>
      </c>
      <c r="B77" s="11" t="s">
        <v>276</v>
      </c>
      <c r="D77" s="18" t="n">
        <f aca="false">D31+D42</f>
        <v>13124.1636714969</v>
      </c>
      <c r="E77" s="18" t="n">
        <f aca="false">E31+E42</f>
        <v>18317.9842829102</v>
      </c>
      <c r="F77" s="18" t="n">
        <f aca="false">F31+F42</f>
        <v>18317.9842829102</v>
      </c>
      <c r="G77" s="18" t="n">
        <f aca="false">G31+G42</f>
        <v>18317.9842829102</v>
      </c>
      <c r="H77" s="18" t="n">
        <f aca="false">H31+H42</f>
        <v>18317.9842829102</v>
      </c>
      <c r="I77" s="18" t="n">
        <f aca="false">I31+I42</f>
        <v>0</v>
      </c>
      <c r="J77" s="18" t="n">
        <f aca="false">J31+J42</f>
        <v>0</v>
      </c>
      <c r="K77" s="18" t="n">
        <f aca="false">K31+K42</f>
        <v>0</v>
      </c>
      <c r="L77" s="18" t="n">
        <f aca="false">L31+L42</f>
        <v>0</v>
      </c>
      <c r="M77" s="18" t="n">
        <f aca="false">M31+M42</f>
        <v>0</v>
      </c>
      <c r="N77" s="18" t="n">
        <f aca="false">N31+N42</f>
        <v>0</v>
      </c>
      <c r="O77" s="18" t="n">
        <f aca="false">O31+O42</f>
        <v>0</v>
      </c>
      <c r="P77" s="18" t="n">
        <f aca="false">P31+P42</f>
        <v>0</v>
      </c>
      <c r="Q77" s="18" t="n">
        <f aca="false">Q31+Q42</f>
        <v>0</v>
      </c>
      <c r="R77" s="18" t="n">
        <f aca="false">R31+R42</f>
        <v>0</v>
      </c>
      <c r="S77" s="18" t="n">
        <f aca="false">S31+S42</f>
        <v>0</v>
      </c>
      <c r="T77" s="18" t="n">
        <f aca="false">T31+T42</f>
        <v>0</v>
      </c>
      <c r="U77" s="18" t="n">
        <f aca="false">U31+U42</f>
        <v>0</v>
      </c>
      <c r="V77" s="18" t="n">
        <f aca="false">V31+V42</f>
        <v>0</v>
      </c>
      <c r="W77" s="18" t="n">
        <f aca="false">W31+W42</f>
        <v>0</v>
      </c>
      <c r="X77" s="112"/>
    </row>
    <row r="78" customFormat="false" ht="12.75" hidden="false" customHeight="false" outlineLevel="0" collapsed="false">
      <c r="A78" s="106" t="n">
        <f aca="false">A77+1</f>
        <v>78</v>
      </c>
      <c r="B78" s="11" t="s">
        <v>285</v>
      </c>
      <c r="D78" s="18" t="n">
        <f aca="false">D32+D43</f>
        <v>5193.82061141333</v>
      </c>
      <c r="E78" s="18" t="n">
        <f aca="false">E32+E43</f>
        <v>0</v>
      </c>
      <c r="F78" s="18" t="n">
        <f aca="false">F32+F43</f>
        <v>0</v>
      </c>
      <c r="G78" s="18" t="n">
        <f aca="false">G32+G43</f>
        <v>0</v>
      </c>
      <c r="H78" s="18" t="n">
        <f aca="false">H32+H43</f>
        <v>0</v>
      </c>
      <c r="I78" s="18" t="n">
        <f aca="false">I32+I43</f>
        <v>0</v>
      </c>
      <c r="J78" s="18" t="n">
        <f aca="false">J32+J43</f>
        <v>0</v>
      </c>
      <c r="K78" s="18" t="n">
        <f aca="false">K32+K43</f>
        <v>0</v>
      </c>
      <c r="L78" s="18" t="n">
        <f aca="false">L32+L43</f>
        <v>0</v>
      </c>
      <c r="M78" s="18" t="n">
        <f aca="false">M32+M43</f>
        <v>0</v>
      </c>
      <c r="N78" s="18" t="n">
        <f aca="false">N32+N43</f>
        <v>0</v>
      </c>
      <c r="O78" s="18" t="n">
        <f aca="false">O32+O43</f>
        <v>0</v>
      </c>
      <c r="P78" s="18" t="n">
        <f aca="false">P32+P43</f>
        <v>0</v>
      </c>
      <c r="Q78" s="18" t="n">
        <f aca="false">Q32+Q43</f>
        <v>0</v>
      </c>
      <c r="R78" s="18" t="n">
        <f aca="false">R32+R43</f>
        <v>0</v>
      </c>
      <c r="S78" s="18" t="n">
        <f aca="false">S32+S43</f>
        <v>0</v>
      </c>
      <c r="T78" s="18" t="n">
        <f aca="false">T32+T43</f>
        <v>0</v>
      </c>
      <c r="U78" s="18" t="n">
        <f aca="false">U32+U43</f>
        <v>0</v>
      </c>
      <c r="V78" s="18" t="n">
        <f aca="false">V32+V43</f>
        <v>0</v>
      </c>
      <c r="W78" s="18" t="n">
        <f aca="false">W32+W43</f>
        <v>0</v>
      </c>
      <c r="X78" s="112"/>
    </row>
    <row r="79" customFormat="false" ht="12.75" hidden="false" customHeight="false" outlineLevel="0" collapsed="false">
      <c r="A79" s="106" t="n">
        <f aca="false">A78+1</f>
        <v>79</v>
      </c>
      <c r="B79" s="11" t="s">
        <v>278</v>
      </c>
      <c r="D79" s="18" t="n">
        <f aca="false">D33+D44</f>
        <v>-0</v>
      </c>
      <c r="E79" s="18" t="n">
        <f aca="false">E33+E44</f>
        <v>-0</v>
      </c>
      <c r="F79" s="18" t="n">
        <f aca="false">F33+F44</f>
        <v>-0</v>
      </c>
      <c r="G79" s="18" t="n">
        <f aca="false">G33+G44</f>
        <v>-0</v>
      </c>
      <c r="H79" s="18" t="n">
        <f aca="false">H33+H44</f>
        <v>-36046.3385479089</v>
      </c>
      <c r="I79" s="18" t="n">
        <f aca="false">I33+I44</f>
        <v>-47228.3309806079</v>
      </c>
      <c r="J79" s="18" t="n">
        <f aca="false">J33+J44</f>
        <v>-73416.8558702676</v>
      </c>
      <c r="K79" s="18" t="n">
        <f aca="false">K33+K44</f>
        <v>-96561.6185372567</v>
      </c>
      <c r="L79" s="18" t="n">
        <f aca="false">L33+L44</f>
        <v>-122692.95910486</v>
      </c>
      <c r="M79" s="18" t="n">
        <f aca="false">M33+M44</f>
        <v>-147218.815007217</v>
      </c>
      <c r="N79" s="18" t="n">
        <f aca="false">N33+N44</f>
        <v>-164748.63871795</v>
      </c>
      <c r="O79" s="18" t="n">
        <f aca="false">O33+O44</f>
        <v>-185049.764449571</v>
      </c>
      <c r="P79" s="18" t="n">
        <f aca="false">P33+P44</f>
        <v>-203353.989382863</v>
      </c>
      <c r="Q79" s="18" t="n">
        <f aca="false">Q33+Q44</f>
        <v>-223582.884820004</v>
      </c>
      <c r="R79" s="18" t="n">
        <f aca="false">R33+R44</f>
        <v>-241637.999462854</v>
      </c>
      <c r="S79" s="18" t="n">
        <f aca="false">S33+S44</f>
        <v>-258368.350780688</v>
      </c>
      <c r="T79" s="18" t="n">
        <f aca="false">T33+T44</f>
        <v>-275756.700105671</v>
      </c>
      <c r="U79" s="18" t="n">
        <f aca="false">U33+U44</f>
        <v>-299694.920927339</v>
      </c>
      <c r="V79" s="18" t="n">
        <f aca="false">V33+V44</f>
        <v>-325519.033115757</v>
      </c>
      <c r="W79" s="18" t="n">
        <f aca="false">W33+W44</f>
        <v>-352349.568578174</v>
      </c>
      <c r="X79" s="175"/>
    </row>
    <row r="80" customFormat="false" ht="12.75" hidden="false" customHeight="false" outlineLevel="0" collapsed="false">
      <c r="A80" s="106" t="n">
        <f aca="false">A79+1</f>
        <v>80</v>
      </c>
      <c r="B80" s="11" t="s">
        <v>287</v>
      </c>
      <c r="D80" s="18" t="n">
        <f aca="false">D34+D45</f>
        <v>0</v>
      </c>
      <c r="E80" s="18" t="n">
        <f aca="false">E34+E45</f>
        <v>0</v>
      </c>
      <c r="F80" s="18" t="n">
        <f aca="false">F34+F45</f>
        <v>0</v>
      </c>
      <c r="G80" s="18" t="n">
        <f aca="false">G34+G45</f>
        <v>0</v>
      </c>
      <c r="H80" s="18" t="n">
        <f aca="false">H34+H45</f>
        <v>18317.9842829102</v>
      </c>
      <c r="I80" s="18" t="n">
        <f aca="false">I34+I45</f>
        <v>0</v>
      </c>
      <c r="J80" s="18" t="n">
        <f aca="false">J34+J45</f>
        <v>0</v>
      </c>
      <c r="K80" s="18" t="n">
        <f aca="false">K34+K45</f>
        <v>0</v>
      </c>
      <c r="L80" s="18" t="n">
        <f aca="false">L34+L45</f>
        <v>0</v>
      </c>
      <c r="M80" s="18" t="n">
        <f aca="false">M34+M45</f>
        <v>0</v>
      </c>
      <c r="N80" s="18" t="n">
        <f aca="false">N34+N45</f>
        <v>0</v>
      </c>
      <c r="O80" s="18" t="n">
        <f aca="false">O34+O45</f>
        <v>0</v>
      </c>
      <c r="P80" s="18" t="n">
        <f aca="false">P34+P45</f>
        <v>0</v>
      </c>
      <c r="Q80" s="18" t="n">
        <f aca="false">Q34+Q45</f>
        <v>0</v>
      </c>
      <c r="R80" s="18" t="n">
        <f aca="false">R34+R45</f>
        <v>0</v>
      </c>
      <c r="S80" s="18" t="n">
        <f aca="false">S34+S45</f>
        <v>0</v>
      </c>
      <c r="T80" s="18" t="n">
        <f aca="false">T34+T45</f>
        <v>0</v>
      </c>
      <c r="U80" s="18" t="n">
        <f aca="false">U34+U45</f>
        <v>0</v>
      </c>
      <c r="V80" s="18" t="n">
        <f aca="false">V34+V45</f>
        <v>0</v>
      </c>
      <c r="W80" s="18" t="n">
        <f aca="false">W34+W45</f>
        <v>0</v>
      </c>
      <c r="X80" s="112"/>
    </row>
    <row r="81" customFormat="false" ht="12.75" hidden="false" customHeight="false" outlineLevel="0" collapsed="false">
      <c r="A81" s="106" t="n">
        <f aca="false">A80+1</f>
        <v>81</v>
      </c>
      <c r="B81" s="11" t="s">
        <v>281</v>
      </c>
      <c r="D81" s="18" t="n">
        <f aca="false">D35+D46</f>
        <v>0</v>
      </c>
      <c r="E81" s="18" t="n">
        <f aca="false">E35+E46</f>
        <v>0</v>
      </c>
      <c r="F81" s="18" t="n">
        <f aca="false">F35+F46</f>
        <v>0</v>
      </c>
      <c r="G81" s="18" t="n">
        <f aca="false">G35+G46</f>
        <v>0</v>
      </c>
      <c r="H81" s="18" t="n">
        <f aca="false">H35+H46</f>
        <v>17728.3542649987</v>
      </c>
      <c r="I81" s="18" t="n">
        <f aca="false">I35+I46</f>
        <v>47228.3309806079</v>
      </c>
      <c r="J81" s="18" t="n">
        <f aca="false">J35+J46</f>
        <v>73416.8558702676</v>
      </c>
      <c r="K81" s="18" t="n">
        <f aca="false">K35+K46</f>
        <v>96561.6185372567</v>
      </c>
      <c r="L81" s="18" t="n">
        <f aca="false">L35+L46</f>
        <v>122692.95910486</v>
      </c>
      <c r="M81" s="18" t="n">
        <f aca="false">M35+M46</f>
        <v>147218.815007217</v>
      </c>
      <c r="N81" s="18" t="n">
        <f aca="false">N35+N46</f>
        <v>164748.63871795</v>
      </c>
      <c r="O81" s="18" t="n">
        <f aca="false">O35+O46</f>
        <v>185049.764449571</v>
      </c>
      <c r="P81" s="18" t="n">
        <f aca="false">P35+P46</f>
        <v>203353.989382863</v>
      </c>
      <c r="Q81" s="18" t="n">
        <f aca="false">Q35+Q46</f>
        <v>223582.884820004</v>
      </c>
      <c r="R81" s="18" t="n">
        <f aca="false">R35+R46</f>
        <v>241637.999462854</v>
      </c>
      <c r="S81" s="18" t="n">
        <f aca="false">S35+S46</f>
        <v>258368.350780688</v>
      </c>
      <c r="T81" s="18" t="n">
        <f aca="false">T35+T46</f>
        <v>275756.700105671</v>
      </c>
      <c r="U81" s="18" t="n">
        <f aca="false">U35+U46</f>
        <v>299694.920927339</v>
      </c>
      <c r="V81" s="18" t="n">
        <f aca="false">V35+V46</f>
        <v>325519.033115757</v>
      </c>
      <c r="W81" s="18" t="n">
        <f aca="false">W35+W46</f>
        <v>352349.568578174</v>
      </c>
      <c r="X81" s="112"/>
    </row>
    <row r="82" customFormat="false" ht="12.75" hidden="false" customHeight="false" outlineLevel="0" collapsed="false">
      <c r="A82" s="106" t="n">
        <f aca="false">A81+1</f>
        <v>82</v>
      </c>
      <c r="B82" s="11" t="s">
        <v>270</v>
      </c>
      <c r="C82" s="18" t="n">
        <f aca="false">C47+C36</f>
        <v>13124.1636714969</v>
      </c>
      <c r="D82" s="18" t="n">
        <f aca="false">D36+D47</f>
        <v>18317.9842829102</v>
      </c>
      <c r="E82" s="18" t="n">
        <f aca="false">E36+E47</f>
        <v>18317.9842829102</v>
      </c>
      <c r="F82" s="18" t="n">
        <f aca="false">F36+F47</f>
        <v>18317.9842829102</v>
      </c>
      <c r="G82" s="18" t="n">
        <f aca="false">G36+G47</f>
        <v>18317.9842829102</v>
      </c>
      <c r="H82" s="18" t="n">
        <f aca="false">H36+H47</f>
        <v>0</v>
      </c>
      <c r="I82" s="18" t="n">
        <f aca="false">I36+I47</f>
        <v>0</v>
      </c>
      <c r="J82" s="18" t="n">
        <f aca="false">J36+J47</f>
        <v>0</v>
      </c>
      <c r="K82" s="18" t="n">
        <f aca="false">K36+K47</f>
        <v>0</v>
      </c>
      <c r="L82" s="18" t="n">
        <f aca="false">L36+L47</f>
        <v>0</v>
      </c>
      <c r="M82" s="18" t="n">
        <f aca="false">M36+M47</f>
        <v>0</v>
      </c>
      <c r="N82" s="18" t="n">
        <f aca="false">N36+N47</f>
        <v>0</v>
      </c>
      <c r="O82" s="18" t="n">
        <f aca="false">O36+O47</f>
        <v>0</v>
      </c>
      <c r="P82" s="18" t="n">
        <f aca="false">P36+P47</f>
        <v>0</v>
      </c>
      <c r="Q82" s="18" t="n">
        <f aca="false">Q36+Q47</f>
        <v>0</v>
      </c>
      <c r="R82" s="18" t="n">
        <f aca="false">R36+R47</f>
        <v>0</v>
      </c>
      <c r="S82" s="18" t="n">
        <f aca="false">S36+S47</f>
        <v>0</v>
      </c>
      <c r="T82" s="18" t="n">
        <f aca="false">T36+T47</f>
        <v>0</v>
      </c>
      <c r="U82" s="18" t="n">
        <f aca="false">U36+U47</f>
        <v>0</v>
      </c>
      <c r="V82" s="18" t="n">
        <f aca="false">V36+V47</f>
        <v>0</v>
      </c>
      <c r="W82" s="18" t="n">
        <f aca="false">W36+W47</f>
        <v>0</v>
      </c>
      <c r="X82" s="112"/>
    </row>
    <row r="83" customFormat="false" ht="12.75" hidden="false" customHeight="false" outlineLevel="0" collapsed="false">
      <c r="A83" s="106" t="n">
        <f aca="false">A82+1</f>
        <v>83</v>
      </c>
      <c r="X83" s="112"/>
    </row>
    <row r="84" customFormat="false" ht="12.75" hidden="false" customHeight="false" outlineLevel="0" collapsed="false">
      <c r="A84" s="3" t="n">
        <f aca="false">A83+1</f>
        <v>84</v>
      </c>
      <c r="B84" s="104" t="s">
        <v>288</v>
      </c>
      <c r="C84" s="104"/>
      <c r="X84" s="112"/>
    </row>
    <row r="85" customFormat="false" ht="12.75" hidden="false" customHeight="false" outlineLevel="0" collapsed="false">
      <c r="A85" s="3" t="n">
        <f aca="false">A84+1</f>
        <v>85</v>
      </c>
      <c r="B85" s="11" t="s">
        <v>289</v>
      </c>
      <c r="D85" s="18" t="n">
        <f aca="false">D17</f>
        <v>1327.89605092812</v>
      </c>
      <c r="E85" s="18" t="n">
        <f aca="false">E17</f>
        <v>4362.79602665484</v>
      </c>
      <c r="F85" s="18" t="n">
        <f aca="false">F17</f>
        <v>8512.54029339489</v>
      </c>
      <c r="G85" s="18" t="n">
        <f aca="false">G17</f>
        <v>84.5050418738429</v>
      </c>
      <c r="H85" s="18" t="n">
        <f aca="false">H17</f>
        <v>0</v>
      </c>
      <c r="I85" s="18" t="n">
        <f aca="false">I17</f>
        <v>0</v>
      </c>
      <c r="J85" s="18" t="n">
        <f aca="false">J17</f>
        <v>0</v>
      </c>
      <c r="K85" s="18" t="n">
        <f aca="false">K17</f>
        <v>0</v>
      </c>
      <c r="L85" s="18" t="n">
        <f aca="false">L17</f>
        <v>0</v>
      </c>
      <c r="M85" s="18" t="n">
        <f aca="false">M17</f>
        <v>0</v>
      </c>
      <c r="N85" s="18" t="n">
        <f aca="false">N17</f>
        <v>0</v>
      </c>
      <c r="O85" s="18" t="n">
        <f aca="false">O17</f>
        <v>0</v>
      </c>
      <c r="P85" s="18" t="n">
        <f aca="false">P17</f>
        <v>0</v>
      </c>
      <c r="Q85" s="18" t="n">
        <f aca="false">Q17</f>
        <v>0</v>
      </c>
      <c r="R85" s="18" t="n">
        <f aca="false">R17</f>
        <v>0</v>
      </c>
      <c r="S85" s="18" t="n">
        <f aca="false">S17</f>
        <v>0</v>
      </c>
      <c r="T85" s="18" t="n">
        <f aca="false">T17</f>
        <v>0</v>
      </c>
      <c r="U85" s="18" t="n">
        <f aca="false">U17</f>
        <v>0</v>
      </c>
      <c r="V85" s="18" t="n">
        <f aca="false">V17</f>
        <v>0</v>
      </c>
      <c r="W85" s="18" t="n">
        <f aca="false">W17</f>
        <v>0</v>
      </c>
      <c r="X85" s="112"/>
    </row>
    <row r="86" customFormat="false" ht="12.75" hidden="false" customHeight="false" outlineLevel="0" collapsed="false">
      <c r="A86" s="3" t="n">
        <f aca="false">A85+1</f>
        <v>86</v>
      </c>
      <c r="B86" s="11" t="s">
        <v>290</v>
      </c>
      <c r="D86" s="18" t="n">
        <f aca="false">D8</f>
        <v>2342.53382397843</v>
      </c>
      <c r="E86" s="18" t="n">
        <f aca="false">E8</f>
        <v>6447.64120268534</v>
      </c>
      <c r="F86" s="18" t="n">
        <f aca="false">F8</f>
        <v>13717.4485218509</v>
      </c>
      <c r="G86" s="18" t="n">
        <f aca="false">G8</f>
        <v>0</v>
      </c>
      <c r="H86" s="18" t="n">
        <f aca="false">H8</f>
        <v>0</v>
      </c>
      <c r="I86" s="18" t="n">
        <f aca="false">I8</f>
        <v>0</v>
      </c>
      <c r="J86" s="18" t="n">
        <f aca="false">J8</f>
        <v>0</v>
      </c>
      <c r="K86" s="18" t="n">
        <f aca="false">K8</f>
        <v>0</v>
      </c>
      <c r="L86" s="18" t="n">
        <f aca="false">L8</f>
        <v>0</v>
      </c>
      <c r="M86" s="18" t="n">
        <f aca="false">M8</f>
        <v>0</v>
      </c>
      <c r="N86" s="18" t="n">
        <f aca="false">N8</f>
        <v>0</v>
      </c>
      <c r="O86" s="18" t="n">
        <f aca="false">O8</f>
        <v>0</v>
      </c>
      <c r="P86" s="18" t="n">
        <f aca="false">P8</f>
        <v>0</v>
      </c>
      <c r="Q86" s="18" t="n">
        <f aca="false">Q8</f>
        <v>0</v>
      </c>
      <c r="R86" s="18" t="n">
        <f aca="false">R8</f>
        <v>0</v>
      </c>
      <c r="S86" s="18" t="n">
        <f aca="false">S8</f>
        <v>0</v>
      </c>
      <c r="T86" s="18" t="n">
        <f aca="false">T8</f>
        <v>0</v>
      </c>
      <c r="U86" s="18" t="n">
        <f aca="false">U8</f>
        <v>0</v>
      </c>
      <c r="V86" s="18" t="n">
        <f aca="false">V8</f>
        <v>0</v>
      </c>
      <c r="W86" s="18" t="n">
        <f aca="false">W8</f>
        <v>0</v>
      </c>
      <c r="X86" s="112"/>
    </row>
    <row r="87" customFormat="false" ht="12.75" hidden="false" customHeight="false" outlineLevel="0" collapsed="false">
      <c r="A87" s="3" t="n">
        <f aca="false">A86+1</f>
        <v>87</v>
      </c>
      <c r="B87" s="11" t="s">
        <v>91</v>
      </c>
      <c r="D87" s="186" t="n">
        <f aca="false">D82</f>
        <v>18317.9842829102</v>
      </c>
      <c r="E87" s="186" t="n">
        <f aca="false">E82</f>
        <v>18317.9842829102</v>
      </c>
      <c r="F87" s="186" t="n">
        <f aca="false">F82</f>
        <v>18317.9842829102</v>
      </c>
      <c r="G87" s="186" t="n">
        <f aca="false">G82</f>
        <v>18317.9842829102</v>
      </c>
      <c r="H87" s="186" t="n">
        <f aca="false">H82</f>
        <v>0</v>
      </c>
      <c r="I87" s="186" t="n">
        <f aca="false">I82</f>
        <v>0</v>
      </c>
      <c r="J87" s="186" t="n">
        <f aca="false">J82</f>
        <v>0</v>
      </c>
      <c r="K87" s="186" t="n">
        <f aca="false">K82</f>
        <v>0</v>
      </c>
      <c r="L87" s="186" t="n">
        <f aca="false">L82</f>
        <v>0</v>
      </c>
      <c r="M87" s="186" t="n">
        <f aca="false">M82</f>
        <v>0</v>
      </c>
      <c r="N87" s="186" t="n">
        <f aca="false">N82</f>
        <v>0</v>
      </c>
      <c r="O87" s="186" t="n">
        <f aca="false">O82</f>
        <v>0</v>
      </c>
      <c r="P87" s="186" t="n">
        <f aca="false">P82</f>
        <v>0</v>
      </c>
      <c r="Q87" s="186" t="n">
        <f aca="false">Q82</f>
        <v>0</v>
      </c>
      <c r="R87" s="186" t="n">
        <f aca="false">R82</f>
        <v>0</v>
      </c>
      <c r="S87" s="186" t="n">
        <f aca="false">S82</f>
        <v>0</v>
      </c>
      <c r="T87" s="186" t="n">
        <f aca="false">T82</f>
        <v>0</v>
      </c>
      <c r="U87" s="186" t="n">
        <f aca="false">U82</f>
        <v>0</v>
      </c>
      <c r="V87" s="186" t="n">
        <f aca="false">V82</f>
        <v>0</v>
      </c>
      <c r="W87" s="186" t="n">
        <f aca="false">W82</f>
        <v>0</v>
      </c>
      <c r="X87" s="112"/>
    </row>
    <row r="88" customFormat="false" ht="12.75" hidden="false" customHeight="false" outlineLevel="0" collapsed="false">
      <c r="A88" s="3" t="n">
        <f aca="false">A87+1</f>
        <v>88</v>
      </c>
      <c r="B88" s="11" t="s">
        <v>166</v>
      </c>
      <c r="D88" s="18" t="n">
        <f aca="false">SUM(D85:D87)</f>
        <v>21988.4141578167</v>
      </c>
      <c r="E88" s="18" t="n">
        <f aca="false">SUM(E85:E87)</f>
        <v>29128.4215122504</v>
      </c>
      <c r="F88" s="18" t="n">
        <f aca="false">SUM(F85:F87)</f>
        <v>40547.973098156</v>
      </c>
      <c r="G88" s="18" t="n">
        <f aca="false">SUM(G85:G87)</f>
        <v>18402.489324784</v>
      </c>
      <c r="H88" s="18" t="n">
        <f aca="false">SUM(H85:H87)</f>
        <v>0</v>
      </c>
      <c r="I88" s="18" t="n">
        <f aca="false">SUM(I85:I87)</f>
        <v>0</v>
      </c>
      <c r="J88" s="18" t="n">
        <f aca="false">SUM(J85:J87)</f>
        <v>0</v>
      </c>
      <c r="K88" s="18" t="n">
        <f aca="false">SUM(K85:K87)</f>
        <v>0</v>
      </c>
      <c r="L88" s="18" t="n">
        <f aca="false">SUM(L85:L87)</f>
        <v>0</v>
      </c>
      <c r="M88" s="18" t="n">
        <f aca="false">SUM(M85:M87)</f>
        <v>0</v>
      </c>
      <c r="N88" s="18" t="n">
        <f aca="false">SUM(N85:N87)</f>
        <v>0</v>
      </c>
      <c r="O88" s="18" t="n">
        <f aca="false">SUM(O85:O87)</f>
        <v>0</v>
      </c>
      <c r="P88" s="18" t="n">
        <f aca="false">SUM(P85:P87)</f>
        <v>0</v>
      </c>
      <c r="Q88" s="18" t="n">
        <f aca="false">SUM(Q85:Q87)</f>
        <v>0</v>
      </c>
      <c r="R88" s="18" t="n">
        <f aca="false">SUM(R85:R87)</f>
        <v>0</v>
      </c>
      <c r="S88" s="18" t="n">
        <f aca="false">SUM(S85:S87)</f>
        <v>0</v>
      </c>
      <c r="T88" s="18" t="n">
        <f aca="false">SUM(T85:T87)</f>
        <v>0</v>
      </c>
      <c r="U88" s="18" t="n">
        <f aca="false">SUM(U85:U87)</f>
        <v>0</v>
      </c>
      <c r="V88" s="18" t="n">
        <f aca="false">SUM(V85:V87)</f>
        <v>0</v>
      </c>
      <c r="W88" s="18" t="n">
        <f aca="false">SUM(W85:W87)</f>
        <v>0</v>
      </c>
      <c r="X88" s="112"/>
    </row>
    <row r="89" customFormat="false" ht="12.75" hidden="false" customHeight="false" outlineLevel="0" collapsed="false">
      <c r="A89" s="3" t="n">
        <f aca="false">A88+1</f>
        <v>89</v>
      </c>
      <c r="B89" s="0"/>
      <c r="C89" s="0"/>
      <c r="X89" s="112"/>
    </row>
    <row r="90" customFormat="false" ht="12.75" hidden="false" customHeight="false" outlineLevel="0" collapsed="false">
      <c r="A90" s="3" t="n">
        <f aca="false">A89+1</f>
        <v>90</v>
      </c>
      <c r="B90" s="104" t="s">
        <v>291</v>
      </c>
      <c r="C90" s="104"/>
      <c r="X90" s="112"/>
    </row>
    <row r="91" customFormat="false" ht="12.75" hidden="false" customHeight="false" outlineLevel="0" collapsed="false">
      <c r="A91" s="3" t="n">
        <f aca="false">A90+1</f>
        <v>91</v>
      </c>
      <c r="B91" s="11" t="s">
        <v>289</v>
      </c>
      <c r="D91" s="177" t="n">
        <f aca="false">IF(D$88&gt;0,D85/D$88,0)</f>
        <v>0.060390714919114</v>
      </c>
      <c r="E91" s="177" t="n">
        <f aca="false">IF(E$88&gt;0,E85/E$88,0)</f>
        <v>0.149777976290957</v>
      </c>
      <c r="F91" s="177" t="n">
        <f aca="false">IF(F$88&gt;0,F85/F$88,0)</f>
        <v>0.209937504712955</v>
      </c>
      <c r="G91" s="177" t="n">
        <f aca="false">IF(G$88&gt;0,G85/G$88,0)</f>
        <v>0.00459204406438826</v>
      </c>
      <c r="H91" s="177" t="n">
        <f aca="false">IF(H$88&gt;0,H85/H$88,0)</f>
        <v>0</v>
      </c>
      <c r="I91" s="177" t="n">
        <f aca="false">IF(I$88&gt;0,I85/I$88,0)</f>
        <v>0</v>
      </c>
      <c r="J91" s="177" t="n">
        <f aca="false">IF(J$88&gt;0,J85/J$88,0)</f>
        <v>0</v>
      </c>
      <c r="K91" s="177" t="n">
        <f aca="false">IF(K$88&gt;0,K85/K$88,0)</f>
        <v>0</v>
      </c>
      <c r="L91" s="177" t="n">
        <f aca="false">IF(L$88&gt;0,L85/L$88,0)</f>
        <v>0</v>
      </c>
      <c r="M91" s="177" t="n">
        <f aca="false">IF(M$88&gt;0,M85/M$88,0)</f>
        <v>0</v>
      </c>
      <c r="N91" s="177" t="n">
        <f aca="false">IF(N$88&gt;0,N85/N$88,0)</f>
        <v>0</v>
      </c>
      <c r="O91" s="177" t="n">
        <f aca="false">IF(O$88&gt;0,O85/O$88,0)</f>
        <v>0</v>
      </c>
      <c r="P91" s="177" t="n">
        <f aca="false">IF(P$88&gt;0,P85/P$88,0)</f>
        <v>0</v>
      </c>
      <c r="Q91" s="177" t="n">
        <f aca="false">IF(Q$88&gt;0,Q85/Q$88,0)</f>
        <v>0</v>
      </c>
      <c r="R91" s="177" t="n">
        <f aca="false">IF(R$88&gt;0,R85/R$88,0)</f>
        <v>0</v>
      </c>
      <c r="S91" s="177" t="n">
        <f aca="false">IF(S$88&gt;0,S85/S$88,0)</f>
        <v>0</v>
      </c>
      <c r="T91" s="177" t="n">
        <f aca="false">IF(T$88&gt;0,T85/T$88,0)</f>
        <v>0</v>
      </c>
      <c r="U91" s="177" t="n">
        <f aca="false">IF(U$88&gt;0,U85/U$88,0)</f>
        <v>0</v>
      </c>
      <c r="V91" s="177" t="n">
        <f aca="false">IF(V$88&gt;0,V85/V$88,0)</f>
        <v>0</v>
      </c>
      <c r="W91" s="177" t="n">
        <f aca="false">IF(W$88&gt;0,W85/W$88,0)</f>
        <v>0</v>
      </c>
      <c r="X91" s="112"/>
    </row>
    <row r="92" customFormat="false" ht="12.75" hidden="false" customHeight="false" outlineLevel="0" collapsed="false">
      <c r="A92" s="3" t="n">
        <f aca="false">A91+1</f>
        <v>92</v>
      </c>
      <c r="B92" s="11" t="s">
        <v>290</v>
      </c>
      <c r="D92" s="177" t="n">
        <f aca="false">IF(D$88&gt;0,D86/D$88,0)</f>
        <v>0.106534914576624</v>
      </c>
      <c r="E92" s="177" t="n">
        <f aca="false">IF(E$88&gt;0,E86/E$88,0)</f>
        <v>0.221352234963151</v>
      </c>
      <c r="F92" s="177" t="n">
        <f aca="false">IF(F$88&gt;0,F86/F$88,0)</f>
        <v>0.338301707181382</v>
      </c>
      <c r="G92" s="177" t="n">
        <f aca="false">IF(G$88&gt;0,G86/G$88,0)</f>
        <v>0</v>
      </c>
      <c r="H92" s="177" t="n">
        <f aca="false">IF(H$88&gt;0,H86/H$88,0)</f>
        <v>0</v>
      </c>
      <c r="I92" s="177" t="n">
        <f aca="false">IF(I$88&gt;0,I86/I$88,0)</f>
        <v>0</v>
      </c>
      <c r="J92" s="177" t="n">
        <f aca="false">IF(J$88&gt;0,J86/J$88,0)</f>
        <v>0</v>
      </c>
      <c r="K92" s="177" t="n">
        <f aca="false">IF(K$88&gt;0,K86/K$88,0)</f>
        <v>0</v>
      </c>
      <c r="L92" s="177" t="n">
        <f aca="false">IF(L$88&gt;0,L86/L$88,0)</f>
        <v>0</v>
      </c>
      <c r="M92" s="177" t="n">
        <f aca="false">IF(M$88&gt;0,M86/M$88,0)</f>
        <v>0</v>
      </c>
      <c r="N92" s="177" t="n">
        <f aca="false">IF(N$88&gt;0,N86/N$88,0)</f>
        <v>0</v>
      </c>
      <c r="O92" s="177" t="n">
        <f aca="false">IF(O$88&gt;0,O86/O$88,0)</f>
        <v>0</v>
      </c>
      <c r="P92" s="177" t="n">
        <f aca="false">IF(P$88&gt;0,P86/P$88,0)</f>
        <v>0</v>
      </c>
      <c r="Q92" s="177" t="n">
        <f aca="false">IF(Q$88&gt;0,Q86/Q$88,0)</f>
        <v>0</v>
      </c>
      <c r="R92" s="177" t="n">
        <f aca="false">IF(R$88&gt;0,R86/R$88,0)</f>
        <v>0</v>
      </c>
      <c r="S92" s="177" t="n">
        <f aca="false">IF(S$88&gt;0,S86/S$88,0)</f>
        <v>0</v>
      </c>
      <c r="T92" s="177" t="n">
        <f aca="false">IF(T$88&gt;0,T86/T$88,0)</f>
        <v>0</v>
      </c>
      <c r="U92" s="177" t="n">
        <f aca="false">IF(U$88&gt;0,U86/U$88,0)</f>
        <v>0</v>
      </c>
      <c r="V92" s="177" t="n">
        <f aca="false">IF(V$88&gt;0,V86/V$88,0)</f>
        <v>0</v>
      </c>
      <c r="W92" s="177" t="n">
        <f aca="false">IF(W$88&gt;0,W86/W$88,0)</f>
        <v>0</v>
      </c>
      <c r="X92" s="112"/>
    </row>
    <row r="93" customFormat="false" ht="12.75" hidden="false" customHeight="false" outlineLevel="0" collapsed="false">
      <c r="A93" s="3" t="n">
        <f aca="false">A92+1</f>
        <v>93</v>
      </c>
      <c r="B93" s="11" t="s">
        <v>91</v>
      </c>
      <c r="D93" s="187" t="n">
        <f aca="false">IF(D$88&gt;0,D87/D$88,0)</f>
        <v>0.833074370504262</v>
      </c>
      <c r="E93" s="187" t="n">
        <f aca="false">IF(E$88&gt;0,E87/E$88,0)</f>
        <v>0.628869788745892</v>
      </c>
      <c r="F93" s="187" t="n">
        <f aca="false">IF(F$88&gt;0,F87/F$88,0)</f>
        <v>0.451760788105663</v>
      </c>
      <c r="G93" s="187" t="n">
        <f aca="false">IF(G$88&gt;0,G87/G$88,0)</f>
        <v>0.995407955935612</v>
      </c>
      <c r="H93" s="187" t="n">
        <f aca="false">IF(H$88&gt;0,H87/H$88,0)</f>
        <v>0</v>
      </c>
      <c r="I93" s="187" t="n">
        <f aca="false">IF(I$88&gt;0,I87/I$88,0)</f>
        <v>0</v>
      </c>
      <c r="J93" s="187" t="n">
        <f aca="false">IF(J$88&gt;0,J87/J$88,0)</f>
        <v>0</v>
      </c>
      <c r="K93" s="187" t="n">
        <f aca="false">IF(K$88&gt;0,K87/K$88,0)</f>
        <v>0</v>
      </c>
      <c r="L93" s="187" t="n">
        <f aca="false">IF(L$88&gt;0,L87/L$88,0)</f>
        <v>0</v>
      </c>
      <c r="M93" s="187" t="n">
        <f aca="false">IF(M$88&gt;0,M87/M$88,0)</f>
        <v>0</v>
      </c>
      <c r="N93" s="187" t="n">
        <f aca="false">IF(N$88&gt;0,N87/N$88,0)</f>
        <v>0</v>
      </c>
      <c r="O93" s="187" t="n">
        <f aca="false">IF(O$88&gt;0,O87/O$88,0)</f>
        <v>0</v>
      </c>
      <c r="P93" s="187" t="n">
        <f aca="false">IF(P$88&gt;0,P87/P$88,0)</f>
        <v>0</v>
      </c>
      <c r="Q93" s="187" t="n">
        <f aca="false">IF(Q$88&gt;0,Q87/Q$88,0)</f>
        <v>0</v>
      </c>
      <c r="R93" s="187" t="n">
        <f aca="false">IF(R$88&gt;0,R87/R$88,0)</f>
        <v>0</v>
      </c>
      <c r="S93" s="187" t="n">
        <f aca="false">IF(S$88&gt;0,S87/S$88,0)</f>
        <v>0</v>
      </c>
      <c r="T93" s="187" t="n">
        <f aca="false">IF(T$88&gt;0,T87/T$88,0)</f>
        <v>0</v>
      </c>
      <c r="U93" s="187" t="n">
        <f aca="false">IF(U$88&gt;0,U87/U$88,0)</f>
        <v>0</v>
      </c>
      <c r="V93" s="187" t="n">
        <f aca="false">IF(V$88&gt;0,V87/V$88,0)</f>
        <v>0</v>
      </c>
      <c r="W93" s="187" t="n">
        <f aca="false">IF(W$88&gt;0,W87/W$88,0)</f>
        <v>0</v>
      </c>
      <c r="X93" s="112"/>
    </row>
    <row r="94" customFormat="false" ht="12.75" hidden="false" customHeight="false" outlineLevel="0" collapsed="false">
      <c r="A94" s="3" t="n">
        <f aca="false">A93+1</f>
        <v>94</v>
      </c>
      <c r="B94" s="11" t="s">
        <v>166</v>
      </c>
      <c r="D94" s="177" t="n">
        <f aca="false">SUM(D91:D93)</f>
        <v>1</v>
      </c>
      <c r="E94" s="177" t="n">
        <f aca="false">SUM(E91:E93)</f>
        <v>1</v>
      </c>
      <c r="F94" s="177" t="n">
        <f aca="false">SUM(F91:F93)</f>
        <v>1</v>
      </c>
      <c r="G94" s="177" t="n">
        <f aca="false">SUM(G91:G93)</f>
        <v>1</v>
      </c>
      <c r="H94" s="177" t="n">
        <f aca="false">SUM(H91:H93)</f>
        <v>0</v>
      </c>
      <c r="I94" s="177" t="n">
        <f aca="false">SUM(I91:I93)</f>
        <v>0</v>
      </c>
      <c r="J94" s="177" t="n">
        <f aca="false">SUM(J91:J93)</f>
        <v>0</v>
      </c>
      <c r="K94" s="177" t="n">
        <f aca="false">SUM(K91:K93)</f>
        <v>0</v>
      </c>
      <c r="L94" s="177" t="n">
        <f aca="false">SUM(L91:L93)</f>
        <v>0</v>
      </c>
      <c r="M94" s="177" t="n">
        <f aca="false">SUM(M91:M93)</f>
        <v>0</v>
      </c>
      <c r="N94" s="177" t="n">
        <f aca="false">SUM(N91:N93)</f>
        <v>0</v>
      </c>
      <c r="O94" s="177" t="n">
        <f aca="false">SUM(O91:O93)</f>
        <v>0</v>
      </c>
      <c r="P94" s="177" t="n">
        <f aca="false">SUM(P91:P93)</f>
        <v>0</v>
      </c>
      <c r="Q94" s="177" t="n">
        <f aca="false">SUM(Q91:Q93)</f>
        <v>0</v>
      </c>
      <c r="R94" s="177" t="n">
        <f aca="false">SUM(R91:R93)</f>
        <v>0</v>
      </c>
      <c r="S94" s="177" t="n">
        <f aca="false">SUM(S91:S93)</f>
        <v>0</v>
      </c>
      <c r="T94" s="177" t="n">
        <f aca="false">SUM(T91:T93)</f>
        <v>0</v>
      </c>
      <c r="U94" s="177" t="n">
        <f aca="false">SUM(U91:U93)</f>
        <v>0</v>
      </c>
      <c r="V94" s="177" t="n">
        <f aca="false">SUM(V91:V93)</f>
        <v>0</v>
      </c>
      <c r="W94" s="177" t="n">
        <f aca="false">SUM(W91:W93)</f>
        <v>0</v>
      </c>
      <c r="X94" s="112"/>
    </row>
    <row r="95" customFormat="false" ht="12.75" hidden="false" customHeight="false" outlineLevel="0" collapsed="false">
      <c r="A95" s="3" t="n">
        <f aca="false">A94+1</f>
        <v>95</v>
      </c>
      <c r="X95" s="123"/>
    </row>
    <row r="96" customFormat="false" ht="12.75" hidden="false" customHeight="false" outlineLevel="0" collapsed="false">
      <c r="A96" s="3" t="n">
        <f aca="false">A95+1</f>
        <v>96</v>
      </c>
      <c r="X96" s="185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12.75" hidden="false" customHeight="false" outlineLevel="0" collapsed="false">
      <c r="A97" s="3" t="n">
        <f aca="false">A96+1</f>
        <v>97</v>
      </c>
      <c r="B97" s="104" t="s">
        <v>160</v>
      </c>
      <c r="X97" s="185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</row>
    <row r="98" customFormat="false" ht="12.75" hidden="false" customHeight="false" outlineLevel="0" collapsed="false">
      <c r="A98" s="3" t="n">
        <f aca="false">A97+1</f>
        <v>98</v>
      </c>
      <c r="B98" s="11" t="s">
        <v>292</v>
      </c>
      <c r="C98" s="170"/>
      <c r="D98" s="170" t="n">
        <f aca="false">-D33</f>
        <v>0</v>
      </c>
      <c r="E98" s="170" t="n">
        <f aca="false">-E33</f>
        <v>0</v>
      </c>
      <c r="F98" s="170" t="n">
        <f aca="false">-F33</f>
        <v>0</v>
      </c>
      <c r="G98" s="170" t="n">
        <f aca="false">-G33</f>
        <v>0</v>
      </c>
      <c r="H98" s="170" t="n">
        <f aca="false">-H33</f>
        <v>8217.72252183592</v>
      </c>
      <c r="I98" s="170" t="n">
        <f aca="false">-I33</f>
        <v>472.283309806079</v>
      </c>
      <c r="J98" s="170" t="n">
        <f aca="false">-J33</f>
        <v>734.168558702676</v>
      </c>
      <c r="K98" s="170" t="n">
        <f aca="false">-K33</f>
        <v>965.616185372567</v>
      </c>
      <c r="L98" s="170" t="n">
        <f aca="false">-L33</f>
        <v>1226.9295910486</v>
      </c>
      <c r="M98" s="170" t="n">
        <f aca="false">-M33</f>
        <v>1472.18815007217</v>
      </c>
      <c r="N98" s="170" t="n">
        <f aca="false">-N33</f>
        <v>1647.4863871795</v>
      </c>
      <c r="O98" s="170" t="n">
        <f aca="false">-O33</f>
        <v>1850.49764449571</v>
      </c>
      <c r="P98" s="170" t="n">
        <f aca="false">-P33</f>
        <v>2033.53989382863</v>
      </c>
      <c r="Q98" s="170" t="n">
        <f aca="false">-Q33</f>
        <v>2235.82884820004</v>
      </c>
      <c r="R98" s="170" t="n">
        <f aca="false">-R33</f>
        <v>2416.37999462854</v>
      </c>
      <c r="S98" s="170" t="n">
        <f aca="false">-S33</f>
        <v>2583.68350780688</v>
      </c>
      <c r="T98" s="170" t="n">
        <f aca="false">-T33</f>
        <v>2757.56700105671</v>
      </c>
      <c r="U98" s="170" t="n">
        <f aca="false">-U33</f>
        <v>2996.94920927339</v>
      </c>
      <c r="V98" s="170" t="n">
        <f aca="false">-V33</f>
        <v>3255.19033115757</v>
      </c>
      <c r="W98" s="170" t="n">
        <f aca="false">-W33</f>
        <v>3523.49568578174</v>
      </c>
      <c r="X98" s="185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</row>
    <row r="99" customFormat="false" ht="12.75" hidden="false" customHeight="false" outlineLevel="0" collapsed="false">
      <c r="A99" s="3" t="n">
        <f aca="false">A98+1</f>
        <v>99</v>
      </c>
      <c r="B99" s="11" t="s">
        <v>162</v>
      </c>
      <c r="C99" s="170"/>
      <c r="D99" s="170" t="n">
        <f aca="false">-D44</f>
        <v>0</v>
      </c>
      <c r="E99" s="170" t="n">
        <f aca="false">-E44</f>
        <v>0</v>
      </c>
      <c r="F99" s="170" t="n">
        <f aca="false">-F44</f>
        <v>0</v>
      </c>
      <c r="G99" s="170" t="n">
        <f aca="false">-G44</f>
        <v>0</v>
      </c>
      <c r="H99" s="170" t="n">
        <f aca="false">-H44</f>
        <v>27828.616026073</v>
      </c>
      <c r="I99" s="170" t="n">
        <f aca="false">-I44</f>
        <v>46756.0476708018</v>
      </c>
      <c r="J99" s="170" t="n">
        <f aca="false">-J44</f>
        <v>72682.6873115649</v>
      </c>
      <c r="K99" s="170" t="n">
        <f aca="false">-K44</f>
        <v>95596.0023518841</v>
      </c>
      <c r="L99" s="170" t="n">
        <f aca="false">-L44</f>
        <v>121466.029513811</v>
      </c>
      <c r="M99" s="170" t="n">
        <f aca="false">-M44</f>
        <v>145746.626857145</v>
      </c>
      <c r="N99" s="170" t="n">
        <f aca="false">-N44</f>
        <v>163101.152330771</v>
      </c>
      <c r="O99" s="170" t="n">
        <f aca="false">-O44</f>
        <v>183199.266805075</v>
      </c>
      <c r="P99" s="170" t="n">
        <f aca="false">-P44</f>
        <v>201320.449489034</v>
      </c>
      <c r="Q99" s="170" t="n">
        <f aca="false">-Q44</f>
        <v>221347.055971804</v>
      </c>
      <c r="R99" s="170" t="n">
        <f aca="false">-R44</f>
        <v>239221.619468225</v>
      </c>
      <c r="S99" s="170" t="n">
        <f aca="false">-S44</f>
        <v>255784.667272881</v>
      </c>
      <c r="T99" s="170" t="n">
        <f aca="false">-T44</f>
        <v>272999.133104615</v>
      </c>
      <c r="U99" s="170" t="n">
        <f aca="false">-U44</f>
        <v>296697.971718065</v>
      </c>
      <c r="V99" s="170" t="n">
        <f aca="false">-V44</f>
        <v>322263.842784599</v>
      </c>
      <c r="W99" s="170" t="n">
        <f aca="false">-W44</f>
        <v>348826.072892392</v>
      </c>
      <c r="X99" s="185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</row>
    <row r="100" customFormat="false" ht="12.75" hidden="false" customHeight="false" outlineLevel="0" collapsed="false">
      <c r="A100" s="3" t="n">
        <f aca="false">A99+1</f>
        <v>100</v>
      </c>
      <c r="B100" s="11" t="s">
        <v>163</v>
      </c>
      <c r="C100" s="170"/>
      <c r="D100" s="170" t="n">
        <f aca="false">SUM(D98:D99)</f>
        <v>0</v>
      </c>
      <c r="E100" s="170" t="n">
        <f aca="false">SUM(E98:E99)</f>
        <v>0</v>
      </c>
      <c r="F100" s="170" t="n">
        <f aca="false">SUM(F98:F99)</f>
        <v>0</v>
      </c>
      <c r="G100" s="170" t="n">
        <f aca="false">SUM(G98:G99)</f>
        <v>0</v>
      </c>
      <c r="H100" s="170" t="n">
        <f aca="false">SUM(H98:H99)</f>
        <v>36046.3385479089</v>
      </c>
      <c r="I100" s="170" t="n">
        <f aca="false">SUM(I98:I99)</f>
        <v>47228.3309806079</v>
      </c>
      <c r="J100" s="170" t="n">
        <f aca="false">SUM(J98:J99)</f>
        <v>73416.8558702676</v>
      </c>
      <c r="K100" s="170" t="n">
        <f aca="false">SUM(K98:K99)</f>
        <v>96561.6185372567</v>
      </c>
      <c r="L100" s="170" t="n">
        <f aca="false">SUM(L98:L99)</f>
        <v>122692.95910486</v>
      </c>
      <c r="M100" s="170" t="n">
        <f aca="false">SUM(M98:M99)</f>
        <v>147218.815007217</v>
      </c>
      <c r="N100" s="170" t="n">
        <f aca="false">SUM(N98:N99)</f>
        <v>164748.63871795</v>
      </c>
      <c r="O100" s="170" t="n">
        <f aca="false">SUM(O98:O99)</f>
        <v>185049.764449571</v>
      </c>
      <c r="P100" s="170" t="n">
        <f aca="false">SUM(P98:P99)</f>
        <v>203353.989382863</v>
      </c>
      <c r="Q100" s="170" t="n">
        <f aca="false">SUM(Q98:Q99)</f>
        <v>223582.884820004</v>
      </c>
      <c r="R100" s="170" t="n">
        <f aca="false">SUM(R98:R99)</f>
        <v>241637.999462854</v>
      </c>
      <c r="S100" s="170" t="n">
        <f aca="false">SUM(S98:S99)</f>
        <v>258368.350780688</v>
      </c>
      <c r="T100" s="170" t="n">
        <f aca="false">SUM(T98:T99)</f>
        <v>275756.700105671</v>
      </c>
      <c r="U100" s="170" t="n">
        <f aca="false">SUM(U98:U99)</f>
        <v>299694.920927339</v>
      </c>
      <c r="V100" s="170" t="n">
        <f aca="false">SUM(V98:V99)</f>
        <v>325519.033115757</v>
      </c>
      <c r="W100" s="170" t="n">
        <f aca="false">SUM(W98:W99)</f>
        <v>352349.568578174</v>
      </c>
      <c r="X100" s="185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12.75" hidden="false" customHeight="false" outlineLevel="0" collapsed="false">
      <c r="A101" s="3" t="n">
        <f aca="false">A100+1</f>
        <v>101</v>
      </c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188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189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  <c r="GB118" s="0"/>
      <c r="GC118" s="0"/>
      <c r="GD118" s="0"/>
      <c r="GE118" s="0"/>
      <c r="GF118" s="0"/>
      <c r="GG118" s="0"/>
      <c r="GH118" s="0"/>
      <c r="GI118" s="0"/>
      <c r="GJ118" s="0"/>
      <c r="GK118" s="0"/>
      <c r="GL118" s="0"/>
      <c r="GM118" s="0"/>
      <c r="GN118" s="0"/>
      <c r="GO118" s="0"/>
      <c r="GP118" s="0"/>
      <c r="GQ118" s="0"/>
      <c r="GR118" s="0"/>
      <c r="GS118" s="0"/>
      <c r="GT118" s="0"/>
      <c r="GU118" s="0"/>
      <c r="GV118" s="0"/>
      <c r="GW118" s="0"/>
      <c r="GX118" s="0"/>
      <c r="GY118" s="0"/>
      <c r="GZ118" s="0"/>
      <c r="HA118" s="0"/>
      <c r="HB118" s="0"/>
      <c r="HC118" s="0"/>
      <c r="HD118" s="0"/>
      <c r="HE118" s="0"/>
      <c r="HF118" s="0"/>
      <c r="HG118" s="0"/>
      <c r="HH118" s="0"/>
      <c r="HI118" s="0"/>
      <c r="HJ118" s="0"/>
      <c r="HK118" s="0"/>
      <c r="HL118" s="0"/>
      <c r="HM118" s="0"/>
      <c r="HN118" s="0"/>
      <c r="HO118" s="0"/>
      <c r="HP118" s="0"/>
      <c r="HQ118" s="0"/>
      <c r="HR118" s="0"/>
      <c r="HS118" s="0"/>
      <c r="HT118" s="0"/>
      <c r="HU118" s="0"/>
      <c r="HV118" s="0"/>
      <c r="HW118" s="0"/>
      <c r="HX118" s="0"/>
      <c r="HY118" s="0"/>
      <c r="HZ118" s="0"/>
      <c r="IA118" s="0"/>
      <c r="IB118" s="0"/>
      <c r="IC118" s="0"/>
      <c r="ID118" s="0"/>
      <c r="IE118" s="0"/>
      <c r="IF118" s="0"/>
      <c r="IG118" s="0"/>
      <c r="IH118" s="0"/>
      <c r="II118" s="0"/>
      <c r="IJ118" s="0"/>
      <c r="IK118" s="0"/>
      <c r="IL118" s="0"/>
      <c r="IM118" s="0"/>
      <c r="IN118" s="0"/>
      <c r="IO118" s="0"/>
      <c r="IP118" s="0"/>
      <c r="IQ118" s="0"/>
      <c r="IR118" s="0"/>
      <c r="IS118" s="0"/>
      <c r="IT118" s="0"/>
      <c r="IU118" s="0"/>
      <c r="IV118" s="0"/>
      <c r="IW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0"/>
      <c r="EX121" s="0"/>
      <c r="EY121" s="0"/>
      <c r="EZ121" s="0"/>
      <c r="FA121" s="0"/>
      <c r="FB121" s="0"/>
      <c r="FC121" s="0"/>
      <c r="FD121" s="0"/>
      <c r="FE121" s="0"/>
      <c r="FF121" s="0"/>
      <c r="FG121" s="0"/>
      <c r="FH121" s="0"/>
      <c r="FI121" s="0"/>
      <c r="FJ121" s="0"/>
      <c r="FK121" s="0"/>
      <c r="FL121" s="0"/>
      <c r="FM121" s="0"/>
      <c r="FN121" s="0"/>
      <c r="FO121" s="0"/>
      <c r="FP121" s="0"/>
      <c r="FQ121" s="0"/>
      <c r="FR121" s="0"/>
      <c r="FS121" s="0"/>
      <c r="FT121" s="0"/>
      <c r="FU121" s="0"/>
      <c r="FV121" s="0"/>
      <c r="FW121" s="0"/>
      <c r="FX121" s="0"/>
      <c r="FY121" s="0"/>
      <c r="FZ121" s="0"/>
      <c r="GA121" s="0"/>
      <c r="GB121" s="0"/>
      <c r="GC121" s="0"/>
      <c r="GD121" s="0"/>
      <c r="GE121" s="0"/>
      <c r="GF121" s="0"/>
      <c r="GG121" s="0"/>
      <c r="GH121" s="0"/>
      <c r="GI121" s="0"/>
      <c r="GJ121" s="0"/>
      <c r="GK121" s="0"/>
      <c r="GL121" s="0"/>
      <c r="GM121" s="0"/>
      <c r="GN121" s="0"/>
      <c r="GO121" s="0"/>
      <c r="GP121" s="0"/>
      <c r="GQ121" s="0"/>
      <c r="GR121" s="0"/>
      <c r="GS121" s="0"/>
      <c r="GT121" s="0"/>
      <c r="GU121" s="0"/>
      <c r="GV121" s="0"/>
      <c r="GW121" s="0"/>
      <c r="GX121" s="0"/>
      <c r="GY121" s="0"/>
      <c r="GZ121" s="0"/>
      <c r="HA121" s="0"/>
      <c r="HB121" s="0"/>
      <c r="HC121" s="0"/>
      <c r="HD121" s="0"/>
      <c r="HE121" s="0"/>
      <c r="HF121" s="0"/>
      <c r="HG121" s="0"/>
      <c r="HH121" s="0"/>
      <c r="HI121" s="0"/>
      <c r="HJ121" s="0"/>
      <c r="HK121" s="0"/>
      <c r="HL121" s="0"/>
      <c r="HM121" s="0"/>
      <c r="HN121" s="0"/>
      <c r="HO121" s="0"/>
      <c r="HP121" s="0"/>
      <c r="HQ121" s="0"/>
      <c r="HR121" s="0"/>
      <c r="HS121" s="0"/>
      <c r="HT121" s="0"/>
      <c r="HU121" s="0"/>
      <c r="HV121" s="0"/>
      <c r="HW121" s="0"/>
      <c r="HX121" s="0"/>
      <c r="HY121" s="0"/>
      <c r="HZ121" s="0"/>
      <c r="IA121" s="0"/>
      <c r="IB121" s="0"/>
      <c r="IC121" s="0"/>
      <c r="ID121" s="0"/>
      <c r="IE121" s="0"/>
      <c r="IF121" s="0"/>
      <c r="IG121" s="0"/>
      <c r="IH121" s="0"/>
      <c r="II121" s="0"/>
      <c r="IJ121" s="0"/>
      <c r="IK121" s="0"/>
      <c r="IL121" s="0"/>
      <c r="IM121" s="0"/>
      <c r="IN121" s="0"/>
      <c r="IO121" s="0"/>
      <c r="IP121" s="0"/>
      <c r="IQ121" s="0"/>
      <c r="IR121" s="0"/>
      <c r="IS121" s="0"/>
      <c r="IT121" s="0"/>
      <c r="IU121" s="0"/>
      <c r="IV121" s="0"/>
      <c r="IW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 s="0"/>
      <c r="DV122" s="0"/>
      <c r="DW122" s="0"/>
      <c r="DX122" s="0"/>
      <c r="DY122" s="0"/>
      <c r="DZ122" s="0"/>
      <c r="EA122" s="0"/>
      <c r="EB122" s="0"/>
      <c r="EC122" s="0"/>
      <c r="ED122" s="0"/>
      <c r="EE122" s="0"/>
      <c r="EF122" s="0"/>
      <c r="EG122" s="0"/>
      <c r="EH122" s="0"/>
      <c r="EI122" s="0"/>
      <c r="EJ122" s="0"/>
      <c r="EK122" s="0"/>
      <c r="EL122" s="0"/>
      <c r="EM122" s="0"/>
      <c r="EN122" s="0"/>
      <c r="EO122" s="0"/>
      <c r="EP122" s="0"/>
      <c r="EQ122" s="0"/>
      <c r="ER122" s="0"/>
      <c r="ES122" s="0"/>
      <c r="ET122" s="0"/>
      <c r="EU122" s="0"/>
      <c r="EV122" s="0"/>
      <c r="EW122" s="0"/>
      <c r="EX122" s="0"/>
      <c r="EY122" s="0"/>
      <c r="EZ122" s="0"/>
      <c r="FA122" s="0"/>
      <c r="FB122" s="0"/>
      <c r="FC122" s="0"/>
      <c r="FD122" s="0"/>
      <c r="FE122" s="0"/>
      <c r="FF122" s="0"/>
      <c r="FG122" s="0"/>
      <c r="FH122" s="0"/>
      <c r="FI122" s="0"/>
      <c r="FJ122" s="0"/>
      <c r="FK122" s="0"/>
      <c r="FL122" s="0"/>
      <c r="FM122" s="0"/>
      <c r="FN122" s="0"/>
      <c r="FO122" s="0"/>
      <c r="FP122" s="0"/>
      <c r="FQ122" s="0"/>
      <c r="FR122" s="0"/>
      <c r="FS122" s="0"/>
      <c r="FT122" s="0"/>
      <c r="FU122" s="0"/>
      <c r="FV122" s="0"/>
      <c r="FW122" s="0"/>
      <c r="FX122" s="0"/>
      <c r="FY122" s="0"/>
      <c r="FZ122" s="0"/>
      <c r="GA122" s="0"/>
      <c r="GB122" s="0"/>
      <c r="GC122" s="0"/>
      <c r="GD122" s="0"/>
      <c r="GE122" s="0"/>
      <c r="GF122" s="0"/>
      <c r="GG122" s="0"/>
      <c r="GH122" s="0"/>
      <c r="GI122" s="0"/>
      <c r="GJ122" s="0"/>
      <c r="GK122" s="0"/>
      <c r="GL122" s="0"/>
      <c r="GM122" s="0"/>
      <c r="GN122" s="0"/>
      <c r="GO122" s="0"/>
      <c r="GP122" s="0"/>
      <c r="GQ122" s="0"/>
      <c r="GR122" s="0"/>
      <c r="GS122" s="0"/>
      <c r="GT122" s="0"/>
      <c r="GU122" s="0"/>
      <c r="GV122" s="0"/>
      <c r="GW122" s="0"/>
      <c r="GX122" s="0"/>
      <c r="GY122" s="0"/>
      <c r="GZ122" s="0"/>
      <c r="HA122" s="0"/>
      <c r="HB122" s="0"/>
      <c r="HC122" s="0"/>
      <c r="HD122" s="0"/>
      <c r="HE122" s="0"/>
      <c r="HF122" s="0"/>
      <c r="HG122" s="0"/>
      <c r="HH122" s="0"/>
      <c r="HI122" s="0"/>
      <c r="HJ122" s="0"/>
      <c r="HK122" s="0"/>
      <c r="HL122" s="0"/>
      <c r="HM122" s="0"/>
      <c r="HN122" s="0"/>
      <c r="HO122" s="0"/>
      <c r="HP122" s="0"/>
      <c r="HQ122" s="0"/>
      <c r="HR122" s="0"/>
      <c r="HS122" s="0"/>
      <c r="HT122" s="0"/>
      <c r="HU122" s="0"/>
      <c r="HV122" s="0"/>
      <c r="HW122" s="0"/>
      <c r="HX122" s="0"/>
      <c r="HY122" s="0"/>
      <c r="HZ122" s="0"/>
      <c r="IA122" s="0"/>
      <c r="IB122" s="0"/>
      <c r="IC122" s="0"/>
      <c r="ID122" s="0"/>
      <c r="IE122" s="0"/>
      <c r="IF122" s="0"/>
      <c r="IG122" s="0"/>
      <c r="IH122" s="0"/>
      <c r="II122" s="0"/>
      <c r="IJ122" s="0"/>
      <c r="IK122" s="0"/>
      <c r="IL122" s="0"/>
      <c r="IM122" s="0"/>
      <c r="IN122" s="0"/>
      <c r="IO122" s="0"/>
      <c r="IP122" s="0"/>
      <c r="IQ122" s="0"/>
      <c r="IR122" s="0"/>
      <c r="IS122" s="0"/>
      <c r="IT122" s="0"/>
      <c r="IU122" s="0"/>
      <c r="IV122" s="0"/>
      <c r="IW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0"/>
      <c r="EJ123" s="0"/>
      <c r="EK123" s="0"/>
      <c r="EL123" s="0"/>
      <c r="EM123" s="0"/>
      <c r="EN123" s="0"/>
      <c r="EO123" s="0"/>
      <c r="EP123" s="0"/>
      <c r="EQ123" s="0"/>
      <c r="ER123" s="0"/>
      <c r="ES123" s="0"/>
      <c r="ET123" s="0"/>
      <c r="EU123" s="0"/>
      <c r="EV123" s="0"/>
      <c r="EW123" s="0"/>
      <c r="EX123" s="0"/>
      <c r="EY123" s="0"/>
      <c r="EZ123" s="0"/>
      <c r="FA123" s="0"/>
      <c r="FB123" s="0"/>
      <c r="FC123" s="0"/>
      <c r="FD123" s="0"/>
      <c r="FE123" s="0"/>
      <c r="FF123" s="0"/>
      <c r="FG123" s="0"/>
      <c r="FH123" s="0"/>
      <c r="FI123" s="0"/>
      <c r="FJ123" s="0"/>
      <c r="FK123" s="0"/>
      <c r="FL123" s="0"/>
      <c r="FM123" s="0"/>
      <c r="FN123" s="0"/>
      <c r="FO123" s="0"/>
      <c r="FP123" s="0"/>
      <c r="FQ123" s="0"/>
      <c r="FR123" s="0"/>
      <c r="FS123" s="0"/>
      <c r="FT123" s="0"/>
      <c r="FU123" s="0"/>
      <c r="FV123" s="0"/>
      <c r="FW123" s="0"/>
      <c r="FX123" s="0"/>
      <c r="FY123" s="0"/>
      <c r="FZ123" s="0"/>
      <c r="GA123" s="0"/>
      <c r="GB123" s="0"/>
      <c r="GC123" s="0"/>
      <c r="GD123" s="0"/>
      <c r="GE123" s="0"/>
      <c r="GF123" s="0"/>
      <c r="GG123" s="0"/>
      <c r="GH123" s="0"/>
      <c r="GI123" s="0"/>
      <c r="GJ123" s="0"/>
      <c r="GK123" s="0"/>
      <c r="GL123" s="0"/>
      <c r="GM123" s="0"/>
      <c r="GN123" s="0"/>
      <c r="GO123" s="0"/>
      <c r="GP123" s="0"/>
      <c r="GQ123" s="0"/>
      <c r="GR123" s="0"/>
      <c r="GS123" s="0"/>
      <c r="GT123" s="0"/>
      <c r="GU123" s="0"/>
      <c r="GV123" s="0"/>
      <c r="GW123" s="0"/>
      <c r="GX123" s="0"/>
      <c r="GY123" s="0"/>
      <c r="GZ123" s="0"/>
      <c r="HA123" s="0"/>
      <c r="HB123" s="0"/>
      <c r="HC123" s="0"/>
      <c r="HD123" s="0"/>
      <c r="HE123" s="0"/>
      <c r="HF123" s="0"/>
      <c r="HG123" s="0"/>
      <c r="HH123" s="0"/>
      <c r="HI123" s="0"/>
      <c r="HJ123" s="0"/>
      <c r="HK123" s="0"/>
      <c r="HL123" s="0"/>
      <c r="HM123" s="0"/>
      <c r="HN123" s="0"/>
      <c r="HO123" s="0"/>
      <c r="HP123" s="0"/>
      <c r="HQ123" s="0"/>
      <c r="HR123" s="0"/>
      <c r="HS123" s="0"/>
      <c r="HT123" s="0"/>
      <c r="HU123" s="0"/>
      <c r="HV123" s="0"/>
      <c r="HW123" s="0"/>
      <c r="HX123" s="0"/>
      <c r="HY123" s="0"/>
      <c r="HZ123" s="0"/>
      <c r="IA123" s="0"/>
      <c r="IB123" s="0"/>
      <c r="IC123" s="0"/>
      <c r="ID123" s="0"/>
      <c r="IE123" s="0"/>
      <c r="IF123" s="0"/>
      <c r="IG123" s="0"/>
      <c r="IH123" s="0"/>
      <c r="II123" s="0"/>
      <c r="IJ123" s="0"/>
      <c r="IK123" s="0"/>
      <c r="IL123" s="0"/>
      <c r="IM123" s="0"/>
      <c r="IN123" s="0"/>
      <c r="IO123" s="0"/>
      <c r="IP123" s="0"/>
      <c r="IQ123" s="0"/>
      <c r="IR123" s="0"/>
      <c r="IS123" s="0"/>
      <c r="IT123" s="0"/>
      <c r="IU123" s="0"/>
      <c r="IV123" s="0"/>
      <c r="IW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 s="0"/>
      <c r="DX124" s="0"/>
      <c r="DY124" s="0"/>
      <c r="DZ124" s="0"/>
      <c r="EA124" s="0"/>
      <c r="EB124" s="0"/>
      <c r="EC124" s="0"/>
      <c r="ED124" s="0"/>
      <c r="EE124" s="0"/>
      <c r="EF124" s="0"/>
      <c r="EG124" s="0"/>
      <c r="EH124" s="0"/>
      <c r="EI124" s="0"/>
      <c r="EJ124" s="0"/>
      <c r="EK124" s="0"/>
      <c r="EL124" s="0"/>
      <c r="EM124" s="0"/>
      <c r="EN124" s="0"/>
      <c r="EO124" s="0"/>
      <c r="EP124" s="0"/>
      <c r="EQ124" s="0"/>
      <c r="ER124" s="0"/>
      <c r="ES124" s="0"/>
      <c r="ET124" s="0"/>
      <c r="EU124" s="0"/>
      <c r="EV124" s="0"/>
      <c r="EW124" s="0"/>
      <c r="EX124" s="0"/>
      <c r="EY124" s="0"/>
      <c r="EZ124" s="0"/>
      <c r="FA124" s="0"/>
      <c r="FB124" s="0"/>
      <c r="FC124" s="0"/>
      <c r="FD124" s="0"/>
      <c r="FE124" s="0"/>
      <c r="FF124" s="0"/>
      <c r="FG124" s="0"/>
      <c r="FH124" s="0"/>
      <c r="FI124" s="0"/>
      <c r="FJ124" s="0"/>
      <c r="FK124" s="0"/>
      <c r="FL124" s="0"/>
      <c r="FM124" s="0"/>
      <c r="FN124" s="0"/>
      <c r="FO124" s="0"/>
      <c r="FP124" s="0"/>
      <c r="FQ124" s="0"/>
      <c r="FR124" s="0"/>
      <c r="FS124" s="0"/>
      <c r="FT124" s="0"/>
      <c r="FU124" s="0"/>
      <c r="FV124" s="0"/>
      <c r="FW124" s="0"/>
      <c r="FX124" s="0"/>
      <c r="FY124" s="0"/>
      <c r="FZ124" s="0"/>
      <c r="GA124" s="0"/>
      <c r="GB124" s="0"/>
      <c r="GC124" s="0"/>
      <c r="GD124" s="0"/>
      <c r="GE124" s="0"/>
      <c r="GF124" s="0"/>
      <c r="GG124" s="0"/>
      <c r="GH124" s="0"/>
      <c r="GI124" s="0"/>
      <c r="GJ124" s="0"/>
      <c r="GK124" s="0"/>
      <c r="GL124" s="0"/>
      <c r="GM124" s="0"/>
      <c r="GN124" s="0"/>
      <c r="GO124" s="0"/>
      <c r="GP124" s="0"/>
      <c r="GQ124" s="0"/>
      <c r="GR124" s="0"/>
      <c r="GS124" s="0"/>
      <c r="GT124" s="0"/>
      <c r="GU124" s="0"/>
      <c r="GV124" s="0"/>
      <c r="GW124" s="0"/>
      <c r="GX124" s="0"/>
      <c r="GY124" s="0"/>
      <c r="GZ124" s="0"/>
      <c r="HA124" s="0"/>
      <c r="HB124" s="0"/>
      <c r="HC124" s="0"/>
      <c r="HD124" s="0"/>
      <c r="HE124" s="0"/>
      <c r="HF124" s="0"/>
      <c r="HG124" s="0"/>
      <c r="HH124" s="0"/>
      <c r="HI124" s="0"/>
      <c r="HJ124" s="0"/>
      <c r="HK124" s="0"/>
      <c r="HL124" s="0"/>
      <c r="HM124" s="0"/>
      <c r="HN124" s="0"/>
      <c r="HO124" s="0"/>
      <c r="HP124" s="0"/>
      <c r="HQ124" s="0"/>
      <c r="HR124" s="0"/>
      <c r="HS124" s="0"/>
      <c r="HT124" s="0"/>
      <c r="HU124" s="0"/>
      <c r="HV124" s="0"/>
      <c r="HW124" s="0"/>
      <c r="HX124" s="0"/>
      <c r="HY124" s="0"/>
      <c r="HZ124" s="0"/>
      <c r="IA124" s="0"/>
      <c r="IB124" s="0"/>
      <c r="IC124" s="0"/>
      <c r="ID124" s="0"/>
      <c r="IE124" s="0"/>
      <c r="IF124" s="0"/>
      <c r="IG124" s="0"/>
      <c r="IH124" s="0"/>
      <c r="II124" s="0"/>
      <c r="IJ124" s="0"/>
      <c r="IK124" s="0"/>
      <c r="IL124" s="0"/>
      <c r="IM124" s="0"/>
      <c r="IN124" s="0"/>
      <c r="IO124" s="0"/>
      <c r="IP124" s="0"/>
      <c r="IQ124" s="0"/>
      <c r="IR124" s="0"/>
      <c r="IS124" s="0"/>
      <c r="IT124" s="0"/>
      <c r="IU124" s="0"/>
      <c r="IV124" s="0"/>
      <c r="IW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 s="0"/>
      <c r="DY125" s="0"/>
      <c r="DZ125" s="0"/>
      <c r="EA125" s="0"/>
      <c r="EB125" s="0"/>
      <c r="EC125" s="0"/>
      <c r="ED125" s="0"/>
      <c r="EE125" s="0"/>
      <c r="EF125" s="0"/>
      <c r="EG125" s="0"/>
      <c r="EH125" s="0"/>
      <c r="EI125" s="0"/>
      <c r="EJ125" s="0"/>
      <c r="EK125" s="0"/>
      <c r="EL125" s="0"/>
      <c r="EM125" s="0"/>
      <c r="EN125" s="0"/>
      <c r="EO125" s="0"/>
      <c r="EP125" s="0"/>
      <c r="EQ125" s="0"/>
      <c r="ER125" s="0"/>
      <c r="ES125" s="0"/>
      <c r="ET125" s="0"/>
      <c r="EU125" s="0"/>
      <c r="EV125" s="0"/>
      <c r="EW125" s="0"/>
      <c r="EX125" s="0"/>
      <c r="EY125" s="0"/>
      <c r="EZ125" s="0"/>
      <c r="FA125" s="0"/>
      <c r="FB125" s="0"/>
      <c r="FC125" s="0"/>
      <c r="FD125" s="0"/>
      <c r="FE125" s="0"/>
      <c r="FF125" s="0"/>
      <c r="FG125" s="0"/>
      <c r="FH125" s="0"/>
      <c r="FI125" s="0"/>
      <c r="FJ125" s="0"/>
      <c r="FK125" s="0"/>
      <c r="FL125" s="0"/>
      <c r="FM125" s="0"/>
      <c r="FN125" s="0"/>
      <c r="FO125" s="0"/>
      <c r="FP125" s="0"/>
      <c r="FQ125" s="0"/>
      <c r="FR125" s="0"/>
      <c r="FS125" s="0"/>
      <c r="FT125" s="0"/>
      <c r="FU125" s="0"/>
      <c r="FV125" s="0"/>
      <c r="FW125" s="0"/>
      <c r="FX125" s="0"/>
      <c r="FY125" s="0"/>
      <c r="FZ125" s="0"/>
      <c r="GA125" s="0"/>
      <c r="GB125" s="0"/>
      <c r="GC125" s="0"/>
      <c r="GD125" s="0"/>
      <c r="GE125" s="0"/>
      <c r="GF125" s="0"/>
      <c r="GG125" s="0"/>
      <c r="GH125" s="0"/>
      <c r="GI125" s="0"/>
      <c r="GJ125" s="0"/>
      <c r="GK125" s="0"/>
      <c r="GL125" s="0"/>
      <c r="GM125" s="0"/>
      <c r="GN125" s="0"/>
      <c r="GO125" s="0"/>
      <c r="GP125" s="0"/>
      <c r="GQ125" s="0"/>
      <c r="GR125" s="0"/>
      <c r="GS125" s="0"/>
      <c r="GT125" s="0"/>
      <c r="GU125" s="0"/>
      <c r="GV125" s="0"/>
      <c r="GW125" s="0"/>
      <c r="GX125" s="0"/>
      <c r="GY125" s="0"/>
      <c r="GZ125" s="0"/>
      <c r="HA125" s="0"/>
      <c r="HB125" s="0"/>
      <c r="HC125" s="0"/>
      <c r="HD125" s="0"/>
      <c r="HE125" s="0"/>
      <c r="HF125" s="0"/>
      <c r="HG125" s="0"/>
      <c r="HH125" s="0"/>
      <c r="HI125" s="0"/>
      <c r="HJ125" s="0"/>
      <c r="HK125" s="0"/>
      <c r="HL125" s="0"/>
      <c r="HM125" s="0"/>
      <c r="HN125" s="0"/>
      <c r="HO125" s="0"/>
      <c r="HP125" s="0"/>
      <c r="HQ125" s="0"/>
      <c r="HR125" s="0"/>
      <c r="HS125" s="0"/>
      <c r="HT125" s="0"/>
      <c r="HU125" s="0"/>
      <c r="HV125" s="0"/>
      <c r="HW125" s="0"/>
      <c r="HX125" s="0"/>
      <c r="HY125" s="0"/>
      <c r="HZ125" s="0"/>
      <c r="IA125" s="0"/>
      <c r="IB125" s="0"/>
      <c r="IC125" s="0"/>
      <c r="ID125" s="0"/>
      <c r="IE125" s="0"/>
      <c r="IF125" s="0"/>
      <c r="IG125" s="0"/>
      <c r="IH125" s="0"/>
      <c r="II125" s="0"/>
      <c r="IJ125" s="0"/>
      <c r="IK125" s="0"/>
      <c r="IL125" s="0"/>
      <c r="IM125" s="0"/>
      <c r="IN125" s="0"/>
      <c r="IO125" s="0"/>
      <c r="IP125" s="0"/>
      <c r="IQ125" s="0"/>
      <c r="IR125" s="0"/>
      <c r="IS125" s="0"/>
      <c r="IT125" s="0"/>
      <c r="IU125" s="0"/>
      <c r="IV125" s="0"/>
      <c r="IW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0"/>
      <c r="EJ126" s="0"/>
      <c r="EK126" s="0"/>
      <c r="EL126" s="0"/>
      <c r="EM126" s="0"/>
      <c r="EN126" s="0"/>
      <c r="EO126" s="0"/>
      <c r="EP126" s="0"/>
      <c r="EQ126" s="0"/>
      <c r="ER126" s="0"/>
      <c r="ES126" s="0"/>
      <c r="ET126" s="0"/>
      <c r="EU126" s="0"/>
      <c r="EV126" s="0"/>
      <c r="EW126" s="0"/>
      <c r="EX126" s="0"/>
      <c r="EY126" s="0"/>
      <c r="EZ126" s="0"/>
      <c r="FA126" s="0"/>
      <c r="FB126" s="0"/>
      <c r="FC126" s="0"/>
      <c r="FD126" s="0"/>
      <c r="FE126" s="0"/>
      <c r="FF126" s="0"/>
      <c r="FG126" s="0"/>
      <c r="FH126" s="0"/>
      <c r="FI126" s="0"/>
      <c r="FJ126" s="0"/>
      <c r="FK126" s="0"/>
      <c r="FL126" s="0"/>
      <c r="FM126" s="0"/>
      <c r="FN126" s="0"/>
      <c r="FO126" s="0"/>
      <c r="FP126" s="0"/>
      <c r="FQ126" s="0"/>
      <c r="FR126" s="0"/>
      <c r="FS126" s="0"/>
      <c r="FT126" s="0"/>
      <c r="FU126" s="0"/>
      <c r="FV126" s="0"/>
      <c r="FW126" s="0"/>
      <c r="FX126" s="0"/>
      <c r="FY126" s="0"/>
      <c r="FZ126" s="0"/>
      <c r="GA126" s="0"/>
      <c r="GB126" s="0"/>
      <c r="GC126" s="0"/>
      <c r="GD126" s="0"/>
      <c r="GE126" s="0"/>
      <c r="GF126" s="0"/>
      <c r="GG126" s="0"/>
      <c r="GH126" s="0"/>
      <c r="GI126" s="0"/>
      <c r="GJ126" s="0"/>
      <c r="GK126" s="0"/>
      <c r="GL126" s="0"/>
      <c r="GM126" s="0"/>
      <c r="GN126" s="0"/>
      <c r="GO126" s="0"/>
      <c r="GP126" s="0"/>
      <c r="GQ126" s="0"/>
      <c r="GR126" s="0"/>
      <c r="GS126" s="0"/>
      <c r="GT126" s="0"/>
      <c r="GU126" s="0"/>
      <c r="GV126" s="0"/>
      <c r="GW126" s="0"/>
      <c r="GX126" s="0"/>
      <c r="GY126" s="0"/>
      <c r="GZ126" s="0"/>
      <c r="HA126" s="0"/>
      <c r="HB126" s="0"/>
      <c r="HC126" s="0"/>
      <c r="HD126" s="0"/>
      <c r="HE126" s="0"/>
      <c r="HF126" s="0"/>
      <c r="HG126" s="0"/>
      <c r="HH126" s="0"/>
      <c r="HI126" s="0"/>
      <c r="HJ126" s="0"/>
      <c r="HK126" s="0"/>
      <c r="HL126" s="0"/>
      <c r="HM126" s="0"/>
      <c r="HN126" s="0"/>
      <c r="HO126" s="0"/>
      <c r="HP126" s="0"/>
      <c r="HQ126" s="0"/>
      <c r="HR126" s="0"/>
      <c r="HS126" s="0"/>
      <c r="HT126" s="0"/>
      <c r="HU126" s="0"/>
      <c r="HV126" s="0"/>
      <c r="HW126" s="0"/>
      <c r="HX126" s="0"/>
      <c r="HY126" s="0"/>
      <c r="HZ126" s="0"/>
      <c r="IA126" s="0"/>
      <c r="IB126" s="0"/>
      <c r="IC126" s="0"/>
      <c r="ID126" s="0"/>
      <c r="IE126" s="0"/>
      <c r="IF126" s="0"/>
      <c r="IG126" s="0"/>
      <c r="IH126" s="0"/>
      <c r="II126" s="0"/>
      <c r="IJ126" s="0"/>
      <c r="IK126" s="0"/>
      <c r="IL126" s="0"/>
      <c r="IM126" s="0"/>
      <c r="IN126" s="0"/>
      <c r="IO126" s="0"/>
      <c r="IP126" s="0"/>
      <c r="IQ126" s="0"/>
      <c r="IR126" s="0"/>
      <c r="IS126" s="0"/>
      <c r="IT126" s="0"/>
      <c r="IU126" s="0"/>
      <c r="IV126" s="0"/>
      <c r="IW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0"/>
      <c r="EJ127" s="0"/>
      <c r="EK127" s="0"/>
      <c r="EL127" s="0"/>
      <c r="EM127" s="0"/>
      <c r="EN127" s="0"/>
      <c r="EO127" s="0"/>
      <c r="EP127" s="0"/>
      <c r="EQ127" s="0"/>
      <c r="ER127" s="0"/>
      <c r="ES127" s="0"/>
      <c r="ET127" s="0"/>
      <c r="EU127" s="0"/>
      <c r="EV127" s="0"/>
      <c r="EW127" s="0"/>
      <c r="EX127" s="0"/>
      <c r="EY127" s="0"/>
      <c r="EZ127" s="0"/>
      <c r="FA127" s="0"/>
      <c r="FB127" s="0"/>
      <c r="FC127" s="0"/>
      <c r="FD127" s="0"/>
      <c r="FE127" s="0"/>
      <c r="FF127" s="0"/>
      <c r="FG127" s="0"/>
      <c r="FH127" s="0"/>
      <c r="FI127" s="0"/>
      <c r="FJ127" s="0"/>
      <c r="FK127" s="0"/>
      <c r="FL127" s="0"/>
      <c r="FM127" s="0"/>
      <c r="FN127" s="0"/>
      <c r="FO127" s="0"/>
      <c r="FP127" s="0"/>
      <c r="FQ127" s="0"/>
      <c r="FR127" s="0"/>
      <c r="FS127" s="0"/>
      <c r="FT127" s="0"/>
      <c r="FU127" s="0"/>
      <c r="FV127" s="0"/>
      <c r="FW127" s="0"/>
      <c r="FX127" s="0"/>
      <c r="FY127" s="0"/>
      <c r="FZ127" s="0"/>
      <c r="GA127" s="0"/>
      <c r="GB127" s="0"/>
      <c r="GC127" s="0"/>
      <c r="GD127" s="0"/>
      <c r="GE127" s="0"/>
      <c r="GF127" s="0"/>
      <c r="GG127" s="0"/>
      <c r="GH127" s="0"/>
      <c r="GI127" s="0"/>
      <c r="GJ127" s="0"/>
      <c r="GK127" s="0"/>
      <c r="GL127" s="0"/>
      <c r="GM127" s="0"/>
      <c r="GN127" s="0"/>
      <c r="GO127" s="0"/>
      <c r="GP127" s="0"/>
      <c r="GQ127" s="0"/>
      <c r="GR127" s="0"/>
      <c r="GS127" s="0"/>
      <c r="GT127" s="0"/>
      <c r="GU127" s="0"/>
      <c r="GV127" s="0"/>
      <c r="GW127" s="0"/>
      <c r="GX127" s="0"/>
      <c r="GY127" s="0"/>
      <c r="GZ127" s="0"/>
      <c r="HA127" s="0"/>
      <c r="HB127" s="0"/>
      <c r="HC127" s="0"/>
      <c r="HD127" s="0"/>
      <c r="HE127" s="0"/>
      <c r="HF127" s="0"/>
      <c r="HG127" s="0"/>
      <c r="HH127" s="0"/>
      <c r="HI127" s="0"/>
      <c r="HJ127" s="0"/>
      <c r="HK127" s="0"/>
      <c r="HL127" s="0"/>
      <c r="HM127" s="0"/>
      <c r="HN127" s="0"/>
      <c r="HO127" s="0"/>
      <c r="HP127" s="0"/>
      <c r="HQ127" s="0"/>
      <c r="HR127" s="0"/>
      <c r="HS127" s="0"/>
      <c r="HT127" s="0"/>
      <c r="HU127" s="0"/>
      <c r="HV127" s="0"/>
      <c r="HW127" s="0"/>
      <c r="HX127" s="0"/>
      <c r="HY127" s="0"/>
      <c r="HZ127" s="0"/>
      <c r="IA127" s="0"/>
      <c r="IB127" s="0"/>
      <c r="IC127" s="0"/>
      <c r="ID127" s="0"/>
      <c r="IE127" s="0"/>
      <c r="IF127" s="0"/>
      <c r="IG127" s="0"/>
      <c r="IH127" s="0"/>
      <c r="II127" s="0"/>
      <c r="IJ127" s="0"/>
      <c r="IK127" s="0"/>
      <c r="IL127" s="0"/>
      <c r="IM127" s="0"/>
      <c r="IN127" s="0"/>
      <c r="IO127" s="0"/>
      <c r="IP127" s="0"/>
      <c r="IQ127" s="0"/>
      <c r="IR127" s="0"/>
      <c r="IS127" s="0"/>
      <c r="IT127" s="0"/>
      <c r="IU127" s="0"/>
      <c r="IV127" s="0"/>
      <c r="IW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  <c r="EV128" s="0"/>
      <c r="EW128" s="0"/>
      <c r="EX128" s="0"/>
      <c r="EY128" s="0"/>
      <c r="EZ128" s="0"/>
      <c r="FA128" s="0"/>
      <c r="FB128" s="0"/>
      <c r="FC128" s="0"/>
      <c r="FD128" s="0"/>
      <c r="FE128" s="0"/>
      <c r="FF128" s="0"/>
      <c r="FG128" s="0"/>
      <c r="FH128" s="0"/>
      <c r="FI128" s="0"/>
      <c r="FJ128" s="0"/>
      <c r="FK128" s="0"/>
      <c r="FL128" s="0"/>
      <c r="FM128" s="0"/>
      <c r="FN128" s="0"/>
      <c r="FO128" s="0"/>
      <c r="FP128" s="0"/>
      <c r="FQ128" s="0"/>
      <c r="FR128" s="0"/>
      <c r="FS128" s="0"/>
      <c r="FT128" s="0"/>
      <c r="FU128" s="0"/>
      <c r="FV128" s="0"/>
      <c r="FW128" s="0"/>
      <c r="FX128" s="0"/>
      <c r="FY128" s="0"/>
      <c r="FZ128" s="0"/>
      <c r="GA128" s="0"/>
      <c r="GB128" s="0"/>
      <c r="GC128" s="0"/>
      <c r="GD128" s="0"/>
      <c r="GE128" s="0"/>
      <c r="GF128" s="0"/>
      <c r="GG128" s="0"/>
      <c r="GH128" s="0"/>
      <c r="GI128" s="0"/>
      <c r="GJ128" s="0"/>
      <c r="GK128" s="0"/>
      <c r="GL128" s="0"/>
      <c r="GM128" s="0"/>
      <c r="GN128" s="0"/>
      <c r="GO128" s="0"/>
      <c r="GP128" s="0"/>
      <c r="GQ128" s="0"/>
      <c r="GR128" s="0"/>
      <c r="GS128" s="0"/>
      <c r="GT128" s="0"/>
      <c r="GU128" s="0"/>
      <c r="GV128" s="0"/>
      <c r="GW128" s="0"/>
      <c r="GX128" s="0"/>
      <c r="GY128" s="0"/>
      <c r="GZ128" s="0"/>
      <c r="HA128" s="0"/>
      <c r="HB128" s="0"/>
      <c r="HC128" s="0"/>
      <c r="HD128" s="0"/>
      <c r="HE128" s="0"/>
      <c r="HF128" s="0"/>
      <c r="HG128" s="0"/>
      <c r="HH128" s="0"/>
      <c r="HI128" s="0"/>
      <c r="HJ128" s="0"/>
      <c r="HK128" s="0"/>
      <c r="HL128" s="0"/>
      <c r="HM128" s="0"/>
      <c r="HN128" s="0"/>
      <c r="HO128" s="0"/>
      <c r="HP128" s="0"/>
      <c r="HQ128" s="0"/>
      <c r="HR128" s="0"/>
      <c r="HS128" s="0"/>
      <c r="HT128" s="0"/>
      <c r="HU128" s="0"/>
      <c r="HV128" s="0"/>
      <c r="HW128" s="0"/>
      <c r="HX128" s="0"/>
      <c r="HY128" s="0"/>
      <c r="HZ128" s="0"/>
      <c r="IA128" s="0"/>
      <c r="IB128" s="0"/>
      <c r="IC128" s="0"/>
      <c r="ID128" s="0"/>
      <c r="IE128" s="0"/>
      <c r="IF128" s="0"/>
      <c r="IG128" s="0"/>
      <c r="IH128" s="0"/>
      <c r="II128" s="0"/>
      <c r="IJ128" s="0"/>
      <c r="IK128" s="0"/>
      <c r="IL128" s="0"/>
      <c r="IM128" s="0"/>
      <c r="IN128" s="0"/>
      <c r="IO128" s="0"/>
      <c r="IP128" s="0"/>
      <c r="IQ128" s="0"/>
      <c r="IR128" s="0"/>
      <c r="IS128" s="0"/>
      <c r="IT128" s="0"/>
      <c r="IU128" s="0"/>
      <c r="IV128" s="0"/>
      <c r="IW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0"/>
      <c r="EJ129" s="0"/>
      <c r="EK129" s="0"/>
      <c r="EL129" s="0"/>
      <c r="EM129" s="0"/>
      <c r="EN129" s="0"/>
      <c r="EO129" s="0"/>
      <c r="EP129" s="0"/>
      <c r="EQ129" s="0"/>
      <c r="ER129" s="0"/>
      <c r="ES129" s="0"/>
      <c r="ET129" s="0"/>
      <c r="EU129" s="0"/>
      <c r="EV129" s="0"/>
      <c r="EW129" s="0"/>
      <c r="EX129" s="0"/>
      <c r="EY129" s="0"/>
      <c r="EZ129" s="0"/>
      <c r="FA129" s="0"/>
      <c r="FB129" s="0"/>
      <c r="FC129" s="0"/>
      <c r="FD129" s="0"/>
      <c r="FE129" s="0"/>
      <c r="FF129" s="0"/>
      <c r="FG129" s="0"/>
      <c r="FH129" s="0"/>
      <c r="FI129" s="0"/>
      <c r="FJ129" s="0"/>
      <c r="FK129" s="0"/>
      <c r="FL129" s="0"/>
      <c r="FM129" s="0"/>
      <c r="FN129" s="0"/>
      <c r="FO129" s="0"/>
      <c r="FP129" s="0"/>
      <c r="FQ129" s="0"/>
      <c r="FR129" s="0"/>
      <c r="FS129" s="0"/>
      <c r="FT129" s="0"/>
      <c r="FU129" s="0"/>
      <c r="FV129" s="0"/>
      <c r="FW129" s="0"/>
      <c r="FX129" s="0"/>
      <c r="FY129" s="0"/>
      <c r="FZ129" s="0"/>
      <c r="GA129" s="0"/>
      <c r="GB129" s="0"/>
      <c r="GC129" s="0"/>
      <c r="GD129" s="0"/>
      <c r="GE129" s="0"/>
      <c r="GF129" s="0"/>
      <c r="GG129" s="0"/>
      <c r="GH129" s="0"/>
      <c r="GI129" s="0"/>
      <c r="GJ129" s="0"/>
      <c r="GK129" s="0"/>
      <c r="GL129" s="0"/>
      <c r="GM129" s="0"/>
      <c r="GN129" s="0"/>
      <c r="GO129" s="0"/>
      <c r="GP129" s="0"/>
      <c r="GQ129" s="0"/>
      <c r="GR129" s="0"/>
      <c r="GS129" s="0"/>
      <c r="GT129" s="0"/>
      <c r="GU129" s="0"/>
      <c r="GV129" s="0"/>
      <c r="GW129" s="0"/>
      <c r="GX129" s="0"/>
      <c r="GY129" s="0"/>
      <c r="GZ129" s="0"/>
      <c r="HA129" s="0"/>
      <c r="HB129" s="0"/>
      <c r="HC129" s="0"/>
      <c r="HD129" s="0"/>
      <c r="HE129" s="0"/>
      <c r="HF129" s="0"/>
      <c r="HG129" s="0"/>
      <c r="HH129" s="0"/>
      <c r="HI129" s="0"/>
      <c r="HJ129" s="0"/>
      <c r="HK129" s="0"/>
      <c r="HL129" s="0"/>
      <c r="HM129" s="0"/>
      <c r="HN129" s="0"/>
      <c r="HO129" s="0"/>
      <c r="HP129" s="0"/>
      <c r="HQ129" s="0"/>
      <c r="HR129" s="0"/>
      <c r="HS129" s="0"/>
      <c r="HT129" s="0"/>
      <c r="HU129" s="0"/>
      <c r="HV129" s="0"/>
      <c r="HW129" s="0"/>
      <c r="HX129" s="0"/>
      <c r="HY129" s="0"/>
      <c r="HZ129" s="0"/>
      <c r="IA129" s="0"/>
      <c r="IB129" s="0"/>
      <c r="IC129" s="0"/>
      <c r="ID129" s="0"/>
      <c r="IE129" s="0"/>
      <c r="IF129" s="0"/>
      <c r="IG129" s="0"/>
      <c r="IH129" s="0"/>
      <c r="II129" s="0"/>
      <c r="IJ129" s="0"/>
      <c r="IK129" s="0"/>
      <c r="IL129" s="0"/>
      <c r="IM129" s="0"/>
      <c r="IN129" s="0"/>
      <c r="IO129" s="0"/>
      <c r="IP129" s="0"/>
      <c r="IQ129" s="0"/>
      <c r="IR129" s="0"/>
      <c r="IS129" s="0"/>
      <c r="IT129" s="0"/>
      <c r="IU129" s="0"/>
      <c r="IV129" s="0"/>
      <c r="IW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0"/>
      <c r="CN130" s="0"/>
      <c r="CO130" s="0"/>
      <c r="CP130" s="0"/>
      <c r="CQ130" s="0"/>
      <c r="CR130" s="0"/>
      <c r="CS130" s="0"/>
      <c r="CT130" s="0"/>
      <c r="CU130" s="0"/>
      <c r="CV130" s="0"/>
      <c r="CW130" s="0"/>
      <c r="CX130" s="0"/>
      <c r="CY130" s="0"/>
      <c r="CZ130" s="0"/>
      <c r="DA130" s="0"/>
      <c r="DB130" s="0"/>
      <c r="DC130" s="0"/>
      <c r="DD130" s="0"/>
      <c r="DE130" s="0"/>
      <c r="DF130" s="0"/>
      <c r="DG130" s="0"/>
      <c r="DH130" s="0"/>
      <c r="DI130" s="0"/>
      <c r="DJ130" s="0"/>
      <c r="DK130" s="0"/>
      <c r="DL130" s="0"/>
      <c r="DM130" s="0"/>
      <c r="DN130" s="0"/>
      <c r="DO130" s="0"/>
      <c r="DP130" s="0"/>
      <c r="DQ130" s="0"/>
      <c r="DR130" s="0"/>
      <c r="DS130" s="0"/>
      <c r="DT130" s="0"/>
      <c r="DU130" s="0"/>
      <c r="DV130" s="0"/>
      <c r="DW130" s="0"/>
      <c r="DX130" s="0"/>
      <c r="DY130" s="0"/>
      <c r="DZ130" s="0"/>
      <c r="EA130" s="0"/>
      <c r="EB130" s="0"/>
      <c r="EC130" s="0"/>
      <c r="ED130" s="0"/>
      <c r="EE130" s="0"/>
      <c r="EF130" s="0"/>
      <c r="EG130" s="0"/>
      <c r="EH130" s="0"/>
      <c r="EI130" s="0"/>
      <c r="EJ130" s="0"/>
      <c r="EK130" s="0"/>
      <c r="EL130" s="0"/>
      <c r="EM130" s="0"/>
      <c r="EN130" s="0"/>
      <c r="EO130" s="0"/>
      <c r="EP130" s="0"/>
      <c r="EQ130" s="0"/>
      <c r="ER130" s="0"/>
      <c r="ES130" s="0"/>
      <c r="ET130" s="0"/>
      <c r="EU130" s="0"/>
      <c r="EV130" s="0"/>
      <c r="EW130" s="0"/>
      <c r="EX130" s="0"/>
      <c r="EY130" s="0"/>
      <c r="EZ130" s="0"/>
      <c r="FA130" s="0"/>
      <c r="FB130" s="0"/>
      <c r="FC130" s="0"/>
      <c r="FD130" s="0"/>
      <c r="FE130" s="0"/>
      <c r="FF130" s="0"/>
      <c r="FG130" s="0"/>
      <c r="FH130" s="0"/>
      <c r="FI130" s="0"/>
      <c r="FJ130" s="0"/>
      <c r="FK130" s="0"/>
      <c r="FL130" s="0"/>
      <c r="FM130" s="0"/>
      <c r="FN130" s="0"/>
      <c r="FO130" s="0"/>
      <c r="FP130" s="0"/>
      <c r="FQ130" s="0"/>
      <c r="FR130" s="0"/>
      <c r="FS130" s="0"/>
      <c r="FT130" s="0"/>
      <c r="FU130" s="0"/>
      <c r="FV130" s="0"/>
      <c r="FW130" s="0"/>
      <c r="FX130" s="0"/>
      <c r="FY130" s="0"/>
      <c r="FZ130" s="0"/>
      <c r="GA130" s="0"/>
      <c r="GB130" s="0"/>
      <c r="GC130" s="0"/>
      <c r="GD130" s="0"/>
      <c r="GE130" s="0"/>
      <c r="GF130" s="0"/>
      <c r="GG130" s="0"/>
      <c r="GH130" s="0"/>
      <c r="GI130" s="0"/>
      <c r="GJ130" s="0"/>
      <c r="GK130" s="0"/>
      <c r="GL130" s="0"/>
      <c r="GM130" s="0"/>
      <c r="GN130" s="0"/>
      <c r="GO130" s="0"/>
      <c r="GP130" s="0"/>
      <c r="GQ130" s="0"/>
      <c r="GR130" s="0"/>
      <c r="GS130" s="0"/>
      <c r="GT130" s="0"/>
      <c r="GU130" s="0"/>
      <c r="GV130" s="0"/>
      <c r="GW130" s="0"/>
      <c r="GX130" s="0"/>
      <c r="GY130" s="0"/>
      <c r="GZ130" s="0"/>
      <c r="HA130" s="0"/>
      <c r="HB130" s="0"/>
      <c r="HC130" s="0"/>
      <c r="HD130" s="0"/>
      <c r="HE130" s="0"/>
      <c r="HF130" s="0"/>
      <c r="HG130" s="0"/>
      <c r="HH130" s="0"/>
      <c r="HI130" s="0"/>
      <c r="HJ130" s="0"/>
      <c r="HK130" s="0"/>
      <c r="HL130" s="0"/>
      <c r="HM130" s="0"/>
      <c r="HN130" s="0"/>
      <c r="HO130" s="0"/>
      <c r="HP130" s="0"/>
      <c r="HQ130" s="0"/>
      <c r="HR130" s="0"/>
      <c r="HS130" s="0"/>
      <c r="HT130" s="0"/>
      <c r="HU130" s="0"/>
      <c r="HV130" s="0"/>
      <c r="HW130" s="0"/>
      <c r="HX130" s="0"/>
      <c r="HY130" s="0"/>
      <c r="HZ130" s="0"/>
      <c r="IA130" s="0"/>
      <c r="IB130" s="0"/>
      <c r="IC130" s="0"/>
      <c r="ID130" s="0"/>
      <c r="IE130" s="0"/>
      <c r="IF130" s="0"/>
      <c r="IG130" s="0"/>
      <c r="IH130" s="0"/>
      <c r="II130" s="0"/>
      <c r="IJ130" s="0"/>
      <c r="IK130" s="0"/>
      <c r="IL130" s="0"/>
      <c r="IM130" s="0"/>
      <c r="IN130" s="0"/>
      <c r="IO130" s="0"/>
      <c r="IP130" s="0"/>
      <c r="IQ130" s="0"/>
      <c r="IR130" s="0"/>
      <c r="IS130" s="0"/>
      <c r="IT130" s="0"/>
      <c r="IU130" s="0"/>
      <c r="IV130" s="0"/>
      <c r="IW13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1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2" topLeftCell="C27" activePane="bottomRight" state="frozen"/>
      <selection pane="topLeft" activeCell="A1" activeCellId="0" sqref="A1"/>
      <selection pane="topRight" activeCell="C1" activeCellId="0" sqref="C1"/>
      <selection pane="bottomLeft" activeCell="A27" activeCellId="0" sqref="A27"/>
      <selection pane="bottomRight" activeCell="C68" activeCellId="0" sqref="C6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2" width="4.7"/>
    <col collapsed="false" customWidth="true" hidden="false" outlineLevel="0" max="2" min="2" style="11" width="35.13"/>
    <col collapsed="false" customWidth="true" hidden="false" outlineLevel="0" max="3" min="3" style="11" width="10.99"/>
    <col collapsed="false" customWidth="true" hidden="false" outlineLevel="0" max="4" min="4" style="103" width="9.7"/>
    <col collapsed="false" customWidth="true" hidden="false" outlineLevel="0" max="6" min="5" style="103" width="8.14"/>
    <col collapsed="false" customWidth="true" hidden="false" outlineLevel="0" max="7" min="7" style="103" width="8.41"/>
    <col collapsed="false" customWidth="true" hidden="false" outlineLevel="0" max="8" min="8" style="103" width="8.14"/>
    <col collapsed="false" customWidth="true" hidden="false" outlineLevel="0" max="23" min="9" style="103" width="10.85"/>
    <col collapsed="false" customWidth="true" hidden="false" outlineLevel="0" max="24" min="24" style="102" width="8.14"/>
    <col collapsed="false" customWidth="true" hidden="false" outlineLevel="0" max="35" min="25" style="11" width="8.14"/>
    <col collapsed="false" customWidth="false" hidden="false" outlineLevel="0" max="257" min="36" style="11" width="9.14"/>
  </cols>
  <sheetData>
    <row r="1" customFormat="false" ht="12.75" hidden="false" customHeight="false" outlineLevel="0" collapsed="false">
      <c r="A1" s="3" t="n">
        <v>1</v>
      </c>
      <c r="B1" s="104" t="s">
        <v>293</v>
      </c>
      <c r="C1" s="190" t="n">
        <v>0</v>
      </c>
      <c r="D1" s="178" t="n">
        <f aca="false">C1+1</f>
        <v>1</v>
      </c>
      <c r="E1" s="178" t="n">
        <f aca="false">D1+1</f>
        <v>2</v>
      </c>
      <c r="F1" s="178" t="n">
        <f aca="false">E1+1</f>
        <v>3</v>
      </c>
      <c r="G1" s="178" t="n">
        <f aca="false">F1+1</f>
        <v>4</v>
      </c>
      <c r="H1" s="178" t="n">
        <f aca="false">G1+1</f>
        <v>5</v>
      </c>
      <c r="I1" s="178" t="n">
        <f aca="false">H1+1</f>
        <v>6</v>
      </c>
      <c r="J1" s="178" t="n">
        <f aca="false">I1+1</f>
        <v>7</v>
      </c>
      <c r="K1" s="178" t="n">
        <f aca="false">J1+1</f>
        <v>8</v>
      </c>
      <c r="L1" s="178" t="n">
        <f aca="false">K1+1</f>
        <v>9</v>
      </c>
      <c r="M1" s="178" t="n">
        <f aca="false">L1+1</f>
        <v>10</v>
      </c>
      <c r="N1" s="178" t="n">
        <f aca="false">M1+1</f>
        <v>11</v>
      </c>
      <c r="O1" s="178" t="n">
        <f aca="false">N1+1</f>
        <v>12</v>
      </c>
      <c r="P1" s="178" t="n">
        <f aca="false">O1+1</f>
        <v>13</v>
      </c>
      <c r="Q1" s="178" t="n">
        <f aca="false">P1+1</f>
        <v>14</v>
      </c>
      <c r="R1" s="178" t="n">
        <f aca="false">Q1+1</f>
        <v>15</v>
      </c>
      <c r="S1" s="178" t="n">
        <f aca="false">R1+1</f>
        <v>16</v>
      </c>
      <c r="T1" s="178" t="n">
        <f aca="false">S1+1</f>
        <v>17</v>
      </c>
      <c r="U1" s="178" t="n">
        <f aca="false">T1+1</f>
        <v>18</v>
      </c>
      <c r="V1" s="178" t="n">
        <f aca="false">U1+1</f>
        <v>19</v>
      </c>
      <c r="W1" s="178" t="n">
        <f aca="false">V1+1</f>
        <v>20</v>
      </c>
      <c r="X1" s="105" t="s">
        <v>135</v>
      </c>
    </row>
    <row r="2" customFormat="false" ht="12.75" hidden="false" customHeight="false" outlineLevel="0" collapsed="false">
      <c r="A2" s="106" t="n">
        <f aca="false">A1+1</f>
        <v>2</v>
      </c>
      <c r="B2" s="107"/>
      <c r="C2" s="108" t="s">
        <v>2</v>
      </c>
      <c r="D2" s="109" t="n">
        <v>2001</v>
      </c>
      <c r="E2" s="109" t="n">
        <f aca="false">D2+1</f>
        <v>2002</v>
      </c>
      <c r="F2" s="109" t="n">
        <f aca="false">E2+1</f>
        <v>2003</v>
      </c>
      <c r="G2" s="109" t="n">
        <f aca="false">F2+1</f>
        <v>2004</v>
      </c>
      <c r="H2" s="109" t="n">
        <f aca="false">G2+1</f>
        <v>2005</v>
      </c>
      <c r="I2" s="109" t="n">
        <f aca="false">H2+1</f>
        <v>2006</v>
      </c>
      <c r="J2" s="109" t="n">
        <f aca="false">I2+1</f>
        <v>2007</v>
      </c>
      <c r="K2" s="109" t="n">
        <f aca="false">J2+1</f>
        <v>2008</v>
      </c>
      <c r="L2" s="109" t="n">
        <f aca="false">K2+1</f>
        <v>2009</v>
      </c>
      <c r="M2" s="109" t="n">
        <f aca="false">L2+1</f>
        <v>2010</v>
      </c>
      <c r="N2" s="109" t="n">
        <f aca="false">M2+1</f>
        <v>2011</v>
      </c>
      <c r="O2" s="109" t="n">
        <f aca="false">N2+1</f>
        <v>2012</v>
      </c>
      <c r="P2" s="109" t="n">
        <f aca="false">O2+1</f>
        <v>2013</v>
      </c>
      <c r="Q2" s="109" t="n">
        <f aca="false">P2+1</f>
        <v>2014</v>
      </c>
      <c r="R2" s="109" t="n">
        <f aca="false">Q2+1</f>
        <v>2015</v>
      </c>
      <c r="S2" s="109" t="n">
        <f aca="false">R2+1</f>
        <v>2016</v>
      </c>
      <c r="T2" s="109" t="n">
        <f aca="false">S2+1</f>
        <v>2017</v>
      </c>
      <c r="U2" s="109" t="n">
        <f aca="false">T2+1</f>
        <v>2018</v>
      </c>
      <c r="V2" s="109" t="n">
        <f aca="false">U2+1</f>
        <v>2019</v>
      </c>
      <c r="W2" s="109" t="n">
        <f aca="false">V2+1</f>
        <v>2020</v>
      </c>
      <c r="X2" s="110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  <c r="EH2" s="107"/>
      <c r="EI2" s="107"/>
      <c r="EJ2" s="107"/>
      <c r="EK2" s="107"/>
      <c r="EL2" s="107"/>
      <c r="EM2" s="107"/>
      <c r="EN2" s="107"/>
      <c r="EO2" s="107"/>
      <c r="EP2" s="107"/>
      <c r="EQ2" s="107"/>
      <c r="ER2" s="107"/>
      <c r="ES2" s="107"/>
      <c r="ET2" s="107"/>
      <c r="EU2" s="107"/>
      <c r="EV2" s="107"/>
      <c r="EW2" s="107"/>
      <c r="EX2" s="107"/>
      <c r="EY2" s="107"/>
      <c r="EZ2" s="107"/>
      <c r="FA2" s="107"/>
      <c r="FB2" s="107"/>
      <c r="FC2" s="107"/>
      <c r="FD2" s="107"/>
      <c r="FE2" s="107"/>
      <c r="FF2" s="107"/>
      <c r="FG2" s="107"/>
      <c r="FH2" s="107"/>
      <c r="FI2" s="107"/>
      <c r="FJ2" s="107"/>
      <c r="FK2" s="107"/>
      <c r="FL2" s="107"/>
      <c r="FM2" s="107"/>
      <c r="FN2" s="107"/>
      <c r="FO2" s="107"/>
      <c r="FP2" s="107"/>
      <c r="FQ2" s="107"/>
      <c r="FR2" s="107"/>
      <c r="FS2" s="107"/>
      <c r="FT2" s="107"/>
      <c r="FU2" s="107"/>
      <c r="FV2" s="107"/>
      <c r="FW2" s="107"/>
      <c r="FX2" s="107"/>
      <c r="FY2" s="107"/>
      <c r="FZ2" s="107"/>
      <c r="GA2" s="107"/>
      <c r="GB2" s="107"/>
      <c r="GC2" s="107"/>
      <c r="GD2" s="107"/>
      <c r="GE2" s="107"/>
      <c r="GF2" s="107"/>
      <c r="GG2" s="107"/>
      <c r="GH2" s="107"/>
      <c r="GI2" s="107"/>
      <c r="GJ2" s="107"/>
      <c r="GK2" s="107"/>
      <c r="GL2" s="107"/>
      <c r="GM2" s="107"/>
      <c r="GN2" s="107"/>
      <c r="GO2" s="107"/>
      <c r="GP2" s="107"/>
      <c r="GQ2" s="107"/>
      <c r="GR2" s="107"/>
      <c r="GS2" s="107"/>
      <c r="GT2" s="107"/>
      <c r="GU2" s="107"/>
      <c r="GV2" s="107"/>
      <c r="GW2" s="107"/>
      <c r="GX2" s="107"/>
      <c r="GY2" s="107"/>
      <c r="GZ2" s="107"/>
      <c r="HA2" s="107"/>
      <c r="HB2" s="107"/>
      <c r="HC2" s="107"/>
      <c r="HD2" s="107"/>
      <c r="HE2" s="107"/>
      <c r="HF2" s="107"/>
      <c r="HG2" s="107"/>
      <c r="HH2" s="107"/>
      <c r="HI2" s="107"/>
      <c r="HJ2" s="107"/>
      <c r="HK2" s="107"/>
      <c r="HL2" s="107"/>
      <c r="HM2" s="107"/>
      <c r="HN2" s="107"/>
      <c r="HO2" s="107"/>
      <c r="HP2" s="107"/>
      <c r="HQ2" s="107"/>
      <c r="HR2" s="107"/>
      <c r="HS2" s="107"/>
      <c r="HT2" s="107"/>
      <c r="HU2" s="107"/>
      <c r="HV2" s="107"/>
      <c r="HW2" s="107"/>
      <c r="HX2" s="107"/>
      <c r="HY2" s="107"/>
      <c r="HZ2" s="107"/>
      <c r="IA2" s="107"/>
      <c r="IB2" s="107"/>
      <c r="IC2" s="107"/>
      <c r="ID2" s="107"/>
      <c r="IE2" s="107"/>
      <c r="IF2" s="107"/>
      <c r="IG2" s="107"/>
      <c r="IH2" s="107"/>
      <c r="II2" s="107"/>
      <c r="IJ2" s="107"/>
      <c r="IK2" s="107"/>
      <c r="IL2" s="107"/>
      <c r="IM2" s="107"/>
      <c r="IN2" s="107"/>
      <c r="IO2" s="107"/>
      <c r="IP2" s="107"/>
      <c r="IQ2" s="107"/>
      <c r="IR2" s="107"/>
      <c r="IS2" s="107"/>
      <c r="IT2" s="107"/>
      <c r="IU2" s="107"/>
      <c r="IV2" s="107"/>
      <c r="IW2" s="107"/>
    </row>
    <row r="3" customFormat="false" ht="12.75" hidden="false" customHeight="false" outlineLevel="0" collapsed="false">
      <c r="A3" s="106" t="n">
        <f aca="false">A2+1</f>
        <v>3</v>
      </c>
      <c r="B3" s="20" t="s">
        <v>294</v>
      </c>
      <c r="C3" s="20"/>
      <c r="X3" s="112"/>
    </row>
    <row r="4" customFormat="false" ht="12.75" hidden="false" customHeight="false" outlineLevel="0" collapsed="false">
      <c r="A4" s="106" t="n">
        <f aca="false">A3+1</f>
        <v>4</v>
      </c>
      <c r="B4" s="11" t="s">
        <v>295</v>
      </c>
      <c r="D4" s="181" t="n">
        <f aca="false">'EBSCS CF'!D30</f>
        <v>1</v>
      </c>
      <c r="E4" s="18" t="n">
        <f aca="false">'EBSCS CF'!D31</f>
        <v>100</v>
      </c>
      <c r="F4" s="18" t="n">
        <f aca="false">'EBSCS CF'!E31</f>
        <v>100</v>
      </c>
      <c r="G4" s="18" t="n">
        <f aca="false">'EBSCS CF'!F31</f>
        <v>100</v>
      </c>
      <c r="H4" s="18" t="n">
        <f aca="false">'EBSCS CF'!G31</f>
        <v>100</v>
      </c>
      <c r="I4" s="18" t="n">
        <f aca="false">'EBSCS CF'!H31</f>
        <v>100</v>
      </c>
      <c r="J4" s="18" t="n">
        <f aca="false">'EBSCS CF'!I31</f>
        <v>100</v>
      </c>
      <c r="K4" s="18" t="n">
        <f aca="false">'EBSCS CF'!J31</f>
        <v>100</v>
      </c>
      <c r="L4" s="18" t="n">
        <f aca="false">'EBSCS CF'!K31</f>
        <v>100</v>
      </c>
      <c r="M4" s="18" t="n">
        <f aca="false">'EBSCS CF'!L31</f>
        <v>100</v>
      </c>
      <c r="N4" s="18" t="n">
        <f aca="false">'EBSCS CF'!M31</f>
        <v>100</v>
      </c>
      <c r="O4" s="18" t="n">
        <f aca="false">'EBSCS CF'!N31</f>
        <v>100</v>
      </c>
      <c r="P4" s="18" t="n">
        <f aca="false">'EBSCS CF'!O31</f>
        <v>100</v>
      </c>
      <c r="Q4" s="18" t="n">
        <f aca="false">'EBSCS CF'!P31</f>
        <v>100</v>
      </c>
      <c r="R4" s="18" t="n">
        <f aca="false">'EBSCS CF'!Q31</f>
        <v>100</v>
      </c>
      <c r="S4" s="18" t="n">
        <f aca="false">'EBSCS CF'!R31</f>
        <v>100</v>
      </c>
      <c r="T4" s="18" t="n">
        <f aca="false">'EBSCS CF'!S31</f>
        <v>100</v>
      </c>
      <c r="U4" s="18" t="n">
        <f aca="false">'EBSCS CF'!T31</f>
        <v>100</v>
      </c>
      <c r="V4" s="18" t="n">
        <f aca="false">'EBSCS CF'!U31</f>
        <v>100</v>
      </c>
      <c r="W4" s="18" t="n">
        <f aca="false">'EBSCS CF'!V31</f>
        <v>100</v>
      </c>
      <c r="X4" s="113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70"/>
      <c r="DS4" s="170"/>
      <c r="DT4" s="170"/>
      <c r="DU4" s="170"/>
      <c r="DV4" s="170"/>
      <c r="DW4" s="170"/>
      <c r="DX4" s="170"/>
      <c r="DY4" s="170"/>
      <c r="DZ4" s="170"/>
      <c r="EA4" s="170"/>
      <c r="EB4" s="170"/>
      <c r="EC4" s="170"/>
      <c r="ED4" s="170"/>
      <c r="EE4" s="170"/>
      <c r="EF4" s="170"/>
      <c r="EG4" s="170"/>
      <c r="EH4" s="170"/>
      <c r="EI4" s="170"/>
      <c r="EJ4" s="170"/>
      <c r="EK4" s="170"/>
      <c r="EL4" s="170"/>
      <c r="EM4" s="170"/>
      <c r="EN4" s="170"/>
      <c r="EO4" s="170"/>
      <c r="EP4" s="170"/>
      <c r="EQ4" s="170"/>
      <c r="ER4" s="170"/>
      <c r="ES4" s="170"/>
      <c r="ET4" s="170"/>
      <c r="EU4" s="170"/>
      <c r="EV4" s="170"/>
      <c r="EW4" s="170"/>
      <c r="EX4" s="170"/>
      <c r="EY4" s="170"/>
      <c r="EZ4" s="170"/>
      <c r="FA4" s="170"/>
      <c r="FB4" s="170"/>
      <c r="FC4" s="170"/>
      <c r="FD4" s="170"/>
      <c r="FE4" s="170"/>
      <c r="FF4" s="170"/>
      <c r="FG4" s="170"/>
      <c r="FH4" s="170"/>
      <c r="FI4" s="170"/>
      <c r="FJ4" s="170"/>
      <c r="FK4" s="170"/>
      <c r="FL4" s="170"/>
      <c r="FM4" s="170"/>
      <c r="FN4" s="170"/>
      <c r="FO4" s="170"/>
      <c r="FP4" s="170"/>
      <c r="FQ4" s="170"/>
      <c r="FR4" s="170"/>
      <c r="FS4" s="170"/>
      <c r="FT4" s="170"/>
      <c r="FU4" s="170"/>
      <c r="FV4" s="170"/>
      <c r="FW4" s="170"/>
      <c r="FX4" s="170"/>
      <c r="FY4" s="170"/>
      <c r="FZ4" s="170"/>
      <c r="GA4" s="170"/>
      <c r="GB4" s="170"/>
      <c r="GC4" s="170"/>
      <c r="GD4" s="170"/>
      <c r="GE4" s="170"/>
      <c r="GF4" s="170"/>
      <c r="GG4" s="170"/>
      <c r="GH4" s="170"/>
      <c r="GI4" s="170"/>
      <c r="GJ4" s="170"/>
      <c r="GK4" s="170"/>
      <c r="GL4" s="170"/>
      <c r="GM4" s="170"/>
      <c r="GN4" s="170"/>
      <c r="GO4" s="170"/>
      <c r="GP4" s="170"/>
      <c r="GQ4" s="170"/>
      <c r="GR4" s="170"/>
      <c r="GS4" s="170"/>
      <c r="GT4" s="170"/>
      <c r="GU4" s="170"/>
      <c r="GV4" s="170"/>
      <c r="GW4" s="170"/>
      <c r="GX4" s="170"/>
      <c r="GY4" s="170"/>
      <c r="GZ4" s="170"/>
      <c r="HA4" s="170"/>
      <c r="HB4" s="170"/>
      <c r="HC4" s="170"/>
      <c r="HD4" s="170"/>
      <c r="HE4" s="170"/>
      <c r="HF4" s="170"/>
      <c r="HG4" s="170"/>
      <c r="HH4" s="170"/>
      <c r="HI4" s="170"/>
      <c r="HJ4" s="170"/>
      <c r="HK4" s="170"/>
      <c r="HL4" s="170"/>
      <c r="HM4" s="170"/>
      <c r="HN4" s="170"/>
      <c r="HO4" s="170"/>
      <c r="HP4" s="170"/>
      <c r="HQ4" s="170"/>
      <c r="HR4" s="170"/>
      <c r="HS4" s="170"/>
      <c r="HT4" s="170"/>
      <c r="HU4" s="170"/>
      <c r="HV4" s="170"/>
      <c r="HW4" s="170"/>
      <c r="HX4" s="170"/>
      <c r="HY4" s="170"/>
      <c r="HZ4" s="170"/>
      <c r="IA4" s="170"/>
      <c r="IB4" s="170"/>
      <c r="IC4" s="170"/>
      <c r="ID4" s="170"/>
      <c r="IE4" s="170"/>
      <c r="IF4" s="170"/>
      <c r="IG4" s="170"/>
      <c r="IH4" s="170"/>
      <c r="II4" s="170"/>
      <c r="IJ4" s="170"/>
      <c r="IK4" s="170"/>
      <c r="IL4" s="170"/>
      <c r="IM4" s="170"/>
      <c r="IN4" s="170"/>
      <c r="IO4" s="170"/>
      <c r="IP4" s="170"/>
      <c r="IQ4" s="170"/>
      <c r="IR4" s="170"/>
      <c r="IS4" s="170"/>
      <c r="IT4" s="170"/>
      <c r="IU4" s="170"/>
      <c r="IV4" s="170"/>
      <c r="IW4" s="170"/>
    </row>
    <row r="5" customFormat="false" ht="12.75" hidden="false" customHeight="false" outlineLevel="0" collapsed="false">
      <c r="A5" s="106" t="n">
        <f aca="false">A4+1</f>
        <v>5</v>
      </c>
      <c r="B5" s="11" t="s">
        <v>296</v>
      </c>
      <c r="D5" s="18" t="n">
        <f aca="false">'EBSCS CF'!D8</f>
        <v>-2823.93059011881</v>
      </c>
      <c r="E5" s="18" t="n">
        <f aca="false">'EBSCS CF'!E8</f>
        <v>-5890.59683490238</v>
      </c>
      <c r="F5" s="18" t="n">
        <f aca="false">'EBSCS CF'!F8</f>
        <v>-10428.1212353197</v>
      </c>
      <c r="G5" s="18" t="n">
        <f aca="false">'EBSCS CF'!G8</f>
        <v>25878.0729513505</v>
      </c>
      <c r="H5" s="18" t="n">
        <f aca="false">'EBSCS CF'!H8</f>
        <v>40030.2230560303</v>
      </c>
      <c r="I5" s="18" t="n">
        <f aca="false">'EBSCS CF'!I8</f>
        <v>51533.198478786</v>
      </c>
      <c r="J5" s="18" t="n">
        <f aca="false">'EBSCS CF'!J8</f>
        <v>75088.2491896998</v>
      </c>
      <c r="K5" s="18" t="n">
        <f aca="false">'EBSCS CF'!K8</f>
        <v>99697.7325619777</v>
      </c>
      <c r="L5" s="18" t="n">
        <f aca="false">'EBSCS CF'!L8</f>
        <v>124644.183374856</v>
      </c>
      <c r="M5" s="18" t="n">
        <f aca="false">'EBSCS CF'!M8</f>
        <v>150280.263665814</v>
      </c>
      <c r="N5" s="18" t="n">
        <f aca="false">'EBSCS CF'!N8</f>
        <v>166606.027601811</v>
      </c>
      <c r="O5" s="18" t="n">
        <f aca="false">'EBSCS CF'!O8</f>
        <v>186162.566699334</v>
      </c>
      <c r="P5" s="18" t="n">
        <f aca="false">'EBSCS CF'!P8</f>
        <v>204729.450239447</v>
      </c>
      <c r="Q5" s="18" t="n">
        <f aca="false">'EBSCS CF'!Q8</f>
        <v>224618.356515723</v>
      </c>
      <c r="R5" s="18" t="n">
        <f aca="false">'EBSCS CF'!R8</f>
        <v>242897.779170289</v>
      </c>
      <c r="S5" s="18" t="n">
        <f aca="false">'EBSCS CF'!S8</f>
        <v>259318.05193825</v>
      </c>
      <c r="T5" s="18" t="n">
        <f aca="false">'EBSCS CF'!T8</f>
        <v>276516.517193069</v>
      </c>
      <c r="U5" s="18" t="n">
        <f aca="false">'EBSCS CF'!U8</f>
        <v>300736.373321374</v>
      </c>
      <c r="V5" s="18" t="n">
        <f aca="false">'EBSCS CF'!V8</f>
        <v>326266.53016784</v>
      </c>
      <c r="W5" s="18" t="n">
        <f aca="false">'EBSCS CF'!W8</f>
        <v>353154.397267805</v>
      </c>
      <c r="X5" s="185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70"/>
      <c r="AY5" s="170"/>
      <c r="AZ5" s="170"/>
      <c r="BA5" s="170"/>
      <c r="BB5" s="170"/>
      <c r="BC5" s="170"/>
      <c r="BD5" s="170"/>
      <c r="BE5" s="170"/>
      <c r="BF5" s="170"/>
      <c r="BG5" s="170"/>
      <c r="BH5" s="170"/>
      <c r="BI5" s="170"/>
      <c r="BJ5" s="170"/>
      <c r="BK5" s="170"/>
      <c r="BL5" s="170"/>
      <c r="BM5" s="170"/>
      <c r="BN5" s="170"/>
      <c r="BO5" s="170"/>
      <c r="BP5" s="170"/>
      <c r="BQ5" s="170"/>
      <c r="BR5" s="170"/>
      <c r="BS5" s="170"/>
      <c r="BT5" s="170"/>
      <c r="BU5" s="170"/>
      <c r="BV5" s="170"/>
      <c r="BW5" s="170"/>
      <c r="BX5" s="170"/>
      <c r="BY5" s="170"/>
      <c r="BZ5" s="170"/>
      <c r="CA5" s="170"/>
      <c r="CB5" s="170"/>
      <c r="CC5" s="170"/>
      <c r="CD5" s="170"/>
      <c r="CE5" s="170"/>
      <c r="CF5" s="170"/>
      <c r="CG5" s="170"/>
      <c r="CH5" s="170"/>
      <c r="CI5" s="170"/>
      <c r="CJ5" s="170"/>
      <c r="CK5" s="170"/>
      <c r="CL5" s="170"/>
      <c r="CM5" s="170"/>
      <c r="CN5" s="170"/>
      <c r="CO5" s="170"/>
      <c r="CP5" s="170"/>
      <c r="CQ5" s="170"/>
      <c r="CR5" s="170"/>
      <c r="CS5" s="170"/>
      <c r="CT5" s="170"/>
      <c r="CU5" s="170"/>
      <c r="CV5" s="170"/>
      <c r="CW5" s="170"/>
      <c r="CX5" s="170"/>
      <c r="CY5" s="170"/>
      <c r="CZ5" s="170"/>
      <c r="DA5" s="170"/>
      <c r="DB5" s="170"/>
      <c r="DC5" s="170"/>
      <c r="DD5" s="170"/>
      <c r="DE5" s="170"/>
      <c r="DF5" s="170"/>
      <c r="DG5" s="170"/>
      <c r="DH5" s="170"/>
      <c r="DI5" s="170"/>
      <c r="DJ5" s="170"/>
      <c r="DK5" s="170"/>
      <c r="DL5" s="170"/>
      <c r="DM5" s="170"/>
      <c r="DN5" s="170"/>
      <c r="DO5" s="170"/>
      <c r="DP5" s="170"/>
      <c r="DQ5" s="170"/>
      <c r="DR5" s="170"/>
      <c r="DS5" s="170"/>
      <c r="DT5" s="170"/>
      <c r="DU5" s="170"/>
      <c r="DV5" s="170"/>
      <c r="DW5" s="170"/>
      <c r="DX5" s="170"/>
      <c r="DY5" s="170"/>
      <c r="DZ5" s="170"/>
      <c r="EA5" s="170"/>
      <c r="EB5" s="170"/>
      <c r="EC5" s="170"/>
      <c r="ED5" s="170"/>
      <c r="EE5" s="170"/>
      <c r="EF5" s="170"/>
      <c r="EG5" s="170"/>
      <c r="EH5" s="170"/>
      <c r="EI5" s="170"/>
      <c r="EJ5" s="170"/>
      <c r="EK5" s="170"/>
      <c r="EL5" s="170"/>
      <c r="EM5" s="170"/>
      <c r="EN5" s="170"/>
      <c r="EO5" s="170"/>
      <c r="EP5" s="170"/>
      <c r="EQ5" s="170"/>
      <c r="ER5" s="170"/>
      <c r="ES5" s="170"/>
      <c r="ET5" s="170"/>
      <c r="EU5" s="170"/>
      <c r="EV5" s="170"/>
      <c r="EW5" s="170"/>
      <c r="EX5" s="170"/>
      <c r="EY5" s="170"/>
      <c r="EZ5" s="170"/>
      <c r="FA5" s="170"/>
      <c r="FB5" s="170"/>
      <c r="FC5" s="170"/>
      <c r="FD5" s="170"/>
      <c r="FE5" s="170"/>
      <c r="FF5" s="170"/>
      <c r="FG5" s="170"/>
      <c r="FH5" s="170"/>
      <c r="FI5" s="170"/>
      <c r="FJ5" s="170"/>
      <c r="FK5" s="170"/>
      <c r="FL5" s="170"/>
      <c r="FM5" s="170"/>
      <c r="FN5" s="170"/>
      <c r="FO5" s="170"/>
      <c r="FP5" s="170"/>
      <c r="FQ5" s="170"/>
      <c r="FR5" s="170"/>
      <c r="FS5" s="170"/>
      <c r="FT5" s="170"/>
      <c r="FU5" s="170"/>
      <c r="FV5" s="170"/>
      <c r="FW5" s="170"/>
      <c r="FX5" s="170"/>
      <c r="FY5" s="170"/>
      <c r="FZ5" s="170"/>
      <c r="GA5" s="170"/>
      <c r="GB5" s="170"/>
      <c r="GC5" s="170"/>
      <c r="GD5" s="170"/>
      <c r="GE5" s="170"/>
      <c r="GF5" s="170"/>
      <c r="GG5" s="170"/>
      <c r="GH5" s="170"/>
      <c r="GI5" s="170"/>
      <c r="GJ5" s="170"/>
      <c r="GK5" s="170"/>
      <c r="GL5" s="170"/>
      <c r="GM5" s="170"/>
      <c r="GN5" s="170"/>
      <c r="GO5" s="170"/>
      <c r="GP5" s="170"/>
      <c r="GQ5" s="170"/>
      <c r="GR5" s="170"/>
      <c r="GS5" s="170"/>
      <c r="GT5" s="170"/>
      <c r="GU5" s="170"/>
      <c r="GV5" s="170"/>
      <c r="GW5" s="170"/>
      <c r="GX5" s="170"/>
      <c r="GY5" s="170"/>
      <c r="GZ5" s="170"/>
      <c r="HA5" s="170"/>
      <c r="HB5" s="170"/>
      <c r="HC5" s="170"/>
      <c r="HD5" s="170"/>
      <c r="HE5" s="170"/>
      <c r="HF5" s="170"/>
      <c r="HG5" s="170"/>
      <c r="HH5" s="170"/>
      <c r="HI5" s="170"/>
      <c r="HJ5" s="170"/>
      <c r="HK5" s="170"/>
      <c r="HL5" s="170"/>
      <c r="HM5" s="170"/>
      <c r="HN5" s="170"/>
      <c r="HO5" s="170"/>
      <c r="HP5" s="170"/>
      <c r="HQ5" s="170"/>
      <c r="HR5" s="170"/>
      <c r="HS5" s="170"/>
      <c r="HT5" s="170"/>
      <c r="HU5" s="170"/>
      <c r="HV5" s="170"/>
      <c r="HW5" s="170"/>
      <c r="HX5" s="170"/>
      <c r="HY5" s="170"/>
      <c r="HZ5" s="170"/>
      <c r="IA5" s="170"/>
      <c r="IB5" s="170"/>
      <c r="IC5" s="170"/>
      <c r="ID5" s="170"/>
      <c r="IE5" s="170"/>
      <c r="IF5" s="170"/>
      <c r="IG5" s="170"/>
      <c r="IH5" s="170"/>
      <c r="II5" s="170"/>
      <c r="IJ5" s="170"/>
      <c r="IK5" s="170"/>
      <c r="IL5" s="170"/>
      <c r="IM5" s="170"/>
      <c r="IN5" s="170"/>
      <c r="IO5" s="170"/>
      <c r="IP5" s="170"/>
      <c r="IQ5" s="170"/>
      <c r="IR5" s="170"/>
      <c r="IS5" s="170"/>
      <c r="IT5" s="170"/>
      <c r="IU5" s="170"/>
      <c r="IV5" s="170"/>
      <c r="IW5" s="170"/>
    </row>
    <row r="6" customFormat="false" ht="12.75" hidden="false" customHeight="false" outlineLevel="0" collapsed="false">
      <c r="A6" s="106" t="n">
        <f aca="false">A5+1</f>
        <v>6</v>
      </c>
      <c r="B6" s="11" t="s">
        <v>297</v>
      </c>
      <c r="D6" s="18" t="n">
        <f aca="false">'EBSCS CF'!D14</f>
        <v>-5941.31989620107</v>
      </c>
      <c r="E6" s="18" t="n">
        <f aca="false">'EBSCS CF'!E14</f>
        <v>-1249.41051953125</v>
      </c>
      <c r="F6" s="18" t="n">
        <f aca="false">'EBSCS CF'!F14</f>
        <v>-991.430350585937</v>
      </c>
      <c r="G6" s="18" t="n">
        <f aca="false">'EBSCS CF'!G14</f>
        <v>-3732.58917797851</v>
      </c>
      <c r="H6" s="18" t="n">
        <f aca="false">'EBSCS CF'!H14</f>
        <v>-3899.37946624756</v>
      </c>
      <c r="I6" s="18" t="n">
        <f aca="false">'EBSCS CF'!I14</f>
        <v>-4304.8674981781</v>
      </c>
      <c r="J6" s="18" t="n">
        <f aca="false">'EBSCS CF'!J14</f>
        <v>-1671.39331943222</v>
      </c>
      <c r="K6" s="18" t="n">
        <f aca="false">'EBSCS CF'!K14</f>
        <v>-3136.11402472105</v>
      </c>
      <c r="L6" s="18" t="n">
        <f aca="false">'EBSCS CF'!L14</f>
        <v>-1951.22426999618</v>
      </c>
      <c r="M6" s="18" t="n">
        <f aca="false">'EBSCS CF'!M14</f>
        <v>-3061.44865859677</v>
      </c>
      <c r="N6" s="18" t="n">
        <f aca="false">'EBSCS CF'!N14</f>
        <v>-1857.38888386129</v>
      </c>
      <c r="O6" s="18" t="n">
        <f aca="false">'EBSCS CF'!O14</f>
        <v>-1112.8022497631</v>
      </c>
      <c r="P6" s="18" t="n">
        <f aca="false">'EBSCS CF'!P14</f>
        <v>-1375.46085658394</v>
      </c>
      <c r="Q6" s="18" t="n">
        <f aca="false">'EBSCS CF'!Q14</f>
        <v>-1035.4716957186</v>
      </c>
      <c r="R6" s="18" t="n">
        <f aca="false">'EBSCS CF'!R14</f>
        <v>-1259.77970743509</v>
      </c>
      <c r="S6" s="18" t="n">
        <f aca="false">'EBSCS CF'!S14</f>
        <v>-949.701157561468</v>
      </c>
      <c r="T6" s="18" t="n">
        <f aca="false">'EBSCS CF'!T14</f>
        <v>-759.817087397954</v>
      </c>
      <c r="U6" s="18" t="n">
        <f aca="false">'EBSCS CF'!U14</f>
        <v>-1041.45239403527</v>
      </c>
      <c r="V6" s="18" t="n">
        <f aca="false">'EBSCS CF'!V14</f>
        <v>-747.497052083061</v>
      </c>
      <c r="W6" s="18" t="n">
        <f aca="false">'EBSCS CF'!W14</f>
        <v>-804.828689630684</v>
      </c>
      <c r="X6" s="185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170"/>
      <c r="AS6" s="170"/>
      <c r="AT6" s="170"/>
      <c r="AU6" s="170"/>
      <c r="AV6" s="170"/>
      <c r="AW6" s="170"/>
      <c r="AX6" s="170"/>
      <c r="AY6" s="170"/>
      <c r="AZ6" s="170"/>
      <c r="BA6" s="170"/>
      <c r="BB6" s="170"/>
      <c r="BC6" s="170"/>
      <c r="BD6" s="170"/>
      <c r="BE6" s="170"/>
      <c r="BF6" s="170"/>
      <c r="BG6" s="170"/>
      <c r="BH6" s="170"/>
      <c r="BI6" s="170"/>
      <c r="BJ6" s="170"/>
      <c r="BK6" s="170"/>
      <c r="BL6" s="170"/>
      <c r="BM6" s="170"/>
      <c r="BN6" s="170"/>
      <c r="BO6" s="170"/>
      <c r="BP6" s="170"/>
      <c r="BQ6" s="170"/>
      <c r="BR6" s="170"/>
      <c r="BS6" s="170"/>
      <c r="BT6" s="170"/>
      <c r="BU6" s="170"/>
      <c r="BV6" s="170"/>
      <c r="BW6" s="170"/>
      <c r="BX6" s="170"/>
      <c r="BY6" s="170"/>
      <c r="BZ6" s="170"/>
      <c r="CA6" s="170"/>
      <c r="CB6" s="170"/>
      <c r="CC6" s="170"/>
      <c r="CD6" s="170"/>
      <c r="CE6" s="170"/>
      <c r="CF6" s="170"/>
      <c r="CG6" s="170"/>
      <c r="CH6" s="170"/>
      <c r="CI6" s="170"/>
      <c r="CJ6" s="170"/>
      <c r="CK6" s="170"/>
      <c r="CL6" s="170"/>
      <c r="CM6" s="170"/>
      <c r="CN6" s="170"/>
      <c r="CO6" s="170"/>
      <c r="CP6" s="170"/>
      <c r="CQ6" s="170"/>
      <c r="CR6" s="170"/>
      <c r="CS6" s="170"/>
      <c r="CT6" s="170"/>
      <c r="CU6" s="170"/>
      <c r="CV6" s="170"/>
      <c r="CW6" s="170"/>
      <c r="CX6" s="170"/>
      <c r="CY6" s="170"/>
      <c r="CZ6" s="170"/>
      <c r="DA6" s="170"/>
      <c r="DB6" s="170"/>
      <c r="DC6" s="170"/>
      <c r="DD6" s="170"/>
      <c r="DE6" s="170"/>
      <c r="DF6" s="170"/>
      <c r="DG6" s="170"/>
      <c r="DH6" s="170"/>
      <c r="DI6" s="170"/>
      <c r="DJ6" s="170"/>
      <c r="DK6" s="170"/>
      <c r="DL6" s="170"/>
      <c r="DM6" s="170"/>
      <c r="DN6" s="170"/>
      <c r="DO6" s="170"/>
      <c r="DP6" s="170"/>
      <c r="DQ6" s="170"/>
      <c r="DR6" s="170"/>
      <c r="DS6" s="170"/>
      <c r="DT6" s="170"/>
      <c r="DU6" s="170"/>
      <c r="DV6" s="170"/>
      <c r="DW6" s="170"/>
      <c r="DX6" s="170"/>
      <c r="DY6" s="170"/>
      <c r="DZ6" s="170"/>
      <c r="EA6" s="170"/>
      <c r="EB6" s="170"/>
      <c r="EC6" s="170"/>
      <c r="ED6" s="170"/>
      <c r="EE6" s="170"/>
      <c r="EF6" s="170"/>
      <c r="EG6" s="170"/>
      <c r="EH6" s="170"/>
      <c r="EI6" s="170"/>
      <c r="EJ6" s="170"/>
      <c r="EK6" s="170"/>
      <c r="EL6" s="170"/>
      <c r="EM6" s="170"/>
      <c r="EN6" s="170"/>
      <c r="EO6" s="170"/>
      <c r="EP6" s="170"/>
      <c r="EQ6" s="170"/>
      <c r="ER6" s="170"/>
      <c r="ES6" s="170"/>
      <c r="ET6" s="170"/>
      <c r="EU6" s="170"/>
      <c r="EV6" s="170"/>
      <c r="EW6" s="170"/>
      <c r="EX6" s="170"/>
      <c r="EY6" s="170"/>
      <c r="EZ6" s="170"/>
      <c r="FA6" s="170"/>
      <c r="FB6" s="170"/>
      <c r="FC6" s="170"/>
      <c r="FD6" s="170"/>
      <c r="FE6" s="170"/>
      <c r="FF6" s="170"/>
      <c r="FG6" s="170"/>
      <c r="FH6" s="170"/>
      <c r="FI6" s="170"/>
      <c r="FJ6" s="170"/>
      <c r="FK6" s="170"/>
      <c r="FL6" s="170"/>
      <c r="FM6" s="170"/>
      <c r="FN6" s="170"/>
      <c r="FO6" s="170"/>
      <c r="FP6" s="170"/>
      <c r="FQ6" s="170"/>
      <c r="FR6" s="170"/>
      <c r="FS6" s="170"/>
      <c r="FT6" s="170"/>
      <c r="FU6" s="170"/>
      <c r="FV6" s="170"/>
      <c r="FW6" s="170"/>
      <c r="FX6" s="170"/>
      <c r="FY6" s="170"/>
      <c r="FZ6" s="170"/>
      <c r="GA6" s="170"/>
      <c r="GB6" s="170"/>
      <c r="GC6" s="170"/>
      <c r="GD6" s="170"/>
      <c r="GE6" s="170"/>
      <c r="GF6" s="170"/>
      <c r="GG6" s="170"/>
      <c r="GH6" s="170"/>
      <c r="GI6" s="170"/>
      <c r="GJ6" s="170"/>
      <c r="GK6" s="170"/>
      <c r="GL6" s="170"/>
      <c r="GM6" s="170"/>
      <c r="GN6" s="170"/>
      <c r="GO6" s="170"/>
      <c r="GP6" s="170"/>
      <c r="GQ6" s="170"/>
      <c r="GR6" s="170"/>
      <c r="GS6" s="170"/>
      <c r="GT6" s="170"/>
      <c r="GU6" s="170"/>
      <c r="GV6" s="170"/>
      <c r="GW6" s="170"/>
      <c r="GX6" s="170"/>
      <c r="GY6" s="170"/>
      <c r="GZ6" s="170"/>
      <c r="HA6" s="170"/>
      <c r="HB6" s="170"/>
      <c r="HC6" s="170"/>
      <c r="HD6" s="170"/>
      <c r="HE6" s="170"/>
      <c r="HF6" s="170"/>
      <c r="HG6" s="170"/>
      <c r="HH6" s="170"/>
      <c r="HI6" s="170"/>
      <c r="HJ6" s="170"/>
      <c r="HK6" s="170"/>
      <c r="HL6" s="170"/>
      <c r="HM6" s="170"/>
      <c r="HN6" s="170"/>
      <c r="HO6" s="170"/>
      <c r="HP6" s="170"/>
      <c r="HQ6" s="170"/>
      <c r="HR6" s="170"/>
      <c r="HS6" s="170"/>
      <c r="HT6" s="170"/>
      <c r="HU6" s="170"/>
      <c r="HV6" s="170"/>
      <c r="HW6" s="170"/>
      <c r="HX6" s="170"/>
      <c r="HY6" s="170"/>
      <c r="HZ6" s="170"/>
      <c r="IA6" s="170"/>
      <c r="IB6" s="170"/>
      <c r="IC6" s="170"/>
      <c r="ID6" s="170"/>
      <c r="IE6" s="170"/>
      <c r="IF6" s="170"/>
      <c r="IG6" s="170"/>
      <c r="IH6" s="170"/>
      <c r="II6" s="170"/>
      <c r="IJ6" s="170"/>
      <c r="IK6" s="170"/>
      <c r="IL6" s="170"/>
      <c r="IM6" s="170"/>
      <c r="IN6" s="170"/>
      <c r="IO6" s="170"/>
      <c r="IP6" s="170"/>
      <c r="IQ6" s="170"/>
      <c r="IR6" s="170"/>
      <c r="IS6" s="170"/>
      <c r="IT6" s="170"/>
      <c r="IU6" s="170"/>
      <c r="IV6" s="170"/>
      <c r="IW6" s="170"/>
    </row>
    <row r="7" customFormat="false" ht="12.75" hidden="false" customHeight="false" outlineLevel="0" collapsed="false">
      <c r="A7" s="106" t="n">
        <f aca="false">A6+1</f>
        <v>7</v>
      </c>
      <c r="B7" s="11" t="s">
        <v>270</v>
      </c>
      <c r="D7" s="18" t="n">
        <f aca="false">SUM(D4:D6)</f>
        <v>-8764.25048631988</v>
      </c>
      <c r="E7" s="18" t="n">
        <f aca="false">SUM(E4:E6)</f>
        <v>-7040.00735443363</v>
      </c>
      <c r="F7" s="18" t="n">
        <f aca="false">SUM(F4:F6)</f>
        <v>-11319.5515859056</v>
      </c>
      <c r="G7" s="18" t="n">
        <f aca="false">SUM(G4:G6)</f>
        <v>22245.483773372</v>
      </c>
      <c r="H7" s="18" t="n">
        <f aca="false">SUM(H4:H6)</f>
        <v>36230.8435897827</v>
      </c>
      <c r="I7" s="18" t="n">
        <f aca="false">SUM(I4:I6)</f>
        <v>47328.3309806079</v>
      </c>
      <c r="J7" s="18" t="n">
        <f aca="false">SUM(J4:J6)</f>
        <v>73516.8558702676</v>
      </c>
      <c r="K7" s="18" t="n">
        <f aca="false">SUM(K4:K6)</f>
        <v>96661.6185372567</v>
      </c>
      <c r="L7" s="18" t="n">
        <f aca="false">SUM(L4:L6)</f>
        <v>122792.95910486</v>
      </c>
      <c r="M7" s="18" t="n">
        <f aca="false">SUM(M4:M6)</f>
        <v>147318.815007217</v>
      </c>
      <c r="N7" s="18" t="n">
        <f aca="false">SUM(N4:N6)</f>
        <v>164848.63871795</v>
      </c>
      <c r="O7" s="18" t="n">
        <f aca="false">SUM(O4:O6)</f>
        <v>185149.764449571</v>
      </c>
      <c r="P7" s="18" t="n">
        <f aca="false">SUM(P4:P6)</f>
        <v>203453.989382863</v>
      </c>
      <c r="Q7" s="18" t="n">
        <f aca="false">SUM(Q4:Q6)</f>
        <v>223682.884820004</v>
      </c>
      <c r="R7" s="18" t="n">
        <f aca="false">SUM(R4:R6)</f>
        <v>241737.999462854</v>
      </c>
      <c r="S7" s="18" t="n">
        <f aca="false">SUM(S4:S6)</f>
        <v>258468.350780688</v>
      </c>
      <c r="T7" s="18" t="n">
        <f aca="false">SUM(T4:T6)</f>
        <v>275856.700105671</v>
      </c>
      <c r="U7" s="18" t="n">
        <f aca="false">SUM(U4:U6)</f>
        <v>299794.920927339</v>
      </c>
      <c r="V7" s="18" t="n">
        <f aca="false">SUM(V4:V6)</f>
        <v>325619.033115757</v>
      </c>
      <c r="W7" s="18" t="n">
        <f aca="false">SUM(W4:W6)</f>
        <v>352449.568578174</v>
      </c>
      <c r="X7" s="185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  <c r="AY7" s="170"/>
      <c r="AZ7" s="170"/>
      <c r="BA7" s="170"/>
      <c r="BB7" s="170"/>
      <c r="BC7" s="170"/>
      <c r="BD7" s="170"/>
      <c r="BE7" s="170"/>
      <c r="BF7" s="170"/>
      <c r="BG7" s="170"/>
      <c r="BH7" s="170"/>
      <c r="BI7" s="170"/>
      <c r="BJ7" s="170"/>
      <c r="BK7" s="170"/>
      <c r="BL7" s="170"/>
      <c r="BM7" s="170"/>
      <c r="BN7" s="170"/>
      <c r="BO7" s="170"/>
      <c r="BP7" s="170"/>
      <c r="BQ7" s="170"/>
      <c r="BR7" s="170"/>
      <c r="BS7" s="170"/>
      <c r="BT7" s="170"/>
      <c r="BU7" s="170"/>
      <c r="BV7" s="170"/>
      <c r="BW7" s="170"/>
      <c r="BX7" s="170"/>
      <c r="BY7" s="170"/>
      <c r="BZ7" s="170"/>
      <c r="CA7" s="170"/>
      <c r="CB7" s="170"/>
      <c r="CC7" s="170"/>
      <c r="CD7" s="170"/>
      <c r="CE7" s="170"/>
      <c r="CF7" s="170"/>
      <c r="CG7" s="170"/>
      <c r="CH7" s="170"/>
      <c r="CI7" s="170"/>
      <c r="CJ7" s="170"/>
      <c r="CK7" s="170"/>
      <c r="CL7" s="170"/>
      <c r="CM7" s="170"/>
      <c r="CN7" s="170"/>
      <c r="CO7" s="170"/>
      <c r="CP7" s="170"/>
      <c r="CQ7" s="170"/>
      <c r="CR7" s="170"/>
      <c r="CS7" s="170"/>
      <c r="CT7" s="170"/>
      <c r="CU7" s="170"/>
      <c r="CV7" s="170"/>
      <c r="CW7" s="170"/>
      <c r="CX7" s="170"/>
      <c r="CY7" s="170"/>
      <c r="CZ7" s="170"/>
      <c r="DA7" s="170"/>
      <c r="DB7" s="170"/>
      <c r="DC7" s="170"/>
      <c r="DD7" s="170"/>
      <c r="DE7" s="170"/>
      <c r="DF7" s="170"/>
      <c r="DG7" s="170"/>
      <c r="DH7" s="170"/>
      <c r="DI7" s="170"/>
      <c r="DJ7" s="170"/>
      <c r="DK7" s="170"/>
      <c r="DL7" s="170"/>
      <c r="DM7" s="170"/>
      <c r="DN7" s="170"/>
      <c r="DO7" s="170"/>
      <c r="DP7" s="170"/>
      <c r="DQ7" s="170"/>
      <c r="DR7" s="170"/>
      <c r="DS7" s="170"/>
      <c r="DT7" s="170"/>
      <c r="DU7" s="170"/>
      <c r="DV7" s="170"/>
      <c r="DW7" s="170"/>
      <c r="DX7" s="170"/>
      <c r="DY7" s="170"/>
      <c r="DZ7" s="170"/>
      <c r="EA7" s="170"/>
      <c r="EB7" s="170"/>
      <c r="EC7" s="170"/>
      <c r="ED7" s="170"/>
      <c r="EE7" s="170"/>
      <c r="EF7" s="170"/>
      <c r="EG7" s="170"/>
      <c r="EH7" s="170"/>
      <c r="EI7" s="170"/>
      <c r="EJ7" s="170"/>
      <c r="EK7" s="170"/>
      <c r="EL7" s="170"/>
      <c r="EM7" s="170"/>
      <c r="EN7" s="170"/>
      <c r="EO7" s="170"/>
      <c r="EP7" s="170"/>
      <c r="EQ7" s="170"/>
      <c r="ER7" s="170"/>
      <c r="ES7" s="170"/>
      <c r="ET7" s="170"/>
      <c r="EU7" s="170"/>
      <c r="EV7" s="170"/>
      <c r="EW7" s="170"/>
      <c r="EX7" s="170"/>
      <c r="EY7" s="170"/>
      <c r="EZ7" s="170"/>
      <c r="FA7" s="170"/>
      <c r="FB7" s="170"/>
      <c r="FC7" s="170"/>
      <c r="FD7" s="170"/>
      <c r="FE7" s="170"/>
      <c r="FF7" s="170"/>
      <c r="FG7" s="170"/>
      <c r="FH7" s="170"/>
      <c r="FI7" s="170"/>
      <c r="FJ7" s="170"/>
      <c r="FK7" s="170"/>
      <c r="FL7" s="170"/>
      <c r="FM7" s="170"/>
      <c r="FN7" s="170"/>
      <c r="FO7" s="170"/>
      <c r="FP7" s="170"/>
      <c r="FQ7" s="170"/>
      <c r="FR7" s="170"/>
      <c r="FS7" s="170"/>
      <c r="FT7" s="170"/>
      <c r="FU7" s="170"/>
      <c r="FV7" s="170"/>
      <c r="FW7" s="170"/>
      <c r="FX7" s="170"/>
      <c r="FY7" s="170"/>
      <c r="FZ7" s="170"/>
      <c r="GA7" s="170"/>
      <c r="GB7" s="170"/>
      <c r="GC7" s="170"/>
      <c r="GD7" s="170"/>
      <c r="GE7" s="170"/>
      <c r="GF7" s="170"/>
      <c r="GG7" s="170"/>
      <c r="GH7" s="170"/>
      <c r="GI7" s="170"/>
      <c r="GJ7" s="170"/>
      <c r="GK7" s="170"/>
      <c r="GL7" s="170"/>
      <c r="GM7" s="170"/>
      <c r="GN7" s="170"/>
      <c r="GO7" s="170"/>
      <c r="GP7" s="170"/>
      <c r="GQ7" s="170"/>
      <c r="GR7" s="170"/>
      <c r="GS7" s="170"/>
      <c r="GT7" s="170"/>
      <c r="GU7" s="170"/>
      <c r="GV7" s="170"/>
      <c r="GW7" s="170"/>
      <c r="GX7" s="170"/>
      <c r="GY7" s="170"/>
      <c r="GZ7" s="170"/>
      <c r="HA7" s="170"/>
      <c r="HB7" s="170"/>
      <c r="HC7" s="170"/>
      <c r="HD7" s="170"/>
      <c r="HE7" s="170"/>
      <c r="HF7" s="170"/>
      <c r="HG7" s="170"/>
      <c r="HH7" s="170"/>
      <c r="HI7" s="170"/>
      <c r="HJ7" s="170"/>
      <c r="HK7" s="170"/>
      <c r="HL7" s="170"/>
      <c r="HM7" s="170"/>
      <c r="HN7" s="170"/>
      <c r="HO7" s="170"/>
      <c r="HP7" s="170"/>
      <c r="HQ7" s="170"/>
      <c r="HR7" s="170"/>
      <c r="HS7" s="170"/>
      <c r="HT7" s="170"/>
      <c r="HU7" s="170"/>
      <c r="HV7" s="170"/>
      <c r="HW7" s="170"/>
      <c r="HX7" s="170"/>
      <c r="HY7" s="170"/>
      <c r="HZ7" s="170"/>
      <c r="IA7" s="170"/>
      <c r="IB7" s="170"/>
      <c r="IC7" s="170"/>
      <c r="ID7" s="170"/>
      <c r="IE7" s="170"/>
      <c r="IF7" s="170"/>
      <c r="IG7" s="170"/>
      <c r="IH7" s="170"/>
      <c r="II7" s="170"/>
      <c r="IJ7" s="170"/>
      <c r="IK7" s="170"/>
      <c r="IL7" s="170"/>
      <c r="IM7" s="170"/>
      <c r="IN7" s="170"/>
      <c r="IO7" s="170"/>
      <c r="IP7" s="170"/>
      <c r="IQ7" s="170"/>
      <c r="IR7" s="170"/>
      <c r="IS7" s="170"/>
      <c r="IT7" s="170"/>
      <c r="IU7" s="170"/>
      <c r="IV7" s="170"/>
      <c r="IW7" s="170"/>
    </row>
    <row r="8" customFormat="false" ht="12.75" hidden="false" customHeight="false" outlineLevel="0" collapsed="false">
      <c r="A8" s="106" t="n">
        <f aca="false">A7+1</f>
        <v>8</v>
      </c>
      <c r="B8" s="11" t="s">
        <v>298</v>
      </c>
      <c r="D8" s="181" t="n">
        <v>100</v>
      </c>
      <c r="E8" s="18" t="n">
        <f aca="false">D8</f>
        <v>100</v>
      </c>
      <c r="F8" s="18" t="n">
        <f aca="false">E8</f>
        <v>100</v>
      </c>
      <c r="G8" s="18" t="n">
        <f aca="false">F8</f>
        <v>100</v>
      </c>
      <c r="H8" s="18" t="n">
        <f aca="false">G8</f>
        <v>100</v>
      </c>
      <c r="I8" s="18" t="n">
        <f aca="false">H8</f>
        <v>100</v>
      </c>
      <c r="J8" s="18" t="n">
        <f aca="false">I8</f>
        <v>100</v>
      </c>
      <c r="K8" s="18" t="n">
        <f aca="false">J8</f>
        <v>100</v>
      </c>
      <c r="L8" s="18" t="n">
        <f aca="false">K8</f>
        <v>100</v>
      </c>
      <c r="M8" s="18" t="n">
        <f aca="false">L8</f>
        <v>100</v>
      </c>
      <c r="N8" s="18" t="n">
        <f aca="false">M8</f>
        <v>100</v>
      </c>
      <c r="O8" s="18" t="n">
        <f aca="false">N8</f>
        <v>100</v>
      </c>
      <c r="P8" s="18" t="n">
        <f aca="false">O8</f>
        <v>100</v>
      </c>
      <c r="Q8" s="18" t="n">
        <f aca="false">P8</f>
        <v>100</v>
      </c>
      <c r="R8" s="18" t="n">
        <f aca="false">Q8</f>
        <v>100</v>
      </c>
      <c r="S8" s="18" t="n">
        <f aca="false">R8</f>
        <v>100</v>
      </c>
      <c r="T8" s="18" t="n">
        <f aca="false">S8</f>
        <v>100</v>
      </c>
      <c r="U8" s="18" t="n">
        <f aca="false">T8</f>
        <v>100</v>
      </c>
      <c r="V8" s="18" t="n">
        <f aca="false">U8</f>
        <v>100</v>
      </c>
      <c r="W8" s="18" t="n">
        <f aca="false">V8</f>
        <v>100</v>
      </c>
      <c r="X8" s="185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0"/>
      <c r="AQ8" s="170"/>
      <c r="AR8" s="170"/>
      <c r="AS8" s="170"/>
      <c r="AT8" s="170"/>
      <c r="AU8" s="170"/>
      <c r="AV8" s="170"/>
      <c r="AW8" s="170"/>
      <c r="AX8" s="170"/>
      <c r="AY8" s="170"/>
      <c r="AZ8" s="170"/>
      <c r="BA8" s="170"/>
      <c r="BB8" s="170"/>
      <c r="BC8" s="170"/>
      <c r="BD8" s="170"/>
      <c r="BE8" s="170"/>
      <c r="BF8" s="170"/>
      <c r="BG8" s="170"/>
      <c r="BH8" s="170"/>
      <c r="BI8" s="170"/>
      <c r="BJ8" s="170"/>
      <c r="BK8" s="170"/>
      <c r="BL8" s="170"/>
      <c r="BM8" s="170"/>
      <c r="BN8" s="170"/>
      <c r="BO8" s="170"/>
      <c r="BP8" s="170"/>
      <c r="BQ8" s="170"/>
      <c r="BR8" s="170"/>
      <c r="BS8" s="170"/>
      <c r="BT8" s="170"/>
      <c r="BU8" s="170"/>
      <c r="BV8" s="170"/>
      <c r="BW8" s="170"/>
      <c r="BX8" s="170"/>
      <c r="BY8" s="170"/>
      <c r="BZ8" s="170"/>
      <c r="CA8" s="170"/>
      <c r="CB8" s="170"/>
      <c r="CC8" s="170"/>
      <c r="CD8" s="170"/>
      <c r="CE8" s="170"/>
      <c r="CF8" s="170"/>
      <c r="CG8" s="170"/>
      <c r="CH8" s="170"/>
      <c r="CI8" s="170"/>
      <c r="CJ8" s="170"/>
      <c r="CK8" s="170"/>
      <c r="CL8" s="170"/>
      <c r="CM8" s="170"/>
      <c r="CN8" s="170"/>
      <c r="CO8" s="170"/>
      <c r="CP8" s="170"/>
      <c r="CQ8" s="170"/>
      <c r="CR8" s="170"/>
      <c r="CS8" s="170"/>
      <c r="CT8" s="170"/>
      <c r="CU8" s="170"/>
      <c r="CV8" s="170"/>
      <c r="CW8" s="170"/>
      <c r="CX8" s="170"/>
      <c r="CY8" s="170"/>
      <c r="CZ8" s="170"/>
      <c r="DA8" s="170"/>
      <c r="DB8" s="170"/>
      <c r="DC8" s="170"/>
      <c r="DD8" s="170"/>
      <c r="DE8" s="170"/>
      <c r="DF8" s="170"/>
      <c r="DG8" s="170"/>
      <c r="DH8" s="170"/>
      <c r="DI8" s="170"/>
      <c r="DJ8" s="170"/>
      <c r="DK8" s="170"/>
      <c r="DL8" s="170"/>
      <c r="DM8" s="170"/>
      <c r="DN8" s="170"/>
      <c r="DO8" s="170"/>
      <c r="DP8" s="170"/>
      <c r="DQ8" s="170"/>
      <c r="DR8" s="170"/>
      <c r="DS8" s="170"/>
      <c r="DT8" s="170"/>
      <c r="DU8" s="170"/>
      <c r="DV8" s="170"/>
      <c r="DW8" s="170"/>
      <c r="DX8" s="170"/>
      <c r="DY8" s="170"/>
      <c r="DZ8" s="170"/>
      <c r="EA8" s="170"/>
      <c r="EB8" s="170"/>
      <c r="EC8" s="170"/>
      <c r="ED8" s="170"/>
      <c r="EE8" s="170"/>
      <c r="EF8" s="170"/>
      <c r="EG8" s="170"/>
      <c r="EH8" s="170"/>
      <c r="EI8" s="170"/>
      <c r="EJ8" s="170"/>
      <c r="EK8" s="170"/>
      <c r="EL8" s="170"/>
      <c r="EM8" s="170"/>
      <c r="EN8" s="170"/>
      <c r="EO8" s="170"/>
      <c r="EP8" s="170"/>
      <c r="EQ8" s="170"/>
      <c r="ER8" s="170"/>
      <c r="ES8" s="170"/>
      <c r="ET8" s="170"/>
      <c r="EU8" s="170"/>
      <c r="EV8" s="170"/>
      <c r="EW8" s="170"/>
      <c r="EX8" s="170"/>
      <c r="EY8" s="170"/>
      <c r="EZ8" s="170"/>
      <c r="FA8" s="170"/>
      <c r="FB8" s="170"/>
      <c r="FC8" s="170"/>
      <c r="FD8" s="170"/>
      <c r="FE8" s="170"/>
      <c r="FF8" s="170"/>
      <c r="FG8" s="170"/>
      <c r="FH8" s="170"/>
      <c r="FI8" s="170"/>
      <c r="FJ8" s="170"/>
      <c r="FK8" s="170"/>
      <c r="FL8" s="170"/>
      <c r="FM8" s="170"/>
      <c r="FN8" s="170"/>
      <c r="FO8" s="170"/>
      <c r="FP8" s="170"/>
      <c r="FQ8" s="170"/>
      <c r="FR8" s="170"/>
      <c r="FS8" s="170"/>
      <c r="FT8" s="170"/>
      <c r="FU8" s="170"/>
      <c r="FV8" s="170"/>
      <c r="FW8" s="170"/>
      <c r="FX8" s="170"/>
      <c r="FY8" s="170"/>
      <c r="FZ8" s="170"/>
      <c r="GA8" s="170"/>
      <c r="GB8" s="170"/>
      <c r="GC8" s="170"/>
      <c r="GD8" s="170"/>
      <c r="GE8" s="170"/>
      <c r="GF8" s="170"/>
      <c r="GG8" s="170"/>
      <c r="GH8" s="170"/>
      <c r="GI8" s="170"/>
      <c r="GJ8" s="170"/>
      <c r="GK8" s="170"/>
      <c r="GL8" s="170"/>
      <c r="GM8" s="170"/>
      <c r="GN8" s="170"/>
      <c r="GO8" s="170"/>
      <c r="GP8" s="170"/>
      <c r="GQ8" s="170"/>
      <c r="GR8" s="170"/>
      <c r="GS8" s="170"/>
      <c r="GT8" s="170"/>
      <c r="GU8" s="170"/>
      <c r="GV8" s="170"/>
      <c r="GW8" s="170"/>
      <c r="GX8" s="170"/>
      <c r="GY8" s="170"/>
      <c r="GZ8" s="170"/>
      <c r="HA8" s="170"/>
      <c r="HB8" s="170"/>
      <c r="HC8" s="170"/>
      <c r="HD8" s="170"/>
      <c r="HE8" s="170"/>
      <c r="HF8" s="170"/>
      <c r="HG8" s="170"/>
      <c r="HH8" s="170"/>
      <c r="HI8" s="170"/>
      <c r="HJ8" s="170"/>
      <c r="HK8" s="170"/>
      <c r="HL8" s="170"/>
      <c r="HM8" s="170"/>
      <c r="HN8" s="170"/>
      <c r="HO8" s="170"/>
      <c r="HP8" s="170"/>
      <c r="HQ8" s="170"/>
      <c r="HR8" s="170"/>
      <c r="HS8" s="170"/>
      <c r="HT8" s="170"/>
      <c r="HU8" s="170"/>
      <c r="HV8" s="170"/>
      <c r="HW8" s="170"/>
      <c r="HX8" s="170"/>
      <c r="HY8" s="170"/>
      <c r="HZ8" s="170"/>
      <c r="IA8" s="170"/>
      <c r="IB8" s="170"/>
      <c r="IC8" s="170"/>
      <c r="ID8" s="170"/>
      <c r="IE8" s="170"/>
      <c r="IF8" s="170"/>
      <c r="IG8" s="170"/>
      <c r="IH8" s="170"/>
      <c r="II8" s="170"/>
      <c r="IJ8" s="170"/>
      <c r="IK8" s="170"/>
      <c r="IL8" s="170"/>
      <c r="IM8" s="170"/>
      <c r="IN8" s="170"/>
      <c r="IO8" s="170"/>
      <c r="IP8" s="170"/>
      <c r="IQ8" s="170"/>
      <c r="IR8" s="170"/>
      <c r="IS8" s="170"/>
      <c r="IT8" s="170"/>
      <c r="IU8" s="170"/>
      <c r="IV8" s="170"/>
      <c r="IW8" s="170"/>
    </row>
    <row r="9" customFormat="false" ht="12.75" hidden="false" customHeight="false" outlineLevel="0" collapsed="false">
      <c r="A9" s="106" t="n">
        <f aca="false">A8+1</f>
        <v>9</v>
      </c>
      <c r="B9" s="11" t="s">
        <v>299</v>
      </c>
      <c r="D9" s="18" t="n">
        <f aca="false">IF(D7&lt;0,-D7+D8,IF(D8&gt;D7,D8-D7,0))</f>
        <v>8864.25048631988</v>
      </c>
      <c r="E9" s="18" t="n">
        <f aca="false">IF(E7&lt;0,-E7+E8,IF(E8&gt;E7,E8-E7,0))</f>
        <v>7140.00735443363</v>
      </c>
      <c r="F9" s="18" t="n">
        <f aca="false">IF(F7&lt;0,-F7+F8,IF(F8&gt;F7,F8-F7,0))</f>
        <v>11419.5515859056</v>
      </c>
      <c r="G9" s="18" t="n">
        <f aca="false">IF(G7&lt;0,-G7+G8,IF(G8&gt;G7,G8-G7,0))</f>
        <v>0</v>
      </c>
      <c r="H9" s="18" t="n">
        <f aca="false">IF(H7&lt;0,-H7+H8,IF(H8&gt;H7,H8-H7,0))</f>
        <v>0</v>
      </c>
      <c r="I9" s="18" t="n">
        <f aca="false">IF(I7&lt;0,-I7+I8,IF(I8&gt;I7,I8-I7,0))</f>
        <v>0</v>
      </c>
      <c r="J9" s="18" t="n">
        <f aca="false">IF(J7&lt;0,-J7+J8,IF(J8&gt;J7,J8-J7,0))</f>
        <v>0</v>
      </c>
      <c r="K9" s="18" t="n">
        <f aca="false">IF(K7&lt;0,-K7+K8,IF(K8&gt;K7,K8-K7,0))</f>
        <v>0</v>
      </c>
      <c r="L9" s="18" t="n">
        <f aca="false">IF(L7&lt;0,-L7+L8,IF(L8&gt;L7,L8-L7,0))</f>
        <v>0</v>
      </c>
      <c r="M9" s="18" t="n">
        <f aca="false">IF(M7&lt;0,-M7+M8,IF(M8&gt;M7,M8-M7,0))</f>
        <v>0</v>
      </c>
      <c r="N9" s="18" t="n">
        <f aca="false">IF(N7&lt;0,-N7+N8,IF(N8&gt;N7,N8-N7,0))</f>
        <v>0</v>
      </c>
      <c r="O9" s="18" t="n">
        <f aca="false">IF(O7&lt;0,-O7+O8,IF(O8&gt;O7,O8-O7,0))</f>
        <v>0</v>
      </c>
      <c r="P9" s="18" t="n">
        <f aca="false">IF(P7&lt;0,-P7+P8,IF(P8&gt;P7,P8-P7,0))</f>
        <v>0</v>
      </c>
      <c r="Q9" s="18" t="n">
        <f aca="false">IF(Q7&lt;0,-Q7+Q8,IF(Q8&gt;Q7,Q8-Q7,0))</f>
        <v>0</v>
      </c>
      <c r="R9" s="18" t="n">
        <f aca="false">IF(R7&lt;0,-R7+R8,IF(R8&gt;R7,R8-R7,0))</f>
        <v>0</v>
      </c>
      <c r="S9" s="18" t="n">
        <f aca="false">IF(S7&lt;0,-S7+S8,IF(S8&gt;S7,S8-S7,0))</f>
        <v>0</v>
      </c>
      <c r="T9" s="18" t="n">
        <f aca="false">IF(T7&lt;0,-T7+T8,IF(T8&gt;T7,T8-T7,0))</f>
        <v>0</v>
      </c>
      <c r="U9" s="18" t="n">
        <f aca="false">IF(U7&lt;0,-U7+U8,IF(U8&gt;U7,U8-U7,0))</f>
        <v>0</v>
      </c>
      <c r="V9" s="18" t="n">
        <f aca="false">IF(V7&lt;0,-V7+V8,IF(V8&gt;V7,V8-V7,0))</f>
        <v>0</v>
      </c>
      <c r="W9" s="18" t="n">
        <f aca="false">IF(W7&lt;0,-W7+W8,IF(W8&gt;W7,W8-W7,0))</f>
        <v>0</v>
      </c>
      <c r="X9" s="185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0"/>
      <c r="BE9" s="170"/>
      <c r="BF9" s="170"/>
      <c r="BG9" s="170"/>
      <c r="BH9" s="170"/>
      <c r="BI9" s="170"/>
      <c r="BJ9" s="170"/>
      <c r="BK9" s="170"/>
      <c r="BL9" s="170"/>
      <c r="BM9" s="170"/>
      <c r="BN9" s="170"/>
      <c r="BO9" s="170"/>
      <c r="BP9" s="170"/>
      <c r="BQ9" s="170"/>
      <c r="BR9" s="170"/>
      <c r="BS9" s="170"/>
      <c r="BT9" s="170"/>
      <c r="BU9" s="170"/>
      <c r="BV9" s="170"/>
      <c r="BW9" s="170"/>
      <c r="BX9" s="170"/>
      <c r="BY9" s="170"/>
      <c r="BZ9" s="170"/>
      <c r="CA9" s="170"/>
      <c r="CB9" s="170"/>
      <c r="CC9" s="170"/>
      <c r="CD9" s="170"/>
      <c r="CE9" s="170"/>
      <c r="CF9" s="170"/>
      <c r="CG9" s="170"/>
      <c r="CH9" s="170"/>
      <c r="CI9" s="170"/>
      <c r="CJ9" s="170"/>
      <c r="CK9" s="170"/>
      <c r="CL9" s="170"/>
      <c r="CM9" s="170"/>
      <c r="CN9" s="170"/>
      <c r="CO9" s="170"/>
      <c r="CP9" s="170"/>
      <c r="CQ9" s="170"/>
      <c r="CR9" s="170"/>
      <c r="CS9" s="170"/>
      <c r="CT9" s="170"/>
      <c r="CU9" s="170"/>
      <c r="CV9" s="170"/>
      <c r="CW9" s="170"/>
      <c r="CX9" s="170"/>
      <c r="CY9" s="170"/>
      <c r="CZ9" s="170"/>
      <c r="DA9" s="170"/>
      <c r="DB9" s="170"/>
      <c r="DC9" s="170"/>
      <c r="DD9" s="170"/>
      <c r="DE9" s="170"/>
      <c r="DF9" s="170"/>
      <c r="DG9" s="170"/>
      <c r="DH9" s="170"/>
      <c r="DI9" s="170"/>
      <c r="DJ9" s="170"/>
      <c r="DK9" s="170"/>
      <c r="DL9" s="170"/>
      <c r="DM9" s="170"/>
      <c r="DN9" s="170"/>
      <c r="DO9" s="170"/>
      <c r="DP9" s="170"/>
      <c r="DQ9" s="170"/>
      <c r="DR9" s="170"/>
      <c r="DS9" s="170"/>
      <c r="DT9" s="170"/>
      <c r="DU9" s="170"/>
      <c r="DV9" s="170"/>
      <c r="DW9" s="170"/>
      <c r="DX9" s="170"/>
      <c r="DY9" s="170"/>
      <c r="DZ9" s="170"/>
      <c r="EA9" s="170"/>
      <c r="EB9" s="170"/>
      <c r="EC9" s="170"/>
      <c r="ED9" s="170"/>
      <c r="EE9" s="170"/>
      <c r="EF9" s="170"/>
      <c r="EG9" s="170"/>
      <c r="EH9" s="170"/>
      <c r="EI9" s="170"/>
      <c r="EJ9" s="170"/>
      <c r="EK9" s="170"/>
      <c r="EL9" s="170"/>
      <c r="EM9" s="170"/>
      <c r="EN9" s="170"/>
      <c r="EO9" s="170"/>
      <c r="EP9" s="170"/>
      <c r="EQ9" s="170"/>
      <c r="ER9" s="170"/>
      <c r="ES9" s="170"/>
      <c r="ET9" s="170"/>
      <c r="EU9" s="170"/>
      <c r="EV9" s="170"/>
      <c r="EW9" s="170"/>
      <c r="EX9" s="170"/>
      <c r="EY9" s="170"/>
      <c r="EZ9" s="170"/>
      <c r="FA9" s="170"/>
      <c r="FB9" s="170"/>
      <c r="FC9" s="170"/>
      <c r="FD9" s="170"/>
      <c r="FE9" s="170"/>
      <c r="FF9" s="170"/>
      <c r="FG9" s="170"/>
      <c r="FH9" s="170"/>
      <c r="FI9" s="170"/>
      <c r="FJ9" s="170"/>
      <c r="FK9" s="170"/>
      <c r="FL9" s="170"/>
      <c r="FM9" s="170"/>
      <c r="FN9" s="170"/>
      <c r="FO9" s="170"/>
      <c r="FP9" s="170"/>
      <c r="FQ9" s="170"/>
      <c r="FR9" s="170"/>
      <c r="FS9" s="170"/>
      <c r="FT9" s="170"/>
      <c r="FU9" s="170"/>
      <c r="FV9" s="170"/>
      <c r="FW9" s="170"/>
      <c r="FX9" s="170"/>
      <c r="FY9" s="170"/>
      <c r="FZ9" s="170"/>
      <c r="GA9" s="170"/>
      <c r="GB9" s="170"/>
      <c r="GC9" s="170"/>
      <c r="GD9" s="170"/>
      <c r="GE9" s="170"/>
      <c r="GF9" s="170"/>
      <c r="GG9" s="170"/>
      <c r="GH9" s="170"/>
      <c r="GI9" s="170"/>
      <c r="GJ9" s="170"/>
      <c r="GK9" s="170"/>
      <c r="GL9" s="170"/>
      <c r="GM9" s="170"/>
      <c r="GN9" s="170"/>
      <c r="GO9" s="170"/>
      <c r="GP9" s="170"/>
      <c r="GQ9" s="170"/>
      <c r="GR9" s="170"/>
      <c r="GS9" s="170"/>
      <c r="GT9" s="170"/>
      <c r="GU9" s="170"/>
      <c r="GV9" s="170"/>
      <c r="GW9" s="170"/>
      <c r="GX9" s="170"/>
      <c r="GY9" s="170"/>
      <c r="GZ9" s="170"/>
      <c r="HA9" s="170"/>
      <c r="HB9" s="170"/>
      <c r="HC9" s="170"/>
      <c r="HD9" s="170"/>
      <c r="HE9" s="170"/>
      <c r="HF9" s="170"/>
      <c r="HG9" s="170"/>
      <c r="HH9" s="170"/>
      <c r="HI9" s="170"/>
      <c r="HJ9" s="170"/>
      <c r="HK9" s="170"/>
      <c r="HL9" s="170"/>
      <c r="HM9" s="170"/>
      <c r="HN9" s="170"/>
      <c r="HO9" s="170"/>
      <c r="HP9" s="170"/>
      <c r="HQ9" s="170"/>
      <c r="HR9" s="170"/>
      <c r="HS9" s="170"/>
      <c r="HT9" s="170"/>
      <c r="HU9" s="170"/>
      <c r="HV9" s="170"/>
      <c r="HW9" s="170"/>
      <c r="HX9" s="170"/>
      <c r="HY9" s="170"/>
      <c r="HZ9" s="170"/>
      <c r="IA9" s="170"/>
      <c r="IB9" s="170"/>
      <c r="IC9" s="170"/>
      <c r="ID9" s="170"/>
      <c r="IE9" s="170"/>
      <c r="IF9" s="170"/>
      <c r="IG9" s="170"/>
      <c r="IH9" s="170"/>
      <c r="II9" s="170"/>
      <c r="IJ9" s="170"/>
      <c r="IK9" s="170"/>
      <c r="IL9" s="170"/>
      <c r="IM9" s="170"/>
      <c r="IN9" s="170"/>
      <c r="IO9" s="170"/>
      <c r="IP9" s="170"/>
      <c r="IQ9" s="170"/>
      <c r="IR9" s="170"/>
      <c r="IS9" s="170"/>
      <c r="IT9" s="170"/>
      <c r="IU9" s="170"/>
      <c r="IV9" s="170"/>
      <c r="IW9" s="170"/>
    </row>
    <row r="10" customFormat="false" ht="12.75" hidden="false" customHeight="false" outlineLevel="0" collapsed="false">
      <c r="A10" s="106" t="n">
        <f aca="false">A9+1</f>
        <v>10</v>
      </c>
      <c r="B10" s="11" t="s">
        <v>300</v>
      </c>
      <c r="D10" s="18" t="n">
        <f aca="false">'EBSCS Cap'!D4+'EBSCS Cap'!D5+'EBSCS Cap'!D6</f>
        <v>2342.53382397843</v>
      </c>
      <c r="E10" s="18" t="n">
        <f aca="false">'EBSCS Cap'!E5+'EBSCS Cap'!E6</f>
        <v>4105.10737870691</v>
      </c>
      <c r="F10" s="18" t="n">
        <f aca="false">'EBSCS Cap'!F5+'EBSCS Cap'!F6</f>
        <v>7269.80731916559</v>
      </c>
      <c r="G10" s="18" t="n">
        <f aca="false">'EBSCS Cap'!G5+'EBSCS Cap'!G6</f>
        <v>0</v>
      </c>
      <c r="H10" s="18" t="n">
        <f aca="false">'EBSCS Cap'!H5+'EBSCS Cap'!H6</f>
        <v>0</v>
      </c>
      <c r="I10" s="18" t="n">
        <f aca="false">'EBSCS Cap'!I5+'EBSCS Cap'!I6</f>
        <v>0</v>
      </c>
      <c r="J10" s="18" t="n">
        <f aca="false">'EBSCS Cap'!J5+'EBSCS Cap'!J6</f>
        <v>0</v>
      </c>
      <c r="K10" s="18" t="n">
        <f aca="false">'EBSCS Cap'!K5+'EBSCS Cap'!K6</f>
        <v>0</v>
      </c>
      <c r="L10" s="18" t="n">
        <f aca="false">'EBSCS Cap'!L5+'EBSCS Cap'!L6</f>
        <v>0</v>
      </c>
      <c r="M10" s="18" t="n">
        <f aca="false">'EBSCS Cap'!M5+'EBSCS Cap'!M6</f>
        <v>0</v>
      </c>
      <c r="N10" s="18" t="n">
        <f aca="false">'EBSCS Cap'!N5+'EBSCS Cap'!N6</f>
        <v>0</v>
      </c>
      <c r="O10" s="18" t="n">
        <f aca="false">'EBSCS Cap'!O5+'EBSCS Cap'!O6</f>
        <v>0</v>
      </c>
      <c r="P10" s="18" t="n">
        <f aca="false">'EBSCS Cap'!P5+'EBSCS Cap'!P6</f>
        <v>0</v>
      </c>
      <c r="Q10" s="18" t="n">
        <f aca="false">'EBSCS Cap'!Q5+'EBSCS Cap'!Q6</f>
        <v>0</v>
      </c>
      <c r="R10" s="18" t="n">
        <f aca="false">'EBSCS Cap'!R5+'EBSCS Cap'!R6</f>
        <v>0</v>
      </c>
      <c r="S10" s="18" t="n">
        <f aca="false">'EBSCS Cap'!S5+'EBSCS Cap'!S6</f>
        <v>0</v>
      </c>
      <c r="T10" s="18" t="n">
        <f aca="false">'EBSCS Cap'!T5+'EBSCS Cap'!T6</f>
        <v>0</v>
      </c>
      <c r="U10" s="18" t="n">
        <f aca="false">'EBSCS Cap'!U5+'EBSCS Cap'!U6</f>
        <v>0</v>
      </c>
      <c r="V10" s="18" t="n">
        <f aca="false">'EBSCS Cap'!V5+'EBSCS Cap'!V6</f>
        <v>0</v>
      </c>
      <c r="W10" s="18" t="n">
        <f aca="false">'EBSCS Cap'!W5+'EBSCS Cap'!W6</f>
        <v>0</v>
      </c>
      <c r="X10" s="185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0"/>
      <c r="BG10" s="170"/>
      <c r="BH10" s="170"/>
      <c r="BI10" s="170"/>
      <c r="BJ10" s="170"/>
      <c r="BK10" s="170"/>
      <c r="BL10" s="170"/>
      <c r="BM10" s="170"/>
      <c r="BN10" s="170"/>
      <c r="BO10" s="170"/>
      <c r="BP10" s="170"/>
      <c r="BQ10" s="170"/>
      <c r="BR10" s="170"/>
      <c r="BS10" s="170"/>
      <c r="BT10" s="170"/>
      <c r="BU10" s="170"/>
      <c r="BV10" s="170"/>
      <c r="BW10" s="170"/>
      <c r="BX10" s="170"/>
      <c r="BY10" s="170"/>
      <c r="BZ10" s="170"/>
      <c r="CA10" s="170"/>
      <c r="CB10" s="170"/>
      <c r="CC10" s="170"/>
      <c r="CD10" s="170"/>
      <c r="CE10" s="170"/>
      <c r="CF10" s="170"/>
      <c r="CG10" s="170"/>
      <c r="CH10" s="170"/>
      <c r="CI10" s="170"/>
      <c r="CJ10" s="170"/>
      <c r="CK10" s="170"/>
      <c r="CL10" s="170"/>
      <c r="CM10" s="170"/>
      <c r="CN10" s="170"/>
      <c r="CO10" s="170"/>
      <c r="CP10" s="170"/>
      <c r="CQ10" s="170"/>
      <c r="CR10" s="170"/>
      <c r="CS10" s="170"/>
      <c r="CT10" s="170"/>
      <c r="CU10" s="170"/>
      <c r="CV10" s="170"/>
      <c r="CW10" s="170"/>
      <c r="CX10" s="170"/>
      <c r="CY10" s="170"/>
      <c r="CZ10" s="170"/>
      <c r="DA10" s="170"/>
      <c r="DB10" s="170"/>
      <c r="DC10" s="170"/>
      <c r="DD10" s="170"/>
      <c r="DE10" s="170"/>
      <c r="DF10" s="170"/>
      <c r="DG10" s="170"/>
      <c r="DH10" s="170"/>
      <c r="DI10" s="170"/>
      <c r="DJ10" s="170"/>
      <c r="DK10" s="170"/>
      <c r="DL10" s="170"/>
      <c r="DM10" s="170"/>
      <c r="DN10" s="170"/>
      <c r="DO10" s="170"/>
      <c r="DP10" s="170"/>
      <c r="DQ10" s="170"/>
      <c r="DR10" s="170"/>
      <c r="DS10" s="170"/>
      <c r="DT10" s="170"/>
      <c r="DU10" s="170"/>
      <c r="DV10" s="170"/>
      <c r="DW10" s="170"/>
      <c r="DX10" s="170"/>
      <c r="DY10" s="170"/>
      <c r="DZ10" s="170"/>
      <c r="EA10" s="170"/>
      <c r="EB10" s="170"/>
      <c r="EC10" s="170"/>
      <c r="ED10" s="170"/>
      <c r="EE10" s="170"/>
      <c r="EF10" s="170"/>
      <c r="EG10" s="170"/>
      <c r="EH10" s="170"/>
      <c r="EI10" s="170"/>
      <c r="EJ10" s="170"/>
      <c r="EK10" s="170"/>
      <c r="EL10" s="170"/>
      <c r="EM10" s="170"/>
      <c r="EN10" s="170"/>
      <c r="EO10" s="170"/>
      <c r="EP10" s="170"/>
      <c r="EQ10" s="170"/>
      <c r="ER10" s="170"/>
      <c r="ES10" s="170"/>
      <c r="ET10" s="170"/>
      <c r="EU10" s="170"/>
      <c r="EV10" s="170"/>
      <c r="EW10" s="170"/>
      <c r="EX10" s="170"/>
      <c r="EY10" s="170"/>
      <c r="EZ10" s="170"/>
      <c r="FA10" s="170"/>
      <c r="FB10" s="170"/>
      <c r="FC10" s="170"/>
      <c r="FD10" s="170"/>
      <c r="FE10" s="170"/>
      <c r="FF10" s="170"/>
      <c r="FG10" s="170"/>
      <c r="FH10" s="170"/>
      <c r="FI10" s="170"/>
      <c r="FJ10" s="170"/>
      <c r="FK10" s="170"/>
      <c r="FL10" s="170"/>
      <c r="FM10" s="170"/>
      <c r="FN10" s="170"/>
      <c r="FO10" s="170"/>
      <c r="FP10" s="170"/>
      <c r="FQ10" s="170"/>
      <c r="FR10" s="170"/>
      <c r="FS10" s="170"/>
      <c r="FT10" s="170"/>
      <c r="FU10" s="170"/>
      <c r="FV10" s="170"/>
      <c r="FW10" s="170"/>
      <c r="FX10" s="170"/>
      <c r="FY10" s="170"/>
      <c r="FZ10" s="170"/>
      <c r="GA10" s="170"/>
      <c r="GB10" s="170"/>
      <c r="GC10" s="170"/>
      <c r="GD10" s="170"/>
      <c r="GE10" s="170"/>
      <c r="GF10" s="170"/>
      <c r="GG10" s="170"/>
      <c r="GH10" s="170"/>
      <c r="GI10" s="170"/>
      <c r="GJ10" s="170"/>
      <c r="GK10" s="170"/>
      <c r="GL10" s="170"/>
      <c r="GM10" s="170"/>
      <c r="GN10" s="170"/>
      <c r="GO10" s="170"/>
      <c r="GP10" s="170"/>
      <c r="GQ10" s="170"/>
      <c r="GR10" s="170"/>
      <c r="GS10" s="170"/>
      <c r="GT10" s="170"/>
      <c r="GU10" s="170"/>
      <c r="GV10" s="170"/>
      <c r="GW10" s="170"/>
      <c r="GX10" s="170"/>
      <c r="GY10" s="170"/>
      <c r="GZ10" s="170"/>
      <c r="HA10" s="170"/>
      <c r="HB10" s="170"/>
      <c r="HC10" s="170"/>
      <c r="HD10" s="170"/>
      <c r="HE10" s="170"/>
      <c r="HF10" s="170"/>
      <c r="HG10" s="170"/>
      <c r="HH10" s="170"/>
      <c r="HI10" s="170"/>
      <c r="HJ10" s="170"/>
      <c r="HK10" s="170"/>
      <c r="HL10" s="170"/>
      <c r="HM10" s="170"/>
      <c r="HN10" s="170"/>
      <c r="HO10" s="170"/>
      <c r="HP10" s="170"/>
      <c r="HQ10" s="170"/>
      <c r="HR10" s="170"/>
      <c r="HS10" s="170"/>
      <c r="HT10" s="170"/>
      <c r="HU10" s="170"/>
      <c r="HV10" s="170"/>
      <c r="HW10" s="170"/>
      <c r="HX10" s="170"/>
      <c r="HY10" s="170"/>
      <c r="HZ10" s="170"/>
      <c r="IA10" s="170"/>
      <c r="IB10" s="170"/>
      <c r="IC10" s="170"/>
      <c r="ID10" s="170"/>
      <c r="IE10" s="170"/>
      <c r="IF10" s="170"/>
      <c r="IG10" s="170"/>
      <c r="IH10" s="170"/>
      <c r="II10" s="170"/>
      <c r="IJ10" s="170"/>
      <c r="IK10" s="170"/>
      <c r="IL10" s="170"/>
      <c r="IM10" s="170"/>
      <c r="IN10" s="170"/>
      <c r="IO10" s="170"/>
      <c r="IP10" s="170"/>
      <c r="IQ10" s="170"/>
      <c r="IR10" s="170"/>
      <c r="IS10" s="170"/>
      <c r="IT10" s="170"/>
      <c r="IU10" s="170"/>
      <c r="IV10" s="170"/>
      <c r="IW10" s="170"/>
    </row>
    <row r="11" customFormat="false" ht="12.75" hidden="false" customHeight="false" outlineLevel="0" collapsed="false">
      <c r="A11" s="106" t="n">
        <f aca="false">A10+1</f>
        <v>11</v>
      </c>
      <c r="B11" s="11" t="s">
        <v>301</v>
      </c>
      <c r="D11" s="18" t="n">
        <f aca="false">'EBSCS BS'!C6</f>
        <v>0</v>
      </c>
      <c r="E11" s="18" t="n">
        <v>0</v>
      </c>
      <c r="F11" s="18" t="n">
        <v>0</v>
      </c>
      <c r="G11" s="18" t="n">
        <v>0</v>
      </c>
      <c r="H11" s="18" t="n">
        <v>0</v>
      </c>
      <c r="I11" s="18" t="n">
        <v>0</v>
      </c>
      <c r="J11" s="18" t="n">
        <v>0</v>
      </c>
      <c r="K11" s="18" t="n">
        <v>0</v>
      </c>
      <c r="L11" s="18" t="n">
        <v>0</v>
      </c>
      <c r="M11" s="18" t="n">
        <v>0</v>
      </c>
      <c r="N11" s="18" t="n">
        <v>0</v>
      </c>
      <c r="O11" s="18" t="n">
        <v>0</v>
      </c>
      <c r="P11" s="18" t="n">
        <v>0</v>
      </c>
      <c r="Q11" s="18" t="n">
        <v>0</v>
      </c>
      <c r="R11" s="18" t="n">
        <v>0</v>
      </c>
      <c r="S11" s="18" t="n">
        <v>0</v>
      </c>
      <c r="T11" s="18" t="n">
        <v>0</v>
      </c>
      <c r="U11" s="18" t="n">
        <v>0</v>
      </c>
      <c r="V11" s="18" t="n">
        <v>0</v>
      </c>
      <c r="W11" s="18" t="n">
        <v>0</v>
      </c>
      <c r="X11" s="185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  <c r="AN11" s="170"/>
      <c r="AO11" s="170"/>
      <c r="AP11" s="170"/>
      <c r="AQ11" s="170"/>
      <c r="AR11" s="170"/>
      <c r="AS11" s="170"/>
      <c r="AT11" s="170"/>
      <c r="AU11" s="170"/>
      <c r="AV11" s="170"/>
      <c r="AW11" s="170"/>
      <c r="AX11" s="170"/>
      <c r="AY11" s="170"/>
      <c r="AZ11" s="170"/>
      <c r="BA11" s="170"/>
      <c r="BB11" s="170"/>
      <c r="BC11" s="170"/>
      <c r="BD11" s="170"/>
      <c r="BE11" s="170"/>
      <c r="BF11" s="170"/>
      <c r="BG11" s="170"/>
      <c r="BH11" s="170"/>
      <c r="BI11" s="170"/>
      <c r="BJ11" s="170"/>
      <c r="BK11" s="170"/>
      <c r="BL11" s="170"/>
      <c r="BM11" s="170"/>
      <c r="BN11" s="170"/>
      <c r="BO11" s="170"/>
      <c r="BP11" s="170"/>
      <c r="BQ11" s="170"/>
      <c r="BR11" s="170"/>
      <c r="BS11" s="170"/>
      <c r="BT11" s="170"/>
      <c r="BU11" s="170"/>
      <c r="BV11" s="170"/>
      <c r="BW11" s="170"/>
      <c r="BX11" s="170"/>
      <c r="BY11" s="170"/>
      <c r="BZ11" s="170"/>
      <c r="CA11" s="170"/>
      <c r="CB11" s="170"/>
      <c r="CC11" s="170"/>
      <c r="CD11" s="170"/>
      <c r="CE11" s="170"/>
      <c r="CF11" s="170"/>
      <c r="CG11" s="170"/>
      <c r="CH11" s="170"/>
      <c r="CI11" s="170"/>
      <c r="CJ11" s="170"/>
      <c r="CK11" s="170"/>
      <c r="CL11" s="170"/>
      <c r="CM11" s="170"/>
      <c r="CN11" s="170"/>
      <c r="CO11" s="170"/>
      <c r="CP11" s="170"/>
      <c r="CQ11" s="170"/>
      <c r="CR11" s="170"/>
      <c r="CS11" s="170"/>
      <c r="CT11" s="170"/>
      <c r="CU11" s="170"/>
      <c r="CV11" s="170"/>
      <c r="CW11" s="170"/>
      <c r="CX11" s="170"/>
      <c r="CY11" s="170"/>
      <c r="CZ11" s="170"/>
      <c r="DA11" s="170"/>
      <c r="DB11" s="170"/>
      <c r="DC11" s="170"/>
      <c r="DD11" s="170"/>
      <c r="DE11" s="170"/>
      <c r="DF11" s="170"/>
      <c r="DG11" s="170"/>
      <c r="DH11" s="170"/>
      <c r="DI11" s="170"/>
      <c r="DJ11" s="170"/>
      <c r="DK11" s="170"/>
      <c r="DL11" s="170"/>
      <c r="DM11" s="170"/>
      <c r="DN11" s="170"/>
      <c r="DO11" s="170"/>
      <c r="DP11" s="170"/>
      <c r="DQ11" s="170"/>
      <c r="DR11" s="170"/>
      <c r="DS11" s="170"/>
      <c r="DT11" s="170"/>
      <c r="DU11" s="170"/>
      <c r="DV11" s="170"/>
      <c r="DW11" s="170"/>
      <c r="DX11" s="170"/>
      <c r="DY11" s="170"/>
      <c r="DZ11" s="170"/>
      <c r="EA11" s="170"/>
      <c r="EB11" s="170"/>
      <c r="EC11" s="170"/>
      <c r="ED11" s="170"/>
      <c r="EE11" s="170"/>
      <c r="EF11" s="170"/>
      <c r="EG11" s="170"/>
      <c r="EH11" s="170"/>
      <c r="EI11" s="170"/>
      <c r="EJ11" s="170"/>
      <c r="EK11" s="170"/>
      <c r="EL11" s="170"/>
      <c r="EM11" s="170"/>
      <c r="EN11" s="170"/>
      <c r="EO11" s="170"/>
      <c r="EP11" s="170"/>
      <c r="EQ11" s="170"/>
      <c r="ER11" s="170"/>
      <c r="ES11" s="170"/>
      <c r="ET11" s="170"/>
      <c r="EU11" s="170"/>
      <c r="EV11" s="170"/>
      <c r="EW11" s="170"/>
      <c r="EX11" s="170"/>
      <c r="EY11" s="170"/>
      <c r="EZ11" s="170"/>
      <c r="FA11" s="170"/>
      <c r="FB11" s="170"/>
      <c r="FC11" s="170"/>
      <c r="FD11" s="170"/>
      <c r="FE11" s="170"/>
      <c r="FF11" s="170"/>
      <c r="FG11" s="170"/>
      <c r="FH11" s="170"/>
      <c r="FI11" s="170"/>
      <c r="FJ11" s="170"/>
      <c r="FK11" s="170"/>
      <c r="FL11" s="170"/>
      <c r="FM11" s="170"/>
      <c r="FN11" s="170"/>
      <c r="FO11" s="170"/>
      <c r="FP11" s="170"/>
      <c r="FQ11" s="170"/>
      <c r="FR11" s="170"/>
      <c r="FS11" s="170"/>
      <c r="FT11" s="170"/>
      <c r="FU11" s="170"/>
      <c r="FV11" s="170"/>
      <c r="FW11" s="170"/>
      <c r="FX11" s="170"/>
      <c r="FY11" s="170"/>
      <c r="FZ11" s="170"/>
      <c r="GA11" s="170"/>
      <c r="GB11" s="170"/>
      <c r="GC11" s="170"/>
      <c r="GD11" s="170"/>
      <c r="GE11" s="170"/>
      <c r="GF11" s="170"/>
      <c r="GG11" s="170"/>
      <c r="GH11" s="170"/>
      <c r="GI11" s="170"/>
      <c r="GJ11" s="170"/>
      <c r="GK11" s="170"/>
      <c r="GL11" s="170"/>
      <c r="GM11" s="170"/>
      <c r="GN11" s="170"/>
      <c r="GO11" s="170"/>
      <c r="GP11" s="170"/>
      <c r="GQ11" s="170"/>
      <c r="GR11" s="170"/>
      <c r="GS11" s="170"/>
      <c r="GT11" s="170"/>
      <c r="GU11" s="170"/>
      <c r="GV11" s="170"/>
      <c r="GW11" s="170"/>
      <c r="GX11" s="170"/>
      <c r="GY11" s="170"/>
      <c r="GZ11" s="170"/>
      <c r="HA11" s="170"/>
      <c r="HB11" s="170"/>
      <c r="HC11" s="170"/>
      <c r="HD11" s="170"/>
      <c r="HE11" s="170"/>
      <c r="HF11" s="170"/>
      <c r="HG11" s="170"/>
      <c r="HH11" s="170"/>
      <c r="HI11" s="170"/>
      <c r="HJ11" s="170"/>
      <c r="HK11" s="170"/>
      <c r="HL11" s="170"/>
      <c r="HM11" s="170"/>
      <c r="HN11" s="170"/>
      <c r="HO11" s="170"/>
      <c r="HP11" s="170"/>
      <c r="HQ11" s="170"/>
      <c r="HR11" s="170"/>
      <c r="HS11" s="170"/>
      <c r="HT11" s="170"/>
      <c r="HU11" s="170"/>
      <c r="HV11" s="170"/>
      <c r="HW11" s="170"/>
      <c r="HX11" s="170"/>
      <c r="HY11" s="170"/>
      <c r="HZ11" s="170"/>
      <c r="IA11" s="170"/>
      <c r="IB11" s="170"/>
      <c r="IC11" s="170"/>
      <c r="ID11" s="170"/>
      <c r="IE11" s="170"/>
      <c r="IF11" s="170"/>
      <c r="IG11" s="170"/>
      <c r="IH11" s="170"/>
      <c r="II11" s="170"/>
      <c r="IJ11" s="170"/>
      <c r="IK11" s="170"/>
      <c r="IL11" s="170"/>
      <c r="IM11" s="170"/>
      <c r="IN11" s="170"/>
      <c r="IO11" s="170"/>
      <c r="IP11" s="170"/>
      <c r="IQ11" s="170"/>
      <c r="IR11" s="170"/>
      <c r="IS11" s="170"/>
      <c r="IT11" s="170"/>
      <c r="IU11" s="170"/>
      <c r="IV11" s="170"/>
      <c r="IW11" s="170"/>
    </row>
    <row r="12" customFormat="false" ht="12.75" hidden="false" customHeight="false" outlineLevel="0" collapsed="false">
      <c r="A12" s="106" t="n">
        <f aca="false">A11+1</f>
        <v>12</v>
      </c>
      <c r="B12" s="11" t="s">
        <v>302</v>
      </c>
      <c r="D12" s="18" t="n">
        <f aca="false">'EBSCS Cap'!D78</f>
        <v>5193.82061141333</v>
      </c>
      <c r="E12" s="18" t="n">
        <f aca="false">'EBSCS Cap'!E78</f>
        <v>0</v>
      </c>
      <c r="F12" s="18" t="n">
        <f aca="false">'EBSCS Cap'!F78</f>
        <v>0</v>
      </c>
      <c r="G12" s="18" t="n">
        <f aca="false">'EBSCS Cap'!G78</f>
        <v>0</v>
      </c>
      <c r="H12" s="18" t="n">
        <f aca="false">'EBSCS Cap'!H78</f>
        <v>0</v>
      </c>
      <c r="I12" s="18" t="n">
        <f aca="false">'EBSCS Cap'!I78</f>
        <v>0</v>
      </c>
      <c r="J12" s="18" t="n">
        <f aca="false">'EBSCS Cap'!J78</f>
        <v>0</v>
      </c>
      <c r="K12" s="18" t="n">
        <f aca="false">'EBSCS Cap'!K78</f>
        <v>0</v>
      </c>
      <c r="L12" s="18" t="n">
        <f aca="false">'EBSCS Cap'!L78</f>
        <v>0</v>
      </c>
      <c r="M12" s="18" t="n">
        <f aca="false">'EBSCS Cap'!M78</f>
        <v>0</v>
      </c>
      <c r="N12" s="18" t="n">
        <f aca="false">'EBSCS Cap'!N78</f>
        <v>0</v>
      </c>
      <c r="O12" s="18" t="n">
        <f aca="false">'EBSCS Cap'!O78</f>
        <v>0</v>
      </c>
      <c r="P12" s="18" t="n">
        <f aca="false">'EBSCS Cap'!P78</f>
        <v>0</v>
      </c>
      <c r="Q12" s="18" t="n">
        <f aca="false">'EBSCS Cap'!Q78</f>
        <v>0</v>
      </c>
      <c r="R12" s="18" t="n">
        <f aca="false">'EBSCS Cap'!R78</f>
        <v>0</v>
      </c>
      <c r="S12" s="18" t="n">
        <f aca="false">'EBSCS Cap'!S78</f>
        <v>0</v>
      </c>
      <c r="T12" s="18" t="n">
        <f aca="false">'EBSCS Cap'!T78</f>
        <v>0</v>
      </c>
      <c r="U12" s="18" t="n">
        <f aca="false">'EBSCS Cap'!U78</f>
        <v>0</v>
      </c>
      <c r="V12" s="18" t="n">
        <f aca="false">'EBSCS Cap'!V78</f>
        <v>0</v>
      </c>
      <c r="W12" s="18" t="n">
        <f aca="false">'EBSCS Cap'!W78</f>
        <v>0</v>
      </c>
      <c r="X12" s="185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  <c r="AU12" s="170"/>
      <c r="AV12" s="170"/>
      <c r="AW12" s="170"/>
      <c r="AX12" s="170"/>
      <c r="AY12" s="170"/>
      <c r="AZ12" s="170"/>
      <c r="BA12" s="170"/>
      <c r="BB12" s="170"/>
      <c r="BC12" s="170"/>
      <c r="BD12" s="170"/>
      <c r="BE12" s="170"/>
      <c r="BF12" s="170"/>
      <c r="BG12" s="170"/>
      <c r="BH12" s="170"/>
      <c r="BI12" s="170"/>
      <c r="BJ12" s="170"/>
      <c r="BK12" s="170"/>
      <c r="BL12" s="170"/>
      <c r="BM12" s="170"/>
      <c r="BN12" s="170"/>
      <c r="BO12" s="170"/>
      <c r="BP12" s="170"/>
      <c r="BQ12" s="170"/>
      <c r="BR12" s="170"/>
      <c r="BS12" s="170"/>
      <c r="BT12" s="170"/>
      <c r="BU12" s="170"/>
      <c r="BV12" s="170"/>
      <c r="BW12" s="170"/>
      <c r="BX12" s="170"/>
      <c r="BY12" s="170"/>
      <c r="BZ12" s="170"/>
      <c r="CA12" s="170"/>
      <c r="CB12" s="170"/>
      <c r="CC12" s="170"/>
      <c r="CD12" s="170"/>
      <c r="CE12" s="170"/>
      <c r="CF12" s="170"/>
      <c r="CG12" s="170"/>
      <c r="CH12" s="170"/>
      <c r="CI12" s="170"/>
      <c r="CJ12" s="170"/>
      <c r="CK12" s="170"/>
      <c r="CL12" s="170"/>
      <c r="CM12" s="170"/>
      <c r="CN12" s="170"/>
      <c r="CO12" s="170"/>
      <c r="CP12" s="170"/>
      <c r="CQ12" s="170"/>
      <c r="CR12" s="170"/>
      <c r="CS12" s="170"/>
      <c r="CT12" s="170"/>
      <c r="CU12" s="170"/>
      <c r="CV12" s="170"/>
      <c r="CW12" s="170"/>
      <c r="CX12" s="170"/>
      <c r="CY12" s="170"/>
      <c r="CZ12" s="170"/>
      <c r="DA12" s="170"/>
      <c r="DB12" s="170"/>
      <c r="DC12" s="170"/>
      <c r="DD12" s="170"/>
      <c r="DE12" s="170"/>
      <c r="DF12" s="170"/>
      <c r="DG12" s="170"/>
      <c r="DH12" s="170"/>
      <c r="DI12" s="170"/>
      <c r="DJ12" s="170"/>
      <c r="DK12" s="170"/>
      <c r="DL12" s="170"/>
      <c r="DM12" s="170"/>
      <c r="DN12" s="170"/>
      <c r="DO12" s="170"/>
      <c r="DP12" s="170"/>
      <c r="DQ12" s="170"/>
      <c r="DR12" s="170"/>
      <c r="DS12" s="170"/>
      <c r="DT12" s="170"/>
      <c r="DU12" s="170"/>
      <c r="DV12" s="170"/>
      <c r="DW12" s="170"/>
      <c r="DX12" s="170"/>
      <c r="DY12" s="170"/>
      <c r="DZ12" s="170"/>
      <c r="EA12" s="170"/>
      <c r="EB12" s="170"/>
      <c r="EC12" s="170"/>
      <c r="ED12" s="170"/>
      <c r="EE12" s="170"/>
      <c r="EF12" s="170"/>
      <c r="EG12" s="170"/>
      <c r="EH12" s="170"/>
      <c r="EI12" s="170"/>
      <c r="EJ12" s="170"/>
      <c r="EK12" s="170"/>
      <c r="EL12" s="170"/>
      <c r="EM12" s="170"/>
      <c r="EN12" s="170"/>
      <c r="EO12" s="170"/>
      <c r="EP12" s="170"/>
      <c r="EQ12" s="170"/>
      <c r="ER12" s="170"/>
      <c r="ES12" s="170"/>
      <c r="ET12" s="170"/>
      <c r="EU12" s="170"/>
      <c r="EV12" s="170"/>
      <c r="EW12" s="170"/>
      <c r="EX12" s="170"/>
      <c r="EY12" s="170"/>
      <c r="EZ12" s="170"/>
      <c r="FA12" s="170"/>
      <c r="FB12" s="170"/>
      <c r="FC12" s="170"/>
      <c r="FD12" s="170"/>
      <c r="FE12" s="170"/>
      <c r="FF12" s="170"/>
      <c r="FG12" s="170"/>
      <c r="FH12" s="170"/>
      <c r="FI12" s="170"/>
      <c r="FJ12" s="170"/>
      <c r="FK12" s="170"/>
      <c r="FL12" s="170"/>
      <c r="FM12" s="170"/>
      <c r="FN12" s="170"/>
      <c r="FO12" s="170"/>
      <c r="FP12" s="170"/>
      <c r="FQ12" s="170"/>
      <c r="FR12" s="170"/>
      <c r="FS12" s="170"/>
      <c r="FT12" s="170"/>
      <c r="FU12" s="170"/>
      <c r="FV12" s="170"/>
      <c r="FW12" s="170"/>
      <c r="FX12" s="170"/>
      <c r="FY12" s="170"/>
      <c r="FZ12" s="170"/>
      <c r="GA12" s="170"/>
      <c r="GB12" s="170"/>
      <c r="GC12" s="170"/>
      <c r="GD12" s="170"/>
      <c r="GE12" s="170"/>
      <c r="GF12" s="170"/>
      <c r="GG12" s="170"/>
      <c r="GH12" s="170"/>
      <c r="GI12" s="170"/>
      <c r="GJ12" s="170"/>
      <c r="GK12" s="170"/>
      <c r="GL12" s="170"/>
      <c r="GM12" s="170"/>
      <c r="GN12" s="170"/>
      <c r="GO12" s="170"/>
      <c r="GP12" s="170"/>
      <c r="GQ12" s="170"/>
      <c r="GR12" s="170"/>
      <c r="GS12" s="170"/>
      <c r="GT12" s="170"/>
      <c r="GU12" s="170"/>
      <c r="GV12" s="170"/>
      <c r="GW12" s="170"/>
      <c r="GX12" s="170"/>
      <c r="GY12" s="170"/>
      <c r="GZ12" s="170"/>
      <c r="HA12" s="170"/>
      <c r="HB12" s="170"/>
      <c r="HC12" s="170"/>
      <c r="HD12" s="170"/>
      <c r="HE12" s="170"/>
      <c r="HF12" s="170"/>
      <c r="HG12" s="170"/>
      <c r="HH12" s="170"/>
      <c r="HI12" s="170"/>
      <c r="HJ12" s="170"/>
      <c r="HK12" s="170"/>
      <c r="HL12" s="170"/>
      <c r="HM12" s="170"/>
      <c r="HN12" s="170"/>
      <c r="HO12" s="170"/>
      <c r="HP12" s="170"/>
      <c r="HQ12" s="170"/>
      <c r="HR12" s="170"/>
      <c r="HS12" s="170"/>
      <c r="HT12" s="170"/>
      <c r="HU12" s="170"/>
      <c r="HV12" s="170"/>
      <c r="HW12" s="170"/>
      <c r="HX12" s="170"/>
      <c r="HY12" s="170"/>
      <c r="HZ12" s="170"/>
      <c r="IA12" s="170"/>
      <c r="IB12" s="170"/>
      <c r="IC12" s="170"/>
      <c r="ID12" s="170"/>
      <c r="IE12" s="170"/>
      <c r="IF12" s="170"/>
      <c r="IG12" s="170"/>
      <c r="IH12" s="170"/>
      <c r="II12" s="170"/>
      <c r="IJ12" s="170"/>
      <c r="IK12" s="170"/>
      <c r="IL12" s="170"/>
      <c r="IM12" s="170"/>
      <c r="IN12" s="170"/>
      <c r="IO12" s="170"/>
      <c r="IP12" s="170"/>
      <c r="IQ12" s="170"/>
      <c r="IR12" s="170"/>
      <c r="IS12" s="170"/>
      <c r="IT12" s="170"/>
      <c r="IU12" s="170"/>
      <c r="IV12" s="170"/>
      <c r="IW12" s="170"/>
    </row>
    <row r="13" customFormat="false" ht="12.75" hidden="false" customHeight="false" outlineLevel="0" collapsed="false">
      <c r="A13" s="106" t="n">
        <f aca="false">A12+1</f>
        <v>13</v>
      </c>
      <c r="B13" s="11" t="s">
        <v>303</v>
      </c>
      <c r="D13" s="18" t="n">
        <f aca="false">IF(D9-D10-D11-D12&lt;0,0,D9-D10-D11-D12)</f>
        <v>1327.89605092812</v>
      </c>
      <c r="E13" s="18" t="n">
        <f aca="false">IF(E9-E10-E11-E12&lt;0,0,E9-E10-E11-E12)</f>
        <v>3034.89997572672</v>
      </c>
      <c r="F13" s="18" t="n">
        <f aca="false">IF(F9-F10-F11-F12&lt;0,0,F9-F10-F11-F12)</f>
        <v>4149.74426674006</v>
      </c>
      <c r="G13" s="18" t="n">
        <f aca="false">IF(G9-G10-G11-G12&lt;0,0,G9-G10-G11-G12)</f>
        <v>0</v>
      </c>
      <c r="H13" s="18" t="n">
        <f aca="false">IF(H9-H10-H11-H12&lt;0,0,H9-H10-H11-H12)</f>
        <v>0</v>
      </c>
      <c r="I13" s="18" t="n">
        <f aca="false">IF(I9-I10-I11-I12&lt;0,0,I9-I10-I11-I12)</f>
        <v>0</v>
      </c>
      <c r="J13" s="18" t="n">
        <f aca="false">IF(J9-J10-J11-J12&lt;0,0,J9-J10-J11-J12)</f>
        <v>0</v>
      </c>
      <c r="K13" s="18" t="n">
        <f aca="false">IF(K9-K10-K11-K12&lt;0,0,K9-K10-K11-K12)</f>
        <v>0</v>
      </c>
      <c r="L13" s="18" t="n">
        <f aca="false">IF(L9-L10-L11-L12&lt;0,0,L9-L10-L11-L12)</f>
        <v>0</v>
      </c>
      <c r="M13" s="18" t="n">
        <f aca="false">IF(M9-M10-M11-M12&lt;0,0,M9-M10-M11-M12)</f>
        <v>0</v>
      </c>
      <c r="N13" s="18" t="n">
        <f aca="false">IF(N9-N10-N11-N12&lt;0,0,N9-N10-N11-N12)</f>
        <v>0</v>
      </c>
      <c r="O13" s="18" t="n">
        <f aca="false">IF(O9-O10-O11-O12&lt;0,0,O9-O10-O11-O12)</f>
        <v>0</v>
      </c>
      <c r="P13" s="18" t="n">
        <f aca="false">IF(P9-P10-P11-P12&lt;0,0,P9-P10-P11-P12)</f>
        <v>0</v>
      </c>
      <c r="Q13" s="18" t="n">
        <f aca="false">IF(Q9-Q10-Q11-Q12&lt;0,0,Q9-Q10-Q11-Q12)</f>
        <v>0</v>
      </c>
      <c r="R13" s="18" t="n">
        <f aca="false">IF(R9-R10-R11-R12&lt;0,0,R9-R10-R11-R12)</f>
        <v>0</v>
      </c>
      <c r="S13" s="18" t="n">
        <f aca="false">IF(S9-S10-S11-S12&lt;0,0,S9-S10-S11-S12)</f>
        <v>0</v>
      </c>
      <c r="T13" s="18" t="n">
        <f aca="false">IF(T9-T10-T11-T12&lt;0,0,T9-T10-T11-T12)</f>
        <v>0</v>
      </c>
      <c r="U13" s="18" t="n">
        <f aca="false">IF(U9-U10-U11-U12&lt;0,0,U9-U10-U11-U12)</f>
        <v>0</v>
      </c>
      <c r="V13" s="18" t="n">
        <f aca="false">IF(V9-V10-V11-V12&lt;0,0,V9-V10-V11-V12)</f>
        <v>0</v>
      </c>
      <c r="W13" s="18" t="n">
        <f aca="false">IF(W9-W10-W11-W12&lt;0,0,W9-W10-W11-W12)</f>
        <v>0</v>
      </c>
      <c r="X13" s="185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0"/>
      <c r="BB13" s="170"/>
      <c r="BC13" s="170"/>
      <c r="BD13" s="170"/>
      <c r="BE13" s="170"/>
      <c r="BF13" s="170"/>
      <c r="BG13" s="170"/>
      <c r="BH13" s="170"/>
      <c r="BI13" s="170"/>
      <c r="BJ13" s="170"/>
      <c r="BK13" s="170"/>
      <c r="BL13" s="170"/>
      <c r="BM13" s="170"/>
      <c r="BN13" s="170"/>
      <c r="BO13" s="170"/>
      <c r="BP13" s="170"/>
      <c r="BQ13" s="170"/>
      <c r="BR13" s="170"/>
      <c r="BS13" s="170"/>
      <c r="BT13" s="170"/>
      <c r="BU13" s="170"/>
      <c r="BV13" s="170"/>
      <c r="BW13" s="170"/>
      <c r="BX13" s="170"/>
      <c r="BY13" s="170"/>
      <c r="BZ13" s="170"/>
      <c r="CA13" s="170"/>
      <c r="CB13" s="170"/>
      <c r="CC13" s="170"/>
      <c r="CD13" s="170"/>
      <c r="CE13" s="170"/>
      <c r="CF13" s="170"/>
      <c r="CG13" s="170"/>
      <c r="CH13" s="170"/>
      <c r="CI13" s="170"/>
      <c r="CJ13" s="170"/>
      <c r="CK13" s="170"/>
      <c r="CL13" s="170"/>
      <c r="CM13" s="170"/>
      <c r="CN13" s="170"/>
      <c r="CO13" s="170"/>
      <c r="CP13" s="170"/>
      <c r="CQ13" s="170"/>
      <c r="CR13" s="170"/>
      <c r="CS13" s="170"/>
      <c r="CT13" s="170"/>
      <c r="CU13" s="170"/>
      <c r="CV13" s="170"/>
      <c r="CW13" s="170"/>
      <c r="CX13" s="170"/>
      <c r="CY13" s="170"/>
      <c r="CZ13" s="170"/>
      <c r="DA13" s="170"/>
      <c r="DB13" s="170"/>
      <c r="DC13" s="170"/>
      <c r="DD13" s="170"/>
      <c r="DE13" s="170"/>
      <c r="DF13" s="170"/>
      <c r="DG13" s="170"/>
      <c r="DH13" s="170"/>
      <c r="DI13" s="170"/>
      <c r="DJ13" s="170"/>
      <c r="DK13" s="170"/>
      <c r="DL13" s="170"/>
      <c r="DM13" s="170"/>
      <c r="DN13" s="170"/>
      <c r="DO13" s="170"/>
      <c r="DP13" s="170"/>
      <c r="DQ13" s="170"/>
      <c r="DR13" s="170"/>
      <c r="DS13" s="170"/>
      <c r="DT13" s="170"/>
      <c r="DU13" s="170"/>
      <c r="DV13" s="170"/>
      <c r="DW13" s="170"/>
      <c r="DX13" s="170"/>
      <c r="DY13" s="170"/>
      <c r="DZ13" s="170"/>
      <c r="EA13" s="170"/>
      <c r="EB13" s="170"/>
      <c r="EC13" s="170"/>
      <c r="ED13" s="170"/>
      <c r="EE13" s="170"/>
      <c r="EF13" s="170"/>
      <c r="EG13" s="170"/>
      <c r="EH13" s="170"/>
      <c r="EI13" s="170"/>
      <c r="EJ13" s="170"/>
      <c r="EK13" s="170"/>
      <c r="EL13" s="170"/>
      <c r="EM13" s="170"/>
      <c r="EN13" s="170"/>
      <c r="EO13" s="170"/>
      <c r="EP13" s="170"/>
      <c r="EQ13" s="170"/>
      <c r="ER13" s="170"/>
      <c r="ES13" s="170"/>
      <c r="ET13" s="170"/>
      <c r="EU13" s="170"/>
      <c r="EV13" s="170"/>
      <c r="EW13" s="170"/>
      <c r="EX13" s="170"/>
      <c r="EY13" s="170"/>
      <c r="EZ13" s="170"/>
      <c r="FA13" s="170"/>
      <c r="FB13" s="170"/>
      <c r="FC13" s="170"/>
      <c r="FD13" s="170"/>
      <c r="FE13" s="170"/>
      <c r="FF13" s="170"/>
      <c r="FG13" s="170"/>
      <c r="FH13" s="170"/>
      <c r="FI13" s="170"/>
      <c r="FJ13" s="170"/>
      <c r="FK13" s="170"/>
      <c r="FL13" s="170"/>
      <c r="FM13" s="170"/>
      <c r="FN13" s="170"/>
      <c r="FO13" s="170"/>
      <c r="FP13" s="170"/>
      <c r="FQ13" s="170"/>
      <c r="FR13" s="170"/>
      <c r="FS13" s="170"/>
      <c r="FT13" s="170"/>
      <c r="FU13" s="170"/>
      <c r="FV13" s="170"/>
      <c r="FW13" s="170"/>
      <c r="FX13" s="170"/>
      <c r="FY13" s="170"/>
      <c r="FZ13" s="170"/>
      <c r="GA13" s="170"/>
      <c r="GB13" s="170"/>
      <c r="GC13" s="170"/>
      <c r="GD13" s="170"/>
      <c r="GE13" s="170"/>
      <c r="GF13" s="170"/>
      <c r="GG13" s="170"/>
      <c r="GH13" s="170"/>
      <c r="GI13" s="170"/>
      <c r="GJ13" s="170"/>
      <c r="GK13" s="170"/>
      <c r="GL13" s="170"/>
      <c r="GM13" s="170"/>
      <c r="GN13" s="170"/>
      <c r="GO13" s="170"/>
      <c r="GP13" s="170"/>
      <c r="GQ13" s="170"/>
      <c r="GR13" s="170"/>
      <c r="GS13" s="170"/>
      <c r="GT13" s="170"/>
      <c r="GU13" s="170"/>
      <c r="GV13" s="170"/>
      <c r="GW13" s="170"/>
      <c r="GX13" s="170"/>
      <c r="GY13" s="170"/>
      <c r="GZ13" s="170"/>
      <c r="HA13" s="170"/>
      <c r="HB13" s="170"/>
      <c r="HC13" s="170"/>
      <c r="HD13" s="170"/>
      <c r="HE13" s="170"/>
      <c r="HF13" s="170"/>
      <c r="HG13" s="170"/>
      <c r="HH13" s="170"/>
      <c r="HI13" s="170"/>
      <c r="HJ13" s="170"/>
      <c r="HK13" s="170"/>
      <c r="HL13" s="170"/>
      <c r="HM13" s="170"/>
      <c r="HN13" s="170"/>
      <c r="HO13" s="170"/>
      <c r="HP13" s="170"/>
      <c r="HQ13" s="170"/>
      <c r="HR13" s="170"/>
      <c r="HS13" s="170"/>
      <c r="HT13" s="170"/>
      <c r="HU13" s="170"/>
      <c r="HV13" s="170"/>
      <c r="HW13" s="170"/>
      <c r="HX13" s="170"/>
      <c r="HY13" s="170"/>
      <c r="HZ13" s="170"/>
      <c r="IA13" s="170"/>
      <c r="IB13" s="170"/>
      <c r="IC13" s="170"/>
      <c r="ID13" s="170"/>
      <c r="IE13" s="170"/>
      <c r="IF13" s="170"/>
      <c r="IG13" s="170"/>
      <c r="IH13" s="170"/>
      <c r="II13" s="170"/>
      <c r="IJ13" s="170"/>
      <c r="IK13" s="170"/>
      <c r="IL13" s="170"/>
      <c r="IM13" s="170"/>
      <c r="IN13" s="170"/>
      <c r="IO13" s="170"/>
      <c r="IP13" s="170"/>
      <c r="IQ13" s="170"/>
      <c r="IR13" s="170"/>
      <c r="IS13" s="170"/>
      <c r="IT13" s="170"/>
      <c r="IU13" s="170"/>
      <c r="IV13" s="170"/>
      <c r="IW13" s="170"/>
    </row>
    <row r="14" customFormat="false" ht="12.75" hidden="false" customHeight="false" outlineLevel="0" collapsed="false">
      <c r="A14" s="106" t="n">
        <f aca="false">A13+1</f>
        <v>14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13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70"/>
      <c r="AT14" s="170"/>
      <c r="AU14" s="170"/>
      <c r="AV14" s="170"/>
      <c r="AW14" s="170"/>
      <c r="AX14" s="170"/>
      <c r="AY14" s="170"/>
      <c r="AZ14" s="170"/>
      <c r="BA14" s="170"/>
      <c r="BB14" s="170"/>
      <c r="BC14" s="170"/>
      <c r="BD14" s="170"/>
      <c r="BE14" s="170"/>
      <c r="BF14" s="170"/>
      <c r="BG14" s="170"/>
      <c r="BH14" s="170"/>
      <c r="BI14" s="170"/>
      <c r="BJ14" s="170"/>
      <c r="BK14" s="170"/>
      <c r="BL14" s="170"/>
      <c r="BM14" s="170"/>
      <c r="BN14" s="170"/>
      <c r="BO14" s="170"/>
      <c r="BP14" s="170"/>
      <c r="BQ14" s="170"/>
      <c r="BR14" s="170"/>
      <c r="BS14" s="170"/>
      <c r="BT14" s="170"/>
      <c r="BU14" s="170"/>
      <c r="BV14" s="170"/>
      <c r="BW14" s="170"/>
      <c r="BX14" s="170"/>
      <c r="BY14" s="170"/>
      <c r="BZ14" s="170"/>
      <c r="CA14" s="170"/>
      <c r="CB14" s="170"/>
      <c r="CC14" s="170"/>
      <c r="CD14" s="170"/>
      <c r="CE14" s="170"/>
      <c r="CF14" s="170"/>
      <c r="CG14" s="170"/>
      <c r="CH14" s="170"/>
      <c r="CI14" s="170"/>
      <c r="CJ14" s="170"/>
      <c r="CK14" s="170"/>
      <c r="CL14" s="170"/>
      <c r="CM14" s="170"/>
      <c r="CN14" s="170"/>
      <c r="CO14" s="170"/>
      <c r="CP14" s="170"/>
      <c r="CQ14" s="170"/>
      <c r="CR14" s="170"/>
      <c r="CS14" s="170"/>
      <c r="CT14" s="170"/>
      <c r="CU14" s="170"/>
      <c r="CV14" s="170"/>
      <c r="CW14" s="170"/>
      <c r="CX14" s="170"/>
      <c r="CY14" s="170"/>
      <c r="CZ14" s="170"/>
      <c r="DA14" s="170"/>
      <c r="DB14" s="170"/>
      <c r="DC14" s="170"/>
      <c r="DD14" s="170"/>
      <c r="DE14" s="170"/>
      <c r="DF14" s="170"/>
      <c r="DG14" s="170"/>
      <c r="DH14" s="170"/>
      <c r="DI14" s="170"/>
      <c r="DJ14" s="170"/>
      <c r="DK14" s="170"/>
      <c r="DL14" s="170"/>
      <c r="DM14" s="170"/>
      <c r="DN14" s="170"/>
      <c r="DO14" s="170"/>
      <c r="DP14" s="170"/>
      <c r="DQ14" s="170"/>
      <c r="DR14" s="170"/>
      <c r="DS14" s="170"/>
      <c r="DT14" s="170"/>
      <c r="DU14" s="170"/>
      <c r="DV14" s="170"/>
      <c r="DW14" s="170"/>
      <c r="DX14" s="170"/>
      <c r="DY14" s="170"/>
      <c r="DZ14" s="170"/>
      <c r="EA14" s="170"/>
      <c r="EB14" s="170"/>
      <c r="EC14" s="170"/>
      <c r="ED14" s="170"/>
      <c r="EE14" s="170"/>
      <c r="EF14" s="170"/>
      <c r="EG14" s="170"/>
      <c r="EH14" s="170"/>
      <c r="EI14" s="170"/>
      <c r="EJ14" s="170"/>
      <c r="EK14" s="170"/>
      <c r="EL14" s="170"/>
      <c r="EM14" s="170"/>
      <c r="EN14" s="170"/>
      <c r="EO14" s="170"/>
      <c r="EP14" s="170"/>
      <c r="EQ14" s="170"/>
      <c r="ER14" s="170"/>
      <c r="ES14" s="170"/>
      <c r="ET14" s="170"/>
      <c r="EU14" s="170"/>
      <c r="EV14" s="170"/>
      <c r="EW14" s="170"/>
      <c r="EX14" s="170"/>
      <c r="EY14" s="170"/>
      <c r="EZ14" s="170"/>
      <c r="FA14" s="170"/>
      <c r="FB14" s="170"/>
      <c r="FC14" s="170"/>
      <c r="FD14" s="170"/>
      <c r="FE14" s="170"/>
      <c r="FF14" s="170"/>
      <c r="FG14" s="170"/>
      <c r="FH14" s="170"/>
      <c r="FI14" s="170"/>
      <c r="FJ14" s="170"/>
      <c r="FK14" s="170"/>
      <c r="FL14" s="170"/>
      <c r="FM14" s="170"/>
      <c r="FN14" s="170"/>
      <c r="FO14" s="170"/>
      <c r="FP14" s="170"/>
      <c r="FQ14" s="170"/>
      <c r="FR14" s="170"/>
      <c r="FS14" s="170"/>
      <c r="FT14" s="170"/>
      <c r="FU14" s="170"/>
      <c r="FV14" s="170"/>
      <c r="FW14" s="170"/>
      <c r="FX14" s="170"/>
      <c r="FY14" s="170"/>
      <c r="FZ14" s="170"/>
      <c r="GA14" s="170"/>
      <c r="GB14" s="170"/>
      <c r="GC14" s="170"/>
      <c r="GD14" s="170"/>
      <c r="GE14" s="170"/>
      <c r="GF14" s="170"/>
      <c r="GG14" s="170"/>
      <c r="GH14" s="170"/>
      <c r="GI14" s="170"/>
      <c r="GJ14" s="170"/>
      <c r="GK14" s="170"/>
      <c r="GL14" s="170"/>
      <c r="GM14" s="170"/>
      <c r="GN14" s="170"/>
      <c r="GO14" s="170"/>
      <c r="GP14" s="170"/>
      <c r="GQ14" s="170"/>
      <c r="GR14" s="170"/>
      <c r="GS14" s="170"/>
      <c r="GT14" s="170"/>
      <c r="GU14" s="170"/>
      <c r="GV14" s="170"/>
      <c r="GW14" s="170"/>
      <c r="GX14" s="170"/>
      <c r="GY14" s="170"/>
      <c r="GZ14" s="170"/>
      <c r="HA14" s="170"/>
      <c r="HB14" s="170"/>
      <c r="HC14" s="170"/>
      <c r="HD14" s="170"/>
      <c r="HE14" s="170"/>
      <c r="HF14" s="170"/>
      <c r="HG14" s="170"/>
      <c r="HH14" s="170"/>
      <c r="HI14" s="170"/>
      <c r="HJ14" s="170"/>
      <c r="HK14" s="170"/>
      <c r="HL14" s="170"/>
      <c r="HM14" s="170"/>
      <c r="HN14" s="170"/>
      <c r="HO14" s="170"/>
      <c r="HP14" s="170"/>
      <c r="HQ14" s="170"/>
      <c r="HR14" s="170"/>
      <c r="HS14" s="170"/>
      <c r="HT14" s="170"/>
      <c r="HU14" s="170"/>
      <c r="HV14" s="170"/>
      <c r="HW14" s="170"/>
      <c r="HX14" s="170"/>
      <c r="HY14" s="170"/>
      <c r="HZ14" s="170"/>
      <c r="IA14" s="170"/>
      <c r="IB14" s="170"/>
      <c r="IC14" s="170"/>
      <c r="ID14" s="170"/>
      <c r="IE14" s="170"/>
      <c r="IF14" s="170"/>
      <c r="IG14" s="170"/>
      <c r="IH14" s="170"/>
      <c r="II14" s="170"/>
      <c r="IJ14" s="170"/>
      <c r="IK14" s="170"/>
      <c r="IL14" s="170"/>
      <c r="IM14" s="170"/>
      <c r="IN14" s="170"/>
      <c r="IO14" s="170"/>
      <c r="IP14" s="170"/>
      <c r="IQ14" s="170"/>
      <c r="IR14" s="170"/>
      <c r="IS14" s="170"/>
      <c r="IT14" s="170"/>
      <c r="IU14" s="170"/>
      <c r="IV14" s="170"/>
      <c r="IW14" s="170"/>
    </row>
    <row r="15" customFormat="false" ht="12.75" hidden="false" customHeight="false" outlineLevel="0" collapsed="false">
      <c r="A15" s="106" t="n">
        <f aca="false">A14+1</f>
        <v>15</v>
      </c>
      <c r="B15" s="191" t="s">
        <v>304</v>
      </c>
      <c r="C15" s="20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13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/>
      <c r="AM15" s="170"/>
      <c r="AN15" s="170"/>
      <c r="AO15" s="170"/>
      <c r="AP15" s="170"/>
      <c r="AQ15" s="170"/>
      <c r="AR15" s="170"/>
      <c r="AS15" s="170"/>
      <c r="AT15" s="170"/>
      <c r="AU15" s="170"/>
      <c r="AV15" s="170"/>
      <c r="AW15" s="170"/>
      <c r="AX15" s="170"/>
      <c r="AY15" s="170"/>
      <c r="AZ15" s="170"/>
      <c r="BA15" s="170"/>
      <c r="BB15" s="170"/>
      <c r="BC15" s="170"/>
      <c r="BD15" s="170"/>
      <c r="BE15" s="170"/>
      <c r="BF15" s="170"/>
      <c r="BG15" s="170"/>
      <c r="BH15" s="170"/>
      <c r="BI15" s="170"/>
      <c r="BJ15" s="170"/>
      <c r="BK15" s="170"/>
      <c r="BL15" s="170"/>
      <c r="BM15" s="170"/>
      <c r="BN15" s="170"/>
      <c r="BO15" s="170"/>
      <c r="BP15" s="170"/>
      <c r="BQ15" s="170"/>
      <c r="BR15" s="170"/>
      <c r="BS15" s="170"/>
      <c r="BT15" s="170"/>
      <c r="BU15" s="170"/>
      <c r="BV15" s="170"/>
      <c r="BW15" s="170"/>
      <c r="BX15" s="170"/>
      <c r="BY15" s="170"/>
      <c r="BZ15" s="170"/>
      <c r="CA15" s="170"/>
      <c r="CB15" s="170"/>
      <c r="CC15" s="170"/>
      <c r="CD15" s="170"/>
      <c r="CE15" s="170"/>
      <c r="CF15" s="170"/>
      <c r="CG15" s="170"/>
      <c r="CH15" s="170"/>
      <c r="CI15" s="170"/>
      <c r="CJ15" s="170"/>
      <c r="CK15" s="170"/>
      <c r="CL15" s="170"/>
      <c r="CM15" s="170"/>
      <c r="CN15" s="170"/>
      <c r="CO15" s="170"/>
      <c r="CP15" s="170"/>
      <c r="CQ15" s="170"/>
      <c r="CR15" s="170"/>
      <c r="CS15" s="170"/>
      <c r="CT15" s="170"/>
      <c r="CU15" s="170"/>
      <c r="CV15" s="170"/>
      <c r="CW15" s="170"/>
      <c r="CX15" s="170"/>
      <c r="CY15" s="170"/>
      <c r="CZ15" s="170"/>
      <c r="DA15" s="170"/>
      <c r="DB15" s="170"/>
      <c r="DC15" s="170"/>
      <c r="DD15" s="170"/>
      <c r="DE15" s="170"/>
      <c r="DF15" s="170"/>
      <c r="DG15" s="170"/>
      <c r="DH15" s="170"/>
      <c r="DI15" s="170"/>
      <c r="DJ15" s="170"/>
      <c r="DK15" s="170"/>
      <c r="DL15" s="170"/>
      <c r="DM15" s="170"/>
      <c r="DN15" s="170"/>
      <c r="DO15" s="170"/>
      <c r="DP15" s="170"/>
      <c r="DQ15" s="170"/>
      <c r="DR15" s="170"/>
      <c r="DS15" s="170"/>
      <c r="DT15" s="170"/>
      <c r="DU15" s="170"/>
      <c r="DV15" s="170"/>
      <c r="DW15" s="170"/>
      <c r="DX15" s="170"/>
      <c r="DY15" s="170"/>
      <c r="DZ15" s="170"/>
      <c r="EA15" s="170"/>
      <c r="EB15" s="170"/>
      <c r="EC15" s="170"/>
      <c r="ED15" s="170"/>
      <c r="EE15" s="170"/>
      <c r="EF15" s="170"/>
      <c r="EG15" s="170"/>
      <c r="EH15" s="170"/>
      <c r="EI15" s="170"/>
      <c r="EJ15" s="170"/>
      <c r="EK15" s="170"/>
      <c r="EL15" s="170"/>
      <c r="EM15" s="170"/>
      <c r="EN15" s="170"/>
      <c r="EO15" s="170"/>
      <c r="EP15" s="170"/>
      <c r="EQ15" s="170"/>
      <c r="ER15" s="170"/>
      <c r="ES15" s="170"/>
      <c r="ET15" s="170"/>
      <c r="EU15" s="170"/>
      <c r="EV15" s="170"/>
      <c r="EW15" s="170"/>
      <c r="EX15" s="170"/>
      <c r="EY15" s="170"/>
      <c r="EZ15" s="170"/>
      <c r="FA15" s="170"/>
      <c r="FB15" s="170"/>
      <c r="FC15" s="170"/>
      <c r="FD15" s="170"/>
      <c r="FE15" s="170"/>
      <c r="FF15" s="170"/>
      <c r="FG15" s="170"/>
      <c r="FH15" s="170"/>
      <c r="FI15" s="170"/>
      <c r="FJ15" s="170"/>
      <c r="FK15" s="170"/>
      <c r="FL15" s="170"/>
      <c r="FM15" s="170"/>
      <c r="FN15" s="170"/>
      <c r="FO15" s="170"/>
      <c r="FP15" s="170"/>
      <c r="FQ15" s="170"/>
      <c r="FR15" s="170"/>
      <c r="FS15" s="170"/>
      <c r="FT15" s="170"/>
      <c r="FU15" s="170"/>
      <c r="FV15" s="170"/>
      <c r="FW15" s="170"/>
      <c r="FX15" s="170"/>
      <c r="FY15" s="170"/>
      <c r="FZ15" s="170"/>
      <c r="GA15" s="170"/>
      <c r="GB15" s="170"/>
      <c r="GC15" s="170"/>
      <c r="GD15" s="170"/>
      <c r="GE15" s="170"/>
      <c r="GF15" s="170"/>
      <c r="GG15" s="170"/>
      <c r="GH15" s="170"/>
      <c r="GI15" s="170"/>
      <c r="GJ15" s="170"/>
      <c r="GK15" s="170"/>
      <c r="GL15" s="170"/>
      <c r="GM15" s="170"/>
      <c r="GN15" s="170"/>
      <c r="GO15" s="170"/>
      <c r="GP15" s="170"/>
      <c r="GQ15" s="170"/>
      <c r="GR15" s="170"/>
      <c r="GS15" s="170"/>
      <c r="GT15" s="170"/>
      <c r="GU15" s="170"/>
      <c r="GV15" s="170"/>
      <c r="GW15" s="170"/>
      <c r="GX15" s="170"/>
      <c r="GY15" s="170"/>
      <c r="GZ15" s="170"/>
      <c r="HA15" s="170"/>
      <c r="HB15" s="170"/>
      <c r="HC15" s="170"/>
      <c r="HD15" s="170"/>
      <c r="HE15" s="170"/>
      <c r="HF15" s="170"/>
      <c r="HG15" s="170"/>
      <c r="HH15" s="170"/>
      <c r="HI15" s="170"/>
      <c r="HJ15" s="170"/>
      <c r="HK15" s="170"/>
      <c r="HL15" s="170"/>
      <c r="HM15" s="170"/>
      <c r="HN15" s="170"/>
      <c r="HO15" s="170"/>
      <c r="HP15" s="170"/>
      <c r="HQ15" s="170"/>
      <c r="HR15" s="170"/>
      <c r="HS15" s="170"/>
      <c r="HT15" s="170"/>
      <c r="HU15" s="170"/>
      <c r="HV15" s="170"/>
      <c r="HW15" s="170"/>
      <c r="HX15" s="170"/>
      <c r="HY15" s="170"/>
      <c r="HZ15" s="170"/>
      <c r="IA15" s="170"/>
      <c r="IB15" s="170"/>
      <c r="IC15" s="170"/>
      <c r="ID15" s="170"/>
      <c r="IE15" s="170"/>
      <c r="IF15" s="170"/>
      <c r="IG15" s="170"/>
      <c r="IH15" s="170"/>
      <c r="II15" s="170"/>
      <c r="IJ15" s="170"/>
      <c r="IK15" s="170"/>
      <c r="IL15" s="170"/>
      <c r="IM15" s="170"/>
      <c r="IN15" s="170"/>
      <c r="IO15" s="170"/>
      <c r="IP15" s="170"/>
      <c r="IQ15" s="170"/>
      <c r="IR15" s="170"/>
      <c r="IS15" s="170"/>
      <c r="IT15" s="170"/>
      <c r="IU15" s="170"/>
      <c r="IV15" s="170"/>
      <c r="IW15" s="170"/>
    </row>
    <row r="16" customFormat="false" ht="12.75" hidden="false" customHeight="false" outlineLevel="0" collapsed="false">
      <c r="A16" s="106" t="n">
        <f aca="false">A15+1</f>
        <v>16</v>
      </c>
      <c r="B16" s="11" t="s">
        <v>305</v>
      </c>
      <c r="D16" s="18" t="n">
        <f aca="false">IF(D9&gt;0,0,D7-D8)</f>
        <v>0</v>
      </c>
      <c r="E16" s="18" t="n">
        <f aca="false">IF(E9&gt;0,0,E7-E8)</f>
        <v>0</v>
      </c>
      <c r="F16" s="18" t="n">
        <f aca="false">IF(F9&gt;0,0,F7-F8)</f>
        <v>0</v>
      </c>
      <c r="G16" s="18" t="n">
        <f aca="false">IF(G9&gt;0,0,G7-G8)</f>
        <v>22145.483773372</v>
      </c>
      <c r="H16" s="18" t="n">
        <f aca="false">IF(H9&gt;0,0,H7-H8)</f>
        <v>36130.8435897827</v>
      </c>
      <c r="I16" s="18" t="n">
        <f aca="false">IF(I9&gt;0,0,I7-I8)</f>
        <v>47228.3309806079</v>
      </c>
      <c r="J16" s="18" t="n">
        <f aca="false">IF(J9&gt;0,0,J7-J8)</f>
        <v>73416.8558702676</v>
      </c>
      <c r="K16" s="18" t="n">
        <f aca="false">IF(K9&gt;0,0,K7-K8)</f>
        <v>96561.6185372567</v>
      </c>
      <c r="L16" s="18" t="n">
        <f aca="false">IF(L9&gt;0,0,L7-L8)</f>
        <v>122692.95910486</v>
      </c>
      <c r="M16" s="18" t="n">
        <f aca="false">IF(M9&gt;0,0,M7-M8)</f>
        <v>147218.815007217</v>
      </c>
      <c r="N16" s="18" t="n">
        <f aca="false">IF(N9&gt;0,0,N7-N8)</f>
        <v>164748.63871795</v>
      </c>
      <c r="O16" s="18" t="n">
        <f aca="false">IF(O9&gt;0,0,O7-O8)</f>
        <v>185049.764449571</v>
      </c>
      <c r="P16" s="18" t="n">
        <f aca="false">IF(P9&gt;0,0,P7-P8)</f>
        <v>203353.989382863</v>
      </c>
      <c r="Q16" s="18" t="n">
        <f aca="false">IF(Q9&gt;0,0,Q7-Q8)</f>
        <v>223582.884820004</v>
      </c>
      <c r="R16" s="18" t="n">
        <f aca="false">IF(R9&gt;0,0,R7-R8)</f>
        <v>241637.999462854</v>
      </c>
      <c r="S16" s="18" t="n">
        <f aca="false">IF(S9&gt;0,0,S7-S8)</f>
        <v>258368.350780688</v>
      </c>
      <c r="T16" s="18" t="n">
        <f aca="false">IF(T9&gt;0,0,T7-T8)</f>
        <v>275756.700105671</v>
      </c>
      <c r="U16" s="18" t="n">
        <f aca="false">IF(U9&gt;0,0,U7-U8)</f>
        <v>299694.920927339</v>
      </c>
      <c r="V16" s="18" t="n">
        <f aca="false">IF(V9&gt;0,0,V7-V8)</f>
        <v>325519.033115757</v>
      </c>
      <c r="W16" s="18" t="n">
        <f aca="false">IF(W9&gt;0,0,W7-W8)</f>
        <v>352349.568578174</v>
      </c>
      <c r="X16" s="113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0"/>
      <c r="AO16" s="170"/>
      <c r="AP16" s="170"/>
      <c r="AQ16" s="170"/>
      <c r="AR16" s="170"/>
      <c r="AS16" s="170"/>
      <c r="AT16" s="170"/>
      <c r="AU16" s="170"/>
      <c r="AV16" s="170"/>
      <c r="AW16" s="170"/>
      <c r="AX16" s="170"/>
      <c r="AY16" s="170"/>
      <c r="AZ16" s="170"/>
      <c r="BA16" s="170"/>
      <c r="BB16" s="170"/>
      <c r="BC16" s="170"/>
      <c r="BD16" s="170"/>
      <c r="BE16" s="170"/>
      <c r="BF16" s="170"/>
      <c r="BG16" s="170"/>
      <c r="BH16" s="170"/>
      <c r="BI16" s="170"/>
      <c r="BJ16" s="170"/>
      <c r="BK16" s="170"/>
      <c r="BL16" s="170"/>
      <c r="BM16" s="170"/>
      <c r="BN16" s="170"/>
      <c r="BO16" s="170"/>
      <c r="BP16" s="170"/>
      <c r="BQ16" s="170"/>
      <c r="BR16" s="170"/>
      <c r="BS16" s="170"/>
      <c r="BT16" s="170"/>
      <c r="BU16" s="170"/>
      <c r="BV16" s="170"/>
      <c r="BW16" s="170"/>
      <c r="BX16" s="170"/>
      <c r="BY16" s="170"/>
      <c r="BZ16" s="170"/>
      <c r="CA16" s="170"/>
      <c r="CB16" s="170"/>
      <c r="CC16" s="170"/>
      <c r="CD16" s="170"/>
      <c r="CE16" s="170"/>
      <c r="CF16" s="170"/>
      <c r="CG16" s="170"/>
      <c r="CH16" s="170"/>
      <c r="CI16" s="170"/>
      <c r="CJ16" s="170"/>
      <c r="CK16" s="170"/>
      <c r="CL16" s="170"/>
      <c r="CM16" s="170"/>
      <c r="CN16" s="170"/>
      <c r="CO16" s="170"/>
      <c r="CP16" s="170"/>
      <c r="CQ16" s="170"/>
      <c r="CR16" s="170"/>
      <c r="CS16" s="170"/>
      <c r="CT16" s="170"/>
      <c r="CU16" s="170"/>
      <c r="CV16" s="170"/>
      <c r="CW16" s="170"/>
      <c r="CX16" s="170"/>
      <c r="CY16" s="170"/>
      <c r="CZ16" s="170"/>
      <c r="DA16" s="170"/>
      <c r="DB16" s="170"/>
      <c r="DC16" s="170"/>
      <c r="DD16" s="170"/>
      <c r="DE16" s="170"/>
      <c r="DF16" s="170"/>
      <c r="DG16" s="170"/>
      <c r="DH16" s="170"/>
      <c r="DI16" s="170"/>
      <c r="DJ16" s="170"/>
      <c r="DK16" s="170"/>
      <c r="DL16" s="170"/>
      <c r="DM16" s="170"/>
      <c r="DN16" s="170"/>
      <c r="DO16" s="170"/>
      <c r="DP16" s="170"/>
      <c r="DQ16" s="170"/>
      <c r="DR16" s="170"/>
      <c r="DS16" s="170"/>
      <c r="DT16" s="170"/>
      <c r="DU16" s="170"/>
      <c r="DV16" s="170"/>
      <c r="DW16" s="170"/>
      <c r="DX16" s="170"/>
      <c r="DY16" s="170"/>
      <c r="DZ16" s="170"/>
      <c r="EA16" s="170"/>
      <c r="EB16" s="170"/>
      <c r="EC16" s="170"/>
      <c r="ED16" s="170"/>
      <c r="EE16" s="170"/>
      <c r="EF16" s="170"/>
      <c r="EG16" s="170"/>
      <c r="EH16" s="170"/>
      <c r="EI16" s="170"/>
      <c r="EJ16" s="170"/>
      <c r="EK16" s="170"/>
      <c r="EL16" s="170"/>
      <c r="EM16" s="170"/>
      <c r="EN16" s="170"/>
      <c r="EO16" s="170"/>
      <c r="EP16" s="170"/>
      <c r="EQ16" s="170"/>
      <c r="ER16" s="170"/>
      <c r="ES16" s="170"/>
      <c r="ET16" s="170"/>
      <c r="EU16" s="170"/>
      <c r="EV16" s="170"/>
      <c r="EW16" s="170"/>
      <c r="EX16" s="170"/>
      <c r="EY16" s="170"/>
      <c r="EZ16" s="170"/>
      <c r="FA16" s="170"/>
      <c r="FB16" s="170"/>
      <c r="FC16" s="170"/>
      <c r="FD16" s="170"/>
      <c r="FE16" s="170"/>
      <c r="FF16" s="170"/>
      <c r="FG16" s="170"/>
      <c r="FH16" s="170"/>
      <c r="FI16" s="170"/>
      <c r="FJ16" s="170"/>
      <c r="FK16" s="170"/>
      <c r="FL16" s="170"/>
      <c r="FM16" s="170"/>
      <c r="FN16" s="170"/>
      <c r="FO16" s="170"/>
      <c r="FP16" s="170"/>
      <c r="FQ16" s="170"/>
      <c r="FR16" s="170"/>
      <c r="FS16" s="170"/>
      <c r="FT16" s="170"/>
      <c r="FU16" s="170"/>
      <c r="FV16" s="170"/>
      <c r="FW16" s="170"/>
      <c r="FX16" s="170"/>
      <c r="FY16" s="170"/>
      <c r="FZ16" s="170"/>
      <c r="GA16" s="170"/>
      <c r="GB16" s="170"/>
      <c r="GC16" s="170"/>
      <c r="GD16" s="170"/>
      <c r="GE16" s="170"/>
      <c r="GF16" s="170"/>
      <c r="GG16" s="170"/>
      <c r="GH16" s="170"/>
      <c r="GI16" s="170"/>
      <c r="GJ16" s="170"/>
      <c r="GK16" s="170"/>
      <c r="GL16" s="170"/>
      <c r="GM16" s="170"/>
      <c r="GN16" s="170"/>
      <c r="GO16" s="170"/>
      <c r="GP16" s="170"/>
      <c r="GQ16" s="170"/>
      <c r="GR16" s="170"/>
      <c r="GS16" s="170"/>
      <c r="GT16" s="170"/>
      <c r="GU16" s="170"/>
      <c r="GV16" s="170"/>
      <c r="GW16" s="170"/>
      <c r="GX16" s="170"/>
      <c r="GY16" s="170"/>
      <c r="GZ16" s="170"/>
      <c r="HA16" s="170"/>
      <c r="HB16" s="170"/>
      <c r="HC16" s="170"/>
      <c r="HD16" s="170"/>
      <c r="HE16" s="170"/>
      <c r="HF16" s="170"/>
      <c r="HG16" s="170"/>
      <c r="HH16" s="170"/>
      <c r="HI16" s="170"/>
      <c r="HJ16" s="170"/>
      <c r="HK16" s="170"/>
      <c r="HL16" s="170"/>
      <c r="HM16" s="170"/>
      <c r="HN16" s="170"/>
      <c r="HO16" s="170"/>
      <c r="HP16" s="170"/>
      <c r="HQ16" s="170"/>
      <c r="HR16" s="170"/>
      <c r="HS16" s="170"/>
      <c r="HT16" s="170"/>
      <c r="HU16" s="170"/>
      <c r="HV16" s="170"/>
      <c r="HW16" s="170"/>
      <c r="HX16" s="170"/>
      <c r="HY16" s="170"/>
      <c r="HZ16" s="170"/>
      <c r="IA16" s="170"/>
      <c r="IB16" s="170"/>
      <c r="IC16" s="170"/>
      <c r="ID16" s="170"/>
      <c r="IE16" s="170"/>
      <c r="IF16" s="170"/>
      <c r="IG16" s="170"/>
      <c r="IH16" s="170"/>
      <c r="II16" s="170"/>
      <c r="IJ16" s="170"/>
      <c r="IK16" s="170"/>
      <c r="IL16" s="170"/>
      <c r="IM16" s="170"/>
      <c r="IN16" s="170"/>
      <c r="IO16" s="170"/>
      <c r="IP16" s="170"/>
      <c r="IQ16" s="170"/>
      <c r="IR16" s="170"/>
      <c r="IS16" s="170"/>
      <c r="IT16" s="170"/>
      <c r="IU16" s="170"/>
      <c r="IV16" s="170"/>
      <c r="IW16" s="170"/>
    </row>
    <row r="17" customFormat="false" ht="12.75" hidden="false" customHeight="false" outlineLevel="0" collapsed="false">
      <c r="A17" s="106" t="n">
        <f aca="false">A16+1</f>
        <v>17</v>
      </c>
      <c r="B17" s="11" t="s">
        <v>306</v>
      </c>
      <c r="C17" s="170"/>
      <c r="D17" s="18" t="n">
        <f aca="false">IF('EBSCS Cap'!D4&gt;=0,IF(D16*D18&gt;'EBSCS Cap'!D4,'EBSCS Cap'!D4,D16*D18),0)</f>
        <v>0</v>
      </c>
      <c r="E17" s="18" t="n">
        <f aca="false">IF('EBSCS Cap'!E4&gt;=0,IF(E16*E18&gt;'EBSCS Cap'!E4,'EBSCS Cap'!E4,E16*E18),0)</f>
        <v>0</v>
      </c>
      <c r="F17" s="18" t="n">
        <f aca="false">IF('EBSCS Cap'!F4&gt;=0,IF(F16*F18&gt;'EBSCS Cap'!F4,'EBSCS Cap'!F4,F16*F18),0)</f>
        <v>0</v>
      </c>
      <c r="G17" s="18" t="n">
        <f aca="false">IF('EBSCS Cap'!G4&gt;=0,IF(G16*G18&gt;'EBSCS Cap'!G4,'EBSCS Cap'!G4,G16*G18),0)</f>
        <v>13717.4485218509</v>
      </c>
      <c r="H17" s="18" t="n">
        <f aca="false">IF('EBSCS Cap'!H4&gt;=0,IF(H16*H18&gt;'EBSCS Cap'!H4,'EBSCS Cap'!H4,H16*H18),0)</f>
        <v>0</v>
      </c>
      <c r="I17" s="18" t="n">
        <f aca="false">IF('EBSCS Cap'!I4&gt;=0,IF(I16*I18&gt;'EBSCS Cap'!I4,'EBSCS Cap'!I4,I16*I18),0)</f>
        <v>0</v>
      </c>
      <c r="J17" s="18" t="n">
        <f aca="false">IF('EBSCS Cap'!J4&gt;=0,IF(J16*J18&gt;'EBSCS Cap'!J4,'EBSCS Cap'!J4,J16*J18),0)</f>
        <v>0</v>
      </c>
      <c r="K17" s="18" t="n">
        <f aca="false">IF('EBSCS Cap'!K4&gt;=0,IF(K16*K18&gt;'EBSCS Cap'!K4,'EBSCS Cap'!K4,K16*K18),0)</f>
        <v>0</v>
      </c>
      <c r="L17" s="18" t="n">
        <f aca="false">IF('EBSCS Cap'!L4&gt;=0,IF(L16*L18&gt;'EBSCS Cap'!L4,'EBSCS Cap'!L4,L16*L18),0)</f>
        <v>0</v>
      </c>
      <c r="M17" s="18" t="n">
        <f aca="false">IF('EBSCS Cap'!M4&gt;=0,IF(M16*M18&gt;'EBSCS Cap'!M4,'EBSCS Cap'!M4,M16*M18),0)</f>
        <v>0</v>
      </c>
      <c r="N17" s="18" t="n">
        <f aca="false">IF('EBSCS Cap'!N4&gt;=0,IF(N16*N18&gt;'EBSCS Cap'!N4,'EBSCS Cap'!N4,N16*N18),0)</f>
        <v>0</v>
      </c>
      <c r="O17" s="18" t="n">
        <f aca="false">IF('EBSCS Cap'!O4&gt;=0,IF(O16*O18&gt;'EBSCS Cap'!O4,'EBSCS Cap'!O4,O16*O18),0)</f>
        <v>0</v>
      </c>
      <c r="P17" s="18" t="n">
        <f aca="false">IF('EBSCS Cap'!P4&gt;=0,IF(P16*P18&gt;'EBSCS Cap'!P4,'EBSCS Cap'!P4,P16*P18),0)</f>
        <v>0</v>
      </c>
      <c r="Q17" s="18" t="n">
        <f aca="false">IF('EBSCS Cap'!Q4&gt;=0,IF(Q16*Q18&gt;'EBSCS Cap'!Q4,'EBSCS Cap'!Q4,Q16*Q18),0)</f>
        <v>0</v>
      </c>
      <c r="R17" s="18" t="n">
        <f aca="false">IF('EBSCS Cap'!R4&gt;=0,IF(R16*R18&gt;'EBSCS Cap'!R4,'EBSCS Cap'!R4,R16*R18),0)</f>
        <v>0</v>
      </c>
      <c r="S17" s="18" t="n">
        <f aca="false">IF('EBSCS Cap'!S4&gt;=0,IF(S16*S18&gt;'EBSCS Cap'!S4,'EBSCS Cap'!S4,S16*S18),0)</f>
        <v>0</v>
      </c>
      <c r="T17" s="18" t="n">
        <f aca="false">IF('EBSCS Cap'!T4&gt;=0,IF(T16*T18&gt;'EBSCS Cap'!T4,'EBSCS Cap'!T4,T16*T18),0)</f>
        <v>0</v>
      </c>
      <c r="U17" s="18" t="n">
        <f aca="false">IF('EBSCS Cap'!U4&gt;=0,IF(U16*U18&gt;'EBSCS Cap'!U4,'EBSCS Cap'!U4,U16*U18),0)</f>
        <v>0</v>
      </c>
      <c r="V17" s="18" t="n">
        <f aca="false">IF('EBSCS Cap'!V4&gt;=0,IF(V16*V18&gt;'EBSCS Cap'!V4,'EBSCS Cap'!V4,V16*V18),0)</f>
        <v>0</v>
      </c>
      <c r="W17" s="18" t="n">
        <f aca="false">IF('EBSCS Cap'!W4&gt;=0,IF(W16*W18&gt;'EBSCS Cap'!W4,'EBSCS Cap'!W4,W16*W18),0)</f>
        <v>0</v>
      </c>
      <c r="X17" s="113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0"/>
      <c r="AK17" s="170"/>
      <c r="AL17" s="170"/>
      <c r="AM17" s="170"/>
      <c r="AN17" s="170"/>
      <c r="AO17" s="170"/>
      <c r="AP17" s="170"/>
      <c r="AQ17" s="170"/>
      <c r="AR17" s="170"/>
      <c r="AS17" s="170"/>
      <c r="AT17" s="170"/>
      <c r="AU17" s="170"/>
      <c r="AV17" s="170"/>
      <c r="AW17" s="170"/>
      <c r="AX17" s="170"/>
      <c r="AY17" s="170"/>
      <c r="AZ17" s="170"/>
      <c r="BA17" s="170"/>
      <c r="BB17" s="170"/>
      <c r="BC17" s="170"/>
      <c r="BD17" s="170"/>
      <c r="BE17" s="170"/>
      <c r="BF17" s="170"/>
      <c r="BG17" s="170"/>
      <c r="BH17" s="170"/>
      <c r="BI17" s="170"/>
      <c r="BJ17" s="170"/>
      <c r="BK17" s="170"/>
      <c r="BL17" s="170"/>
      <c r="BM17" s="170"/>
      <c r="BN17" s="170"/>
      <c r="BO17" s="170"/>
      <c r="BP17" s="170"/>
      <c r="BQ17" s="170"/>
      <c r="BR17" s="170"/>
      <c r="BS17" s="170"/>
      <c r="BT17" s="170"/>
      <c r="BU17" s="170"/>
      <c r="BV17" s="170"/>
      <c r="BW17" s="170"/>
      <c r="BX17" s="170"/>
      <c r="BY17" s="170"/>
      <c r="BZ17" s="170"/>
      <c r="CA17" s="170"/>
      <c r="CB17" s="170"/>
      <c r="CC17" s="170"/>
      <c r="CD17" s="170"/>
      <c r="CE17" s="170"/>
      <c r="CF17" s="170"/>
      <c r="CG17" s="170"/>
      <c r="CH17" s="170"/>
      <c r="CI17" s="170"/>
      <c r="CJ17" s="170"/>
      <c r="CK17" s="170"/>
      <c r="CL17" s="170"/>
      <c r="CM17" s="170"/>
      <c r="CN17" s="170"/>
      <c r="CO17" s="170"/>
      <c r="CP17" s="170"/>
      <c r="CQ17" s="170"/>
      <c r="CR17" s="170"/>
      <c r="CS17" s="170"/>
      <c r="CT17" s="170"/>
      <c r="CU17" s="170"/>
      <c r="CV17" s="170"/>
      <c r="CW17" s="170"/>
      <c r="CX17" s="170"/>
      <c r="CY17" s="170"/>
      <c r="CZ17" s="170"/>
      <c r="DA17" s="170"/>
      <c r="DB17" s="170"/>
      <c r="DC17" s="170"/>
      <c r="DD17" s="170"/>
      <c r="DE17" s="170"/>
      <c r="DF17" s="170"/>
      <c r="DG17" s="170"/>
      <c r="DH17" s="170"/>
      <c r="DI17" s="170"/>
      <c r="DJ17" s="170"/>
      <c r="DK17" s="170"/>
      <c r="DL17" s="170"/>
      <c r="DM17" s="170"/>
      <c r="DN17" s="170"/>
      <c r="DO17" s="170"/>
      <c r="DP17" s="170"/>
      <c r="DQ17" s="170"/>
      <c r="DR17" s="170"/>
      <c r="DS17" s="170"/>
      <c r="DT17" s="170"/>
      <c r="DU17" s="170"/>
      <c r="DV17" s="170"/>
      <c r="DW17" s="170"/>
      <c r="DX17" s="170"/>
      <c r="DY17" s="170"/>
      <c r="DZ17" s="170"/>
      <c r="EA17" s="170"/>
      <c r="EB17" s="170"/>
      <c r="EC17" s="170"/>
      <c r="ED17" s="170"/>
      <c r="EE17" s="170"/>
      <c r="EF17" s="170"/>
      <c r="EG17" s="170"/>
      <c r="EH17" s="170"/>
      <c r="EI17" s="170"/>
      <c r="EJ17" s="170"/>
      <c r="EK17" s="170"/>
      <c r="EL17" s="170"/>
      <c r="EM17" s="170"/>
      <c r="EN17" s="170"/>
      <c r="EO17" s="170"/>
      <c r="EP17" s="170"/>
      <c r="EQ17" s="170"/>
      <c r="ER17" s="170"/>
      <c r="ES17" s="170"/>
      <c r="ET17" s="170"/>
      <c r="EU17" s="170"/>
      <c r="EV17" s="170"/>
      <c r="EW17" s="170"/>
      <c r="EX17" s="170"/>
      <c r="EY17" s="170"/>
      <c r="EZ17" s="170"/>
      <c r="FA17" s="170"/>
      <c r="FB17" s="170"/>
      <c r="FC17" s="170"/>
      <c r="FD17" s="170"/>
      <c r="FE17" s="170"/>
      <c r="FF17" s="170"/>
      <c r="FG17" s="170"/>
      <c r="FH17" s="170"/>
      <c r="FI17" s="170"/>
      <c r="FJ17" s="170"/>
      <c r="FK17" s="170"/>
      <c r="FL17" s="170"/>
      <c r="FM17" s="170"/>
      <c r="FN17" s="170"/>
      <c r="FO17" s="170"/>
      <c r="FP17" s="170"/>
      <c r="FQ17" s="170"/>
      <c r="FR17" s="170"/>
      <c r="FS17" s="170"/>
      <c r="FT17" s="170"/>
      <c r="FU17" s="170"/>
      <c r="FV17" s="170"/>
      <c r="FW17" s="170"/>
      <c r="FX17" s="170"/>
      <c r="FY17" s="170"/>
      <c r="FZ17" s="170"/>
      <c r="GA17" s="170"/>
      <c r="GB17" s="170"/>
      <c r="GC17" s="170"/>
      <c r="GD17" s="170"/>
      <c r="GE17" s="170"/>
      <c r="GF17" s="170"/>
      <c r="GG17" s="170"/>
      <c r="GH17" s="170"/>
      <c r="GI17" s="170"/>
      <c r="GJ17" s="170"/>
      <c r="GK17" s="170"/>
      <c r="GL17" s="170"/>
      <c r="GM17" s="170"/>
      <c r="GN17" s="170"/>
      <c r="GO17" s="170"/>
      <c r="GP17" s="170"/>
      <c r="GQ17" s="170"/>
      <c r="GR17" s="170"/>
      <c r="GS17" s="170"/>
      <c r="GT17" s="170"/>
      <c r="GU17" s="170"/>
      <c r="GV17" s="170"/>
      <c r="GW17" s="170"/>
      <c r="GX17" s="170"/>
      <c r="GY17" s="170"/>
      <c r="GZ17" s="170"/>
      <c r="HA17" s="170"/>
      <c r="HB17" s="170"/>
      <c r="HC17" s="170"/>
      <c r="HD17" s="170"/>
      <c r="HE17" s="170"/>
      <c r="HF17" s="170"/>
      <c r="HG17" s="170"/>
      <c r="HH17" s="170"/>
      <c r="HI17" s="170"/>
      <c r="HJ17" s="170"/>
      <c r="HK17" s="170"/>
      <c r="HL17" s="170"/>
      <c r="HM17" s="170"/>
      <c r="HN17" s="170"/>
      <c r="HO17" s="170"/>
      <c r="HP17" s="170"/>
      <c r="HQ17" s="170"/>
      <c r="HR17" s="170"/>
      <c r="HS17" s="170"/>
      <c r="HT17" s="170"/>
      <c r="HU17" s="170"/>
      <c r="HV17" s="170"/>
      <c r="HW17" s="170"/>
      <c r="HX17" s="170"/>
      <c r="HY17" s="170"/>
      <c r="HZ17" s="170"/>
      <c r="IA17" s="170"/>
      <c r="IB17" s="170"/>
      <c r="IC17" s="170"/>
      <c r="ID17" s="170"/>
      <c r="IE17" s="170"/>
      <c r="IF17" s="170"/>
      <c r="IG17" s="170"/>
      <c r="IH17" s="170"/>
      <c r="II17" s="170"/>
      <c r="IJ17" s="170"/>
      <c r="IK17" s="170"/>
      <c r="IL17" s="170"/>
      <c r="IM17" s="170"/>
      <c r="IN17" s="170"/>
      <c r="IO17" s="170"/>
      <c r="IP17" s="170"/>
      <c r="IQ17" s="170"/>
      <c r="IR17" s="170"/>
      <c r="IS17" s="170"/>
      <c r="IT17" s="170"/>
      <c r="IU17" s="170"/>
      <c r="IV17" s="170"/>
      <c r="IW17" s="170"/>
    </row>
    <row r="18" customFormat="false" ht="12.75" hidden="false" customHeight="false" outlineLevel="0" collapsed="false">
      <c r="A18" s="106" t="n">
        <f aca="false">A17+1</f>
        <v>18</v>
      </c>
      <c r="B18" s="11" t="s">
        <v>307</v>
      </c>
      <c r="D18" s="180" t="n">
        <v>1</v>
      </c>
      <c r="E18" s="177" t="n">
        <f aca="false">D18</f>
        <v>1</v>
      </c>
      <c r="F18" s="177" t="n">
        <f aca="false">E18</f>
        <v>1</v>
      </c>
      <c r="G18" s="177" t="n">
        <f aca="false">F18</f>
        <v>1</v>
      </c>
      <c r="H18" s="177" t="n">
        <f aca="false">G18</f>
        <v>1</v>
      </c>
      <c r="I18" s="177" t="n">
        <f aca="false">H18</f>
        <v>1</v>
      </c>
      <c r="J18" s="177" t="n">
        <f aca="false">I18</f>
        <v>1</v>
      </c>
      <c r="K18" s="177" t="n">
        <f aca="false">J18</f>
        <v>1</v>
      </c>
      <c r="L18" s="177" t="n">
        <f aca="false">K18</f>
        <v>1</v>
      </c>
      <c r="M18" s="177" t="n">
        <f aca="false">L18</f>
        <v>1</v>
      </c>
      <c r="N18" s="177" t="n">
        <f aca="false">M18</f>
        <v>1</v>
      </c>
      <c r="O18" s="177" t="n">
        <f aca="false">N18</f>
        <v>1</v>
      </c>
      <c r="P18" s="177" t="n">
        <f aca="false">O18</f>
        <v>1</v>
      </c>
      <c r="Q18" s="177" t="n">
        <f aca="false">P18</f>
        <v>1</v>
      </c>
      <c r="R18" s="177" t="n">
        <f aca="false">Q18</f>
        <v>1</v>
      </c>
      <c r="S18" s="177" t="n">
        <f aca="false">R18</f>
        <v>1</v>
      </c>
      <c r="T18" s="177" t="n">
        <f aca="false">S18</f>
        <v>1</v>
      </c>
      <c r="U18" s="177" t="n">
        <f aca="false">T18</f>
        <v>1</v>
      </c>
      <c r="V18" s="177" t="n">
        <f aca="false">U18</f>
        <v>1</v>
      </c>
      <c r="W18" s="177" t="n">
        <f aca="false">V18</f>
        <v>1</v>
      </c>
      <c r="X18" s="113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0"/>
      <c r="AO18" s="170"/>
      <c r="AP18" s="170"/>
      <c r="AQ18" s="170"/>
      <c r="AR18" s="170"/>
      <c r="AS18" s="170"/>
      <c r="AT18" s="170"/>
      <c r="AU18" s="170"/>
      <c r="AV18" s="170"/>
      <c r="AW18" s="170"/>
      <c r="AX18" s="170"/>
      <c r="AY18" s="170"/>
      <c r="AZ18" s="170"/>
      <c r="BA18" s="170"/>
      <c r="BB18" s="170"/>
      <c r="BC18" s="170"/>
      <c r="BD18" s="170"/>
      <c r="BE18" s="170"/>
      <c r="BF18" s="170"/>
      <c r="BG18" s="170"/>
      <c r="BH18" s="170"/>
      <c r="BI18" s="170"/>
      <c r="BJ18" s="170"/>
      <c r="BK18" s="170"/>
      <c r="BL18" s="170"/>
      <c r="BM18" s="170"/>
      <c r="BN18" s="170"/>
      <c r="BO18" s="170"/>
      <c r="BP18" s="170"/>
      <c r="BQ18" s="170"/>
      <c r="BR18" s="170"/>
      <c r="BS18" s="170"/>
      <c r="BT18" s="170"/>
      <c r="BU18" s="170"/>
      <c r="BV18" s="170"/>
      <c r="BW18" s="170"/>
      <c r="BX18" s="170"/>
      <c r="BY18" s="170"/>
      <c r="BZ18" s="170"/>
      <c r="CA18" s="170"/>
      <c r="CB18" s="170"/>
      <c r="CC18" s="170"/>
      <c r="CD18" s="170"/>
      <c r="CE18" s="170"/>
      <c r="CF18" s="170"/>
      <c r="CG18" s="170"/>
      <c r="CH18" s="170"/>
      <c r="CI18" s="170"/>
      <c r="CJ18" s="170"/>
      <c r="CK18" s="170"/>
      <c r="CL18" s="170"/>
      <c r="CM18" s="170"/>
      <c r="CN18" s="170"/>
      <c r="CO18" s="170"/>
      <c r="CP18" s="170"/>
      <c r="CQ18" s="170"/>
      <c r="CR18" s="170"/>
      <c r="CS18" s="170"/>
      <c r="CT18" s="170"/>
      <c r="CU18" s="170"/>
      <c r="CV18" s="170"/>
      <c r="CW18" s="170"/>
      <c r="CX18" s="170"/>
      <c r="CY18" s="170"/>
      <c r="CZ18" s="170"/>
      <c r="DA18" s="170"/>
      <c r="DB18" s="170"/>
      <c r="DC18" s="170"/>
      <c r="DD18" s="170"/>
      <c r="DE18" s="170"/>
      <c r="DF18" s="170"/>
      <c r="DG18" s="170"/>
      <c r="DH18" s="170"/>
      <c r="DI18" s="170"/>
      <c r="DJ18" s="170"/>
      <c r="DK18" s="170"/>
      <c r="DL18" s="170"/>
      <c r="DM18" s="170"/>
      <c r="DN18" s="170"/>
      <c r="DO18" s="170"/>
      <c r="DP18" s="170"/>
      <c r="DQ18" s="170"/>
      <c r="DR18" s="170"/>
      <c r="DS18" s="170"/>
      <c r="DT18" s="170"/>
      <c r="DU18" s="170"/>
      <c r="DV18" s="170"/>
      <c r="DW18" s="170"/>
      <c r="DX18" s="170"/>
      <c r="DY18" s="170"/>
      <c r="DZ18" s="170"/>
      <c r="EA18" s="170"/>
      <c r="EB18" s="170"/>
      <c r="EC18" s="170"/>
      <c r="ED18" s="170"/>
      <c r="EE18" s="170"/>
      <c r="EF18" s="170"/>
      <c r="EG18" s="170"/>
      <c r="EH18" s="170"/>
      <c r="EI18" s="170"/>
      <c r="EJ18" s="170"/>
      <c r="EK18" s="170"/>
      <c r="EL18" s="170"/>
      <c r="EM18" s="170"/>
      <c r="EN18" s="170"/>
      <c r="EO18" s="170"/>
      <c r="EP18" s="170"/>
      <c r="EQ18" s="170"/>
      <c r="ER18" s="170"/>
      <c r="ES18" s="170"/>
      <c r="ET18" s="170"/>
      <c r="EU18" s="170"/>
      <c r="EV18" s="170"/>
      <c r="EW18" s="170"/>
      <c r="EX18" s="170"/>
      <c r="EY18" s="170"/>
      <c r="EZ18" s="170"/>
      <c r="FA18" s="170"/>
      <c r="FB18" s="170"/>
      <c r="FC18" s="170"/>
      <c r="FD18" s="170"/>
      <c r="FE18" s="170"/>
      <c r="FF18" s="170"/>
      <c r="FG18" s="170"/>
      <c r="FH18" s="170"/>
      <c r="FI18" s="170"/>
      <c r="FJ18" s="170"/>
      <c r="FK18" s="170"/>
      <c r="FL18" s="170"/>
      <c r="FM18" s="170"/>
      <c r="FN18" s="170"/>
      <c r="FO18" s="170"/>
      <c r="FP18" s="170"/>
      <c r="FQ18" s="170"/>
      <c r="FR18" s="170"/>
      <c r="FS18" s="170"/>
      <c r="FT18" s="170"/>
      <c r="FU18" s="170"/>
      <c r="FV18" s="170"/>
      <c r="FW18" s="170"/>
      <c r="FX18" s="170"/>
      <c r="FY18" s="170"/>
      <c r="FZ18" s="170"/>
      <c r="GA18" s="170"/>
      <c r="GB18" s="170"/>
      <c r="GC18" s="170"/>
      <c r="GD18" s="170"/>
      <c r="GE18" s="170"/>
      <c r="GF18" s="170"/>
      <c r="GG18" s="170"/>
      <c r="GH18" s="170"/>
      <c r="GI18" s="170"/>
      <c r="GJ18" s="170"/>
      <c r="GK18" s="170"/>
      <c r="GL18" s="170"/>
      <c r="GM18" s="170"/>
      <c r="GN18" s="170"/>
      <c r="GO18" s="170"/>
      <c r="GP18" s="170"/>
      <c r="GQ18" s="170"/>
      <c r="GR18" s="170"/>
      <c r="GS18" s="170"/>
      <c r="GT18" s="170"/>
      <c r="GU18" s="170"/>
      <c r="GV18" s="170"/>
      <c r="GW18" s="170"/>
      <c r="GX18" s="170"/>
      <c r="GY18" s="170"/>
      <c r="GZ18" s="170"/>
      <c r="HA18" s="170"/>
      <c r="HB18" s="170"/>
      <c r="HC18" s="170"/>
      <c r="HD18" s="170"/>
      <c r="HE18" s="170"/>
      <c r="HF18" s="170"/>
      <c r="HG18" s="170"/>
      <c r="HH18" s="170"/>
      <c r="HI18" s="170"/>
      <c r="HJ18" s="170"/>
      <c r="HK18" s="170"/>
      <c r="HL18" s="170"/>
      <c r="HM18" s="170"/>
      <c r="HN18" s="170"/>
      <c r="HO18" s="170"/>
      <c r="HP18" s="170"/>
      <c r="HQ18" s="170"/>
      <c r="HR18" s="170"/>
      <c r="HS18" s="170"/>
      <c r="HT18" s="170"/>
      <c r="HU18" s="170"/>
      <c r="HV18" s="170"/>
      <c r="HW18" s="170"/>
      <c r="HX18" s="170"/>
      <c r="HY18" s="170"/>
      <c r="HZ18" s="170"/>
      <c r="IA18" s="170"/>
      <c r="IB18" s="170"/>
      <c r="IC18" s="170"/>
      <c r="ID18" s="170"/>
      <c r="IE18" s="170"/>
      <c r="IF18" s="170"/>
      <c r="IG18" s="170"/>
      <c r="IH18" s="170"/>
      <c r="II18" s="170"/>
      <c r="IJ18" s="170"/>
      <c r="IK18" s="170"/>
      <c r="IL18" s="170"/>
      <c r="IM18" s="170"/>
      <c r="IN18" s="170"/>
      <c r="IO18" s="170"/>
      <c r="IP18" s="170"/>
      <c r="IQ18" s="170"/>
      <c r="IR18" s="170"/>
      <c r="IS18" s="170"/>
      <c r="IT18" s="170"/>
      <c r="IU18" s="170"/>
      <c r="IV18" s="170"/>
      <c r="IW18" s="170"/>
    </row>
    <row r="19" customFormat="false" ht="12.75" hidden="false" customHeight="false" outlineLevel="0" collapsed="false">
      <c r="A19" s="106" t="n">
        <f aca="false">A18+1</f>
        <v>19</v>
      </c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13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70"/>
      <c r="AV19" s="170"/>
      <c r="AW19" s="170"/>
      <c r="AX19" s="170"/>
      <c r="AY19" s="170"/>
      <c r="AZ19" s="170"/>
      <c r="BA19" s="170"/>
      <c r="BB19" s="170"/>
      <c r="BC19" s="170"/>
      <c r="BD19" s="170"/>
      <c r="BE19" s="170"/>
      <c r="BF19" s="170"/>
      <c r="BG19" s="170"/>
      <c r="BH19" s="170"/>
      <c r="BI19" s="170"/>
      <c r="BJ19" s="170"/>
      <c r="BK19" s="170"/>
      <c r="BL19" s="170"/>
      <c r="BM19" s="170"/>
      <c r="BN19" s="170"/>
      <c r="BO19" s="170"/>
      <c r="BP19" s="170"/>
      <c r="BQ19" s="170"/>
      <c r="BR19" s="170"/>
      <c r="BS19" s="170"/>
      <c r="BT19" s="170"/>
      <c r="BU19" s="170"/>
      <c r="BV19" s="170"/>
      <c r="BW19" s="170"/>
      <c r="BX19" s="170"/>
      <c r="BY19" s="170"/>
      <c r="BZ19" s="170"/>
      <c r="CA19" s="170"/>
      <c r="CB19" s="170"/>
      <c r="CC19" s="170"/>
      <c r="CD19" s="170"/>
      <c r="CE19" s="170"/>
      <c r="CF19" s="170"/>
      <c r="CG19" s="170"/>
      <c r="CH19" s="170"/>
      <c r="CI19" s="170"/>
      <c r="CJ19" s="170"/>
      <c r="CK19" s="170"/>
      <c r="CL19" s="170"/>
      <c r="CM19" s="170"/>
      <c r="CN19" s="170"/>
      <c r="CO19" s="170"/>
      <c r="CP19" s="170"/>
      <c r="CQ19" s="170"/>
      <c r="CR19" s="170"/>
      <c r="CS19" s="170"/>
      <c r="CT19" s="170"/>
      <c r="CU19" s="170"/>
      <c r="CV19" s="170"/>
      <c r="CW19" s="170"/>
      <c r="CX19" s="170"/>
      <c r="CY19" s="170"/>
      <c r="CZ19" s="170"/>
      <c r="DA19" s="170"/>
      <c r="DB19" s="170"/>
      <c r="DC19" s="170"/>
      <c r="DD19" s="170"/>
      <c r="DE19" s="170"/>
      <c r="DF19" s="170"/>
      <c r="DG19" s="170"/>
      <c r="DH19" s="170"/>
      <c r="DI19" s="170"/>
      <c r="DJ19" s="170"/>
      <c r="DK19" s="170"/>
      <c r="DL19" s="170"/>
      <c r="DM19" s="170"/>
      <c r="DN19" s="170"/>
      <c r="DO19" s="170"/>
      <c r="DP19" s="170"/>
      <c r="DQ19" s="170"/>
      <c r="DR19" s="170"/>
      <c r="DS19" s="170"/>
      <c r="DT19" s="170"/>
      <c r="DU19" s="170"/>
      <c r="DV19" s="170"/>
      <c r="DW19" s="170"/>
      <c r="DX19" s="170"/>
      <c r="DY19" s="170"/>
      <c r="DZ19" s="170"/>
      <c r="EA19" s="170"/>
      <c r="EB19" s="170"/>
      <c r="EC19" s="170"/>
      <c r="ED19" s="170"/>
      <c r="EE19" s="170"/>
      <c r="EF19" s="170"/>
      <c r="EG19" s="170"/>
      <c r="EH19" s="170"/>
      <c r="EI19" s="170"/>
      <c r="EJ19" s="170"/>
      <c r="EK19" s="170"/>
      <c r="EL19" s="170"/>
      <c r="EM19" s="170"/>
      <c r="EN19" s="170"/>
      <c r="EO19" s="170"/>
      <c r="EP19" s="170"/>
      <c r="EQ19" s="170"/>
      <c r="ER19" s="170"/>
      <c r="ES19" s="170"/>
      <c r="ET19" s="170"/>
      <c r="EU19" s="170"/>
      <c r="EV19" s="170"/>
      <c r="EW19" s="170"/>
      <c r="EX19" s="170"/>
      <c r="EY19" s="170"/>
      <c r="EZ19" s="170"/>
      <c r="FA19" s="170"/>
      <c r="FB19" s="170"/>
      <c r="FC19" s="170"/>
      <c r="FD19" s="170"/>
      <c r="FE19" s="170"/>
      <c r="FF19" s="170"/>
      <c r="FG19" s="170"/>
      <c r="FH19" s="170"/>
      <c r="FI19" s="170"/>
      <c r="FJ19" s="170"/>
      <c r="FK19" s="170"/>
      <c r="FL19" s="170"/>
      <c r="FM19" s="170"/>
      <c r="FN19" s="170"/>
      <c r="FO19" s="170"/>
      <c r="FP19" s="170"/>
      <c r="FQ19" s="170"/>
      <c r="FR19" s="170"/>
      <c r="FS19" s="170"/>
      <c r="FT19" s="170"/>
      <c r="FU19" s="170"/>
      <c r="FV19" s="170"/>
      <c r="FW19" s="170"/>
      <c r="FX19" s="170"/>
      <c r="FY19" s="170"/>
      <c r="FZ19" s="170"/>
      <c r="GA19" s="170"/>
      <c r="GB19" s="170"/>
      <c r="GC19" s="170"/>
      <c r="GD19" s="170"/>
      <c r="GE19" s="170"/>
      <c r="GF19" s="170"/>
      <c r="GG19" s="170"/>
      <c r="GH19" s="170"/>
      <c r="GI19" s="170"/>
      <c r="GJ19" s="170"/>
      <c r="GK19" s="170"/>
      <c r="GL19" s="170"/>
      <c r="GM19" s="170"/>
      <c r="GN19" s="170"/>
      <c r="GO19" s="170"/>
      <c r="GP19" s="170"/>
      <c r="GQ19" s="170"/>
      <c r="GR19" s="170"/>
      <c r="GS19" s="170"/>
      <c r="GT19" s="170"/>
      <c r="GU19" s="170"/>
      <c r="GV19" s="170"/>
      <c r="GW19" s="170"/>
      <c r="GX19" s="170"/>
      <c r="GY19" s="170"/>
      <c r="GZ19" s="170"/>
      <c r="HA19" s="170"/>
      <c r="HB19" s="170"/>
      <c r="HC19" s="170"/>
      <c r="HD19" s="170"/>
      <c r="HE19" s="170"/>
      <c r="HF19" s="170"/>
      <c r="HG19" s="170"/>
      <c r="HH19" s="170"/>
      <c r="HI19" s="170"/>
      <c r="HJ19" s="170"/>
      <c r="HK19" s="170"/>
      <c r="HL19" s="170"/>
      <c r="HM19" s="170"/>
      <c r="HN19" s="170"/>
      <c r="HO19" s="170"/>
      <c r="HP19" s="170"/>
      <c r="HQ19" s="170"/>
      <c r="HR19" s="170"/>
      <c r="HS19" s="170"/>
      <c r="HT19" s="170"/>
      <c r="HU19" s="170"/>
      <c r="HV19" s="170"/>
      <c r="HW19" s="170"/>
      <c r="HX19" s="170"/>
      <c r="HY19" s="170"/>
      <c r="HZ19" s="170"/>
      <c r="IA19" s="170"/>
      <c r="IB19" s="170"/>
      <c r="IC19" s="170"/>
      <c r="ID19" s="170"/>
      <c r="IE19" s="170"/>
      <c r="IF19" s="170"/>
      <c r="IG19" s="170"/>
      <c r="IH19" s="170"/>
      <c r="II19" s="170"/>
      <c r="IJ19" s="170"/>
      <c r="IK19" s="170"/>
      <c r="IL19" s="170"/>
      <c r="IM19" s="170"/>
      <c r="IN19" s="170"/>
      <c r="IO19" s="170"/>
      <c r="IP19" s="170"/>
      <c r="IQ19" s="170"/>
      <c r="IR19" s="170"/>
      <c r="IS19" s="170"/>
      <c r="IT19" s="170"/>
      <c r="IU19" s="170"/>
      <c r="IV19" s="170"/>
      <c r="IW19" s="170"/>
    </row>
    <row r="20" customFormat="false" ht="12.75" hidden="false" customHeight="false" outlineLevel="0" collapsed="false">
      <c r="A20" s="106" t="n">
        <f aca="false">A19+1</f>
        <v>20</v>
      </c>
      <c r="B20" s="192" t="s">
        <v>237</v>
      </c>
      <c r="C20" s="193"/>
      <c r="D20" s="177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94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  <c r="AM20" s="195"/>
      <c r="AN20" s="195"/>
      <c r="AO20" s="195"/>
      <c r="AP20" s="195"/>
      <c r="AQ20" s="195"/>
      <c r="AR20" s="195"/>
      <c r="AS20" s="195"/>
      <c r="AT20" s="195"/>
      <c r="AU20" s="195"/>
      <c r="AV20" s="195"/>
      <c r="AW20" s="195"/>
      <c r="AX20" s="195"/>
      <c r="AY20" s="195"/>
      <c r="AZ20" s="195"/>
      <c r="BA20" s="195"/>
      <c r="BB20" s="195"/>
      <c r="BC20" s="195"/>
      <c r="BD20" s="195"/>
      <c r="BE20" s="195"/>
      <c r="BF20" s="195"/>
      <c r="BG20" s="195"/>
      <c r="BH20" s="195"/>
      <c r="BI20" s="195"/>
      <c r="BJ20" s="195"/>
      <c r="BK20" s="195"/>
      <c r="BL20" s="195"/>
      <c r="BM20" s="195"/>
      <c r="BN20" s="195"/>
      <c r="BO20" s="195"/>
      <c r="BP20" s="195"/>
      <c r="BQ20" s="195"/>
      <c r="BR20" s="195"/>
      <c r="BS20" s="195"/>
      <c r="BT20" s="195"/>
      <c r="BU20" s="195"/>
      <c r="BV20" s="195"/>
      <c r="BW20" s="195"/>
      <c r="BX20" s="195"/>
      <c r="BY20" s="195"/>
      <c r="BZ20" s="195"/>
      <c r="CA20" s="195"/>
      <c r="CB20" s="195"/>
      <c r="CC20" s="195"/>
      <c r="CD20" s="195"/>
      <c r="CE20" s="195"/>
      <c r="CF20" s="195"/>
      <c r="CG20" s="195"/>
      <c r="CH20" s="195"/>
      <c r="CI20" s="195"/>
      <c r="CJ20" s="195"/>
      <c r="CK20" s="195"/>
      <c r="CL20" s="195"/>
      <c r="CM20" s="195"/>
      <c r="CN20" s="195"/>
      <c r="CO20" s="195"/>
      <c r="CP20" s="195"/>
      <c r="CQ20" s="195"/>
      <c r="CR20" s="195"/>
      <c r="CS20" s="195"/>
      <c r="CT20" s="195"/>
      <c r="CU20" s="195"/>
      <c r="CV20" s="195"/>
      <c r="CW20" s="195"/>
      <c r="CX20" s="195"/>
      <c r="CY20" s="195"/>
      <c r="CZ20" s="195"/>
      <c r="DA20" s="195"/>
      <c r="DB20" s="195"/>
      <c r="DC20" s="195"/>
      <c r="DD20" s="195"/>
      <c r="DE20" s="195"/>
      <c r="DF20" s="195"/>
      <c r="DG20" s="195"/>
      <c r="DH20" s="195"/>
      <c r="DI20" s="195"/>
      <c r="DJ20" s="195"/>
      <c r="DK20" s="195"/>
      <c r="DL20" s="195"/>
      <c r="DM20" s="195"/>
      <c r="DN20" s="195"/>
      <c r="DO20" s="195"/>
      <c r="DP20" s="195"/>
      <c r="DQ20" s="195"/>
      <c r="DR20" s="195"/>
      <c r="DS20" s="195"/>
      <c r="DT20" s="195"/>
      <c r="DU20" s="195"/>
      <c r="DV20" s="195"/>
      <c r="DW20" s="195"/>
      <c r="DX20" s="195"/>
      <c r="DY20" s="195"/>
      <c r="DZ20" s="195"/>
      <c r="EA20" s="195"/>
      <c r="EB20" s="195"/>
      <c r="EC20" s="195"/>
      <c r="ED20" s="195"/>
      <c r="EE20" s="195"/>
      <c r="EF20" s="195"/>
      <c r="EG20" s="195"/>
      <c r="EH20" s="195"/>
      <c r="EI20" s="195"/>
      <c r="EJ20" s="195"/>
      <c r="EK20" s="195"/>
      <c r="EL20" s="195"/>
      <c r="EM20" s="195"/>
      <c r="EN20" s="195"/>
      <c r="EO20" s="195"/>
      <c r="EP20" s="195"/>
      <c r="EQ20" s="195"/>
      <c r="ER20" s="195"/>
      <c r="ES20" s="195"/>
      <c r="ET20" s="195"/>
      <c r="EU20" s="195"/>
      <c r="EV20" s="195"/>
      <c r="EW20" s="195"/>
      <c r="EX20" s="195"/>
      <c r="EY20" s="195"/>
      <c r="EZ20" s="195"/>
      <c r="FA20" s="195"/>
      <c r="FB20" s="195"/>
      <c r="FC20" s="195"/>
      <c r="FD20" s="195"/>
      <c r="FE20" s="195"/>
      <c r="FF20" s="195"/>
      <c r="FG20" s="195"/>
      <c r="FH20" s="195"/>
      <c r="FI20" s="195"/>
      <c r="FJ20" s="195"/>
      <c r="FK20" s="195"/>
      <c r="FL20" s="195"/>
      <c r="FM20" s="195"/>
      <c r="FN20" s="195"/>
      <c r="FO20" s="195"/>
      <c r="FP20" s="195"/>
      <c r="FQ20" s="195"/>
      <c r="FR20" s="195"/>
      <c r="FS20" s="195"/>
      <c r="FT20" s="195"/>
      <c r="FU20" s="195"/>
      <c r="FV20" s="195"/>
      <c r="FW20" s="195"/>
      <c r="FX20" s="195"/>
      <c r="FY20" s="195"/>
      <c r="FZ20" s="195"/>
      <c r="GA20" s="195"/>
      <c r="GB20" s="195"/>
      <c r="GC20" s="195"/>
      <c r="GD20" s="195"/>
      <c r="GE20" s="195"/>
      <c r="GF20" s="195"/>
      <c r="GG20" s="195"/>
      <c r="GH20" s="195"/>
      <c r="GI20" s="195"/>
      <c r="GJ20" s="195"/>
      <c r="GK20" s="195"/>
      <c r="GL20" s="195"/>
      <c r="GM20" s="195"/>
      <c r="GN20" s="195"/>
      <c r="GO20" s="195"/>
      <c r="GP20" s="195"/>
      <c r="GQ20" s="195"/>
      <c r="GR20" s="195"/>
      <c r="GS20" s="195"/>
      <c r="GT20" s="195"/>
      <c r="GU20" s="195"/>
      <c r="GV20" s="195"/>
      <c r="GW20" s="195"/>
      <c r="GX20" s="195"/>
      <c r="GY20" s="195"/>
      <c r="GZ20" s="195"/>
      <c r="HA20" s="195"/>
      <c r="HB20" s="195"/>
      <c r="HC20" s="195"/>
      <c r="HD20" s="195"/>
      <c r="HE20" s="195"/>
      <c r="HF20" s="195"/>
      <c r="HG20" s="195"/>
      <c r="HH20" s="195"/>
      <c r="HI20" s="195"/>
      <c r="HJ20" s="195"/>
      <c r="HK20" s="195"/>
      <c r="HL20" s="195"/>
      <c r="HM20" s="195"/>
      <c r="HN20" s="195"/>
      <c r="HO20" s="195"/>
      <c r="HP20" s="195"/>
      <c r="HQ20" s="195"/>
      <c r="HR20" s="195"/>
      <c r="HS20" s="195"/>
      <c r="HT20" s="195"/>
      <c r="HU20" s="195"/>
      <c r="HV20" s="195"/>
      <c r="HW20" s="195"/>
      <c r="HX20" s="195"/>
      <c r="HY20" s="195"/>
      <c r="HZ20" s="195"/>
      <c r="IA20" s="195"/>
      <c r="IB20" s="195"/>
      <c r="IC20" s="195"/>
      <c r="ID20" s="195"/>
      <c r="IE20" s="195"/>
      <c r="IF20" s="195"/>
      <c r="IG20" s="195"/>
      <c r="IH20" s="195"/>
      <c r="II20" s="195"/>
      <c r="IJ20" s="195"/>
      <c r="IK20" s="195"/>
      <c r="IL20" s="195"/>
      <c r="IM20" s="195"/>
      <c r="IN20" s="195"/>
      <c r="IO20" s="195"/>
      <c r="IP20" s="195"/>
      <c r="IQ20" s="195"/>
      <c r="IR20" s="195"/>
      <c r="IS20" s="195"/>
      <c r="IT20" s="195"/>
      <c r="IU20" s="195"/>
      <c r="IV20" s="195"/>
      <c r="IW20" s="195"/>
    </row>
    <row r="21" customFormat="false" ht="12.75" hidden="false" customHeight="false" outlineLevel="0" collapsed="false">
      <c r="A21" s="106" t="n">
        <f aca="false">A20+1</f>
        <v>21</v>
      </c>
      <c r="B21" s="10" t="s">
        <v>308</v>
      </c>
      <c r="C21" s="10"/>
      <c r="D21" s="196" t="n">
        <f aca="false">D16-D17</f>
        <v>0</v>
      </c>
      <c r="E21" s="196" t="n">
        <f aca="false">E16-E17</f>
        <v>0</v>
      </c>
      <c r="F21" s="196" t="n">
        <f aca="false">F16-F17</f>
        <v>0</v>
      </c>
      <c r="G21" s="196" t="n">
        <f aca="false">G16-G17</f>
        <v>8428.03525152105</v>
      </c>
      <c r="H21" s="196" t="n">
        <f aca="false">H16-H17</f>
        <v>36130.8435897827</v>
      </c>
      <c r="I21" s="196" t="n">
        <f aca="false">I16-I17</f>
        <v>47228.3309806079</v>
      </c>
      <c r="J21" s="196" t="n">
        <f aca="false">J16-J17</f>
        <v>73416.8558702676</v>
      </c>
      <c r="K21" s="196" t="n">
        <f aca="false">K16-K17</f>
        <v>96561.6185372567</v>
      </c>
      <c r="L21" s="196" t="n">
        <f aca="false">L16-L17</f>
        <v>122692.95910486</v>
      </c>
      <c r="M21" s="196" t="n">
        <f aca="false">M16-M17</f>
        <v>147218.815007217</v>
      </c>
      <c r="N21" s="196" t="n">
        <f aca="false">N16-N17</f>
        <v>164748.63871795</v>
      </c>
      <c r="O21" s="196" t="n">
        <f aca="false">O16-O17</f>
        <v>185049.764449571</v>
      </c>
      <c r="P21" s="196" t="n">
        <f aca="false">P16-P17</f>
        <v>203353.989382863</v>
      </c>
      <c r="Q21" s="196" t="n">
        <f aca="false">Q16-Q17</f>
        <v>223582.884820004</v>
      </c>
      <c r="R21" s="196" t="n">
        <f aca="false">R16-R17</f>
        <v>241637.999462854</v>
      </c>
      <c r="S21" s="196" t="n">
        <f aca="false">S16-S17</f>
        <v>258368.350780688</v>
      </c>
      <c r="T21" s="196" t="n">
        <f aca="false">T16-T17</f>
        <v>275756.700105671</v>
      </c>
      <c r="U21" s="196" t="n">
        <f aca="false">U16-U17</f>
        <v>299694.920927339</v>
      </c>
      <c r="V21" s="196" t="n">
        <f aca="false">V16-V17</f>
        <v>325519.033115757</v>
      </c>
      <c r="W21" s="196" t="n">
        <f aca="false">W16-W17</f>
        <v>352349.568578174</v>
      </c>
      <c r="X21" s="194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  <c r="AM21" s="195"/>
      <c r="AN21" s="195"/>
      <c r="AO21" s="195"/>
      <c r="AP21" s="195"/>
      <c r="AQ21" s="195"/>
      <c r="AR21" s="195"/>
      <c r="AS21" s="195"/>
      <c r="AT21" s="195"/>
      <c r="AU21" s="195"/>
      <c r="AV21" s="195"/>
      <c r="AW21" s="195"/>
      <c r="AX21" s="195"/>
      <c r="AY21" s="195"/>
      <c r="AZ21" s="195"/>
      <c r="BA21" s="195"/>
      <c r="BB21" s="195"/>
      <c r="BC21" s="195"/>
      <c r="BD21" s="195"/>
      <c r="BE21" s="195"/>
      <c r="BF21" s="195"/>
      <c r="BG21" s="195"/>
      <c r="BH21" s="195"/>
      <c r="BI21" s="195"/>
      <c r="BJ21" s="195"/>
      <c r="BK21" s="195"/>
      <c r="BL21" s="195"/>
      <c r="BM21" s="195"/>
      <c r="BN21" s="195"/>
      <c r="BO21" s="195"/>
      <c r="BP21" s="195"/>
      <c r="BQ21" s="195"/>
      <c r="BR21" s="195"/>
      <c r="BS21" s="195"/>
      <c r="BT21" s="195"/>
      <c r="BU21" s="195"/>
      <c r="BV21" s="195"/>
      <c r="BW21" s="195"/>
      <c r="BX21" s="195"/>
      <c r="BY21" s="195"/>
      <c r="BZ21" s="195"/>
      <c r="CA21" s="195"/>
      <c r="CB21" s="195"/>
      <c r="CC21" s="195"/>
      <c r="CD21" s="195"/>
      <c r="CE21" s="195"/>
      <c r="CF21" s="195"/>
      <c r="CG21" s="195"/>
      <c r="CH21" s="195"/>
      <c r="CI21" s="195"/>
      <c r="CJ21" s="195"/>
      <c r="CK21" s="195"/>
      <c r="CL21" s="195"/>
      <c r="CM21" s="195"/>
      <c r="CN21" s="195"/>
      <c r="CO21" s="195"/>
      <c r="CP21" s="195"/>
      <c r="CQ21" s="195"/>
      <c r="CR21" s="195"/>
      <c r="CS21" s="195"/>
      <c r="CT21" s="195"/>
      <c r="CU21" s="195"/>
      <c r="CV21" s="195"/>
      <c r="CW21" s="195"/>
      <c r="CX21" s="195"/>
      <c r="CY21" s="195"/>
      <c r="CZ21" s="195"/>
      <c r="DA21" s="195"/>
      <c r="DB21" s="195"/>
      <c r="DC21" s="195"/>
      <c r="DD21" s="195"/>
      <c r="DE21" s="195"/>
      <c r="DF21" s="195"/>
      <c r="DG21" s="195"/>
      <c r="DH21" s="195"/>
      <c r="DI21" s="195"/>
      <c r="DJ21" s="195"/>
      <c r="DK21" s="195"/>
      <c r="DL21" s="195"/>
      <c r="DM21" s="195"/>
      <c r="DN21" s="195"/>
      <c r="DO21" s="195"/>
      <c r="DP21" s="195"/>
      <c r="DQ21" s="195"/>
      <c r="DR21" s="195"/>
      <c r="DS21" s="195"/>
      <c r="DT21" s="195"/>
      <c r="DU21" s="195"/>
      <c r="DV21" s="195"/>
      <c r="DW21" s="195"/>
      <c r="DX21" s="195"/>
      <c r="DY21" s="195"/>
      <c r="DZ21" s="195"/>
      <c r="EA21" s="195"/>
      <c r="EB21" s="195"/>
      <c r="EC21" s="195"/>
      <c r="ED21" s="195"/>
      <c r="EE21" s="195"/>
      <c r="EF21" s="195"/>
      <c r="EG21" s="195"/>
      <c r="EH21" s="195"/>
      <c r="EI21" s="195"/>
      <c r="EJ21" s="195"/>
      <c r="EK21" s="195"/>
      <c r="EL21" s="195"/>
      <c r="EM21" s="195"/>
      <c r="EN21" s="195"/>
      <c r="EO21" s="195"/>
      <c r="EP21" s="195"/>
      <c r="EQ21" s="195"/>
      <c r="ER21" s="195"/>
      <c r="ES21" s="195"/>
      <c r="ET21" s="195"/>
      <c r="EU21" s="195"/>
      <c r="EV21" s="195"/>
      <c r="EW21" s="195"/>
      <c r="EX21" s="195"/>
      <c r="EY21" s="195"/>
      <c r="EZ21" s="195"/>
      <c r="FA21" s="195"/>
      <c r="FB21" s="195"/>
      <c r="FC21" s="195"/>
      <c r="FD21" s="195"/>
      <c r="FE21" s="195"/>
      <c r="FF21" s="195"/>
      <c r="FG21" s="195"/>
      <c r="FH21" s="195"/>
      <c r="FI21" s="195"/>
      <c r="FJ21" s="195"/>
      <c r="FK21" s="195"/>
      <c r="FL21" s="195"/>
      <c r="FM21" s="195"/>
      <c r="FN21" s="195"/>
      <c r="FO21" s="195"/>
      <c r="FP21" s="195"/>
      <c r="FQ21" s="195"/>
      <c r="FR21" s="195"/>
      <c r="FS21" s="195"/>
      <c r="FT21" s="195"/>
      <c r="FU21" s="195"/>
      <c r="FV21" s="195"/>
      <c r="FW21" s="195"/>
      <c r="FX21" s="195"/>
      <c r="FY21" s="195"/>
      <c r="FZ21" s="195"/>
      <c r="GA21" s="195"/>
      <c r="GB21" s="195"/>
      <c r="GC21" s="195"/>
      <c r="GD21" s="195"/>
      <c r="GE21" s="195"/>
      <c r="GF21" s="195"/>
      <c r="GG21" s="195"/>
      <c r="GH21" s="195"/>
      <c r="GI21" s="195"/>
      <c r="GJ21" s="195"/>
      <c r="GK21" s="195"/>
      <c r="GL21" s="195"/>
      <c r="GM21" s="195"/>
      <c r="GN21" s="195"/>
      <c r="GO21" s="195"/>
      <c r="GP21" s="195"/>
      <c r="GQ21" s="195"/>
      <c r="GR21" s="195"/>
      <c r="GS21" s="195"/>
      <c r="GT21" s="195"/>
      <c r="GU21" s="195"/>
      <c r="GV21" s="195"/>
      <c r="GW21" s="195"/>
      <c r="GX21" s="195"/>
      <c r="GY21" s="195"/>
      <c r="GZ21" s="195"/>
      <c r="HA21" s="195"/>
      <c r="HB21" s="195"/>
      <c r="HC21" s="195"/>
      <c r="HD21" s="195"/>
      <c r="HE21" s="195"/>
      <c r="HF21" s="195"/>
      <c r="HG21" s="195"/>
      <c r="HH21" s="195"/>
      <c r="HI21" s="195"/>
      <c r="HJ21" s="195"/>
      <c r="HK21" s="195"/>
      <c r="HL21" s="195"/>
      <c r="HM21" s="195"/>
      <c r="HN21" s="195"/>
      <c r="HO21" s="195"/>
      <c r="HP21" s="195"/>
      <c r="HQ21" s="195"/>
      <c r="HR21" s="195"/>
      <c r="HS21" s="195"/>
      <c r="HT21" s="195"/>
      <c r="HU21" s="195"/>
      <c r="HV21" s="195"/>
      <c r="HW21" s="195"/>
      <c r="HX21" s="195"/>
      <c r="HY21" s="195"/>
      <c r="HZ21" s="195"/>
      <c r="IA21" s="195"/>
      <c r="IB21" s="195"/>
      <c r="IC21" s="195"/>
      <c r="ID21" s="195"/>
      <c r="IE21" s="195"/>
      <c r="IF21" s="195"/>
      <c r="IG21" s="195"/>
      <c r="IH21" s="195"/>
      <c r="II21" s="195"/>
      <c r="IJ21" s="195"/>
      <c r="IK21" s="195"/>
      <c r="IL21" s="195"/>
      <c r="IM21" s="195"/>
      <c r="IN21" s="195"/>
      <c r="IO21" s="195"/>
      <c r="IP21" s="195"/>
      <c r="IQ21" s="195"/>
      <c r="IR21" s="195"/>
      <c r="IS21" s="195"/>
      <c r="IT21" s="195"/>
      <c r="IU21" s="195"/>
      <c r="IV21" s="195"/>
      <c r="IW21" s="195"/>
    </row>
    <row r="22" customFormat="false" ht="12.75" hidden="false" customHeight="false" outlineLevel="0" collapsed="false">
      <c r="A22" s="106" t="n">
        <f aca="false">A21+1</f>
        <v>22</v>
      </c>
      <c r="B22" s="11" t="s">
        <v>309</v>
      </c>
      <c r="D22" s="18" t="n">
        <f aca="false">IF('EBSCS Cap'!D14&gt;=0,IF(D21*D23&gt;'EBSCS Cap'!D14,'EBSCS Cap'!D14,D21*D23),0)</f>
        <v>0</v>
      </c>
      <c r="E22" s="18" t="n">
        <f aca="false">IF('EBSCS Cap'!E14&gt;=0,IF(E21*E23&gt;'EBSCS Cap'!E14,'EBSCS Cap'!E14,E21*E23),0)</f>
        <v>0</v>
      </c>
      <c r="F22" s="18" t="n">
        <f aca="false">IF('EBSCS Cap'!F14&gt;=0,IF(F21*F23&gt;'EBSCS Cap'!F14,'EBSCS Cap'!F14,F21*F23),0)</f>
        <v>0</v>
      </c>
      <c r="G22" s="18" t="n">
        <f aca="false">IF('EBSCS Cap'!G14&gt;=0,IF(G21*G23&gt;'EBSCS Cap'!G14,'EBSCS Cap'!G14,G21*G23),0)</f>
        <v>8428.03525152105</v>
      </c>
      <c r="H22" s="18" t="n">
        <f aca="false">IF('EBSCS Cap'!H14&gt;=0,IF(H21*H23&gt;'EBSCS Cap'!H14,'EBSCS Cap'!H14,H21*H23),0)</f>
        <v>84.5050418738429</v>
      </c>
      <c r="I22" s="18" t="n">
        <f aca="false">IF('EBSCS Cap'!I14&gt;=0,IF(I21*I23&gt;'EBSCS Cap'!I14,'EBSCS Cap'!I14,I21*I23),0)</f>
        <v>0</v>
      </c>
      <c r="J22" s="18" t="n">
        <f aca="false">IF('EBSCS Cap'!J14&gt;=0,IF(J21*J23&gt;'EBSCS Cap'!J14,'EBSCS Cap'!J14,J21*J23),0)</f>
        <v>0</v>
      </c>
      <c r="K22" s="18" t="n">
        <f aca="false">IF('EBSCS Cap'!K14&gt;=0,IF(K21*K23&gt;'EBSCS Cap'!K14,'EBSCS Cap'!K14,K21*K23),0)</f>
        <v>0</v>
      </c>
      <c r="L22" s="18" t="n">
        <f aca="false">IF('EBSCS Cap'!L14&gt;=0,IF(L21*L23&gt;'EBSCS Cap'!L14,'EBSCS Cap'!L14,L21*L23),0)</f>
        <v>0</v>
      </c>
      <c r="M22" s="18" t="n">
        <f aca="false">IF('EBSCS Cap'!M14&gt;=0,IF(M21*M23&gt;'EBSCS Cap'!M14,'EBSCS Cap'!M14,M21*M23),0)</f>
        <v>0</v>
      </c>
      <c r="N22" s="18" t="n">
        <f aca="false">IF('EBSCS Cap'!N14&gt;=0,IF(N21*N23&gt;'EBSCS Cap'!N14,'EBSCS Cap'!N14,N21*N23),0)</f>
        <v>0</v>
      </c>
      <c r="O22" s="18" t="n">
        <f aca="false">IF('EBSCS Cap'!O14&gt;=0,IF(O21*O23&gt;'EBSCS Cap'!O14,'EBSCS Cap'!O14,O21*O23),0)</f>
        <v>0</v>
      </c>
      <c r="P22" s="18" t="n">
        <f aca="false">IF('EBSCS Cap'!P14&gt;=0,IF(P21*P23&gt;'EBSCS Cap'!P14,'EBSCS Cap'!P14,P21*P23),0)</f>
        <v>0</v>
      </c>
      <c r="Q22" s="18" t="n">
        <f aca="false">IF('EBSCS Cap'!Q14&gt;=0,IF(Q21*Q23&gt;'EBSCS Cap'!Q14,'EBSCS Cap'!Q14,Q21*Q23),0)</f>
        <v>0</v>
      </c>
      <c r="R22" s="18" t="n">
        <f aca="false">IF('EBSCS Cap'!R14&gt;=0,IF(R21*R23&gt;'EBSCS Cap'!R14,'EBSCS Cap'!R14,R21*R23),0)</f>
        <v>0</v>
      </c>
      <c r="S22" s="18" t="n">
        <f aca="false">IF('EBSCS Cap'!S14&gt;=0,IF(S21*S23&gt;'EBSCS Cap'!S14,'EBSCS Cap'!S14,S21*S23),0)</f>
        <v>0</v>
      </c>
      <c r="T22" s="18" t="n">
        <f aca="false">IF('EBSCS Cap'!T14&gt;=0,IF(T21*T23&gt;'EBSCS Cap'!T14,'EBSCS Cap'!T14,T21*T23),0)</f>
        <v>0</v>
      </c>
      <c r="U22" s="18" t="n">
        <f aca="false">IF('EBSCS Cap'!U14&gt;=0,IF(U21*U23&gt;'EBSCS Cap'!U14,'EBSCS Cap'!U14,U21*U23),0)</f>
        <v>0</v>
      </c>
      <c r="V22" s="18" t="n">
        <f aca="false">IF('EBSCS Cap'!V14&gt;=0,IF(V21*V23&gt;'EBSCS Cap'!V14,'EBSCS Cap'!V14,V21*V23),0)</f>
        <v>0</v>
      </c>
      <c r="W22" s="18" t="n">
        <f aca="false">IF('EBSCS Cap'!W14&gt;=0,IF(W21*W23&gt;'EBSCS Cap'!W14,'EBSCS Cap'!W14,W21*W23),0)</f>
        <v>0</v>
      </c>
      <c r="X22" s="113"/>
      <c r="Y22" s="170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  <c r="AU22" s="170"/>
      <c r="AV22" s="170"/>
      <c r="AW22" s="170"/>
      <c r="AX22" s="170"/>
      <c r="AY22" s="170"/>
      <c r="AZ22" s="170"/>
      <c r="BA22" s="170"/>
      <c r="BB22" s="170"/>
      <c r="BC22" s="170"/>
      <c r="BD22" s="170"/>
      <c r="BE22" s="170"/>
      <c r="BF22" s="170"/>
      <c r="BG22" s="170"/>
      <c r="BH22" s="170"/>
      <c r="BI22" s="170"/>
      <c r="BJ22" s="170"/>
      <c r="BK22" s="170"/>
      <c r="BL22" s="170"/>
      <c r="BM22" s="170"/>
      <c r="BN22" s="170"/>
      <c r="BO22" s="170"/>
      <c r="BP22" s="170"/>
      <c r="BQ22" s="170"/>
      <c r="BR22" s="170"/>
      <c r="BS22" s="170"/>
      <c r="BT22" s="170"/>
      <c r="BU22" s="170"/>
      <c r="BV22" s="170"/>
      <c r="BW22" s="170"/>
      <c r="BX22" s="170"/>
      <c r="BY22" s="170"/>
      <c r="BZ22" s="170"/>
      <c r="CA22" s="170"/>
      <c r="CB22" s="170"/>
      <c r="CC22" s="170"/>
      <c r="CD22" s="170"/>
      <c r="CE22" s="170"/>
      <c r="CF22" s="170"/>
      <c r="CG22" s="170"/>
      <c r="CH22" s="170"/>
      <c r="CI22" s="170"/>
      <c r="CJ22" s="170"/>
      <c r="CK22" s="170"/>
      <c r="CL22" s="170"/>
      <c r="CM22" s="170"/>
      <c r="CN22" s="170"/>
      <c r="CO22" s="170"/>
      <c r="CP22" s="170"/>
      <c r="CQ22" s="170"/>
      <c r="CR22" s="170"/>
      <c r="CS22" s="170"/>
      <c r="CT22" s="170"/>
      <c r="CU22" s="170"/>
      <c r="CV22" s="170"/>
      <c r="CW22" s="170"/>
      <c r="CX22" s="170"/>
      <c r="CY22" s="170"/>
      <c r="CZ22" s="170"/>
      <c r="DA22" s="170"/>
      <c r="DB22" s="170"/>
      <c r="DC22" s="170"/>
      <c r="DD22" s="170"/>
      <c r="DE22" s="170"/>
      <c r="DF22" s="170"/>
      <c r="DG22" s="170"/>
      <c r="DH22" s="170"/>
      <c r="DI22" s="170"/>
      <c r="DJ22" s="170"/>
      <c r="DK22" s="170"/>
      <c r="DL22" s="170"/>
      <c r="DM22" s="170"/>
      <c r="DN22" s="170"/>
      <c r="DO22" s="170"/>
      <c r="DP22" s="170"/>
      <c r="DQ22" s="170"/>
      <c r="DR22" s="170"/>
      <c r="DS22" s="170"/>
      <c r="DT22" s="170"/>
      <c r="DU22" s="170"/>
      <c r="DV22" s="170"/>
      <c r="DW22" s="170"/>
      <c r="DX22" s="170"/>
      <c r="DY22" s="170"/>
      <c r="DZ22" s="170"/>
      <c r="EA22" s="170"/>
      <c r="EB22" s="170"/>
      <c r="EC22" s="170"/>
      <c r="ED22" s="170"/>
      <c r="EE22" s="170"/>
      <c r="EF22" s="170"/>
      <c r="EG22" s="170"/>
      <c r="EH22" s="170"/>
      <c r="EI22" s="170"/>
      <c r="EJ22" s="170"/>
      <c r="EK22" s="170"/>
      <c r="EL22" s="170"/>
      <c r="EM22" s="170"/>
      <c r="EN22" s="170"/>
      <c r="EO22" s="170"/>
      <c r="EP22" s="170"/>
      <c r="EQ22" s="170"/>
      <c r="ER22" s="170"/>
      <c r="ES22" s="170"/>
      <c r="ET22" s="170"/>
      <c r="EU22" s="170"/>
      <c r="EV22" s="170"/>
      <c r="EW22" s="170"/>
      <c r="EX22" s="170"/>
      <c r="EY22" s="170"/>
      <c r="EZ22" s="170"/>
      <c r="FA22" s="170"/>
      <c r="FB22" s="170"/>
      <c r="FC22" s="170"/>
      <c r="FD22" s="170"/>
      <c r="FE22" s="170"/>
      <c r="FF22" s="170"/>
      <c r="FG22" s="170"/>
      <c r="FH22" s="170"/>
      <c r="FI22" s="170"/>
      <c r="FJ22" s="170"/>
      <c r="FK22" s="170"/>
      <c r="FL22" s="170"/>
      <c r="FM22" s="170"/>
      <c r="FN22" s="170"/>
      <c r="FO22" s="170"/>
      <c r="FP22" s="170"/>
      <c r="FQ22" s="170"/>
      <c r="FR22" s="170"/>
      <c r="FS22" s="170"/>
      <c r="FT22" s="170"/>
      <c r="FU22" s="170"/>
      <c r="FV22" s="170"/>
      <c r="FW22" s="170"/>
      <c r="FX22" s="170"/>
      <c r="FY22" s="170"/>
      <c r="FZ22" s="170"/>
      <c r="GA22" s="170"/>
      <c r="GB22" s="170"/>
      <c r="GC22" s="170"/>
      <c r="GD22" s="170"/>
      <c r="GE22" s="170"/>
      <c r="GF22" s="170"/>
      <c r="GG22" s="170"/>
      <c r="GH22" s="170"/>
      <c r="GI22" s="170"/>
      <c r="GJ22" s="170"/>
      <c r="GK22" s="170"/>
      <c r="GL22" s="170"/>
      <c r="GM22" s="170"/>
      <c r="GN22" s="170"/>
      <c r="GO22" s="170"/>
      <c r="GP22" s="170"/>
      <c r="GQ22" s="170"/>
      <c r="GR22" s="170"/>
      <c r="GS22" s="170"/>
      <c r="GT22" s="170"/>
      <c r="GU22" s="170"/>
      <c r="GV22" s="170"/>
      <c r="GW22" s="170"/>
      <c r="GX22" s="170"/>
      <c r="GY22" s="170"/>
      <c r="GZ22" s="170"/>
      <c r="HA22" s="170"/>
      <c r="HB22" s="170"/>
      <c r="HC22" s="170"/>
      <c r="HD22" s="170"/>
      <c r="HE22" s="170"/>
      <c r="HF22" s="170"/>
      <c r="HG22" s="170"/>
      <c r="HH22" s="170"/>
      <c r="HI22" s="170"/>
      <c r="HJ22" s="170"/>
      <c r="HK22" s="170"/>
      <c r="HL22" s="170"/>
      <c r="HM22" s="170"/>
      <c r="HN22" s="170"/>
      <c r="HO22" s="170"/>
      <c r="HP22" s="170"/>
      <c r="HQ22" s="170"/>
      <c r="HR22" s="170"/>
      <c r="HS22" s="170"/>
      <c r="HT22" s="170"/>
      <c r="HU22" s="170"/>
      <c r="HV22" s="170"/>
      <c r="HW22" s="170"/>
      <c r="HX22" s="170"/>
      <c r="HY22" s="170"/>
      <c r="HZ22" s="170"/>
      <c r="IA22" s="170"/>
      <c r="IB22" s="170"/>
      <c r="IC22" s="170"/>
      <c r="ID22" s="170"/>
      <c r="IE22" s="170"/>
      <c r="IF22" s="170"/>
      <c r="IG22" s="170"/>
      <c r="IH22" s="170"/>
      <c r="II22" s="170"/>
      <c r="IJ22" s="170"/>
      <c r="IK22" s="170"/>
      <c r="IL22" s="170"/>
      <c r="IM22" s="170"/>
      <c r="IN22" s="170"/>
      <c r="IO22" s="170"/>
      <c r="IP22" s="170"/>
      <c r="IQ22" s="170"/>
      <c r="IR22" s="170"/>
      <c r="IS22" s="170"/>
      <c r="IT22" s="170"/>
      <c r="IU22" s="170"/>
      <c r="IV22" s="170"/>
      <c r="IW22" s="170"/>
    </row>
    <row r="23" customFormat="false" ht="12.75" hidden="false" customHeight="false" outlineLevel="0" collapsed="false">
      <c r="A23" s="106" t="n">
        <f aca="false">A22+1</f>
        <v>23</v>
      </c>
      <c r="B23" s="11" t="s">
        <v>310</v>
      </c>
      <c r="D23" s="180" t="n">
        <v>1</v>
      </c>
      <c r="E23" s="177" t="n">
        <f aca="false">D23</f>
        <v>1</v>
      </c>
      <c r="F23" s="177" t="n">
        <f aca="false">E23</f>
        <v>1</v>
      </c>
      <c r="G23" s="177" t="n">
        <f aca="false">F23</f>
        <v>1</v>
      </c>
      <c r="H23" s="177" t="n">
        <f aca="false">G23</f>
        <v>1</v>
      </c>
      <c r="I23" s="177" t="n">
        <f aca="false">H23</f>
        <v>1</v>
      </c>
      <c r="J23" s="177" t="n">
        <f aca="false">I23</f>
        <v>1</v>
      </c>
      <c r="K23" s="177" t="n">
        <f aca="false">J23</f>
        <v>1</v>
      </c>
      <c r="L23" s="177" t="n">
        <f aca="false">K23</f>
        <v>1</v>
      </c>
      <c r="M23" s="177" t="n">
        <f aca="false">L23</f>
        <v>1</v>
      </c>
      <c r="N23" s="177" t="n">
        <f aca="false">M23</f>
        <v>1</v>
      </c>
      <c r="O23" s="177" t="n">
        <f aca="false">N23</f>
        <v>1</v>
      </c>
      <c r="P23" s="177" t="n">
        <f aca="false">O23</f>
        <v>1</v>
      </c>
      <c r="Q23" s="177" t="n">
        <f aca="false">P23</f>
        <v>1</v>
      </c>
      <c r="R23" s="177" t="n">
        <f aca="false">Q23</f>
        <v>1</v>
      </c>
      <c r="S23" s="177" t="n">
        <f aca="false">R23</f>
        <v>1</v>
      </c>
      <c r="T23" s="177" t="n">
        <f aca="false">S23</f>
        <v>1</v>
      </c>
      <c r="U23" s="177" t="n">
        <f aca="false">T23</f>
        <v>1</v>
      </c>
      <c r="V23" s="177" t="n">
        <f aca="false">U23</f>
        <v>1</v>
      </c>
      <c r="W23" s="177" t="n">
        <f aca="false">V23</f>
        <v>1</v>
      </c>
      <c r="X23" s="113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  <c r="AT23" s="170"/>
      <c r="AU23" s="170"/>
      <c r="AV23" s="170"/>
      <c r="AW23" s="170"/>
      <c r="AX23" s="170"/>
      <c r="AY23" s="170"/>
      <c r="AZ23" s="170"/>
      <c r="BA23" s="170"/>
      <c r="BB23" s="170"/>
      <c r="BC23" s="170"/>
      <c r="BD23" s="170"/>
      <c r="BE23" s="170"/>
      <c r="BF23" s="170"/>
      <c r="BG23" s="170"/>
      <c r="BH23" s="170"/>
      <c r="BI23" s="170"/>
      <c r="BJ23" s="170"/>
      <c r="BK23" s="170"/>
      <c r="BL23" s="170"/>
      <c r="BM23" s="170"/>
      <c r="BN23" s="170"/>
      <c r="BO23" s="170"/>
      <c r="BP23" s="170"/>
      <c r="BQ23" s="170"/>
      <c r="BR23" s="170"/>
      <c r="BS23" s="170"/>
      <c r="BT23" s="170"/>
      <c r="BU23" s="170"/>
      <c r="BV23" s="170"/>
      <c r="BW23" s="170"/>
      <c r="BX23" s="170"/>
      <c r="BY23" s="170"/>
      <c r="BZ23" s="170"/>
      <c r="CA23" s="170"/>
      <c r="CB23" s="170"/>
      <c r="CC23" s="170"/>
      <c r="CD23" s="170"/>
      <c r="CE23" s="170"/>
      <c r="CF23" s="170"/>
      <c r="CG23" s="170"/>
      <c r="CH23" s="170"/>
      <c r="CI23" s="170"/>
      <c r="CJ23" s="170"/>
      <c r="CK23" s="170"/>
      <c r="CL23" s="170"/>
      <c r="CM23" s="170"/>
      <c r="CN23" s="170"/>
      <c r="CO23" s="170"/>
      <c r="CP23" s="170"/>
      <c r="CQ23" s="170"/>
      <c r="CR23" s="170"/>
      <c r="CS23" s="170"/>
      <c r="CT23" s="170"/>
      <c r="CU23" s="170"/>
      <c r="CV23" s="170"/>
      <c r="CW23" s="170"/>
      <c r="CX23" s="170"/>
      <c r="CY23" s="170"/>
      <c r="CZ23" s="170"/>
      <c r="DA23" s="170"/>
      <c r="DB23" s="170"/>
      <c r="DC23" s="170"/>
      <c r="DD23" s="170"/>
      <c r="DE23" s="170"/>
      <c r="DF23" s="170"/>
      <c r="DG23" s="170"/>
      <c r="DH23" s="170"/>
      <c r="DI23" s="170"/>
      <c r="DJ23" s="170"/>
      <c r="DK23" s="170"/>
      <c r="DL23" s="170"/>
      <c r="DM23" s="170"/>
      <c r="DN23" s="170"/>
      <c r="DO23" s="170"/>
      <c r="DP23" s="170"/>
      <c r="DQ23" s="170"/>
      <c r="DR23" s="170"/>
      <c r="DS23" s="170"/>
      <c r="DT23" s="170"/>
      <c r="DU23" s="170"/>
      <c r="DV23" s="170"/>
      <c r="DW23" s="170"/>
      <c r="DX23" s="170"/>
      <c r="DY23" s="170"/>
      <c r="DZ23" s="170"/>
      <c r="EA23" s="170"/>
      <c r="EB23" s="170"/>
      <c r="EC23" s="170"/>
      <c r="ED23" s="170"/>
      <c r="EE23" s="170"/>
      <c r="EF23" s="170"/>
      <c r="EG23" s="170"/>
      <c r="EH23" s="170"/>
      <c r="EI23" s="170"/>
      <c r="EJ23" s="170"/>
      <c r="EK23" s="170"/>
      <c r="EL23" s="170"/>
      <c r="EM23" s="170"/>
      <c r="EN23" s="170"/>
      <c r="EO23" s="170"/>
      <c r="EP23" s="170"/>
      <c r="EQ23" s="170"/>
      <c r="ER23" s="170"/>
      <c r="ES23" s="170"/>
      <c r="ET23" s="170"/>
      <c r="EU23" s="170"/>
      <c r="EV23" s="170"/>
      <c r="EW23" s="170"/>
      <c r="EX23" s="170"/>
      <c r="EY23" s="170"/>
      <c r="EZ23" s="170"/>
      <c r="FA23" s="170"/>
      <c r="FB23" s="170"/>
      <c r="FC23" s="170"/>
      <c r="FD23" s="170"/>
      <c r="FE23" s="170"/>
      <c r="FF23" s="170"/>
      <c r="FG23" s="170"/>
      <c r="FH23" s="170"/>
      <c r="FI23" s="170"/>
      <c r="FJ23" s="170"/>
      <c r="FK23" s="170"/>
      <c r="FL23" s="170"/>
      <c r="FM23" s="170"/>
      <c r="FN23" s="170"/>
      <c r="FO23" s="170"/>
      <c r="FP23" s="170"/>
      <c r="FQ23" s="170"/>
      <c r="FR23" s="170"/>
      <c r="FS23" s="170"/>
      <c r="FT23" s="170"/>
      <c r="FU23" s="170"/>
      <c r="FV23" s="170"/>
      <c r="FW23" s="170"/>
      <c r="FX23" s="170"/>
      <c r="FY23" s="170"/>
      <c r="FZ23" s="170"/>
      <c r="GA23" s="170"/>
      <c r="GB23" s="170"/>
      <c r="GC23" s="170"/>
      <c r="GD23" s="170"/>
      <c r="GE23" s="170"/>
      <c r="GF23" s="170"/>
      <c r="GG23" s="170"/>
      <c r="GH23" s="170"/>
      <c r="GI23" s="170"/>
      <c r="GJ23" s="170"/>
      <c r="GK23" s="170"/>
      <c r="GL23" s="170"/>
      <c r="GM23" s="170"/>
      <c r="GN23" s="170"/>
      <c r="GO23" s="170"/>
      <c r="GP23" s="170"/>
      <c r="GQ23" s="170"/>
      <c r="GR23" s="170"/>
      <c r="GS23" s="170"/>
      <c r="GT23" s="170"/>
      <c r="GU23" s="170"/>
      <c r="GV23" s="170"/>
      <c r="GW23" s="170"/>
      <c r="GX23" s="170"/>
      <c r="GY23" s="170"/>
      <c r="GZ23" s="170"/>
      <c r="HA23" s="170"/>
      <c r="HB23" s="170"/>
      <c r="HC23" s="170"/>
      <c r="HD23" s="170"/>
      <c r="HE23" s="170"/>
      <c r="HF23" s="170"/>
      <c r="HG23" s="170"/>
      <c r="HH23" s="170"/>
      <c r="HI23" s="170"/>
      <c r="HJ23" s="170"/>
      <c r="HK23" s="170"/>
      <c r="HL23" s="170"/>
      <c r="HM23" s="170"/>
      <c r="HN23" s="170"/>
      <c r="HO23" s="170"/>
      <c r="HP23" s="170"/>
      <c r="HQ23" s="170"/>
      <c r="HR23" s="170"/>
      <c r="HS23" s="170"/>
      <c r="HT23" s="170"/>
      <c r="HU23" s="170"/>
      <c r="HV23" s="170"/>
      <c r="HW23" s="170"/>
      <c r="HX23" s="170"/>
      <c r="HY23" s="170"/>
      <c r="HZ23" s="170"/>
      <c r="IA23" s="170"/>
      <c r="IB23" s="170"/>
      <c r="IC23" s="170"/>
      <c r="ID23" s="170"/>
      <c r="IE23" s="170"/>
      <c r="IF23" s="170"/>
      <c r="IG23" s="170"/>
      <c r="IH23" s="170"/>
      <c r="II23" s="170"/>
      <c r="IJ23" s="170"/>
      <c r="IK23" s="170"/>
      <c r="IL23" s="170"/>
      <c r="IM23" s="170"/>
      <c r="IN23" s="170"/>
      <c r="IO23" s="170"/>
      <c r="IP23" s="170"/>
      <c r="IQ23" s="170"/>
      <c r="IR23" s="170"/>
      <c r="IS23" s="170"/>
      <c r="IT23" s="170"/>
      <c r="IU23" s="170"/>
      <c r="IV23" s="170"/>
      <c r="IW23" s="170"/>
    </row>
    <row r="24" customFormat="false" ht="12.75" hidden="false" customHeight="false" outlineLevel="0" collapsed="false">
      <c r="A24" s="106" t="n">
        <f aca="false">A23+1</f>
        <v>24</v>
      </c>
      <c r="D24" s="18"/>
      <c r="E24" s="18"/>
      <c r="F24" s="18"/>
      <c r="G24" s="18"/>
      <c r="H24" s="18"/>
      <c r="I24" s="18"/>
      <c r="J24" s="19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13"/>
      <c r="Y24" s="170"/>
      <c r="Z24" s="170"/>
      <c r="AA24" s="170"/>
      <c r="AB24" s="170"/>
      <c r="AC24" s="170"/>
      <c r="AD24" s="170"/>
      <c r="AE24" s="170"/>
      <c r="AF24" s="170"/>
      <c r="AG24" s="170"/>
      <c r="AH24" s="170"/>
      <c r="AI24" s="170"/>
      <c r="AJ24" s="170"/>
      <c r="AK24" s="170"/>
      <c r="AL24" s="170"/>
      <c r="AM24" s="170"/>
      <c r="AN24" s="170"/>
      <c r="AO24" s="170"/>
      <c r="AP24" s="170"/>
      <c r="AQ24" s="170"/>
      <c r="AR24" s="170"/>
      <c r="AS24" s="170"/>
      <c r="AT24" s="170"/>
      <c r="AU24" s="170"/>
      <c r="AV24" s="170"/>
      <c r="AW24" s="170"/>
      <c r="AX24" s="170"/>
      <c r="AY24" s="170"/>
      <c r="AZ24" s="170"/>
      <c r="BA24" s="170"/>
      <c r="BB24" s="170"/>
      <c r="BC24" s="170"/>
      <c r="BD24" s="170"/>
      <c r="BE24" s="170"/>
      <c r="BF24" s="170"/>
      <c r="BG24" s="170"/>
      <c r="BH24" s="170"/>
      <c r="BI24" s="170"/>
      <c r="BJ24" s="170"/>
      <c r="BK24" s="170"/>
      <c r="BL24" s="170"/>
      <c r="BM24" s="170"/>
      <c r="BN24" s="170"/>
      <c r="BO24" s="170"/>
      <c r="BP24" s="170"/>
      <c r="BQ24" s="170"/>
      <c r="BR24" s="170"/>
      <c r="BS24" s="170"/>
      <c r="BT24" s="170"/>
      <c r="BU24" s="170"/>
      <c r="BV24" s="170"/>
      <c r="BW24" s="170"/>
      <c r="BX24" s="170"/>
      <c r="BY24" s="170"/>
      <c r="BZ24" s="170"/>
      <c r="CA24" s="170"/>
      <c r="CB24" s="170"/>
      <c r="CC24" s="170"/>
      <c r="CD24" s="170"/>
      <c r="CE24" s="170"/>
      <c r="CF24" s="170"/>
      <c r="CG24" s="170"/>
      <c r="CH24" s="170"/>
      <c r="CI24" s="170"/>
      <c r="CJ24" s="170"/>
      <c r="CK24" s="170"/>
      <c r="CL24" s="170"/>
      <c r="CM24" s="170"/>
      <c r="CN24" s="170"/>
      <c r="CO24" s="170"/>
      <c r="CP24" s="170"/>
      <c r="CQ24" s="170"/>
      <c r="CR24" s="170"/>
      <c r="CS24" s="170"/>
      <c r="CT24" s="170"/>
      <c r="CU24" s="170"/>
      <c r="CV24" s="170"/>
      <c r="CW24" s="170"/>
      <c r="CX24" s="170"/>
      <c r="CY24" s="170"/>
      <c r="CZ24" s="170"/>
      <c r="DA24" s="170"/>
      <c r="DB24" s="170"/>
      <c r="DC24" s="170"/>
      <c r="DD24" s="170"/>
      <c r="DE24" s="170"/>
      <c r="DF24" s="170"/>
      <c r="DG24" s="170"/>
      <c r="DH24" s="170"/>
      <c r="DI24" s="170"/>
      <c r="DJ24" s="170"/>
      <c r="DK24" s="170"/>
      <c r="DL24" s="170"/>
      <c r="DM24" s="170"/>
      <c r="DN24" s="170"/>
      <c r="DO24" s="170"/>
      <c r="DP24" s="170"/>
      <c r="DQ24" s="170"/>
      <c r="DR24" s="170"/>
      <c r="DS24" s="170"/>
      <c r="DT24" s="170"/>
      <c r="DU24" s="170"/>
      <c r="DV24" s="170"/>
      <c r="DW24" s="170"/>
      <c r="DX24" s="170"/>
      <c r="DY24" s="170"/>
      <c r="DZ24" s="170"/>
      <c r="EA24" s="170"/>
      <c r="EB24" s="170"/>
      <c r="EC24" s="170"/>
      <c r="ED24" s="170"/>
      <c r="EE24" s="170"/>
      <c r="EF24" s="170"/>
      <c r="EG24" s="170"/>
      <c r="EH24" s="170"/>
      <c r="EI24" s="170"/>
      <c r="EJ24" s="170"/>
      <c r="EK24" s="170"/>
      <c r="EL24" s="170"/>
      <c r="EM24" s="170"/>
      <c r="EN24" s="170"/>
      <c r="EO24" s="170"/>
      <c r="EP24" s="170"/>
      <c r="EQ24" s="170"/>
      <c r="ER24" s="170"/>
      <c r="ES24" s="170"/>
      <c r="ET24" s="170"/>
      <c r="EU24" s="170"/>
      <c r="EV24" s="170"/>
      <c r="EW24" s="170"/>
      <c r="EX24" s="170"/>
      <c r="EY24" s="170"/>
      <c r="EZ24" s="170"/>
      <c r="FA24" s="170"/>
      <c r="FB24" s="170"/>
      <c r="FC24" s="170"/>
      <c r="FD24" s="170"/>
      <c r="FE24" s="170"/>
      <c r="FF24" s="170"/>
      <c r="FG24" s="170"/>
      <c r="FH24" s="170"/>
      <c r="FI24" s="170"/>
      <c r="FJ24" s="170"/>
      <c r="FK24" s="170"/>
      <c r="FL24" s="170"/>
      <c r="FM24" s="170"/>
      <c r="FN24" s="170"/>
      <c r="FO24" s="170"/>
      <c r="FP24" s="170"/>
      <c r="FQ24" s="170"/>
      <c r="FR24" s="170"/>
      <c r="FS24" s="170"/>
      <c r="FT24" s="170"/>
      <c r="FU24" s="170"/>
      <c r="FV24" s="170"/>
      <c r="FW24" s="170"/>
      <c r="FX24" s="170"/>
      <c r="FY24" s="170"/>
      <c r="FZ24" s="170"/>
      <c r="GA24" s="170"/>
      <c r="GB24" s="170"/>
      <c r="GC24" s="170"/>
      <c r="GD24" s="170"/>
      <c r="GE24" s="170"/>
      <c r="GF24" s="170"/>
      <c r="GG24" s="170"/>
      <c r="GH24" s="170"/>
      <c r="GI24" s="170"/>
      <c r="GJ24" s="170"/>
      <c r="GK24" s="170"/>
      <c r="GL24" s="170"/>
      <c r="GM24" s="170"/>
      <c r="GN24" s="170"/>
      <c r="GO24" s="170"/>
      <c r="GP24" s="170"/>
      <c r="GQ24" s="170"/>
      <c r="GR24" s="170"/>
      <c r="GS24" s="170"/>
      <c r="GT24" s="170"/>
      <c r="GU24" s="170"/>
      <c r="GV24" s="170"/>
      <c r="GW24" s="170"/>
      <c r="GX24" s="170"/>
      <c r="GY24" s="170"/>
      <c r="GZ24" s="170"/>
      <c r="HA24" s="170"/>
      <c r="HB24" s="170"/>
      <c r="HC24" s="170"/>
      <c r="HD24" s="170"/>
      <c r="HE24" s="170"/>
      <c r="HF24" s="170"/>
      <c r="HG24" s="170"/>
      <c r="HH24" s="170"/>
      <c r="HI24" s="170"/>
      <c r="HJ24" s="170"/>
      <c r="HK24" s="170"/>
      <c r="HL24" s="170"/>
      <c r="HM24" s="170"/>
      <c r="HN24" s="170"/>
      <c r="HO24" s="170"/>
      <c r="HP24" s="170"/>
      <c r="HQ24" s="170"/>
      <c r="HR24" s="170"/>
      <c r="HS24" s="170"/>
      <c r="HT24" s="170"/>
      <c r="HU24" s="170"/>
      <c r="HV24" s="170"/>
      <c r="HW24" s="170"/>
      <c r="HX24" s="170"/>
      <c r="HY24" s="170"/>
      <c r="HZ24" s="170"/>
      <c r="IA24" s="170"/>
      <c r="IB24" s="170"/>
      <c r="IC24" s="170"/>
      <c r="ID24" s="170"/>
      <c r="IE24" s="170"/>
      <c r="IF24" s="170"/>
      <c r="IG24" s="170"/>
      <c r="IH24" s="170"/>
      <c r="II24" s="170"/>
      <c r="IJ24" s="170"/>
      <c r="IK24" s="170"/>
      <c r="IL24" s="170"/>
      <c r="IM24" s="170"/>
      <c r="IN24" s="170"/>
      <c r="IO24" s="170"/>
      <c r="IP24" s="170"/>
      <c r="IQ24" s="170"/>
      <c r="IR24" s="170"/>
      <c r="IS24" s="170"/>
      <c r="IT24" s="170"/>
      <c r="IU24" s="170"/>
      <c r="IV24" s="170"/>
      <c r="IW24" s="170"/>
    </row>
    <row r="25" customFormat="false" ht="12.75" hidden="false" customHeight="false" outlineLevel="0" collapsed="false">
      <c r="A25" s="106" t="n">
        <f aca="false">A24+1</f>
        <v>25</v>
      </c>
      <c r="B25" s="20" t="s">
        <v>311</v>
      </c>
      <c r="C25" s="20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13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  <c r="AO25" s="170"/>
      <c r="AP25" s="170"/>
      <c r="AQ25" s="170"/>
      <c r="AR25" s="170"/>
      <c r="AS25" s="170"/>
      <c r="AT25" s="170"/>
      <c r="AU25" s="170"/>
      <c r="AV25" s="170"/>
      <c r="AW25" s="170"/>
      <c r="AX25" s="170"/>
      <c r="AY25" s="170"/>
      <c r="AZ25" s="170"/>
      <c r="BA25" s="170"/>
      <c r="BB25" s="170"/>
      <c r="BC25" s="170"/>
      <c r="BD25" s="170"/>
      <c r="BE25" s="170"/>
      <c r="BF25" s="170"/>
      <c r="BG25" s="170"/>
      <c r="BH25" s="170"/>
      <c r="BI25" s="170"/>
      <c r="BJ25" s="170"/>
      <c r="BK25" s="170"/>
      <c r="BL25" s="170"/>
      <c r="BM25" s="170"/>
      <c r="BN25" s="170"/>
      <c r="BO25" s="170"/>
      <c r="BP25" s="170"/>
      <c r="BQ25" s="170"/>
      <c r="BR25" s="170"/>
      <c r="BS25" s="170"/>
      <c r="BT25" s="170"/>
      <c r="BU25" s="170"/>
      <c r="BV25" s="170"/>
      <c r="BW25" s="170"/>
      <c r="BX25" s="170"/>
      <c r="BY25" s="170"/>
      <c r="BZ25" s="170"/>
      <c r="CA25" s="170"/>
      <c r="CB25" s="170"/>
      <c r="CC25" s="170"/>
      <c r="CD25" s="170"/>
      <c r="CE25" s="170"/>
      <c r="CF25" s="170"/>
      <c r="CG25" s="170"/>
      <c r="CH25" s="170"/>
      <c r="CI25" s="170"/>
      <c r="CJ25" s="170"/>
      <c r="CK25" s="170"/>
      <c r="CL25" s="170"/>
      <c r="CM25" s="170"/>
      <c r="CN25" s="170"/>
      <c r="CO25" s="170"/>
      <c r="CP25" s="170"/>
      <c r="CQ25" s="170"/>
      <c r="CR25" s="170"/>
      <c r="CS25" s="170"/>
      <c r="CT25" s="170"/>
      <c r="CU25" s="170"/>
      <c r="CV25" s="170"/>
      <c r="CW25" s="170"/>
      <c r="CX25" s="170"/>
      <c r="CY25" s="170"/>
      <c r="CZ25" s="170"/>
      <c r="DA25" s="170"/>
      <c r="DB25" s="170"/>
      <c r="DC25" s="170"/>
      <c r="DD25" s="170"/>
      <c r="DE25" s="170"/>
      <c r="DF25" s="170"/>
      <c r="DG25" s="170"/>
      <c r="DH25" s="170"/>
      <c r="DI25" s="170"/>
      <c r="DJ25" s="170"/>
      <c r="DK25" s="170"/>
      <c r="DL25" s="170"/>
      <c r="DM25" s="170"/>
      <c r="DN25" s="170"/>
      <c r="DO25" s="170"/>
      <c r="DP25" s="170"/>
      <c r="DQ25" s="170"/>
      <c r="DR25" s="170"/>
      <c r="DS25" s="170"/>
      <c r="DT25" s="170"/>
      <c r="DU25" s="170"/>
      <c r="DV25" s="170"/>
      <c r="DW25" s="170"/>
      <c r="DX25" s="170"/>
      <c r="DY25" s="170"/>
      <c r="DZ25" s="170"/>
      <c r="EA25" s="170"/>
      <c r="EB25" s="170"/>
      <c r="EC25" s="170"/>
      <c r="ED25" s="170"/>
      <c r="EE25" s="170"/>
      <c r="EF25" s="170"/>
      <c r="EG25" s="170"/>
      <c r="EH25" s="170"/>
      <c r="EI25" s="170"/>
      <c r="EJ25" s="170"/>
      <c r="EK25" s="170"/>
      <c r="EL25" s="170"/>
      <c r="EM25" s="170"/>
      <c r="EN25" s="170"/>
      <c r="EO25" s="170"/>
      <c r="EP25" s="170"/>
      <c r="EQ25" s="170"/>
      <c r="ER25" s="170"/>
      <c r="ES25" s="170"/>
      <c r="ET25" s="170"/>
      <c r="EU25" s="170"/>
      <c r="EV25" s="170"/>
      <c r="EW25" s="170"/>
      <c r="EX25" s="170"/>
      <c r="EY25" s="170"/>
      <c r="EZ25" s="170"/>
      <c r="FA25" s="170"/>
      <c r="FB25" s="170"/>
      <c r="FC25" s="170"/>
      <c r="FD25" s="170"/>
      <c r="FE25" s="170"/>
      <c r="FF25" s="170"/>
      <c r="FG25" s="170"/>
      <c r="FH25" s="170"/>
      <c r="FI25" s="170"/>
      <c r="FJ25" s="170"/>
      <c r="FK25" s="170"/>
      <c r="FL25" s="170"/>
      <c r="FM25" s="170"/>
      <c r="FN25" s="170"/>
      <c r="FO25" s="170"/>
      <c r="FP25" s="170"/>
      <c r="FQ25" s="170"/>
      <c r="FR25" s="170"/>
      <c r="FS25" s="170"/>
      <c r="FT25" s="170"/>
      <c r="FU25" s="170"/>
      <c r="FV25" s="170"/>
      <c r="FW25" s="170"/>
      <c r="FX25" s="170"/>
      <c r="FY25" s="170"/>
      <c r="FZ25" s="170"/>
      <c r="GA25" s="170"/>
      <c r="GB25" s="170"/>
      <c r="GC25" s="170"/>
      <c r="GD25" s="170"/>
      <c r="GE25" s="170"/>
      <c r="GF25" s="170"/>
      <c r="GG25" s="170"/>
      <c r="GH25" s="170"/>
      <c r="GI25" s="170"/>
      <c r="GJ25" s="170"/>
      <c r="GK25" s="170"/>
      <c r="GL25" s="170"/>
      <c r="GM25" s="170"/>
      <c r="GN25" s="170"/>
      <c r="GO25" s="170"/>
      <c r="GP25" s="170"/>
      <c r="GQ25" s="170"/>
      <c r="GR25" s="170"/>
      <c r="GS25" s="170"/>
      <c r="GT25" s="170"/>
      <c r="GU25" s="170"/>
      <c r="GV25" s="170"/>
      <c r="GW25" s="170"/>
      <c r="GX25" s="170"/>
      <c r="GY25" s="170"/>
      <c r="GZ25" s="170"/>
      <c r="HA25" s="170"/>
      <c r="HB25" s="170"/>
      <c r="HC25" s="170"/>
      <c r="HD25" s="170"/>
      <c r="HE25" s="170"/>
      <c r="HF25" s="170"/>
      <c r="HG25" s="170"/>
      <c r="HH25" s="170"/>
      <c r="HI25" s="170"/>
      <c r="HJ25" s="170"/>
      <c r="HK25" s="170"/>
      <c r="HL25" s="170"/>
      <c r="HM25" s="170"/>
      <c r="HN25" s="170"/>
      <c r="HO25" s="170"/>
      <c r="HP25" s="170"/>
      <c r="HQ25" s="170"/>
      <c r="HR25" s="170"/>
      <c r="HS25" s="170"/>
      <c r="HT25" s="170"/>
      <c r="HU25" s="170"/>
      <c r="HV25" s="170"/>
      <c r="HW25" s="170"/>
      <c r="HX25" s="170"/>
      <c r="HY25" s="170"/>
      <c r="HZ25" s="170"/>
      <c r="IA25" s="170"/>
      <c r="IB25" s="170"/>
      <c r="IC25" s="170"/>
      <c r="ID25" s="170"/>
      <c r="IE25" s="170"/>
      <c r="IF25" s="170"/>
      <c r="IG25" s="170"/>
      <c r="IH25" s="170"/>
      <c r="II25" s="170"/>
      <c r="IJ25" s="170"/>
      <c r="IK25" s="170"/>
      <c r="IL25" s="170"/>
      <c r="IM25" s="170"/>
      <c r="IN25" s="170"/>
      <c r="IO25" s="170"/>
      <c r="IP25" s="170"/>
      <c r="IQ25" s="170"/>
      <c r="IR25" s="170"/>
      <c r="IS25" s="170"/>
      <c r="IT25" s="170"/>
      <c r="IU25" s="170"/>
      <c r="IV25" s="170"/>
      <c r="IW25" s="170"/>
    </row>
    <row r="26" customFormat="false" ht="12.75" hidden="false" customHeight="false" outlineLevel="0" collapsed="false">
      <c r="A26" s="106" t="n">
        <f aca="false">A25+1</f>
        <v>26</v>
      </c>
      <c r="B26" s="168" t="s">
        <v>312</v>
      </c>
      <c r="C26" s="20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13"/>
      <c r="Y26" s="170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  <c r="AJ26" s="170"/>
      <c r="AK26" s="170"/>
      <c r="AL26" s="170"/>
      <c r="AM26" s="170"/>
      <c r="AN26" s="170"/>
      <c r="AO26" s="170"/>
      <c r="AP26" s="170"/>
      <c r="AQ26" s="170"/>
      <c r="AR26" s="170"/>
      <c r="AS26" s="170"/>
      <c r="AT26" s="170"/>
      <c r="AU26" s="170"/>
      <c r="AV26" s="170"/>
      <c r="AW26" s="170"/>
      <c r="AX26" s="170"/>
      <c r="AY26" s="170"/>
      <c r="AZ26" s="170"/>
      <c r="BA26" s="170"/>
      <c r="BB26" s="170"/>
      <c r="BC26" s="170"/>
      <c r="BD26" s="170"/>
      <c r="BE26" s="170"/>
      <c r="BF26" s="170"/>
      <c r="BG26" s="170"/>
      <c r="BH26" s="170"/>
      <c r="BI26" s="170"/>
      <c r="BJ26" s="170"/>
      <c r="BK26" s="170"/>
      <c r="BL26" s="170"/>
      <c r="BM26" s="170"/>
      <c r="BN26" s="170"/>
      <c r="BO26" s="170"/>
      <c r="BP26" s="170"/>
      <c r="BQ26" s="170"/>
      <c r="BR26" s="170"/>
      <c r="BS26" s="170"/>
      <c r="BT26" s="170"/>
      <c r="BU26" s="170"/>
      <c r="BV26" s="170"/>
      <c r="BW26" s="170"/>
      <c r="BX26" s="170"/>
      <c r="BY26" s="170"/>
      <c r="BZ26" s="170"/>
      <c r="CA26" s="170"/>
      <c r="CB26" s="170"/>
      <c r="CC26" s="170"/>
      <c r="CD26" s="170"/>
      <c r="CE26" s="170"/>
      <c r="CF26" s="170"/>
      <c r="CG26" s="170"/>
      <c r="CH26" s="170"/>
      <c r="CI26" s="170"/>
      <c r="CJ26" s="170"/>
      <c r="CK26" s="170"/>
      <c r="CL26" s="170"/>
      <c r="CM26" s="170"/>
      <c r="CN26" s="170"/>
      <c r="CO26" s="170"/>
      <c r="CP26" s="170"/>
      <c r="CQ26" s="170"/>
      <c r="CR26" s="170"/>
      <c r="CS26" s="170"/>
      <c r="CT26" s="170"/>
      <c r="CU26" s="170"/>
      <c r="CV26" s="170"/>
      <c r="CW26" s="170"/>
      <c r="CX26" s="170"/>
      <c r="CY26" s="170"/>
      <c r="CZ26" s="170"/>
      <c r="DA26" s="170"/>
      <c r="DB26" s="170"/>
      <c r="DC26" s="170"/>
      <c r="DD26" s="170"/>
      <c r="DE26" s="170"/>
      <c r="DF26" s="170"/>
      <c r="DG26" s="170"/>
      <c r="DH26" s="170"/>
      <c r="DI26" s="170"/>
      <c r="DJ26" s="170"/>
      <c r="DK26" s="170"/>
      <c r="DL26" s="170"/>
      <c r="DM26" s="170"/>
      <c r="DN26" s="170"/>
      <c r="DO26" s="170"/>
      <c r="DP26" s="170"/>
      <c r="DQ26" s="170"/>
      <c r="DR26" s="170"/>
      <c r="DS26" s="170"/>
      <c r="DT26" s="170"/>
      <c r="DU26" s="170"/>
      <c r="DV26" s="170"/>
      <c r="DW26" s="170"/>
      <c r="DX26" s="170"/>
      <c r="DY26" s="170"/>
      <c r="DZ26" s="170"/>
      <c r="EA26" s="170"/>
      <c r="EB26" s="170"/>
      <c r="EC26" s="170"/>
      <c r="ED26" s="170"/>
      <c r="EE26" s="170"/>
      <c r="EF26" s="170"/>
      <c r="EG26" s="170"/>
      <c r="EH26" s="170"/>
      <c r="EI26" s="170"/>
      <c r="EJ26" s="170"/>
      <c r="EK26" s="170"/>
      <c r="EL26" s="170"/>
      <c r="EM26" s="170"/>
      <c r="EN26" s="170"/>
      <c r="EO26" s="170"/>
      <c r="EP26" s="170"/>
      <c r="EQ26" s="170"/>
      <c r="ER26" s="170"/>
      <c r="ES26" s="170"/>
      <c r="ET26" s="170"/>
      <c r="EU26" s="170"/>
      <c r="EV26" s="170"/>
      <c r="EW26" s="170"/>
      <c r="EX26" s="170"/>
      <c r="EY26" s="170"/>
      <c r="EZ26" s="170"/>
      <c r="FA26" s="170"/>
      <c r="FB26" s="170"/>
      <c r="FC26" s="170"/>
      <c r="FD26" s="170"/>
      <c r="FE26" s="170"/>
      <c r="FF26" s="170"/>
      <c r="FG26" s="170"/>
      <c r="FH26" s="170"/>
      <c r="FI26" s="170"/>
      <c r="FJ26" s="170"/>
      <c r="FK26" s="170"/>
      <c r="FL26" s="170"/>
      <c r="FM26" s="170"/>
      <c r="FN26" s="170"/>
      <c r="FO26" s="170"/>
      <c r="FP26" s="170"/>
      <c r="FQ26" s="170"/>
      <c r="FR26" s="170"/>
      <c r="FS26" s="170"/>
      <c r="FT26" s="170"/>
      <c r="FU26" s="170"/>
      <c r="FV26" s="170"/>
      <c r="FW26" s="170"/>
      <c r="FX26" s="170"/>
      <c r="FY26" s="170"/>
      <c r="FZ26" s="170"/>
      <c r="GA26" s="170"/>
      <c r="GB26" s="170"/>
      <c r="GC26" s="170"/>
      <c r="GD26" s="170"/>
      <c r="GE26" s="170"/>
      <c r="GF26" s="170"/>
      <c r="GG26" s="170"/>
      <c r="GH26" s="170"/>
      <c r="GI26" s="170"/>
      <c r="GJ26" s="170"/>
      <c r="GK26" s="170"/>
      <c r="GL26" s="170"/>
      <c r="GM26" s="170"/>
      <c r="GN26" s="170"/>
      <c r="GO26" s="170"/>
      <c r="GP26" s="170"/>
      <c r="GQ26" s="170"/>
      <c r="GR26" s="170"/>
      <c r="GS26" s="170"/>
      <c r="GT26" s="170"/>
      <c r="GU26" s="170"/>
      <c r="GV26" s="170"/>
      <c r="GW26" s="170"/>
      <c r="GX26" s="170"/>
      <c r="GY26" s="170"/>
      <c r="GZ26" s="170"/>
      <c r="HA26" s="170"/>
      <c r="HB26" s="170"/>
      <c r="HC26" s="170"/>
      <c r="HD26" s="170"/>
      <c r="HE26" s="170"/>
      <c r="HF26" s="170"/>
      <c r="HG26" s="170"/>
      <c r="HH26" s="170"/>
      <c r="HI26" s="170"/>
      <c r="HJ26" s="170"/>
      <c r="HK26" s="170"/>
      <c r="HL26" s="170"/>
      <c r="HM26" s="170"/>
      <c r="HN26" s="170"/>
      <c r="HO26" s="170"/>
      <c r="HP26" s="170"/>
      <c r="HQ26" s="170"/>
      <c r="HR26" s="170"/>
      <c r="HS26" s="170"/>
      <c r="HT26" s="170"/>
      <c r="HU26" s="170"/>
      <c r="HV26" s="170"/>
      <c r="HW26" s="170"/>
      <c r="HX26" s="170"/>
      <c r="HY26" s="170"/>
      <c r="HZ26" s="170"/>
      <c r="IA26" s="170"/>
      <c r="IB26" s="170"/>
      <c r="IC26" s="170"/>
      <c r="ID26" s="170"/>
      <c r="IE26" s="170"/>
      <c r="IF26" s="170"/>
      <c r="IG26" s="170"/>
      <c r="IH26" s="170"/>
      <c r="II26" s="170"/>
      <c r="IJ26" s="170"/>
      <c r="IK26" s="170"/>
      <c r="IL26" s="170"/>
      <c r="IM26" s="170"/>
      <c r="IN26" s="170"/>
      <c r="IO26" s="170"/>
      <c r="IP26" s="170"/>
      <c r="IQ26" s="170"/>
      <c r="IR26" s="170"/>
      <c r="IS26" s="170"/>
      <c r="IT26" s="170"/>
      <c r="IU26" s="170"/>
      <c r="IV26" s="170"/>
      <c r="IW26" s="170"/>
    </row>
    <row r="27" customFormat="false" ht="12.75" hidden="false" customHeight="false" outlineLevel="0" collapsed="false">
      <c r="A27" s="106" t="n">
        <f aca="false">A26+1</f>
        <v>27</v>
      </c>
      <c r="B27" s="11" t="s">
        <v>313</v>
      </c>
      <c r="D27" s="18" t="n">
        <f aca="false">D21-D22</f>
        <v>0</v>
      </c>
      <c r="E27" s="18" t="n">
        <f aca="false">E21-E22</f>
        <v>0</v>
      </c>
      <c r="F27" s="18" t="n">
        <f aca="false">F21-F22</f>
        <v>0</v>
      </c>
      <c r="G27" s="18" t="n">
        <f aca="false">G21-G22</f>
        <v>0</v>
      </c>
      <c r="H27" s="18" t="n">
        <f aca="false">H21-H22</f>
        <v>36046.3385479089</v>
      </c>
      <c r="I27" s="18" t="n">
        <f aca="false">I21-I22</f>
        <v>47228.3309806079</v>
      </c>
      <c r="J27" s="18" t="n">
        <f aca="false">J21-J22</f>
        <v>73416.8558702676</v>
      </c>
      <c r="K27" s="18" t="n">
        <f aca="false">K21-K22</f>
        <v>96561.6185372567</v>
      </c>
      <c r="L27" s="18" t="n">
        <f aca="false">L21-L22</f>
        <v>122692.95910486</v>
      </c>
      <c r="M27" s="18" t="n">
        <f aca="false">M21-M22</f>
        <v>147218.815007217</v>
      </c>
      <c r="N27" s="18" t="n">
        <f aca="false">N21-N22</f>
        <v>164748.63871795</v>
      </c>
      <c r="O27" s="18" t="n">
        <f aca="false">O21-O22</f>
        <v>185049.764449571</v>
      </c>
      <c r="P27" s="18" t="n">
        <f aca="false">P21-P22</f>
        <v>203353.989382863</v>
      </c>
      <c r="Q27" s="18" t="n">
        <f aca="false">Q21-Q22</f>
        <v>223582.884820004</v>
      </c>
      <c r="R27" s="18" t="n">
        <f aca="false">R21-R22</f>
        <v>241637.999462854</v>
      </c>
      <c r="S27" s="18" t="n">
        <f aca="false">S21-S22</f>
        <v>258368.350780688</v>
      </c>
      <c r="T27" s="18" t="n">
        <f aca="false">T21-T22</f>
        <v>275756.700105671</v>
      </c>
      <c r="U27" s="18" t="n">
        <f aca="false">U21-U22</f>
        <v>299694.920927339</v>
      </c>
      <c r="V27" s="18" t="n">
        <f aca="false">V21-V22</f>
        <v>325519.033115757</v>
      </c>
      <c r="W27" s="18" t="n">
        <f aca="false">W21-W22</f>
        <v>352349.568578174</v>
      </c>
      <c r="X27" s="113"/>
      <c r="Y27" s="170"/>
      <c r="Z27" s="170"/>
      <c r="AA27" s="170"/>
      <c r="AB27" s="170"/>
      <c r="AC27" s="170"/>
      <c r="AD27" s="170"/>
      <c r="AE27" s="170"/>
      <c r="AF27" s="170"/>
      <c r="AG27" s="170"/>
      <c r="AH27" s="170"/>
      <c r="AI27" s="170"/>
      <c r="AJ27" s="170"/>
      <c r="AK27" s="170"/>
      <c r="AL27" s="170"/>
      <c r="AM27" s="170"/>
      <c r="AN27" s="170"/>
      <c r="AO27" s="170"/>
      <c r="AP27" s="170"/>
      <c r="AQ27" s="170"/>
      <c r="AR27" s="170"/>
      <c r="AS27" s="170"/>
      <c r="AT27" s="170"/>
      <c r="AU27" s="170"/>
      <c r="AV27" s="170"/>
      <c r="AW27" s="170"/>
      <c r="AX27" s="170"/>
      <c r="AY27" s="170"/>
      <c r="AZ27" s="170"/>
      <c r="BA27" s="170"/>
      <c r="BB27" s="170"/>
      <c r="BC27" s="170"/>
      <c r="BD27" s="170"/>
      <c r="BE27" s="170"/>
      <c r="BF27" s="170"/>
      <c r="BG27" s="170"/>
      <c r="BH27" s="170"/>
      <c r="BI27" s="170"/>
      <c r="BJ27" s="170"/>
      <c r="BK27" s="170"/>
      <c r="BL27" s="170"/>
      <c r="BM27" s="170"/>
      <c r="BN27" s="170"/>
      <c r="BO27" s="170"/>
      <c r="BP27" s="170"/>
      <c r="BQ27" s="170"/>
      <c r="BR27" s="170"/>
      <c r="BS27" s="170"/>
      <c r="BT27" s="170"/>
      <c r="BU27" s="170"/>
      <c r="BV27" s="170"/>
      <c r="BW27" s="170"/>
      <c r="BX27" s="170"/>
      <c r="BY27" s="170"/>
      <c r="BZ27" s="170"/>
      <c r="CA27" s="170"/>
      <c r="CB27" s="170"/>
      <c r="CC27" s="170"/>
      <c r="CD27" s="170"/>
      <c r="CE27" s="170"/>
      <c r="CF27" s="170"/>
      <c r="CG27" s="170"/>
      <c r="CH27" s="170"/>
      <c r="CI27" s="170"/>
      <c r="CJ27" s="170"/>
      <c r="CK27" s="170"/>
      <c r="CL27" s="170"/>
      <c r="CM27" s="170"/>
      <c r="CN27" s="170"/>
      <c r="CO27" s="170"/>
      <c r="CP27" s="170"/>
      <c r="CQ27" s="170"/>
      <c r="CR27" s="170"/>
      <c r="CS27" s="170"/>
      <c r="CT27" s="170"/>
      <c r="CU27" s="170"/>
      <c r="CV27" s="170"/>
      <c r="CW27" s="170"/>
      <c r="CX27" s="170"/>
      <c r="CY27" s="170"/>
      <c r="CZ27" s="170"/>
      <c r="DA27" s="170"/>
      <c r="DB27" s="170"/>
      <c r="DC27" s="170"/>
      <c r="DD27" s="170"/>
      <c r="DE27" s="170"/>
      <c r="DF27" s="170"/>
      <c r="DG27" s="170"/>
      <c r="DH27" s="170"/>
      <c r="DI27" s="170"/>
      <c r="DJ27" s="170"/>
      <c r="DK27" s="170"/>
      <c r="DL27" s="170"/>
      <c r="DM27" s="170"/>
      <c r="DN27" s="170"/>
      <c r="DO27" s="170"/>
      <c r="DP27" s="170"/>
      <c r="DQ27" s="170"/>
      <c r="DR27" s="170"/>
      <c r="DS27" s="170"/>
      <c r="DT27" s="170"/>
      <c r="DU27" s="170"/>
      <c r="DV27" s="170"/>
      <c r="DW27" s="170"/>
      <c r="DX27" s="170"/>
      <c r="DY27" s="170"/>
      <c r="DZ27" s="170"/>
      <c r="EA27" s="170"/>
      <c r="EB27" s="170"/>
      <c r="EC27" s="170"/>
      <c r="ED27" s="170"/>
      <c r="EE27" s="170"/>
      <c r="EF27" s="170"/>
      <c r="EG27" s="170"/>
      <c r="EH27" s="170"/>
      <c r="EI27" s="170"/>
      <c r="EJ27" s="170"/>
      <c r="EK27" s="170"/>
      <c r="EL27" s="170"/>
      <c r="EM27" s="170"/>
      <c r="EN27" s="170"/>
      <c r="EO27" s="170"/>
      <c r="EP27" s="170"/>
      <c r="EQ27" s="170"/>
      <c r="ER27" s="170"/>
      <c r="ES27" s="170"/>
      <c r="ET27" s="170"/>
      <c r="EU27" s="170"/>
      <c r="EV27" s="170"/>
      <c r="EW27" s="170"/>
      <c r="EX27" s="170"/>
      <c r="EY27" s="170"/>
      <c r="EZ27" s="170"/>
      <c r="FA27" s="170"/>
      <c r="FB27" s="170"/>
      <c r="FC27" s="170"/>
      <c r="FD27" s="170"/>
      <c r="FE27" s="170"/>
      <c r="FF27" s="170"/>
      <c r="FG27" s="170"/>
      <c r="FH27" s="170"/>
      <c r="FI27" s="170"/>
      <c r="FJ27" s="170"/>
      <c r="FK27" s="170"/>
      <c r="FL27" s="170"/>
      <c r="FM27" s="170"/>
      <c r="FN27" s="170"/>
      <c r="FO27" s="170"/>
      <c r="FP27" s="170"/>
      <c r="FQ27" s="170"/>
      <c r="FR27" s="170"/>
      <c r="FS27" s="170"/>
      <c r="FT27" s="170"/>
      <c r="FU27" s="170"/>
      <c r="FV27" s="170"/>
      <c r="FW27" s="170"/>
      <c r="FX27" s="170"/>
      <c r="FY27" s="170"/>
      <c r="FZ27" s="170"/>
      <c r="GA27" s="170"/>
      <c r="GB27" s="170"/>
      <c r="GC27" s="170"/>
      <c r="GD27" s="170"/>
      <c r="GE27" s="170"/>
      <c r="GF27" s="170"/>
      <c r="GG27" s="170"/>
      <c r="GH27" s="170"/>
      <c r="GI27" s="170"/>
      <c r="GJ27" s="170"/>
      <c r="GK27" s="170"/>
      <c r="GL27" s="170"/>
      <c r="GM27" s="170"/>
      <c r="GN27" s="170"/>
      <c r="GO27" s="170"/>
      <c r="GP27" s="170"/>
      <c r="GQ27" s="170"/>
      <c r="GR27" s="170"/>
      <c r="GS27" s="170"/>
      <c r="GT27" s="170"/>
      <c r="GU27" s="170"/>
      <c r="GV27" s="170"/>
      <c r="GW27" s="170"/>
      <c r="GX27" s="170"/>
      <c r="GY27" s="170"/>
      <c r="GZ27" s="170"/>
      <c r="HA27" s="170"/>
      <c r="HB27" s="170"/>
      <c r="HC27" s="170"/>
      <c r="HD27" s="170"/>
      <c r="HE27" s="170"/>
      <c r="HF27" s="170"/>
      <c r="HG27" s="170"/>
      <c r="HH27" s="170"/>
      <c r="HI27" s="170"/>
      <c r="HJ27" s="170"/>
      <c r="HK27" s="170"/>
      <c r="HL27" s="170"/>
      <c r="HM27" s="170"/>
      <c r="HN27" s="170"/>
      <c r="HO27" s="170"/>
      <c r="HP27" s="170"/>
      <c r="HQ27" s="170"/>
      <c r="HR27" s="170"/>
      <c r="HS27" s="170"/>
      <c r="HT27" s="170"/>
      <c r="HU27" s="170"/>
      <c r="HV27" s="170"/>
      <c r="HW27" s="170"/>
      <c r="HX27" s="170"/>
      <c r="HY27" s="170"/>
      <c r="HZ27" s="170"/>
      <c r="IA27" s="170"/>
      <c r="IB27" s="170"/>
      <c r="IC27" s="170"/>
      <c r="ID27" s="170"/>
      <c r="IE27" s="170"/>
      <c r="IF27" s="170"/>
      <c r="IG27" s="170"/>
      <c r="IH27" s="170"/>
      <c r="II27" s="170"/>
      <c r="IJ27" s="170"/>
      <c r="IK27" s="170"/>
      <c r="IL27" s="170"/>
      <c r="IM27" s="170"/>
      <c r="IN27" s="170"/>
      <c r="IO27" s="170"/>
      <c r="IP27" s="170"/>
      <c r="IQ27" s="170"/>
      <c r="IR27" s="170"/>
      <c r="IS27" s="170"/>
      <c r="IT27" s="170"/>
      <c r="IU27" s="170"/>
      <c r="IV27" s="170"/>
      <c r="IW27" s="170"/>
    </row>
    <row r="28" customFormat="false" ht="12.75" hidden="false" customHeight="false" outlineLevel="0" collapsed="false">
      <c r="A28" s="106" t="n">
        <f aca="false">A27+1</f>
        <v>28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13"/>
      <c r="Y28" s="170"/>
      <c r="Z28" s="170"/>
      <c r="AA28" s="170"/>
      <c r="AB28" s="170"/>
      <c r="AC28" s="170"/>
      <c r="AD28" s="170"/>
      <c r="AE28" s="170"/>
      <c r="AF28" s="170"/>
      <c r="AG28" s="170"/>
      <c r="AH28" s="170"/>
      <c r="AI28" s="170"/>
      <c r="AJ28" s="170"/>
      <c r="AK28" s="170"/>
      <c r="AL28" s="170"/>
      <c r="AM28" s="170"/>
      <c r="AN28" s="170"/>
      <c r="AO28" s="170"/>
      <c r="AP28" s="170"/>
      <c r="AQ28" s="170"/>
      <c r="AR28" s="170"/>
      <c r="AS28" s="170"/>
      <c r="AT28" s="170"/>
      <c r="AU28" s="170"/>
      <c r="AV28" s="170"/>
      <c r="AW28" s="170"/>
      <c r="AX28" s="170"/>
      <c r="AY28" s="170"/>
      <c r="AZ28" s="170"/>
      <c r="BA28" s="170"/>
      <c r="BB28" s="170"/>
      <c r="BC28" s="170"/>
      <c r="BD28" s="170"/>
      <c r="BE28" s="170"/>
      <c r="BF28" s="170"/>
      <c r="BG28" s="170"/>
      <c r="BH28" s="170"/>
      <c r="BI28" s="170"/>
      <c r="BJ28" s="170"/>
      <c r="BK28" s="170"/>
      <c r="BL28" s="170"/>
      <c r="BM28" s="170"/>
      <c r="BN28" s="170"/>
      <c r="BO28" s="170"/>
      <c r="BP28" s="170"/>
      <c r="BQ28" s="170"/>
      <c r="BR28" s="170"/>
      <c r="BS28" s="170"/>
      <c r="BT28" s="170"/>
      <c r="BU28" s="170"/>
      <c r="BV28" s="170"/>
      <c r="BW28" s="170"/>
      <c r="BX28" s="170"/>
      <c r="BY28" s="170"/>
      <c r="BZ28" s="170"/>
      <c r="CA28" s="170"/>
      <c r="CB28" s="170"/>
      <c r="CC28" s="170"/>
      <c r="CD28" s="170"/>
      <c r="CE28" s="170"/>
      <c r="CF28" s="170"/>
      <c r="CG28" s="170"/>
      <c r="CH28" s="170"/>
      <c r="CI28" s="170"/>
      <c r="CJ28" s="170"/>
      <c r="CK28" s="170"/>
      <c r="CL28" s="170"/>
      <c r="CM28" s="170"/>
      <c r="CN28" s="170"/>
      <c r="CO28" s="170"/>
      <c r="CP28" s="170"/>
      <c r="CQ28" s="170"/>
      <c r="CR28" s="170"/>
      <c r="CS28" s="170"/>
      <c r="CT28" s="170"/>
      <c r="CU28" s="170"/>
      <c r="CV28" s="170"/>
      <c r="CW28" s="170"/>
      <c r="CX28" s="170"/>
      <c r="CY28" s="170"/>
      <c r="CZ28" s="170"/>
      <c r="DA28" s="170"/>
      <c r="DB28" s="170"/>
      <c r="DC28" s="170"/>
      <c r="DD28" s="170"/>
      <c r="DE28" s="170"/>
      <c r="DF28" s="170"/>
      <c r="DG28" s="170"/>
      <c r="DH28" s="170"/>
      <c r="DI28" s="170"/>
      <c r="DJ28" s="170"/>
      <c r="DK28" s="170"/>
      <c r="DL28" s="170"/>
      <c r="DM28" s="170"/>
      <c r="DN28" s="170"/>
      <c r="DO28" s="170"/>
      <c r="DP28" s="170"/>
      <c r="DQ28" s="170"/>
      <c r="DR28" s="170"/>
      <c r="DS28" s="170"/>
      <c r="DT28" s="170"/>
      <c r="DU28" s="170"/>
      <c r="DV28" s="170"/>
      <c r="DW28" s="170"/>
      <c r="DX28" s="170"/>
      <c r="DY28" s="170"/>
      <c r="DZ28" s="170"/>
      <c r="EA28" s="170"/>
      <c r="EB28" s="170"/>
      <c r="EC28" s="170"/>
      <c r="ED28" s="170"/>
      <c r="EE28" s="170"/>
      <c r="EF28" s="170"/>
      <c r="EG28" s="170"/>
      <c r="EH28" s="170"/>
      <c r="EI28" s="170"/>
      <c r="EJ28" s="170"/>
      <c r="EK28" s="170"/>
      <c r="EL28" s="170"/>
      <c r="EM28" s="170"/>
      <c r="EN28" s="170"/>
      <c r="EO28" s="170"/>
      <c r="EP28" s="170"/>
      <c r="EQ28" s="170"/>
      <c r="ER28" s="170"/>
      <c r="ES28" s="170"/>
      <c r="ET28" s="170"/>
      <c r="EU28" s="170"/>
      <c r="EV28" s="170"/>
      <c r="EW28" s="170"/>
      <c r="EX28" s="170"/>
      <c r="EY28" s="170"/>
      <c r="EZ28" s="170"/>
      <c r="FA28" s="170"/>
      <c r="FB28" s="170"/>
      <c r="FC28" s="170"/>
      <c r="FD28" s="170"/>
      <c r="FE28" s="170"/>
      <c r="FF28" s="170"/>
      <c r="FG28" s="170"/>
      <c r="FH28" s="170"/>
      <c r="FI28" s="170"/>
      <c r="FJ28" s="170"/>
      <c r="FK28" s="170"/>
      <c r="FL28" s="170"/>
      <c r="FM28" s="170"/>
      <c r="FN28" s="170"/>
      <c r="FO28" s="170"/>
      <c r="FP28" s="170"/>
      <c r="FQ28" s="170"/>
      <c r="FR28" s="170"/>
      <c r="FS28" s="170"/>
      <c r="FT28" s="170"/>
      <c r="FU28" s="170"/>
      <c r="FV28" s="170"/>
      <c r="FW28" s="170"/>
      <c r="FX28" s="170"/>
      <c r="FY28" s="170"/>
      <c r="FZ28" s="170"/>
      <c r="GA28" s="170"/>
      <c r="GB28" s="170"/>
      <c r="GC28" s="170"/>
      <c r="GD28" s="170"/>
      <c r="GE28" s="170"/>
      <c r="GF28" s="170"/>
      <c r="GG28" s="170"/>
      <c r="GH28" s="170"/>
      <c r="GI28" s="170"/>
      <c r="GJ28" s="170"/>
      <c r="GK28" s="170"/>
      <c r="GL28" s="170"/>
      <c r="GM28" s="170"/>
      <c r="GN28" s="170"/>
      <c r="GO28" s="170"/>
      <c r="GP28" s="170"/>
      <c r="GQ28" s="170"/>
      <c r="GR28" s="170"/>
      <c r="GS28" s="170"/>
      <c r="GT28" s="170"/>
      <c r="GU28" s="170"/>
      <c r="GV28" s="170"/>
      <c r="GW28" s="170"/>
      <c r="GX28" s="170"/>
      <c r="GY28" s="170"/>
      <c r="GZ28" s="170"/>
      <c r="HA28" s="170"/>
      <c r="HB28" s="170"/>
      <c r="HC28" s="170"/>
      <c r="HD28" s="170"/>
      <c r="HE28" s="170"/>
      <c r="HF28" s="170"/>
      <c r="HG28" s="170"/>
      <c r="HH28" s="170"/>
      <c r="HI28" s="170"/>
      <c r="HJ28" s="170"/>
      <c r="HK28" s="170"/>
      <c r="HL28" s="170"/>
      <c r="HM28" s="170"/>
      <c r="HN28" s="170"/>
      <c r="HO28" s="170"/>
      <c r="HP28" s="170"/>
      <c r="HQ28" s="170"/>
      <c r="HR28" s="170"/>
      <c r="HS28" s="170"/>
      <c r="HT28" s="170"/>
      <c r="HU28" s="170"/>
      <c r="HV28" s="170"/>
      <c r="HW28" s="170"/>
      <c r="HX28" s="170"/>
      <c r="HY28" s="170"/>
      <c r="HZ28" s="170"/>
      <c r="IA28" s="170"/>
      <c r="IB28" s="170"/>
      <c r="IC28" s="170"/>
      <c r="ID28" s="170"/>
      <c r="IE28" s="170"/>
      <c r="IF28" s="170"/>
      <c r="IG28" s="170"/>
      <c r="IH28" s="170"/>
      <c r="II28" s="170"/>
      <c r="IJ28" s="170"/>
      <c r="IK28" s="170"/>
      <c r="IL28" s="170"/>
      <c r="IM28" s="170"/>
      <c r="IN28" s="170"/>
      <c r="IO28" s="170"/>
      <c r="IP28" s="170"/>
      <c r="IQ28" s="170"/>
      <c r="IR28" s="170"/>
      <c r="IS28" s="170"/>
      <c r="IT28" s="170"/>
      <c r="IU28" s="170"/>
      <c r="IV28" s="170"/>
      <c r="IW28" s="170"/>
    </row>
    <row r="29" customFormat="false" ht="12.75" hidden="false" customHeight="false" outlineLevel="0" collapsed="false">
      <c r="A29" s="106" t="n">
        <f aca="false">A28+1</f>
        <v>29</v>
      </c>
      <c r="B29" s="11" t="s">
        <v>314</v>
      </c>
      <c r="D29" s="62" t="n">
        <v>0.99</v>
      </c>
      <c r="E29" s="198" t="n">
        <f aca="false">D29</f>
        <v>0.99</v>
      </c>
      <c r="F29" s="198" t="n">
        <f aca="false">E29</f>
        <v>0.99</v>
      </c>
      <c r="G29" s="198" t="n">
        <f aca="false">F29</f>
        <v>0.99</v>
      </c>
      <c r="H29" s="198" t="n">
        <f aca="false">G29</f>
        <v>0.99</v>
      </c>
      <c r="I29" s="198" t="n">
        <f aca="false">H29</f>
        <v>0.99</v>
      </c>
      <c r="J29" s="198" t="n">
        <f aca="false">I29</f>
        <v>0.99</v>
      </c>
      <c r="K29" s="198" t="n">
        <f aca="false">J29</f>
        <v>0.99</v>
      </c>
      <c r="L29" s="198" t="n">
        <f aca="false">K29</f>
        <v>0.99</v>
      </c>
      <c r="M29" s="198" t="n">
        <f aca="false">L29</f>
        <v>0.99</v>
      </c>
      <c r="N29" s="198" t="n">
        <f aca="false">M29</f>
        <v>0.99</v>
      </c>
      <c r="O29" s="198" t="n">
        <f aca="false">N29</f>
        <v>0.99</v>
      </c>
      <c r="P29" s="198" t="n">
        <f aca="false">O29</f>
        <v>0.99</v>
      </c>
      <c r="Q29" s="198" t="n">
        <f aca="false">P29</f>
        <v>0.99</v>
      </c>
      <c r="R29" s="198" t="n">
        <f aca="false">Q29</f>
        <v>0.99</v>
      </c>
      <c r="S29" s="198" t="n">
        <f aca="false">R29</f>
        <v>0.99</v>
      </c>
      <c r="T29" s="198" t="n">
        <f aca="false">S29</f>
        <v>0.99</v>
      </c>
      <c r="U29" s="198" t="n">
        <f aca="false">T29</f>
        <v>0.99</v>
      </c>
      <c r="V29" s="198" t="n">
        <f aca="false">U29</f>
        <v>0.99</v>
      </c>
      <c r="W29" s="198" t="n">
        <f aca="false">V29</f>
        <v>0.99</v>
      </c>
      <c r="X29" s="113"/>
      <c r="Y29" s="170"/>
      <c r="Z29" s="170"/>
      <c r="AA29" s="170"/>
      <c r="AB29" s="170"/>
      <c r="AC29" s="170"/>
      <c r="AD29" s="170"/>
      <c r="AE29" s="170"/>
      <c r="AF29" s="170"/>
      <c r="AG29" s="170"/>
      <c r="AH29" s="170"/>
      <c r="AI29" s="170"/>
      <c r="AJ29" s="170"/>
      <c r="AK29" s="170"/>
      <c r="AL29" s="170"/>
      <c r="AM29" s="170"/>
      <c r="AN29" s="170"/>
      <c r="AO29" s="170"/>
      <c r="AP29" s="170"/>
      <c r="AQ29" s="170"/>
      <c r="AR29" s="170"/>
      <c r="AS29" s="170"/>
      <c r="AT29" s="170"/>
      <c r="AU29" s="170"/>
      <c r="AV29" s="170"/>
      <c r="AW29" s="170"/>
      <c r="AX29" s="170"/>
      <c r="AY29" s="170"/>
      <c r="AZ29" s="170"/>
      <c r="BA29" s="170"/>
      <c r="BB29" s="170"/>
      <c r="BC29" s="170"/>
      <c r="BD29" s="170"/>
      <c r="BE29" s="170"/>
      <c r="BF29" s="170"/>
      <c r="BG29" s="170"/>
      <c r="BH29" s="170"/>
      <c r="BI29" s="170"/>
      <c r="BJ29" s="170"/>
      <c r="BK29" s="170"/>
      <c r="BL29" s="170"/>
      <c r="BM29" s="170"/>
      <c r="BN29" s="170"/>
      <c r="BO29" s="170"/>
      <c r="BP29" s="170"/>
      <c r="BQ29" s="170"/>
      <c r="BR29" s="170"/>
      <c r="BS29" s="170"/>
      <c r="BT29" s="170"/>
      <c r="BU29" s="170"/>
      <c r="BV29" s="170"/>
      <c r="BW29" s="170"/>
      <c r="BX29" s="170"/>
      <c r="BY29" s="170"/>
      <c r="BZ29" s="170"/>
      <c r="CA29" s="170"/>
      <c r="CB29" s="170"/>
      <c r="CC29" s="170"/>
      <c r="CD29" s="170"/>
      <c r="CE29" s="170"/>
      <c r="CF29" s="170"/>
      <c r="CG29" s="170"/>
      <c r="CH29" s="170"/>
      <c r="CI29" s="170"/>
      <c r="CJ29" s="170"/>
      <c r="CK29" s="170"/>
      <c r="CL29" s="170"/>
      <c r="CM29" s="170"/>
      <c r="CN29" s="170"/>
      <c r="CO29" s="170"/>
      <c r="CP29" s="170"/>
      <c r="CQ29" s="170"/>
      <c r="CR29" s="170"/>
      <c r="CS29" s="170"/>
      <c r="CT29" s="170"/>
      <c r="CU29" s="170"/>
      <c r="CV29" s="170"/>
      <c r="CW29" s="170"/>
      <c r="CX29" s="170"/>
      <c r="CY29" s="170"/>
      <c r="CZ29" s="170"/>
      <c r="DA29" s="170"/>
      <c r="DB29" s="170"/>
      <c r="DC29" s="170"/>
      <c r="DD29" s="170"/>
      <c r="DE29" s="170"/>
      <c r="DF29" s="170"/>
      <c r="DG29" s="170"/>
      <c r="DH29" s="170"/>
      <c r="DI29" s="170"/>
      <c r="DJ29" s="170"/>
      <c r="DK29" s="170"/>
      <c r="DL29" s="170"/>
      <c r="DM29" s="170"/>
      <c r="DN29" s="170"/>
      <c r="DO29" s="170"/>
      <c r="DP29" s="170"/>
      <c r="DQ29" s="170"/>
      <c r="DR29" s="170"/>
      <c r="DS29" s="170"/>
      <c r="DT29" s="170"/>
      <c r="DU29" s="170"/>
      <c r="DV29" s="170"/>
      <c r="DW29" s="170"/>
      <c r="DX29" s="170"/>
      <c r="DY29" s="170"/>
      <c r="DZ29" s="170"/>
      <c r="EA29" s="170"/>
      <c r="EB29" s="170"/>
      <c r="EC29" s="170"/>
      <c r="ED29" s="170"/>
      <c r="EE29" s="170"/>
      <c r="EF29" s="170"/>
      <c r="EG29" s="170"/>
      <c r="EH29" s="170"/>
      <c r="EI29" s="170"/>
      <c r="EJ29" s="170"/>
      <c r="EK29" s="170"/>
      <c r="EL29" s="170"/>
      <c r="EM29" s="170"/>
      <c r="EN29" s="170"/>
      <c r="EO29" s="170"/>
      <c r="EP29" s="170"/>
      <c r="EQ29" s="170"/>
      <c r="ER29" s="170"/>
      <c r="ES29" s="170"/>
      <c r="ET29" s="170"/>
      <c r="EU29" s="170"/>
      <c r="EV29" s="170"/>
      <c r="EW29" s="170"/>
      <c r="EX29" s="170"/>
      <c r="EY29" s="170"/>
      <c r="EZ29" s="170"/>
      <c r="FA29" s="170"/>
      <c r="FB29" s="170"/>
      <c r="FC29" s="170"/>
      <c r="FD29" s="170"/>
      <c r="FE29" s="170"/>
      <c r="FF29" s="170"/>
      <c r="FG29" s="170"/>
      <c r="FH29" s="170"/>
      <c r="FI29" s="170"/>
      <c r="FJ29" s="170"/>
      <c r="FK29" s="170"/>
      <c r="FL29" s="170"/>
      <c r="FM29" s="170"/>
      <c r="FN29" s="170"/>
      <c r="FO29" s="170"/>
      <c r="FP29" s="170"/>
      <c r="FQ29" s="170"/>
      <c r="FR29" s="170"/>
      <c r="FS29" s="170"/>
      <c r="FT29" s="170"/>
      <c r="FU29" s="170"/>
      <c r="FV29" s="170"/>
      <c r="FW29" s="170"/>
      <c r="FX29" s="170"/>
      <c r="FY29" s="170"/>
      <c r="FZ29" s="170"/>
      <c r="GA29" s="170"/>
      <c r="GB29" s="170"/>
      <c r="GC29" s="170"/>
      <c r="GD29" s="170"/>
      <c r="GE29" s="170"/>
      <c r="GF29" s="170"/>
      <c r="GG29" s="170"/>
      <c r="GH29" s="170"/>
      <c r="GI29" s="170"/>
      <c r="GJ29" s="170"/>
      <c r="GK29" s="170"/>
      <c r="GL29" s="170"/>
      <c r="GM29" s="170"/>
      <c r="GN29" s="170"/>
      <c r="GO29" s="170"/>
      <c r="GP29" s="170"/>
      <c r="GQ29" s="170"/>
      <c r="GR29" s="170"/>
      <c r="GS29" s="170"/>
      <c r="GT29" s="170"/>
      <c r="GU29" s="170"/>
      <c r="GV29" s="170"/>
      <c r="GW29" s="170"/>
      <c r="GX29" s="170"/>
      <c r="GY29" s="170"/>
      <c r="GZ29" s="170"/>
      <c r="HA29" s="170"/>
      <c r="HB29" s="170"/>
      <c r="HC29" s="170"/>
      <c r="HD29" s="170"/>
      <c r="HE29" s="170"/>
      <c r="HF29" s="170"/>
      <c r="HG29" s="170"/>
      <c r="HH29" s="170"/>
      <c r="HI29" s="170"/>
      <c r="HJ29" s="170"/>
      <c r="HK29" s="170"/>
      <c r="HL29" s="170"/>
      <c r="HM29" s="170"/>
      <c r="HN29" s="170"/>
      <c r="HO29" s="170"/>
      <c r="HP29" s="170"/>
      <c r="HQ29" s="170"/>
      <c r="HR29" s="170"/>
      <c r="HS29" s="170"/>
      <c r="HT29" s="170"/>
      <c r="HU29" s="170"/>
      <c r="HV29" s="170"/>
      <c r="HW29" s="170"/>
      <c r="HX29" s="170"/>
      <c r="HY29" s="170"/>
      <c r="HZ29" s="170"/>
      <c r="IA29" s="170"/>
      <c r="IB29" s="170"/>
      <c r="IC29" s="170"/>
      <c r="ID29" s="170"/>
      <c r="IE29" s="170"/>
      <c r="IF29" s="170"/>
      <c r="IG29" s="170"/>
      <c r="IH29" s="170"/>
      <c r="II29" s="170"/>
      <c r="IJ29" s="170"/>
      <c r="IK29" s="170"/>
      <c r="IL29" s="170"/>
      <c r="IM29" s="170"/>
      <c r="IN29" s="170"/>
      <c r="IO29" s="170"/>
      <c r="IP29" s="170"/>
      <c r="IQ29" s="170"/>
      <c r="IR29" s="170"/>
      <c r="IS29" s="170"/>
      <c r="IT29" s="170"/>
      <c r="IU29" s="170"/>
      <c r="IV29" s="170"/>
      <c r="IW29" s="170"/>
    </row>
    <row r="30" customFormat="false" ht="12.75" hidden="false" customHeight="false" outlineLevel="0" collapsed="false">
      <c r="A30" s="106" t="n">
        <f aca="false">A29+1</f>
        <v>30</v>
      </c>
      <c r="B30" s="11" t="s">
        <v>315</v>
      </c>
      <c r="C30" s="178" t="n">
        <f aca="false">-'EBSCS Cap'!C32</f>
        <v>-2000</v>
      </c>
      <c r="D30" s="178" t="n">
        <f aca="false">-'EBSCS Cap'!D32</f>
        <v>-1979</v>
      </c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13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  <c r="AJ30" s="170"/>
      <c r="AK30" s="170"/>
      <c r="AL30" s="170"/>
      <c r="AM30" s="170"/>
      <c r="AN30" s="170"/>
      <c r="AO30" s="170"/>
      <c r="AP30" s="170"/>
      <c r="AQ30" s="170"/>
      <c r="AR30" s="170"/>
      <c r="AS30" s="170"/>
      <c r="AT30" s="170"/>
      <c r="AU30" s="170"/>
      <c r="AV30" s="170"/>
      <c r="AW30" s="170"/>
      <c r="AX30" s="170"/>
      <c r="AY30" s="170"/>
      <c r="AZ30" s="170"/>
      <c r="BA30" s="170"/>
      <c r="BB30" s="170"/>
      <c r="BC30" s="170"/>
      <c r="BD30" s="170"/>
      <c r="BE30" s="170"/>
      <c r="BF30" s="170"/>
      <c r="BG30" s="170"/>
      <c r="BH30" s="170"/>
      <c r="BI30" s="170"/>
      <c r="BJ30" s="170"/>
      <c r="BK30" s="170"/>
      <c r="BL30" s="170"/>
      <c r="BM30" s="170"/>
      <c r="BN30" s="170"/>
      <c r="BO30" s="170"/>
      <c r="BP30" s="170"/>
      <c r="BQ30" s="170"/>
      <c r="BR30" s="170"/>
      <c r="BS30" s="170"/>
      <c r="BT30" s="170"/>
      <c r="BU30" s="170"/>
      <c r="BV30" s="170"/>
      <c r="BW30" s="170"/>
      <c r="BX30" s="170"/>
      <c r="BY30" s="170"/>
      <c r="BZ30" s="170"/>
      <c r="CA30" s="170"/>
      <c r="CB30" s="170"/>
      <c r="CC30" s="170"/>
      <c r="CD30" s="170"/>
      <c r="CE30" s="170"/>
      <c r="CF30" s="170"/>
      <c r="CG30" s="170"/>
      <c r="CH30" s="170"/>
      <c r="CI30" s="170"/>
      <c r="CJ30" s="170"/>
      <c r="CK30" s="170"/>
      <c r="CL30" s="170"/>
      <c r="CM30" s="170"/>
      <c r="CN30" s="170"/>
      <c r="CO30" s="170"/>
      <c r="CP30" s="170"/>
      <c r="CQ30" s="170"/>
      <c r="CR30" s="170"/>
      <c r="CS30" s="170"/>
      <c r="CT30" s="170"/>
      <c r="CU30" s="170"/>
      <c r="CV30" s="170"/>
      <c r="CW30" s="170"/>
      <c r="CX30" s="170"/>
      <c r="CY30" s="170"/>
      <c r="CZ30" s="170"/>
      <c r="DA30" s="170"/>
      <c r="DB30" s="170"/>
      <c r="DC30" s="170"/>
      <c r="DD30" s="170"/>
      <c r="DE30" s="170"/>
      <c r="DF30" s="170"/>
      <c r="DG30" s="170"/>
      <c r="DH30" s="170"/>
      <c r="DI30" s="170"/>
      <c r="DJ30" s="170"/>
      <c r="DK30" s="170"/>
      <c r="DL30" s="170"/>
      <c r="DM30" s="170"/>
      <c r="DN30" s="170"/>
      <c r="DO30" s="170"/>
      <c r="DP30" s="170"/>
      <c r="DQ30" s="170"/>
      <c r="DR30" s="170"/>
      <c r="DS30" s="170"/>
      <c r="DT30" s="170"/>
      <c r="DU30" s="170"/>
      <c r="DV30" s="170"/>
      <c r="DW30" s="170"/>
      <c r="DX30" s="170"/>
      <c r="DY30" s="170"/>
      <c r="DZ30" s="170"/>
      <c r="EA30" s="170"/>
      <c r="EB30" s="170"/>
      <c r="EC30" s="170"/>
      <c r="ED30" s="170"/>
      <c r="EE30" s="170"/>
      <c r="EF30" s="170"/>
      <c r="EG30" s="170"/>
      <c r="EH30" s="170"/>
      <c r="EI30" s="170"/>
      <c r="EJ30" s="170"/>
      <c r="EK30" s="170"/>
      <c r="EL30" s="170"/>
      <c r="EM30" s="170"/>
      <c r="EN30" s="170"/>
      <c r="EO30" s="170"/>
      <c r="EP30" s="170"/>
      <c r="EQ30" s="170"/>
      <c r="ER30" s="170"/>
      <c r="ES30" s="170"/>
      <c r="ET30" s="170"/>
      <c r="EU30" s="170"/>
      <c r="EV30" s="170"/>
      <c r="EW30" s="170"/>
      <c r="EX30" s="170"/>
      <c r="EY30" s="170"/>
      <c r="EZ30" s="170"/>
      <c r="FA30" s="170"/>
      <c r="FB30" s="170"/>
      <c r="FC30" s="170"/>
      <c r="FD30" s="170"/>
      <c r="FE30" s="170"/>
      <c r="FF30" s="170"/>
      <c r="FG30" s="170"/>
      <c r="FH30" s="170"/>
      <c r="FI30" s="170"/>
      <c r="FJ30" s="170"/>
      <c r="FK30" s="170"/>
      <c r="FL30" s="170"/>
      <c r="FM30" s="170"/>
      <c r="FN30" s="170"/>
      <c r="FO30" s="170"/>
      <c r="FP30" s="170"/>
      <c r="FQ30" s="170"/>
      <c r="FR30" s="170"/>
      <c r="FS30" s="170"/>
      <c r="FT30" s="170"/>
      <c r="FU30" s="170"/>
      <c r="FV30" s="170"/>
      <c r="FW30" s="170"/>
      <c r="FX30" s="170"/>
      <c r="FY30" s="170"/>
      <c r="FZ30" s="170"/>
      <c r="GA30" s="170"/>
      <c r="GB30" s="170"/>
      <c r="GC30" s="170"/>
      <c r="GD30" s="170"/>
      <c r="GE30" s="170"/>
      <c r="GF30" s="170"/>
      <c r="GG30" s="170"/>
      <c r="GH30" s="170"/>
      <c r="GI30" s="170"/>
      <c r="GJ30" s="170"/>
      <c r="GK30" s="170"/>
      <c r="GL30" s="170"/>
      <c r="GM30" s="170"/>
      <c r="GN30" s="170"/>
      <c r="GO30" s="170"/>
      <c r="GP30" s="170"/>
      <c r="GQ30" s="170"/>
      <c r="GR30" s="170"/>
      <c r="GS30" s="170"/>
      <c r="GT30" s="170"/>
      <c r="GU30" s="170"/>
      <c r="GV30" s="170"/>
      <c r="GW30" s="170"/>
      <c r="GX30" s="170"/>
      <c r="GY30" s="170"/>
      <c r="GZ30" s="170"/>
      <c r="HA30" s="170"/>
      <c r="HB30" s="170"/>
      <c r="HC30" s="170"/>
      <c r="HD30" s="170"/>
      <c r="HE30" s="170"/>
      <c r="HF30" s="170"/>
      <c r="HG30" s="170"/>
      <c r="HH30" s="170"/>
      <c r="HI30" s="170"/>
      <c r="HJ30" s="170"/>
      <c r="HK30" s="170"/>
      <c r="HL30" s="170"/>
      <c r="HM30" s="170"/>
      <c r="HN30" s="170"/>
      <c r="HO30" s="170"/>
      <c r="HP30" s="170"/>
      <c r="HQ30" s="170"/>
      <c r="HR30" s="170"/>
      <c r="HS30" s="170"/>
      <c r="HT30" s="170"/>
      <c r="HU30" s="170"/>
      <c r="HV30" s="170"/>
      <c r="HW30" s="170"/>
      <c r="HX30" s="170"/>
      <c r="HY30" s="170"/>
      <c r="HZ30" s="170"/>
      <c r="IA30" s="170"/>
      <c r="IB30" s="170"/>
      <c r="IC30" s="170"/>
      <c r="ID30" s="170"/>
      <c r="IE30" s="170"/>
      <c r="IF30" s="170"/>
      <c r="IG30" s="170"/>
      <c r="IH30" s="170"/>
      <c r="II30" s="170"/>
      <c r="IJ30" s="170"/>
      <c r="IK30" s="170"/>
      <c r="IL30" s="170"/>
      <c r="IM30" s="170"/>
      <c r="IN30" s="170"/>
      <c r="IO30" s="170"/>
      <c r="IP30" s="170"/>
      <c r="IQ30" s="170"/>
      <c r="IR30" s="170"/>
      <c r="IS30" s="170"/>
      <c r="IT30" s="170"/>
      <c r="IU30" s="170"/>
      <c r="IV30" s="170"/>
      <c r="IW30" s="170"/>
    </row>
    <row r="31" customFormat="false" ht="12.75" hidden="false" customHeight="false" outlineLevel="0" collapsed="false">
      <c r="A31" s="106" t="n">
        <f aca="false">A30+1</f>
        <v>31</v>
      </c>
      <c r="B31" s="11" t="s">
        <v>316</v>
      </c>
      <c r="C31" s="170"/>
      <c r="D31" s="18" t="n">
        <f aca="false">D27*D29</f>
        <v>0</v>
      </c>
      <c r="E31" s="18" t="n">
        <f aca="false">E27*E29</f>
        <v>0</v>
      </c>
      <c r="F31" s="18" t="n">
        <f aca="false">F27*F29</f>
        <v>0</v>
      </c>
      <c r="G31" s="18" t="n">
        <f aca="false">G27*G29</f>
        <v>0</v>
      </c>
      <c r="H31" s="18" t="n">
        <f aca="false">H27*H29</f>
        <v>35685.8751624298</v>
      </c>
      <c r="I31" s="18" t="n">
        <f aca="false">I27*I29</f>
        <v>46756.0476708018</v>
      </c>
      <c r="J31" s="18" t="n">
        <f aca="false">J27*J29</f>
        <v>72682.6873115649</v>
      </c>
      <c r="K31" s="18" t="n">
        <f aca="false">K27*K29</f>
        <v>95596.0023518841</v>
      </c>
      <c r="L31" s="18" t="n">
        <f aca="false">L27*L29</f>
        <v>121466.029513811</v>
      </c>
      <c r="M31" s="18" t="n">
        <f aca="false">M27*M29</f>
        <v>145746.626857145</v>
      </c>
      <c r="N31" s="18" t="n">
        <f aca="false">N27*N29</f>
        <v>163101.152330771</v>
      </c>
      <c r="O31" s="18" t="n">
        <f aca="false">O27*O29</f>
        <v>183199.266805075</v>
      </c>
      <c r="P31" s="18" t="n">
        <f aca="false">P27*P29</f>
        <v>201320.449489034</v>
      </c>
      <c r="Q31" s="18" t="n">
        <f aca="false">Q27*Q29</f>
        <v>221347.055971804</v>
      </c>
      <c r="R31" s="18" t="n">
        <f aca="false">R27*R29</f>
        <v>239221.619468225</v>
      </c>
      <c r="S31" s="18" t="n">
        <f aca="false">S27*S29</f>
        <v>255784.667272881</v>
      </c>
      <c r="T31" s="18" t="n">
        <f aca="false">T27*T29</f>
        <v>272999.133104615</v>
      </c>
      <c r="U31" s="18" t="n">
        <f aca="false">U27*U29</f>
        <v>296697.971718065</v>
      </c>
      <c r="V31" s="18" t="n">
        <f aca="false">V27*V29</f>
        <v>322263.842784599</v>
      </c>
      <c r="W31" s="18" t="n">
        <f aca="false">W27*W29</f>
        <v>348826.072892392</v>
      </c>
      <c r="X31" s="113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0"/>
      <c r="AK31" s="170"/>
      <c r="AL31" s="170"/>
      <c r="AM31" s="170"/>
      <c r="AN31" s="170"/>
      <c r="AO31" s="170"/>
      <c r="AP31" s="170"/>
      <c r="AQ31" s="170"/>
      <c r="AR31" s="170"/>
      <c r="AS31" s="170"/>
      <c r="AT31" s="170"/>
      <c r="AU31" s="170"/>
      <c r="AV31" s="170"/>
      <c r="AW31" s="170"/>
      <c r="AX31" s="170"/>
      <c r="AY31" s="170"/>
      <c r="AZ31" s="170"/>
      <c r="BA31" s="170"/>
      <c r="BB31" s="170"/>
      <c r="BC31" s="170"/>
      <c r="BD31" s="170"/>
      <c r="BE31" s="170"/>
      <c r="BF31" s="170"/>
      <c r="BG31" s="170"/>
      <c r="BH31" s="170"/>
      <c r="BI31" s="170"/>
      <c r="BJ31" s="170"/>
      <c r="BK31" s="170"/>
      <c r="BL31" s="170"/>
      <c r="BM31" s="170"/>
      <c r="BN31" s="170"/>
      <c r="BO31" s="170"/>
      <c r="BP31" s="170"/>
      <c r="BQ31" s="170"/>
      <c r="BR31" s="170"/>
      <c r="BS31" s="170"/>
      <c r="BT31" s="170"/>
      <c r="BU31" s="170"/>
      <c r="BV31" s="170"/>
      <c r="BW31" s="170"/>
      <c r="BX31" s="170"/>
      <c r="BY31" s="170"/>
      <c r="BZ31" s="170"/>
      <c r="CA31" s="170"/>
      <c r="CB31" s="170"/>
      <c r="CC31" s="170"/>
      <c r="CD31" s="170"/>
      <c r="CE31" s="170"/>
      <c r="CF31" s="170"/>
      <c r="CG31" s="170"/>
      <c r="CH31" s="170"/>
      <c r="CI31" s="170"/>
      <c r="CJ31" s="170"/>
      <c r="CK31" s="170"/>
      <c r="CL31" s="170"/>
      <c r="CM31" s="170"/>
      <c r="CN31" s="170"/>
      <c r="CO31" s="170"/>
      <c r="CP31" s="170"/>
      <c r="CQ31" s="170"/>
      <c r="CR31" s="170"/>
      <c r="CS31" s="170"/>
      <c r="CT31" s="170"/>
      <c r="CU31" s="170"/>
      <c r="CV31" s="170"/>
      <c r="CW31" s="170"/>
      <c r="CX31" s="170"/>
      <c r="CY31" s="170"/>
      <c r="CZ31" s="170"/>
      <c r="DA31" s="170"/>
      <c r="DB31" s="170"/>
      <c r="DC31" s="170"/>
      <c r="DD31" s="170"/>
      <c r="DE31" s="170"/>
      <c r="DF31" s="170"/>
      <c r="DG31" s="170"/>
      <c r="DH31" s="170"/>
      <c r="DI31" s="170"/>
      <c r="DJ31" s="170"/>
      <c r="DK31" s="170"/>
      <c r="DL31" s="170"/>
      <c r="DM31" s="170"/>
      <c r="DN31" s="170"/>
      <c r="DO31" s="170"/>
      <c r="DP31" s="170"/>
      <c r="DQ31" s="170"/>
      <c r="DR31" s="170"/>
      <c r="DS31" s="170"/>
      <c r="DT31" s="170"/>
      <c r="DU31" s="170"/>
      <c r="DV31" s="170"/>
      <c r="DW31" s="170"/>
      <c r="DX31" s="170"/>
      <c r="DY31" s="170"/>
      <c r="DZ31" s="170"/>
      <c r="EA31" s="170"/>
      <c r="EB31" s="170"/>
      <c r="EC31" s="170"/>
      <c r="ED31" s="170"/>
      <c r="EE31" s="170"/>
      <c r="EF31" s="170"/>
      <c r="EG31" s="170"/>
      <c r="EH31" s="170"/>
      <c r="EI31" s="170"/>
      <c r="EJ31" s="170"/>
      <c r="EK31" s="170"/>
      <c r="EL31" s="170"/>
      <c r="EM31" s="170"/>
      <c r="EN31" s="170"/>
      <c r="EO31" s="170"/>
      <c r="EP31" s="170"/>
      <c r="EQ31" s="170"/>
      <c r="ER31" s="170"/>
      <c r="ES31" s="170"/>
      <c r="ET31" s="170"/>
      <c r="EU31" s="170"/>
      <c r="EV31" s="170"/>
      <c r="EW31" s="170"/>
      <c r="EX31" s="170"/>
      <c r="EY31" s="170"/>
      <c r="EZ31" s="170"/>
      <c r="FA31" s="170"/>
      <c r="FB31" s="170"/>
      <c r="FC31" s="170"/>
      <c r="FD31" s="170"/>
      <c r="FE31" s="170"/>
      <c r="FF31" s="170"/>
      <c r="FG31" s="170"/>
      <c r="FH31" s="170"/>
      <c r="FI31" s="170"/>
      <c r="FJ31" s="170"/>
      <c r="FK31" s="170"/>
      <c r="FL31" s="170"/>
      <c r="FM31" s="170"/>
      <c r="FN31" s="170"/>
      <c r="FO31" s="170"/>
      <c r="FP31" s="170"/>
      <c r="FQ31" s="170"/>
      <c r="FR31" s="170"/>
      <c r="FS31" s="170"/>
      <c r="FT31" s="170"/>
      <c r="FU31" s="170"/>
      <c r="FV31" s="170"/>
      <c r="FW31" s="170"/>
      <c r="FX31" s="170"/>
      <c r="FY31" s="170"/>
      <c r="FZ31" s="170"/>
      <c r="GA31" s="170"/>
      <c r="GB31" s="170"/>
      <c r="GC31" s="170"/>
      <c r="GD31" s="170"/>
      <c r="GE31" s="170"/>
      <c r="GF31" s="170"/>
      <c r="GG31" s="170"/>
      <c r="GH31" s="170"/>
      <c r="GI31" s="170"/>
      <c r="GJ31" s="170"/>
      <c r="GK31" s="170"/>
      <c r="GL31" s="170"/>
      <c r="GM31" s="170"/>
      <c r="GN31" s="170"/>
      <c r="GO31" s="170"/>
      <c r="GP31" s="170"/>
      <c r="GQ31" s="170"/>
      <c r="GR31" s="170"/>
      <c r="GS31" s="170"/>
      <c r="GT31" s="170"/>
      <c r="GU31" s="170"/>
      <c r="GV31" s="170"/>
      <c r="GW31" s="170"/>
      <c r="GX31" s="170"/>
      <c r="GY31" s="170"/>
      <c r="GZ31" s="170"/>
      <c r="HA31" s="170"/>
      <c r="HB31" s="170"/>
      <c r="HC31" s="170"/>
      <c r="HD31" s="170"/>
      <c r="HE31" s="170"/>
      <c r="HF31" s="170"/>
      <c r="HG31" s="170"/>
      <c r="HH31" s="170"/>
      <c r="HI31" s="170"/>
      <c r="HJ31" s="170"/>
      <c r="HK31" s="170"/>
      <c r="HL31" s="170"/>
      <c r="HM31" s="170"/>
      <c r="HN31" s="170"/>
      <c r="HO31" s="170"/>
      <c r="HP31" s="170"/>
      <c r="HQ31" s="170"/>
      <c r="HR31" s="170"/>
      <c r="HS31" s="170"/>
      <c r="HT31" s="170"/>
      <c r="HU31" s="170"/>
      <c r="HV31" s="170"/>
      <c r="HW31" s="170"/>
      <c r="HX31" s="170"/>
      <c r="HY31" s="170"/>
      <c r="HZ31" s="170"/>
      <c r="IA31" s="170"/>
      <c r="IB31" s="170"/>
      <c r="IC31" s="170"/>
      <c r="ID31" s="170"/>
      <c r="IE31" s="170"/>
      <c r="IF31" s="170"/>
      <c r="IG31" s="170"/>
      <c r="IH31" s="170"/>
      <c r="II31" s="170"/>
      <c r="IJ31" s="170"/>
      <c r="IK31" s="170"/>
      <c r="IL31" s="170"/>
      <c r="IM31" s="170"/>
      <c r="IN31" s="170"/>
      <c r="IO31" s="170"/>
      <c r="IP31" s="170"/>
      <c r="IQ31" s="170"/>
      <c r="IR31" s="170"/>
      <c r="IS31" s="170"/>
      <c r="IT31" s="170"/>
      <c r="IU31" s="170"/>
      <c r="IV31" s="170"/>
      <c r="IW31" s="170"/>
    </row>
    <row r="32" customFormat="false" ht="12.75" hidden="false" customHeight="false" outlineLevel="0" collapsed="false">
      <c r="A32" s="106" t="n">
        <f aca="false">A31+1</f>
        <v>32</v>
      </c>
      <c r="B32" s="11" t="s">
        <v>317</v>
      </c>
      <c r="C32" s="170" t="n">
        <f aca="false">C30+C31</f>
        <v>-2000</v>
      </c>
      <c r="D32" s="170" t="n">
        <f aca="false">D30+D31</f>
        <v>-1979</v>
      </c>
      <c r="E32" s="170" t="n">
        <f aca="false">E30+E31</f>
        <v>0</v>
      </c>
      <c r="F32" s="170" t="n">
        <f aca="false">F30+F31</f>
        <v>0</v>
      </c>
      <c r="G32" s="170" t="n">
        <f aca="false">G30+G31</f>
        <v>0</v>
      </c>
      <c r="H32" s="170" t="n">
        <f aca="false">H30+H31</f>
        <v>35685.8751624298</v>
      </c>
      <c r="I32" s="170" t="n">
        <f aca="false">I30+I31</f>
        <v>46756.0476708018</v>
      </c>
      <c r="J32" s="170" t="n">
        <f aca="false">J30+J31</f>
        <v>72682.6873115649</v>
      </c>
      <c r="K32" s="170" t="n">
        <f aca="false">K30+K31</f>
        <v>95596.0023518841</v>
      </c>
      <c r="L32" s="170" t="n">
        <f aca="false">L30+L31</f>
        <v>121466.029513811</v>
      </c>
      <c r="M32" s="170" t="n">
        <f aca="false">M30+M31</f>
        <v>145746.626857145</v>
      </c>
      <c r="N32" s="170" t="n">
        <f aca="false">N30+N31</f>
        <v>163101.152330771</v>
      </c>
      <c r="O32" s="170" t="n">
        <f aca="false">O30+O31</f>
        <v>183199.266805075</v>
      </c>
      <c r="P32" s="170" t="n">
        <f aca="false">P30+P31</f>
        <v>201320.449489034</v>
      </c>
      <c r="Q32" s="170" t="n">
        <f aca="false">Q30+Q31</f>
        <v>221347.055971804</v>
      </c>
      <c r="R32" s="170" t="n">
        <f aca="false">R30+R31</f>
        <v>239221.619468225</v>
      </c>
      <c r="S32" s="170" t="n">
        <f aca="false">S30+S31</f>
        <v>255784.667272881</v>
      </c>
      <c r="T32" s="170" t="n">
        <f aca="false">T30+T31</f>
        <v>272999.133104615</v>
      </c>
      <c r="U32" s="170" t="n">
        <f aca="false">U30+U31</f>
        <v>296697.971718065</v>
      </c>
      <c r="V32" s="170" t="n">
        <f aca="false">V30+V31</f>
        <v>322263.842784599</v>
      </c>
      <c r="W32" s="170" t="n">
        <f aca="false">W30+W31</f>
        <v>348826.072892392</v>
      </c>
      <c r="X32" s="113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  <c r="AJ32" s="170"/>
      <c r="AK32" s="170"/>
      <c r="AL32" s="170"/>
      <c r="AM32" s="170"/>
      <c r="AN32" s="170"/>
      <c r="AO32" s="170"/>
      <c r="AP32" s="170"/>
      <c r="AQ32" s="170"/>
      <c r="AR32" s="170"/>
      <c r="AS32" s="170"/>
      <c r="AT32" s="170"/>
      <c r="AU32" s="170"/>
      <c r="AV32" s="170"/>
      <c r="AW32" s="170"/>
      <c r="AX32" s="170"/>
      <c r="AY32" s="170"/>
      <c r="AZ32" s="170"/>
      <c r="BA32" s="170"/>
      <c r="BB32" s="170"/>
      <c r="BC32" s="170"/>
      <c r="BD32" s="170"/>
      <c r="BE32" s="170"/>
      <c r="BF32" s="170"/>
      <c r="BG32" s="170"/>
      <c r="BH32" s="170"/>
      <c r="BI32" s="170"/>
      <c r="BJ32" s="170"/>
      <c r="BK32" s="170"/>
      <c r="BL32" s="170"/>
      <c r="BM32" s="170"/>
      <c r="BN32" s="170"/>
      <c r="BO32" s="170"/>
      <c r="BP32" s="170"/>
      <c r="BQ32" s="170"/>
      <c r="BR32" s="170"/>
      <c r="BS32" s="170"/>
      <c r="BT32" s="170"/>
      <c r="BU32" s="170"/>
      <c r="BV32" s="170"/>
      <c r="BW32" s="170"/>
      <c r="BX32" s="170"/>
      <c r="BY32" s="170"/>
      <c r="BZ32" s="170"/>
      <c r="CA32" s="170"/>
      <c r="CB32" s="170"/>
      <c r="CC32" s="170"/>
      <c r="CD32" s="170"/>
      <c r="CE32" s="170"/>
      <c r="CF32" s="170"/>
      <c r="CG32" s="170"/>
      <c r="CH32" s="170"/>
      <c r="CI32" s="170"/>
      <c r="CJ32" s="170"/>
      <c r="CK32" s="170"/>
      <c r="CL32" s="170"/>
      <c r="CM32" s="170"/>
      <c r="CN32" s="170"/>
      <c r="CO32" s="170"/>
      <c r="CP32" s="170"/>
      <c r="CQ32" s="170"/>
      <c r="CR32" s="170"/>
      <c r="CS32" s="170"/>
      <c r="CT32" s="170"/>
      <c r="CU32" s="170"/>
      <c r="CV32" s="170"/>
      <c r="CW32" s="170"/>
      <c r="CX32" s="170"/>
      <c r="CY32" s="170"/>
      <c r="CZ32" s="170"/>
      <c r="DA32" s="170"/>
      <c r="DB32" s="170"/>
      <c r="DC32" s="170"/>
      <c r="DD32" s="170"/>
      <c r="DE32" s="170"/>
      <c r="DF32" s="170"/>
      <c r="DG32" s="170"/>
      <c r="DH32" s="170"/>
      <c r="DI32" s="170"/>
      <c r="DJ32" s="170"/>
      <c r="DK32" s="170"/>
      <c r="DL32" s="170"/>
      <c r="DM32" s="170"/>
      <c r="DN32" s="170"/>
      <c r="DO32" s="170"/>
      <c r="DP32" s="170"/>
      <c r="DQ32" s="170"/>
      <c r="DR32" s="170"/>
      <c r="DS32" s="170"/>
      <c r="DT32" s="170"/>
      <c r="DU32" s="170"/>
      <c r="DV32" s="170"/>
      <c r="DW32" s="170"/>
      <c r="DX32" s="170"/>
      <c r="DY32" s="170"/>
      <c r="DZ32" s="170"/>
      <c r="EA32" s="170"/>
      <c r="EB32" s="170"/>
      <c r="EC32" s="170"/>
      <c r="ED32" s="170"/>
      <c r="EE32" s="170"/>
      <c r="EF32" s="170"/>
      <c r="EG32" s="170"/>
      <c r="EH32" s="170"/>
      <c r="EI32" s="170"/>
      <c r="EJ32" s="170"/>
      <c r="EK32" s="170"/>
      <c r="EL32" s="170"/>
      <c r="EM32" s="170"/>
      <c r="EN32" s="170"/>
      <c r="EO32" s="170"/>
      <c r="EP32" s="170"/>
      <c r="EQ32" s="170"/>
      <c r="ER32" s="170"/>
      <c r="ES32" s="170"/>
      <c r="ET32" s="170"/>
      <c r="EU32" s="170"/>
      <c r="EV32" s="170"/>
      <c r="EW32" s="170"/>
      <c r="EX32" s="170"/>
      <c r="EY32" s="170"/>
      <c r="EZ32" s="170"/>
      <c r="FA32" s="170"/>
      <c r="FB32" s="170"/>
      <c r="FC32" s="170"/>
      <c r="FD32" s="170"/>
      <c r="FE32" s="170"/>
      <c r="FF32" s="170"/>
      <c r="FG32" s="170"/>
      <c r="FH32" s="170"/>
      <c r="FI32" s="170"/>
      <c r="FJ32" s="170"/>
      <c r="FK32" s="170"/>
      <c r="FL32" s="170"/>
      <c r="FM32" s="170"/>
      <c r="FN32" s="170"/>
      <c r="FO32" s="170"/>
      <c r="FP32" s="170"/>
      <c r="FQ32" s="170"/>
      <c r="FR32" s="170"/>
      <c r="FS32" s="170"/>
      <c r="FT32" s="170"/>
      <c r="FU32" s="170"/>
      <c r="FV32" s="170"/>
      <c r="FW32" s="170"/>
      <c r="FX32" s="170"/>
      <c r="FY32" s="170"/>
      <c r="FZ32" s="170"/>
      <c r="GA32" s="170"/>
      <c r="GB32" s="170"/>
      <c r="GC32" s="170"/>
      <c r="GD32" s="170"/>
      <c r="GE32" s="170"/>
      <c r="GF32" s="170"/>
      <c r="GG32" s="170"/>
      <c r="GH32" s="170"/>
      <c r="GI32" s="170"/>
      <c r="GJ32" s="170"/>
      <c r="GK32" s="170"/>
      <c r="GL32" s="170"/>
      <c r="GM32" s="170"/>
      <c r="GN32" s="170"/>
      <c r="GO32" s="170"/>
      <c r="GP32" s="170"/>
      <c r="GQ32" s="170"/>
      <c r="GR32" s="170"/>
      <c r="GS32" s="170"/>
      <c r="GT32" s="170"/>
      <c r="GU32" s="170"/>
      <c r="GV32" s="170"/>
      <c r="GW32" s="170"/>
      <c r="GX32" s="170"/>
      <c r="GY32" s="170"/>
      <c r="GZ32" s="170"/>
      <c r="HA32" s="170"/>
      <c r="HB32" s="170"/>
      <c r="HC32" s="170"/>
      <c r="HD32" s="170"/>
      <c r="HE32" s="170"/>
      <c r="HF32" s="170"/>
      <c r="HG32" s="170"/>
      <c r="HH32" s="170"/>
      <c r="HI32" s="170"/>
      <c r="HJ32" s="170"/>
      <c r="HK32" s="170"/>
      <c r="HL32" s="170"/>
      <c r="HM32" s="170"/>
      <c r="HN32" s="170"/>
      <c r="HO32" s="170"/>
      <c r="HP32" s="170"/>
      <c r="HQ32" s="170"/>
      <c r="HR32" s="170"/>
      <c r="HS32" s="170"/>
      <c r="HT32" s="170"/>
      <c r="HU32" s="170"/>
      <c r="HV32" s="170"/>
      <c r="HW32" s="170"/>
      <c r="HX32" s="170"/>
      <c r="HY32" s="170"/>
      <c r="HZ32" s="170"/>
      <c r="IA32" s="170"/>
      <c r="IB32" s="170"/>
      <c r="IC32" s="170"/>
      <c r="ID32" s="170"/>
      <c r="IE32" s="170"/>
      <c r="IF32" s="170"/>
      <c r="IG32" s="170"/>
      <c r="IH32" s="170"/>
      <c r="II32" s="170"/>
      <c r="IJ32" s="170"/>
      <c r="IK32" s="170"/>
      <c r="IL32" s="170"/>
      <c r="IM32" s="170"/>
      <c r="IN32" s="170"/>
      <c r="IO32" s="170"/>
      <c r="IP32" s="170"/>
      <c r="IQ32" s="170"/>
      <c r="IR32" s="170"/>
      <c r="IS32" s="170"/>
      <c r="IT32" s="170"/>
      <c r="IU32" s="170"/>
      <c r="IV32" s="170"/>
      <c r="IW32" s="170"/>
    </row>
    <row r="33" customFormat="false" ht="12.75" hidden="false" customHeight="false" outlineLevel="0" collapsed="false">
      <c r="A33" s="106" t="n">
        <f aca="false">A32+1</f>
        <v>33</v>
      </c>
      <c r="C33" s="17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13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0"/>
      <c r="AL33" s="170"/>
      <c r="AM33" s="170"/>
      <c r="AN33" s="170"/>
      <c r="AO33" s="170"/>
      <c r="AP33" s="170"/>
      <c r="AQ33" s="170"/>
      <c r="AR33" s="170"/>
      <c r="AS33" s="170"/>
      <c r="AT33" s="170"/>
      <c r="AU33" s="170"/>
      <c r="AV33" s="170"/>
      <c r="AW33" s="170"/>
      <c r="AX33" s="170"/>
      <c r="AY33" s="170"/>
      <c r="AZ33" s="170"/>
      <c r="BA33" s="170"/>
      <c r="BB33" s="170"/>
      <c r="BC33" s="170"/>
      <c r="BD33" s="170"/>
      <c r="BE33" s="170"/>
      <c r="BF33" s="170"/>
      <c r="BG33" s="170"/>
      <c r="BH33" s="170"/>
      <c r="BI33" s="170"/>
      <c r="BJ33" s="170"/>
      <c r="BK33" s="170"/>
      <c r="BL33" s="170"/>
      <c r="BM33" s="170"/>
      <c r="BN33" s="170"/>
      <c r="BO33" s="170"/>
      <c r="BP33" s="170"/>
      <c r="BQ33" s="170"/>
      <c r="BR33" s="170"/>
      <c r="BS33" s="170"/>
      <c r="BT33" s="170"/>
      <c r="BU33" s="170"/>
      <c r="BV33" s="170"/>
      <c r="BW33" s="170"/>
      <c r="BX33" s="170"/>
      <c r="BY33" s="170"/>
      <c r="BZ33" s="170"/>
      <c r="CA33" s="170"/>
      <c r="CB33" s="170"/>
      <c r="CC33" s="170"/>
      <c r="CD33" s="170"/>
      <c r="CE33" s="170"/>
      <c r="CF33" s="170"/>
      <c r="CG33" s="170"/>
      <c r="CH33" s="170"/>
      <c r="CI33" s="170"/>
      <c r="CJ33" s="170"/>
      <c r="CK33" s="170"/>
      <c r="CL33" s="170"/>
      <c r="CM33" s="170"/>
      <c r="CN33" s="170"/>
      <c r="CO33" s="170"/>
      <c r="CP33" s="170"/>
      <c r="CQ33" s="170"/>
      <c r="CR33" s="170"/>
      <c r="CS33" s="170"/>
      <c r="CT33" s="170"/>
      <c r="CU33" s="170"/>
      <c r="CV33" s="170"/>
      <c r="CW33" s="170"/>
      <c r="CX33" s="170"/>
      <c r="CY33" s="170"/>
      <c r="CZ33" s="170"/>
      <c r="DA33" s="170"/>
      <c r="DB33" s="170"/>
      <c r="DC33" s="170"/>
      <c r="DD33" s="170"/>
      <c r="DE33" s="170"/>
      <c r="DF33" s="170"/>
      <c r="DG33" s="170"/>
      <c r="DH33" s="170"/>
      <c r="DI33" s="170"/>
      <c r="DJ33" s="170"/>
      <c r="DK33" s="170"/>
      <c r="DL33" s="170"/>
      <c r="DM33" s="170"/>
      <c r="DN33" s="170"/>
      <c r="DO33" s="170"/>
      <c r="DP33" s="170"/>
      <c r="DQ33" s="170"/>
      <c r="DR33" s="170"/>
      <c r="DS33" s="170"/>
      <c r="DT33" s="170"/>
      <c r="DU33" s="170"/>
      <c r="DV33" s="170"/>
      <c r="DW33" s="170"/>
      <c r="DX33" s="170"/>
      <c r="DY33" s="170"/>
      <c r="DZ33" s="170"/>
      <c r="EA33" s="170"/>
      <c r="EB33" s="170"/>
      <c r="EC33" s="170"/>
      <c r="ED33" s="170"/>
      <c r="EE33" s="170"/>
      <c r="EF33" s="170"/>
      <c r="EG33" s="170"/>
      <c r="EH33" s="170"/>
      <c r="EI33" s="170"/>
      <c r="EJ33" s="170"/>
      <c r="EK33" s="170"/>
      <c r="EL33" s="170"/>
      <c r="EM33" s="170"/>
      <c r="EN33" s="170"/>
      <c r="EO33" s="170"/>
      <c r="EP33" s="170"/>
      <c r="EQ33" s="170"/>
      <c r="ER33" s="170"/>
      <c r="ES33" s="170"/>
      <c r="ET33" s="170"/>
      <c r="EU33" s="170"/>
      <c r="EV33" s="170"/>
      <c r="EW33" s="170"/>
      <c r="EX33" s="170"/>
      <c r="EY33" s="170"/>
      <c r="EZ33" s="170"/>
      <c r="FA33" s="170"/>
      <c r="FB33" s="170"/>
      <c r="FC33" s="170"/>
      <c r="FD33" s="170"/>
      <c r="FE33" s="170"/>
      <c r="FF33" s="170"/>
      <c r="FG33" s="170"/>
      <c r="FH33" s="170"/>
      <c r="FI33" s="170"/>
      <c r="FJ33" s="170"/>
      <c r="FK33" s="170"/>
      <c r="FL33" s="170"/>
      <c r="FM33" s="170"/>
      <c r="FN33" s="170"/>
      <c r="FO33" s="170"/>
      <c r="FP33" s="170"/>
      <c r="FQ33" s="170"/>
      <c r="FR33" s="170"/>
      <c r="FS33" s="170"/>
      <c r="FT33" s="170"/>
      <c r="FU33" s="170"/>
      <c r="FV33" s="170"/>
      <c r="FW33" s="170"/>
      <c r="FX33" s="170"/>
      <c r="FY33" s="170"/>
      <c r="FZ33" s="170"/>
      <c r="GA33" s="170"/>
      <c r="GB33" s="170"/>
      <c r="GC33" s="170"/>
      <c r="GD33" s="170"/>
      <c r="GE33" s="170"/>
      <c r="GF33" s="170"/>
      <c r="GG33" s="170"/>
      <c r="GH33" s="170"/>
      <c r="GI33" s="170"/>
      <c r="GJ33" s="170"/>
      <c r="GK33" s="170"/>
      <c r="GL33" s="170"/>
      <c r="GM33" s="170"/>
      <c r="GN33" s="170"/>
      <c r="GO33" s="170"/>
      <c r="GP33" s="170"/>
      <c r="GQ33" s="170"/>
      <c r="GR33" s="170"/>
      <c r="GS33" s="170"/>
      <c r="GT33" s="170"/>
      <c r="GU33" s="170"/>
      <c r="GV33" s="170"/>
      <c r="GW33" s="170"/>
      <c r="GX33" s="170"/>
      <c r="GY33" s="170"/>
      <c r="GZ33" s="170"/>
      <c r="HA33" s="170"/>
      <c r="HB33" s="170"/>
      <c r="HC33" s="170"/>
      <c r="HD33" s="170"/>
      <c r="HE33" s="170"/>
      <c r="HF33" s="170"/>
      <c r="HG33" s="170"/>
      <c r="HH33" s="170"/>
      <c r="HI33" s="170"/>
      <c r="HJ33" s="170"/>
      <c r="HK33" s="170"/>
      <c r="HL33" s="170"/>
      <c r="HM33" s="170"/>
      <c r="HN33" s="170"/>
      <c r="HO33" s="170"/>
      <c r="HP33" s="170"/>
      <c r="HQ33" s="170"/>
      <c r="HR33" s="170"/>
      <c r="HS33" s="170"/>
      <c r="HT33" s="170"/>
      <c r="HU33" s="170"/>
      <c r="HV33" s="170"/>
      <c r="HW33" s="170"/>
      <c r="HX33" s="170"/>
      <c r="HY33" s="170"/>
      <c r="HZ33" s="170"/>
      <c r="IA33" s="170"/>
      <c r="IB33" s="170"/>
      <c r="IC33" s="170"/>
      <c r="ID33" s="170"/>
      <c r="IE33" s="170"/>
      <c r="IF33" s="170"/>
      <c r="IG33" s="170"/>
      <c r="IH33" s="170"/>
      <c r="II33" s="170"/>
      <c r="IJ33" s="170"/>
      <c r="IK33" s="170"/>
      <c r="IL33" s="170"/>
      <c r="IM33" s="170"/>
      <c r="IN33" s="170"/>
      <c r="IO33" s="170"/>
      <c r="IP33" s="170"/>
      <c r="IQ33" s="170"/>
      <c r="IR33" s="170"/>
      <c r="IS33" s="170"/>
      <c r="IT33" s="170"/>
      <c r="IU33" s="170"/>
      <c r="IV33" s="170"/>
      <c r="IW33" s="170"/>
    </row>
    <row r="34" customFormat="false" ht="12.75" hidden="false" customHeight="false" outlineLevel="0" collapsed="false">
      <c r="A34" s="106" t="n">
        <f aca="false">A33+1</f>
        <v>34</v>
      </c>
      <c r="B34" s="168" t="s">
        <v>318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79"/>
      <c r="Y34" s="170"/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  <c r="AJ34" s="170"/>
      <c r="AK34" s="170"/>
      <c r="AL34" s="170"/>
      <c r="AM34" s="170"/>
      <c r="AN34" s="170"/>
      <c r="AO34" s="170"/>
      <c r="AP34" s="170"/>
      <c r="AQ34" s="170"/>
      <c r="AR34" s="170"/>
      <c r="AS34" s="170"/>
      <c r="AT34" s="170"/>
      <c r="AU34" s="170"/>
      <c r="AV34" s="170"/>
      <c r="AW34" s="170"/>
      <c r="AX34" s="170"/>
      <c r="AY34" s="170"/>
      <c r="AZ34" s="170"/>
      <c r="BA34" s="170"/>
      <c r="BB34" s="170"/>
      <c r="BC34" s="170"/>
      <c r="BD34" s="170"/>
      <c r="BE34" s="170"/>
      <c r="BF34" s="170"/>
      <c r="BG34" s="170"/>
      <c r="BH34" s="170"/>
      <c r="BI34" s="170"/>
      <c r="BJ34" s="170"/>
      <c r="BK34" s="170"/>
      <c r="BL34" s="170"/>
      <c r="BM34" s="170"/>
      <c r="BN34" s="170"/>
      <c r="BO34" s="170"/>
      <c r="BP34" s="170"/>
      <c r="BQ34" s="170"/>
      <c r="BR34" s="170"/>
      <c r="BS34" s="170"/>
      <c r="BT34" s="170"/>
      <c r="BU34" s="170"/>
      <c r="BV34" s="170"/>
      <c r="BW34" s="170"/>
      <c r="BX34" s="170"/>
      <c r="BY34" s="170"/>
      <c r="BZ34" s="170"/>
      <c r="CA34" s="170"/>
      <c r="CB34" s="170"/>
      <c r="CC34" s="170"/>
      <c r="CD34" s="170"/>
      <c r="CE34" s="170"/>
      <c r="CF34" s="170"/>
      <c r="CG34" s="170"/>
      <c r="CH34" s="170"/>
      <c r="CI34" s="170"/>
      <c r="CJ34" s="170"/>
      <c r="CK34" s="170"/>
      <c r="CL34" s="170"/>
      <c r="CM34" s="170"/>
      <c r="CN34" s="170"/>
      <c r="CO34" s="170"/>
      <c r="CP34" s="170"/>
      <c r="CQ34" s="170"/>
      <c r="CR34" s="170"/>
      <c r="CS34" s="170"/>
      <c r="CT34" s="170"/>
      <c r="CU34" s="170"/>
      <c r="CV34" s="170"/>
      <c r="CW34" s="170"/>
      <c r="CX34" s="170"/>
      <c r="CY34" s="170"/>
      <c r="CZ34" s="170"/>
      <c r="DA34" s="170"/>
      <c r="DB34" s="170"/>
      <c r="DC34" s="170"/>
      <c r="DD34" s="170"/>
      <c r="DE34" s="170"/>
      <c r="DF34" s="170"/>
      <c r="DG34" s="170"/>
      <c r="DH34" s="170"/>
      <c r="DI34" s="170"/>
      <c r="DJ34" s="170"/>
      <c r="DK34" s="170"/>
      <c r="DL34" s="170"/>
      <c r="DM34" s="170"/>
      <c r="DN34" s="170"/>
      <c r="DO34" s="170"/>
      <c r="DP34" s="170"/>
      <c r="DQ34" s="170"/>
      <c r="DR34" s="170"/>
      <c r="DS34" s="170"/>
      <c r="DT34" s="170"/>
      <c r="DU34" s="170"/>
      <c r="DV34" s="170"/>
      <c r="DW34" s="170"/>
      <c r="DX34" s="170"/>
      <c r="DY34" s="170"/>
      <c r="DZ34" s="170"/>
      <c r="EA34" s="170"/>
      <c r="EB34" s="170"/>
      <c r="EC34" s="170"/>
      <c r="ED34" s="170"/>
      <c r="EE34" s="170"/>
      <c r="EF34" s="170"/>
      <c r="EG34" s="170"/>
      <c r="EH34" s="170"/>
      <c r="EI34" s="170"/>
      <c r="EJ34" s="170"/>
      <c r="EK34" s="170"/>
      <c r="EL34" s="170"/>
      <c r="EM34" s="170"/>
      <c r="EN34" s="170"/>
      <c r="EO34" s="170"/>
      <c r="EP34" s="170"/>
      <c r="EQ34" s="170"/>
      <c r="ER34" s="170"/>
      <c r="ES34" s="170"/>
      <c r="ET34" s="170"/>
      <c r="EU34" s="170"/>
      <c r="EV34" s="170"/>
      <c r="EW34" s="170"/>
      <c r="EX34" s="170"/>
      <c r="EY34" s="170"/>
      <c r="EZ34" s="170"/>
      <c r="FA34" s="170"/>
      <c r="FB34" s="170"/>
      <c r="FC34" s="170"/>
      <c r="FD34" s="170"/>
      <c r="FE34" s="170"/>
      <c r="FF34" s="170"/>
      <c r="FG34" s="170"/>
      <c r="FH34" s="170"/>
      <c r="FI34" s="170"/>
      <c r="FJ34" s="170"/>
      <c r="FK34" s="170"/>
      <c r="FL34" s="170"/>
      <c r="FM34" s="170"/>
      <c r="FN34" s="170"/>
      <c r="FO34" s="170"/>
      <c r="FP34" s="170"/>
      <c r="FQ34" s="170"/>
      <c r="FR34" s="170"/>
      <c r="FS34" s="170"/>
      <c r="FT34" s="170"/>
      <c r="FU34" s="170"/>
      <c r="FV34" s="170"/>
      <c r="FW34" s="170"/>
      <c r="FX34" s="170"/>
      <c r="FY34" s="170"/>
      <c r="FZ34" s="170"/>
      <c r="GA34" s="170"/>
      <c r="GB34" s="170"/>
      <c r="GC34" s="170"/>
      <c r="GD34" s="170"/>
      <c r="GE34" s="170"/>
      <c r="GF34" s="170"/>
      <c r="GG34" s="170"/>
      <c r="GH34" s="170"/>
      <c r="GI34" s="170"/>
      <c r="GJ34" s="170"/>
      <c r="GK34" s="170"/>
      <c r="GL34" s="170"/>
      <c r="GM34" s="170"/>
      <c r="GN34" s="170"/>
      <c r="GO34" s="170"/>
      <c r="GP34" s="170"/>
      <c r="GQ34" s="170"/>
      <c r="GR34" s="170"/>
      <c r="GS34" s="170"/>
      <c r="GT34" s="170"/>
      <c r="GU34" s="170"/>
      <c r="GV34" s="170"/>
      <c r="GW34" s="170"/>
      <c r="GX34" s="170"/>
      <c r="GY34" s="170"/>
      <c r="GZ34" s="170"/>
      <c r="HA34" s="170"/>
      <c r="HB34" s="170"/>
      <c r="HC34" s="170"/>
      <c r="HD34" s="170"/>
      <c r="HE34" s="170"/>
      <c r="HF34" s="170"/>
      <c r="HG34" s="170"/>
      <c r="HH34" s="170"/>
      <c r="HI34" s="170"/>
      <c r="HJ34" s="170"/>
      <c r="HK34" s="170"/>
      <c r="HL34" s="170"/>
      <c r="HM34" s="170"/>
      <c r="HN34" s="170"/>
      <c r="HO34" s="170"/>
      <c r="HP34" s="170"/>
      <c r="HQ34" s="170"/>
      <c r="HR34" s="170"/>
      <c r="HS34" s="170"/>
      <c r="HT34" s="170"/>
      <c r="HU34" s="170"/>
      <c r="HV34" s="170"/>
      <c r="HW34" s="170"/>
      <c r="HX34" s="170"/>
      <c r="HY34" s="170"/>
      <c r="HZ34" s="170"/>
      <c r="IA34" s="170"/>
      <c r="IB34" s="170"/>
      <c r="IC34" s="170"/>
      <c r="ID34" s="170"/>
      <c r="IE34" s="170"/>
      <c r="IF34" s="170"/>
      <c r="IG34" s="170"/>
      <c r="IH34" s="170"/>
      <c r="II34" s="170"/>
      <c r="IJ34" s="170"/>
      <c r="IK34" s="170"/>
      <c r="IL34" s="170"/>
      <c r="IM34" s="170"/>
      <c r="IN34" s="170"/>
      <c r="IO34" s="170"/>
      <c r="IP34" s="170"/>
      <c r="IQ34" s="170"/>
      <c r="IR34" s="170"/>
      <c r="IS34" s="170"/>
      <c r="IT34" s="170"/>
      <c r="IU34" s="170"/>
      <c r="IV34" s="170"/>
      <c r="IW34" s="170"/>
    </row>
    <row r="35" customFormat="false" ht="12.75" hidden="false" customHeight="false" outlineLevel="0" collapsed="false">
      <c r="A35" s="106" t="n">
        <f aca="false">A34+1</f>
        <v>35</v>
      </c>
      <c r="B35" s="11" t="s">
        <v>319</v>
      </c>
      <c r="C35" s="198" t="n">
        <f aca="false">Assumptions!$C$79</f>
        <v>0.165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79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  <c r="AJ35" s="170"/>
      <c r="AK35" s="170"/>
      <c r="AL35" s="170"/>
      <c r="AM35" s="170"/>
      <c r="AN35" s="170"/>
      <c r="AO35" s="170"/>
      <c r="AP35" s="170"/>
      <c r="AQ35" s="170"/>
      <c r="AR35" s="170"/>
      <c r="AS35" s="170"/>
      <c r="AT35" s="170"/>
      <c r="AU35" s="170"/>
      <c r="AV35" s="170"/>
      <c r="AW35" s="170"/>
      <c r="AX35" s="170"/>
      <c r="AY35" s="170"/>
      <c r="AZ35" s="170"/>
      <c r="BA35" s="170"/>
      <c r="BB35" s="170"/>
      <c r="BC35" s="170"/>
      <c r="BD35" s="170"/>
      <c r="BE35" s="170"/>
      <c r="BF35" s="170"/>
      <c r="BG35" s="170"/>
      <c r="BH35" s="170"/>
      <c r="BI35" s="170"/>
      <c r="BJ35" s="170"/>
      <c r="BK35" s="170"/>
      <c r="BL35" s="170"/>
      <c r="BM35" s="170"/>
      <c r="BN35" s="170"/>
      <c r="BO35" s="170"/>
      <c r="BP35" s="170"/>
      <c r="BQ35" s="170"/>
      <c r="BR35" s="170"/>
      <c r="BS35" s="170"/>
      <c r="BT35" s="170"/>
      <c r="BU35" s="170"/>
      <c r="BV35" s="170"/>
      <c r="BW35" s="170"/>
      <c r="BX35" s="170"/>
      <c r="BY35" s="170"/>
      <c r="BZ35" s="170"/>
      <c r="CA35" s="170"/>
      <c r="CB35" s="170"/>
      <c r="CC35" s="170"/>
      <c r="CD35" s="170"/>
      <c r="CE35" s="170"/>
      <c r="CF35" s="170"/>
      <c r="CG35" s="170"/>
      <c r="CH35" s="170"/>
      <c r="CI35" s="170"/>
      <c r="CJ35" s="170"/>
      <c r="CK35" s="170"/>
      <c r="CL35" s="170"/>
      <c r="CM35" s="170"/>
      <c r="CN35" s="170"/>
      <c r="CO35" s="170"/>
      <c r="CP35" s="170"/>
      <c r="CQ35" s="170"/>
      <c r="CR35" s="170"/>
      <c r="CS35" s="170"/>
      <c r="CT35" s="170"/>
      <c r="CU35" s="170"/>
      <c r="CV35" s="170"/>
      <c r="CW35" s="170"/>
      <c r="CX35" s="170"/>
      <c r="CY35" s="170"/>
      <c r="CZ35" s="170"/>
      <c r="DA35" s="170"/>
      <c r="DB35" s="170"/>
      <c r="DC35" s="170"/>
      <c r="DD35" s="170"/>
      <c r="DE35" s="170"/>
      <c r="DF35" s="170"/>
      <c r="DG35" s="170"/>
      <c r="DH35" s="170"/>
      <c r="DI35" s="170"/>
      <c r="DJ35" s="170"/>
      <c r="DK35" s="170"/>
      <c r="DL35" s="170"/>
      <c r="DM35" s="170"/>
      <c r="DN35" s="170"/>
      <c r="DO35" s="170"/>
      <c r="DP35" s="170"/>
      <c r="DQ35" s="170"/>
      <c r="DR35" s="170"/>
      <c r="DS35" s="170"/>
      <c r="DT35" s="170"/>
      <c r="DU35" s="170"/>
      <c r="DV35" s="170"/>
      <c r="DW35" s="170"/>
      <c r="DX35" s="170"/>
      <c r="DY35" s="170"/>
      <c r="DZ35" s="170"/>
      <c r="EA35" s="170"/>
      <c r="EB35" s="170"/>
      <c r="EC35" s="170"/>
      <c r="ED35" s="170"/>
      <c r="EE35" s="170"/>
      <c r="EF35" s="170"/>
      <c r="EG35" s="170"/>
      <c r="EH35" s="170"/>
      <c r="EI35" s="170"/>
      <c r="EJ35" s="170"/>
      <c r="EK35" s="170"/>
      <c r="EL35" s="170"/>
      <c r="EM35" s="170"/>
      <c r="EN35" s="170"/>
      <c r="EO35" s="170"/>
      <c r="EP35" s="170"/>
      <c r="EQ35" s="170"/>
      <c r="ER35" s="170"/>
      <c r="ES35" s="170"/>
      <c r="ET35" s="170"/>
      <c r="EU35" s="170"/>
      <c r="EV35" s="170"/>
      <c r="EW35" s="170"/>
      <c r="EX35" s="170"/>
      <c r="EY35" s="170"/>
      <c r="EZ35" s="170"/>
      <c r="FA35" s="170"/>
      <c r="FB35" s="170"/>
      <c r="FC35" s="170"/>
      <c r="FD35" s="170"/>
      <c r="FE35" s="170"/>
      <c r="FF35" s="170"/>
      <c r="FG35" s="170"/>
      <c r="FH35" s="170"/>
      <c r="FI35" s="170"/>
      <c r="FJ35" s="170"/>
      <c r="FK35" s="170"/>
      <c r="FL35" s="170"/>
      <c r="FM35" s="170"/>
      <c r="FN35" s="170"/>
      <c r="FO35" s="170"/>
      <c r="FP35" s="170"/>
      <c r="FQ35" s="170"/>
      <c r="FR35" s="170"/>
      <c r="FS35" s="170"/>
      <c r="FT35" s="170"/>
      <c r="FU35" s="170"/>
      <c r="FV35" s="170"/>
      <c r="FW35" s="170"/>
      <c r="FX35" s="170"/>
      <c r="FY35" s="170"/>
      <c r="FZ35" s="170"/>
      <c r="GA35" s="170"/>
      <c r="GB35" s="170"/>
      <c r="GC35" s="170"/>
      <c r="GD35" s="170"/>
      <c r="GE35" s="170"/>
      <c r="GF35" s="170"/>
      <c r="GG35" s="170"/>
      <c r="GH35" s="170"/>
      <c r="GI35" s="170"/>
      <c r="GJ35" s="170"/>
      <c r="GK35" s="170"/>
      <c r="GL35" s="170"/>
      <c r="GM35" s="170"/>
      <c r="GN35" s="170"/>
      <c r="GO35" s="170"/>
      <c r="GP35" s="170"/>
      <c r="GQ35" s="170"/>
      <c r="GR35" s="170"/>
      <c r="GS35" s="170"/>
      <c r="GT35" s="170"/>
      <c r="GU35" s="170"/>
      <c r="GV35" s="170"/>
      <c r="GW35" s="170"/>
      <c r="GX35" s="170"/>
      <c r="GY35" s="170"/>
      <c r="GZ35" s="170"/>
      <c r="HA35" s="170"/>
      <c r="HB35" s="170"/>
      <c r="HC35" s="170"/>
      <c r="HD35" s="170"/>
      <c r="HE35" s="170"/>
      <c r="HF35" s="170"/>
      <c r="HG35" s="170"/>
      <c r="HH35" s="170"/>
      <c r="HI35" s="170"/>
      <c r="HJ35" s="170"/>
      <c r="HK35" s="170"/>
      <c r="HL35" s="170"/>
      <c r="HM35" s="170"/>
      <c r="HN35" s="170"/>
      <c r="HO35" s="170"/>
      <c r="HP35" s="170"/>
      <c r="HQ35" s="170"/>
      <c r="HR35" s="170"/>
      <c r="HS35" s="170"/>
      <c r="HT35" s="170"/>
      <c r="HU35" s="170"/>
      <c r="HV35" s="170"/>
      <c r="HW35" s="170"/>
      <c r="HX35" s="170"/>
      <c r="HY35" s="170"/>
      <c r="HZ35" s="170"/>
      <c r="IA35" s="170"/>
      <c r="IB35" s="170"/>
      <c r="IC35" s="170"/>
      <c r="ID35" s="170"/>
      <c r="IE35" s="170"/>
      <c r="IF35" s="170"/>
      <c r="IG35" s="170"/>
      <c r="IH35" s="170"/>
      <c r="II35" s="170"/>
      <c r="IJ35" s="170"/>
      <c r="IK35" s="170"/>
      <c r="IL35" s="170"/>
      <c r="IM35" s="170"/>
      <c r="IN35" s="170"/>
      <c r="IO35" s="170"/>
      <c r="IP35" s="170"/>
      <c r="IQ35" s="170"/>
      <c r="IR35" s="170"/>
      <c r="IS35" s="170"/>
      <c r="IT35" s="170"/>
      <c r="IU35" s="170"/>
      <c r="IV35" s="170"/>
      <c r="IW35" s="170"/>
    </row>
    <row r="36" customFormat="false" ht="12.75" hidden="false" customHeight="false" outlineLevel="0" collapsed="false">
      <c r="A36" s="199" t="n">
        <f aca="false">A35+1</f>
        <v>36</v>
      </c>
      <c r="B36" s="11" t="s">
        <v>320</v>
      </c>
      <c r="C36" s="170"/>
      <c r="D36" s="177" t="n">
        <f aca="false">IF(SUM($C$32:D32)&lt;0,0,IRR($C$32:D32))</f>
        <v>0</v>
      </c>
      <c r="E36" s="177" t="n">
        <f aca="false">IF(SUM($C$32:E32)&lt;0,0,IRR($C$32:E32))</f>
        <v>0</v>
      </c>
      <c r="F36" s="177" t="n">
        <f aca="false">IF(SUM($C$32:F32)&lt;0,0,IRR($C$32:F32))</f>
        <v>0</v>
      </c>
      <c r="G36" s="177" t="n">
        <f aca="false">IF(SUM($C$32:G32)&lt;0,0,IRR($C$32:G32))</f>
        <v>0</v>
      </c>
      <c r="H36" s="177" t="n">
        <f aca="false">IF(SUM($C$32:H32)&lt;0,0,IRR($C$32:H32))</f>
        <v>0.617458219713713</v>
      </c>
      <c r="I36" s="177" t="n">
        <f aca="false">IF(SUM($C$32:I32)&lt;0,0,IRR($C$32:I32))</f>
        <v>0.818391121908692</v>
      </c>
      <c r="J36" s="177" t="n">
        <f aca="false">IF(SUM($C$32:J32)&lt;0,0,IRR($C$32:J32))</f>
        <v>0.922999818695024</v>
      </c>
      <c r="K36" s="177" t="n">
        <f aca="false">IF(SUM($C$32:K32)&lt;0,0,IRR($C$32:K32))</f>
        <v>0.975735769358836</v>
      </c>
      <c r="L36" s="177" t="n">
        <f aca="false">IF(SUM($C$32:L32)&lt;0,0,IRR($C$32:L32))</f>
        <v>1.00387509288615</v>
      </c>
      <c r="M36" s="177" t="n">
        <f aca="false">IF(SUM($C$32:M32)&lt;0,0,IRR($C$32:M32))</f>
        <v>1.01887071447287</v>
      </c>
      <c r="N36" s="177" t="n">
        <f aca="false">IF(SUM($C$32:N32)&lt;0,0,IRR($C$32:N32))</f>
        <v>1.02661380541505</v>
      </c>
      <c r="O36" s="177" t="n">
        <f aca="false">IF(SUM($C$32:O32)&lt;0,0,IRR($C$32:O32))</f>
        <v>1.03072772128844</v>
      </c>
      <c r="P36" s="177" t="n">
        <f aca="false">IF(SUM($C$32:P32)&lt;0,0,IRR($C$32:P32))</f>
        <v>1.03289838470447</v>
      </c>
      <c r="Q36" s="177" t="n">
        <f aca="false">IF(SUM($C$32:Q32)&lt;0,0,IRR($C$32:Q32))</f>
        <v>1.03405495762416</v>
      </c>
      <c r="R36" s="177" t="n">
        <f aca="false">IF(SUM($C$32:R32)&lt;0,0,IRR($C$32:R32))</f>
        <v>1.03466411377461</v>
      </c>
      <c r="S36" s="177" t="n">
        <f aca="false">IF(SUM($C$32:S32)&lt;0,0,IRR($C$32:S32))</f>
        <v>1.03498261814619</v>
      </c>
      <c r="T36" s="177" t="n">
        <f aca="false">IF(SUM($C$32:T32)&lt;0,0,IRR($C$32:T32))</f>
        <v>1.03514918617555</v>
      </c>
      <c r="U36" s="177" t="n">
        <f aca="false">IF(SUM($C$32:U32)&lt;0,0,IRR($C$32:U32))</f>
        <v>1.03523799096867</v>
      </c>
      <c r="V36" s="177" t="n">
        <f aca="false">IF(SUM($C$32:V32)&lt;0,0,IRR($C$32:V32))</f>
        <v>1.03528533982836</v>
      </c>
      <c r="W36" s="177" t="n">
        <f aca="false">IF(SUM($C$32:W32)&lt;0,0,IRR($C$32:W32))</f>
        <v>1.03531050781577</v>
      </c>
      <c r="X36" s="179"/>
      <c r="Y36" s="170"/>
      <c r="Z36" s="170"/>
      <c r="AA36" s="170"/>
      <c r="AB36" s="170"/>
      <c r="AC36" s="170"/>
      <c r="AD36" s="170"/>
      <c r="AE36" s="170"/>
      <c r="AF36" s="170"/>
      <c r="AG36" s="170"/>
      <c r="AH36" s="170"/>
      <c r="AI36" s="170"/>
      <c r="AJ36" s="170"/>
      <c r="AK36" s="170"/>
      <c r="AL36" s="170"/>
      <c r="AM36" s="170"/>
      <c r="AN36" s="170"/>
      <c r="AO36" s="170"/>
      <c r="AP36" s="170"/>
      <c r="AQ36" s="170"/>
      <c r="AR36" s="170"/>
      <c r="AS36" s="170"/>
      <c r="AT36" s="170"/>
      <c r="AU36" s="170"/>
      <c r="AV36" s="170"/>
      <c r="AW36" s="170"/>
      <c r="AX36" s="170"/>
      <c r="AY36" s="170"/>
      <c r="AZ36" s="170"/>
      <c r="BA36" s="170"/>
      <c r="BB36" s="170"/>
      <c r="BC36" s="170"/>
      <c r="BD36" s="170"/>
      <c r="BE36" s="170"/>
      <c r="BF36" s="170"/>
      <c r="BG36" s="170"/>
      <c r="BH36" s="170"/>
      <c r="BI36" s="170"/>
      <c r="BJ36" s="170"/>
      <c r="BK36" s="170"/>
      <c r="BL36" s="170"/>
      <c r="BM36" s="170"/>
      <c r="BN36" s="170"/>
      <c r="BO36" s="170"/>
      <c r="BP36" s="170"/>
      <c r="BQ36" s="170"/>
      <c r="BR36" s="170"/>
      <c r="BS36" s="170"/>
      <c r="BT36" s="170"/>
      <c r="BU36" s="170"/>
      <c r="BV36" s="170"/>
      <c r="BW36" s="170"/>
      <c r="BX36" s="170"/>
      <c r="BY36" s="170"/>
      <c r="BZ36" s="170"/>
      <c r="CA36" s="170"/>
      <c r="CB36" s="170"/>
      <c r="CC36" s="170"/>
      <c r="CD36" s="170"/>
      <c r="CE36" s="170"/>
      <c r="CF36" s="170"/>
      <c r="CG36" s="170"/>
      <c r="CH36" s="170"/>
      <c r="CI36" s="170"/>
      <c r="CJ36" s="170"/>
      <c r="CK36" s="170"/>
      <c r="CL36" s="170"/>
      <c r="CM36" s="170"/>
      <c r="CN36" s="170"/>
      <c r="CO36" s="170"/>
      <c r="CP36" s="170"/>
      <c r="CQ36" s="170"/>
      <c r="CR36" s="170"/>
      <c r="CS36" s="170"/>
      <c r="CT36" s="170"/>
      <c r="CU36" s="170"/>
      <c r="CV36" s="170"/>
      <c r="CW36" s="170"/>
      <c r="CX36" s="170"/>
      <c r="CY36" s="170"/>
      <c r="CZ36" s="170"/>
      <c r="DA36" s="170"/>
      <c r="DB36" s="170"/>
      <c r="DC36" s="170"/>
      <c r="DD36" s="170"/>
      <c r="DE36" s="170"/>
      <c r="DF36" s="170"/>
      <c r="DG36" s="170"/>
      <c r="DH36" s="170"/>
      <c r="DI36" s="170"/>
      <c r="DJ36" s="170"/>
      <c r="DK36" s="170"/>
      <c r="DL36" s="170"/>
      <c r="DM36" s="170"/>
      <c r="DN36" s="170"/>
      <c r="DO36" s="170"/>
      <c r="DP36" s="170"/>
      <c r="DQ36" s="170"/>
      <c r="DR36" s="170"/>
      <c r="DS36" s="170"/>
      <c r="DT36" s="170"/>
      <c r="DU36" s="170"/>
      <c r="DV36" s="170"/>
      <c r="DW36" s="170"/>
      <c r="DX36" s="170"/>
      <c r="DY36" s="170"/>
      <c r="DZ36" s="170"/>
      <c r="EA36" s="170"/>
      <c r="EB36" s="170"/>
      <c r="EC36" s="170"/>
      <c r="ED36" s="170"/>
      <c r="EE36" s="170"/>
      <c r="EF36" s="170"/>
      <c r="EG36" s="170"/>
      <c r="EH36" s="170"/>
      <c r="EI36" s="170"/>
      <c r="EJ36" s="170"/>
      <c r="EK36" s="170"/>
      <c r="EL36" s="170"/>
      <c r="EM36" s="170"/>
      <c r="EN36" s="170"/>
      <c r="EO36" s="170"/>
      <c r="EP36" s="170"/>
      <c r="EQ36" s="170"/>
      <c r="ER36" s="170"/>
      <c r="ES36" s="170"/>
      <c r="ET36" s="170"/>
      <c r="EU36" s="170"/>
      <c r="EV36" s="170"/>
      <c r="EW36" s="170"/>
      <c r="EX36" s="170"/>
      <c r="EY36" s="170"/>
      <c r="EZ36" s="170"/>
      <c r="FA36" s="170"/>
      <c r="FB36" s="170"/>
      <c r="FC36" s="170"/>
      <c r="FD36" s="170"/>
      <c r="FE36" s="170"/>
      <c r="FF36" s="170"/>
      <c r="FG36" s="170"/>
      <c r="FH36" s="170"/>
      <c r="FI36" s="170"/>
      <c r="FJ36" s="170"/>
      <c r="FK36" s="170"/>
      <c r="FL36" s="170"/>
      <c r="FM36" s="170"/>
      <c r="FN36" s="170"/>
      <c r="FO36" s="170"/>
      <c r="FP36" s="170"/>
      <c r="FQ36" s="170"/>
      <c r="FR36" s="170"/>
      <c r="FS36" s="170"/>
      <c r="FT36" s="170"/>
      <c r="FU36" s="170"/>
      <c r="FV36" s="170"/>
      <c r="FW36" s="170"/>
      <c r="FX36" s="170"/>
      <c r="FY36" s="170"/>
      <c r="FZ36" s="170"/>
      <c r="GA36" s="170"/>
      <c r="GB36" s="170"/>
      <c r="GC36" s="170"/>
      <c r="GD36" s="170"/>
      <c r="GE36" s="170"/>
      <c r="GF36" s="170"/>
      <c r="GG36" s="170"/>
      <c r="GH36" s="170"/>
      <c r="GI36" s="170"/>
      <c r="GJ36" s="170"/>
      <c r="GK36" s="170"/>
      <c r="GL36" s="170"/>
      <c r="GM36" s="170"/>
      <c r="GN36" s="170"/>
      <c r="GO36" s="170"/>
      <c r="GP36" s="170"/>
      <c r="GQ36" s="170"/>
      <c r="GR36" s="170"/>
      <c r="GS36" s="170"/>
      <c r="GT36" s="170"/>
      <c r="GU36" s="170"/>
      <c r="GV36" s="170"/>
      <c r="GW36" s="170"/>
      <c r="GX36" s="170"/>
      <c r="GY36" s="170"/>
      <c r="GZ36" s="170"/>
      <c r="HA36" s="170"/>
      <c r="HB36" s="170"/>
      <c r="HC36" s="170"/>
      <c r="HD36" s="170"/>
      <c r="HE36" s="170"/>
      <c r="HF36" s="170"/>
      <c r="HG36" s="170"/>
      <c r="HH36" s="170"/>
      <c r="HI36" s="170"/>
      <c r="HJ36" s="170"/>
      <c r="HK36" s="170"/>
      <c r="HL36" s="170"/>
      <c r="HM36" s="170"/>
      <c r="HN36" s="170"/>
      <c r="HO36" s="170"/>
      <c r="HP36" s="170"/>
      <c r="HQ36" s="170"/>
      <c r="HR36" s="170"/>
      <c r="HS36" s="170"/>
      <c r="HT36" s="170"/>
      <c r="HU36" s="170"/>
      <c r="HV36" s="170"/>
      <c r="HW36" s="170"/>
      <c r="HX36" s="170"/>
      <c r="HY36" s="170"/>
      <c r="HZ36" s="170"/>
      <c r="IA36" s="170"/>
      <c r="IB36" s="170"/>
      <c r="IC36" s="170"/>
      <c r="ID36" s="170"/>
      <c r="IE36" s="170"/>
      <c r="IF36" s="170"/>
      <c r="IG36" s="170"/>
      <c r="IH36" s="170"/>
      <c r="II36" s="170"/>
      <c r="IJ36" s="170"/>
      <c r="IK36" s="170"/>
      <c r="IL36" s="170"/>
      <c r="IM36" s="170"/>
      <c r="IN36" s="170"/>
      <c r="IO36" s="170"/>
      <c r="IP36" s="170"/>
      <c r="IQ36" s="170"/>
      <c r="IR36" s="170"/>
      <c r="IS36" s="170"/>
      <c r="IT36" s="170"/>
      <c r="IU36" s="170"/>
      <c r="IV36" s="170"/>
      <c r="IW36" s="170"/>
    </row>
    <row r="37" customFormat="false" ht="12.75" hidden="false" customHeight="false" outlineLevel="0" collapsed="false">
      <c r="A37" s="199" t="n">
        <f aca="false">A36+1</f>
        <v>37</v>
      </c>
      <c r="B37" s="11" t="s">
        <v>321</v>
      </c>
      <c r="C37" s="177"/>
      <c r="D37" s="18" t="n">
        <f aca="false">IF(D36&gt;$C$35,IF(C35&lt;$C$35,1,0),0)</f>
        <v>0</v>
      </c>
      <c r="E37" s="18" t="n">
        <f aca="false">IF(E36&gt;$C$35,IF(D36&lt;$C$35,1,0),0)</f>
        <v>0</v>
      </c>
      <c r="F37" s="18" t="n">
        <f aca="false">IF(F36&gt;$C$35,IF(E36&lt;$C$35,1,0),0)</f>
        <v>0</v>
      </c>
      <c r="G37" s="18" t="n">
        <f aca="false">IF(G36&gt;$C$35,IF(F36&lt;$C$35,1,0),0)</f>
        <v>0</v>
      </c>
      <c r="H37" s="18" t="n">
        <f aca="false">IF(H36&gt;$C$35,IF(G36&lt;$C$35,1,0),0)</f>
        <v>1</v>
      </c>
      <c r="I37" s="18" t="n">
        <f aca="false">IF(I36&gt;$C$35,IF(H36&lt;$C$35,1,0),0)</f>
        <v>0</v>
      </c>
      <c r="J37" s="18" t="n">
        <f aca="false">IF(J36&gt;$C$35,IF(I36&lt;$C$35,1,0),0)</f>
        <v>0</v>
      </c>
      <c r="K37" s="18" t="n">
        <f aca="false">IF(K36&gt;$C$35,IF(J36&lt;$C$35,1,0),0)</f>
        <v>0</v>
      </c>
      <c r="L37" s="18" t="n">
        <f aca="false">IF(L36&gt;$C$35,IF(K36&lt;$C$35,1,0),0)</f>
        <v>0</v>
      </c>
      <c r="M37" s="18" t="n">
        <f aca="false">IF(M36&gt;$C$35,IF(L36&lt;$C$35,1,0),0)</f>
        <v>0</v>
      </c>
      <c r="N37" s="18" t="n">
        <f aca="false">IF(N36&gt;$C$35,IF(M36&lt;$C$35,1,0),0)</f>
        <v>0</v>
      </c>
      <c r="O37" s="18" t="n">
        <f aca="false">IF(O36&gt;$C$35,IF(N36&lt;$C$35,1,0),0)</f>
        <v>0</v>
      </c>
      <c r="P37" s="18" t="n">
        <f aca="false">IF(P36&gt;$C$35,IF(O36&lt;$C$35,1,0),0)</f>
        <v>0</v>
      </c>
      <c r="Q37" s="18" t="n">
        <f aca="false">IF(Q36&gt;$C$35,IF(P36&lt;$C$35,1,0),0)</f>
        <v>0</v>
      </c>
      <c r="R37" s="18" t="n">
        <f aca="false">IF(R36&gt;$C$35,IF(Q36&lt;$C$35,1,0),0)</f>
        <v>0</v>
      </c>
      <c r="S37" s="18" t="n">
        <f aca="false">IF(S36&gt;$C$35,IF(R36&lt;$C$35,1,0),0)</f>
        <v>0</v>
      </c>
      <c r="T37" s="18" t="n">
        <f aca="false">IF(T36&gt;$C$35,IF(S36&lt;$C$35,1,0),0)</f>
        <v>0</v>
      </c>
      <c r="U37" s="18" t="n">
        <f aca="false">IF(U36&gt;$C$35,IF(T36&lt;$C$35,1,0),0)</f>
        <v>0</v>
      </c>
      <c r="V37" s="18" t="n">
        <f aca="false">IF(V36&gt;$C$35,IF(U36&lt;$C$35,1,0),0)</f>
        <v>0</v>
      </c>
      <c r="W37" s="18" t="n">
        <f aca="false">IF(W36&gt;$C$35,IF(V36&lt;$C$35,1,0),0)</f>
        <v>0</v>
      </c>
      <c r="X37" s="179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170"/>
      <c r="AK37" s="170"/>
      <c r="AL37" s="170"/>
      <c r="AM37" s="170"/>
      <c r="AN37" s="170"/>
      <c r="AO37" s="170"/>
      <c r="AP37" s="170"/>
      <c r="AQ37" s="170"/>
      <c r="AR37" s="170"/>
      <c r="AS37" s="170"/>
      <c r="AT37" s="170"/>
      <c r="AU37" s="170"/>
      <c r="AV37" s="170"/>
      <c r="AW37" s="170"/>
      <c r="AX37" s="170"/>
      <c r="AY37" s="170"/>
      <c r="AZ37" s="170"/>
      <c r="BA37" s="170"/>
      <c r="BB37" s="170"/>
      <c r="BC37" s="170"/>
      <c r="BD37" s="170"/>
      <c r="BE37" s="170"/>
      <c r="BF37" s="170"/>
      <c r="BG37" s="170"/>
      <c r="BH37" s="170"/>
      <c r="BI37" s="170"/>
      <c r="BJ37" s="170"/>
      <c r="BK37" s="170"/>
      <c r="BL37" s="170"/>
      <c r="BM37" s="170"/>
      <c r="BN37" s="170"/>
      <c r="BO37" s="170"/>
      <c r="BP37" s="170"/>
      <c r="BQ37" s="170"/>
      <c r="BR37" s="170"/>
      <c r="BS37" s="170"/>
      <c r="BT37" s="170"/>
      <c r="BU37" s="170"/>
      <c r="BV37" s="170"/>
      <c r="BW37" s="170"/>
      <c r="BX37" s="170"/>
      <c r="BY37" s="170"/>
      <c r="BZ37" s="170"/>
      <c r="CA37" s="170"/>
      <c r="CB37" s="170"/>
      <c r="CC37" s="170"/>
      <c r="CD37" s="170"/>
      <c r="CE37" s="170"/>
      <c r="CF37" s="170"/>
      <c r="CG37" s="170"/>
      <c r="CH37" s="170"/>
      <c r="CI37" s="170"/>
      <c r="CJ37" s="170"/>
      <c r="CK37" s="170"/>
      <c r="CL37" s="170"/>
      <c r="CM37" s="170"/>
      <c r="CN37" s="170"/>
      <c r="CO37" s="170"/>
      <c r="CP37" s="170"/>
      <c r="CQ37" s="170"/>
      <c r="CR37" s="170"/>
      <c r="CS37" s="170"/>
      <c r="CT37" s="170"/>
      <c r="CU37" s="170"/>
      <c r="CV37" s="170"/>
      <c r="CW37" s="170"/>
      <c r="CX37" s="170"/>
      <c r="CY37" s="170"/>
      <c r="CZ37" s="170"/>
      <c r="DA37" s="170"/>
      <c r="DB37" s="170"/>
      <c r="DC37" s="170"/>
      <c r="DD37" s="170"/>
      <c r="DE37" s="170"/>
      <c r="DF37" s="170"/>
      <c r="DG37" s="170"/>
      <c r="DH37" s="170"/>
      <c r="DI37" s="170"/>
      <c r="DJ37" s="170"/>
      <c r="DK37" s="170"/>
      <c r="DL37" s="170"/>
      <c r="DM37" s="170"/>
      <c r="DN37" s="170"/>
      <c r="DO37" s="170"/>
      <c r="DP37" s="170"/>
      <c r="DQ37" s="170"/>
      <c r="DR37" s="170"/>
      <c r="DS37" s="170"/>
      <c r="DT37" s="170"/>
      <c r="DU37" s="170"/>
      <c r="DV37" s="170"/>
      <c r="DW37" s="170"/>
      <c r="DX37" s="170"/>
      <c r="DY37" s="170"/>
      <c r="DZ37" s="170"/>
      <c r="EA37" s="170"/>
      <c r="EB37" s="170"/>
      <c r="EC37" s="170"/>
      <c r="ED37" s="170"/>
      <c r="EE37" s="170"/>
      <c r="EF37" s="170"/>
      <c r="EG37" s="170"/>
      <c r="EH37" s="170"/>
      <c r="EI37" s="170"/>
      <c r="EJ37" s="170"/>
      <c r="EK37" s="170"/>
      <c r="EL37" s="170"/>
      <c r="EM37" s="170"/>
      <c r="EN37" s="170"/>
      <c r="EO37" s="170"/>
      <c r="EP37" s="170"/>
      <c r="EQ37" s="170"/>
      <c r="ER37" s="170"/>
      <c r="ES37" s="170"/>
      <c r="ET37" s="170"/>
      <c r="EU37" s="170"/>
      <c r="EV37" s="170"/>
      <c r="EW37" s="170"/>
      <c r="EX37" s="170"/>
      <c r="EY37" s="170"/>
      <c r="EZ37" s="170"/>
      <c r="FA37" s="170"/>
      <c r="FB37" s="170"/>
      <c r="FC37" s="170"/>
      <c r="FD37" s="170"/>
      <c r="FE37" s="170"/>
      <c r="FF37" s="170"/>
      <c r="FG37" s="170"/>
      <c r="FH37" s="170"/>
      <c r="FI37" s="170"/>
      <c r="FJ37" s="170"/>
      <c r="FK37" s="170"/>
      <c r="FL37" s="170"/>
      <c r="FM37" s="170"/>
      <c r="FN37" s="170"/>
      <c r="FO37" s="170"/>
      <c r="FP37" s="170"/>
      <c r="FQ37" s="170"/>
      <c r="FR37" s="170"/>
      <c r="FS37" s="170"/>
      <c r="FT37" s="170"/>
      <c r="FU37" s="170"/>
      <c r="FV37" s="170"/>
      <c r="FW37" s="170"/>
      <c r="FX37" s="170"/>
      <c r="FY37" s="170"/>
      <c r="FZ37" s="170"/>
      <c r="GA37" s="170"/>
      <c r="GB37" s="170"/>
      <c r="GC37" s="170"/>
      <c r="GD37" s="170"/>
      <c r="GE37" s="170"/>
      <c r="GF37" s="170"/>
      <c r="GG37" s="170"/>
      <c r="GH37" s="170"/>
      <c r="GI37" s="170"/>
      <c r="GJ37" s="170"/>
      <c r="GK37" s="170"/>
      <c r="GL37" s="170"/>
      <c r="GM37" s="170"/>
      <c r="GN37" s="170"/>
      <c r="GO37" s="170"/>
      <c r="GP37" s="170"/>
      <c r="GQ37" s="170"/>
      <c r="GR37" s="170"/>
      <c r="GS37" s="170"/>
      <c r="GT37" s="170"/>
      <c r="GU37" s="170"/>
      <c r="GV37" s="170"/>
      <c r="GW37" s="170"/>
      <c r="GX37" s="170"/>
      <c r="GY37" s="170"/>
      <c r="GZ37" s="170"/>
      <c r="HA37" s="170"/>
      <c r="HB37" s="170"/>
      <c r="HC37" s="170"/>
      <c r="HD37" s="170"/>
      <c r="HE37" s="170"/>
      <c r="HF37" s="170"/>
      <c r="HG37" s="170"/>
      <c r="HH37" s="170"/>
      <c r="HI37" s="170"/>
      <c r="HJ37" s="170"/>
      <c r="HK37" s="170"/>
      <c r="HL37" s="170"/>
      <c r="HM37" s="170"/>
      <c r="HN37" s="170"/>
      <c r="HO37" s="170"/>
      <c r="HP37" s="170"/>
      <c r="HQ37" s="170"/>
      <c r="HR37" s="170"/>
      <c r="HS37" s="170"/>
      <c r="HT37" s="170"/>
      <c r="HU37" s="170"/>
      <c r="HV37" s="170"/>
      <c r="HW37" s="170"/>
      <c r="HX37" s="170"/>
      <c r="HY37" s="170"/>
      <c r="HZ37" s="170"/>
      <c r="IA37" s="170"/>
      <c r="IB37" s="170"/>
      <c r="IC37" s="170"/>
      <c r="ID37" s="170"/>
      <c r="IE37" s="170"/>
      <c r="IF37" s="170"/>
      <c r="IG37" s="170"/>
      <c r="IH37" s="170"/>
      <c r="II37" s="170"/>
      <c r="IJ37" s="170"/>
      <c r="IK37" s="170"/>
      <c r="IL37" s="170"/>
      <c r="IM37" s="170"/>
      <c r="IN37" s="170"/>
      <c r="IO37" s="170"/>
      <c r="IP37" s="170"/>
      <c r="IQ37" s="170"/>
      <c r="IR37" s="170"/>
      <c r="IS37" s="170"/>
      <c r="IT37" s="170"/>
      <c r="IU37" s="170"/>
      <c r="IV37" s="170"/>
      <c r="IW37" s="170"/>
    </row>
    <row r="38" customFormat="false" ht="12.75" hidden="false" customHeight="false" outlineLevel="0" collapsed="false">
      <c r="A38" s="199" t="n">
        <f aca="false">A37+1</f>
        <v>38</v>
      </c>
      <c r="B38" s="11" t="s">
        <v>322</v>
      </c>
      <c r="C38" s="177"/>
      <c r="D38" s="18" t="n">
        <f aca="false">IF(SUM($D$37:D37)=0,D31/(1+$C$35)^D1,0)</f>
        <v>0</v>
      </c>
      <c r="E38" s="18" t="n">
        <f aca="false">IF(SUM($D$37:E37)=0,E31/(1+$C$35)^E1,0)</f>
        <v>0</v>
      </c>
      <c r="F38" s="18" t="n">
        <f aca="false">IF(SUM($D$37:F37)=0,F31/(1+$C$35)^F1,0)</f>
        <v>0</v>
      </c>
      <c r="G38" s="18" t="n">
        <f aca="false">IF(SUM($D$37:G37)=0,G31/(1+$C$35)^G1,0)</f>
        <v>0</v>
      </c>
      <c r="H38" s="18" t="n">
        <f aca="false">IF(SUM($D$37:H37)=0,H31/(1+$C$35)^H1,0)</f>
        <v>0</v>
      </c>
      <c r="I38" s="18" t="n">
        <f aca="false">IF(SUM($D$37:I37)=0,I31/(1+$C$35)^I1,0)</f>
        <v>0</v>
      </c>
      <c r="J38" s="18" t="n">
        <f aca="false">IF(SUM($D$37:J37)=0,J31/(1+$C$35)^J1,0)</f>
        <v>0</v>
      </c>
      <c r="K38" s="18" t="n">
        <f aca="false">IF(SUM($D$37:K37)=0,K31/(1+$C$35)^K1,0)</f>
        <v>0</v>
      </c>
      <c r="L38" s="18" t="n">
        <f aca="false">IF(SUM($D$37:L37)=0,L31/(1+$C$35)^L1,0)</f>
        <v>0</v>
      </c>
      <c r="M38" s="18" t="n">
        <f aca="false">IF(SUM($D$37:M37)=0,M31/(1+$C$35)^M1,0)</f>
        <v>0</v>
      </c>
      <c r="N38" s="18" t="n">
        <f aca="false">IF(SUM($D$37:N37)=0,N31/(1+$C$35)^N1,0)</f>
        <v>0</v>
      </c>
      <c r="O38" s="18" t="n">
        <f aca="false">IF(SUM($D$37:O37)=0,O31/(1+$C$35)^O1,0)</f>
        <v>0</v>
      </c>
      <c r="P38" s="18" t="n">
        <f aca="false">IF(SUM($D$37:P37)=0,P31/(1+$C$35)^P1,0)</f>
        <v>0</v>
      </c>
      <c r="Q38" s="18" t="n">
        <f aca="false">IF(SUM($D$37:Q37)=0,Q31/(1+$C$35)^Q1,0)</f>
        <v>0</v>
      </c>
      <c r="R38" s="18" t="n">
        <f aca="false">IF(SUM($D$37:R37)=0,R31/(1+$C$35)^R1,0)</f>
        <v>0</v>
      </c>
      <c r="S38" s="18" t="n">
        <f aca="false">IF(SUM($D$37:S37)=0,S31/(1+$C$35)^S1,0)</f>
        <v>0</v>
      </c>
      <c r="T38" s="18" t="n">
        <f aca="false">IF(SUM($D$37:T37)=0,T31/(1+$C$35)^T1,0)</f>
        <v>0</v>
      </c>
      <c r="U38" s="18" t="n">
        <f aca="false">IF(SUM($D$37:U37)=0,U31/(1+$C$35)^U1,0)</f>
        <v>0</v>
      </c>
      <c r="V38" s="18" t="n">
        <f aca="false">IF(SUM($D$37:V37)=0,V31/(1+$C$35)^V1,0)</f>
        <v>0</v>
      </c>
      <c r="W38" s="18" t="n">
        <f aca="false">IF(SUM($D$37:W37)=0,W31/(1+$C$35)^W1,0)</f>
        <v>0</v>
      </c>
      <c r="X38" s="179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0"/>
      <c r="AK38" s="170"/>
      <c r="AL38" s="170"/>
      <c r="AM38" s="170"/>
      <c r="AN38" s="170"/>
      <c r="AO38" s="170"/>
      <c r="AP38" s="170"/>
      <c r="AQ38" s="170"/>
      <c r="AR38" s="170"/>
      <c r="AS38" s="170"/>
      <c r="AT38" s="170"/>
      <c r="AU38" s="170"/>
      <c r="AV38" s="170"/>
      <c r="AW38" s="170"/>
      <c r="AX38" s="170"/>
      <c r="AY38" s="170"/>
      <c r="AZ38" s="170"/>
      <c r="BA38" s="170"/>
      <c r="BB38" s="170"/>
      <c r="BC38" s="170"/>
      <c r="BD38" s="170"/>
      <c r="BE38" s="170"/>
      <c r="BF38" s="170"/>
      <c r="BG38" s="170"/>
      <c r="BH38" s="170"/>
      <c r="BI38" s="170"/>
      <c r="BJ38" s="170"/>
      <c r="BK38" s="170"/>
      <c r="BL38" s="170"/>
      <c r="BM38" s="170"/>
      <c r="BN38" s="170"/>
      <c r="BO38" s="170"/>
      <c r="BP38" s="170"/>
      <c r="BQ38" s="170"/>
      <c r="BR38" s="170"/>
      <c r="BS38" s="170"/>
      <c r="BT38" s="170"/>
      <c r="BU38" s="170"/>
      <c r="BV38" s="170"/>
      <c r="BW38" s="170"/>
      <c r="BX38" s="170"/>
      <c r="BY38" s="170"/>
      <c r="BZ38" s="170"/>
      <c r="CA38" s="170"/>
      <c r="CB38" s="170"/>
      <c r="CC38" s="170"/>
      <c r="CD38" s="170"/>
      <c r="CE38" s="170"/>
      <c r="CF38" s="170"/>
      <c r="CG38" s="170"/>
      <c r="CH38" s="170"/>
      <c r="CI38" s="170"/>
      <c r="CJ38" s="170"/>
      <c r="CK38" s="170"/>
      <c r="CL38" s="170"/>
      <c r="CM38" s="170"/>
      <c r="CN38" s="170"/>
      <c r="CO38" s="170"/>
      <c r="CP38" s="170"/>
      <c r="CQ38" s="170"/>
      <c r="CR38" s="170"/>
      <c r="CS38" s="170"/>
      <c r="CT38" s="170"/>
      <c r="CU38" s="170"/>
      <c r="CV38" s="170"/>
      <c r="CW38" s="170"/>
      <c r="CX38" s="170"/>
      <c r="CY38" s="170"/>
      <c r="CZ38" s="170"/>
      <c r="DA38" s="170"/>
      <c r="DB38" s="170"/>
      <c r="DC38" s="170"/>
      <c r="DD38" s="170"/>
      <c r="DE38" s="170"/>
      <c r="DF38" s="170"/>
      <c r="DG38" s="170"/>
      <c r="DH38" s="170"/>
      <c r="DI38" s="170"/>
      <c r="DJ38" s="170"/>
      <c r="DK38" s="170"/>
      <c r="DL38" s="170"/>
      <c r="DM38" s="170"/>
      <c r="DN38" s="170"/>
      <c r="DO38" s="170"/>
      <c r="DP38" s="170"/>
      <c r="DQ38" s="170"/>
      <c r="DR38" s="170"/>
      <c r="DS38" s="170"/>
      <c r="DT38" s="170"/>
      <c r="DU38" s="170"/>
      <c r="DV38" s="170"/>
      <c r="DW38" s="170"/>
      <c r="DX38" s="170"/>
      <c r="DY38" s="170"/>
      <c r="DZ38" s="170"/>
      <c r="EA38" s="170"/>
      <c r="EB38" s="170"/>
      <c r="EC38" s="170"/>
      <c r="ED38" s="170"/>
      <c r="EE38" s="170"/>
      <c r="EF38" s="170"/>
      <c r="EG38" s="170"/>
      <c r="EH38" s="170"/>
      <c r="EI38" s="170"/>
      <c r="EJ38" s="170"/>
      <c r="EK38" s="170"/>
      <c r="EL38" s="170"/>
      <c r="EM38" s="170"/>
      <c r="EN38" s="170"/>
      <c r="EO38" s="170"/>
      <c r="EP38" s="170"/>
      <c r="EQ38" s="170"/>
      <c r="ER38" s="170"/>
      <c r="ES38" s="170"/>
      <c r="ET38" s="170"/>
      <c r="EU38" s="170"/>
      <c r="EV38" s="170"/>
      <c r="EW38" s="170"/>
      <c r="EX38" s="170"/>
      <c r="EY38" s="170"/>
      <c r="EZ38" s="170"/>
      <c r="FA38" s="170"/>
      <c r="FB38" s="170"/>
      <c r="FC38" s="170"/>
      <c r="FD38" s="170"/>
      <c r="FE38" s="170"/>
      <c r="FF38" s="170"/>
      <c r="FG38" s="170"/>
      <c r="FH38" s="170"/>
      <c r="FI38" s="170"/>
      <c r="FJ38" s="170"/>
      <c r="FK38" s="170"/>
      <c r="FL38" s="170"/>
      <c r="FM38" s="170"/>
      <c r="FN38" s="170"/>
      <c r="FO38" s="170"/>
      <c r="FP38" s="170"/>
      <c r="FQ38" s="170"/>
      <c r="FR38" s="170"/>
      <c r="FS38" s="170"/>
      <c r="FT38" s="170"/>
      <c r="FU38" s="170"/>
      <c r="FV38" s="170"/>
      <c r="FW38" s="170"/>
      <c r="FX38" s="170"/>
      <c r="FY38" s="170"/>
      <c r="FZ38" s="170"/>
      <c r="GA38" s="170"/>
      <c r="GB38" s="170"/>
      <c r="GC38" s="170"/>
      <c r="GD38" s="170"/>
      <c r="GE38" s="170"/>
      <c r="GF38" s="170"/>
      <c r="GG38" s="170"/>
      <c r="GH38" s="170"/>
      <c r="GI38" s="170"/>
      <c r="GJ38" s="170"/>
      <c r="GK38" s="170"/>
      <c r="GL38" s="170"/>
      <c r="GM38" s="170"/>
      <c r="GN38" s="170"/>
      <c r="GO38" s="170"/>
      <c r="GP38" s="170"/>
      <c r="GQ38" s="170"/>
      <c r="GR38" s="170"/>
      <c r="GS38" s="170"/>
      <c r="GT38" s="170"/>
      <c r="GU38" s="170"/>
      <c r="GV38" s="170"/>
      <c r="GW38" s="170"/>
      <c r="GX38" s="170"/>
      <c r="GY38" s="170"/>
      <c r="GZ38" s="170"/>
      <c r="HA38" s="170"/>
      <c r="HB38" s="170"/>
      <c r="HC38" s="170"/>
      <c r="HD38" s="170"/>
      <c r="HE38" s="170"/>
      <c r="HF38" s="170"/>
      <c r="HG38" s="170"/>
      <c r="HH38" s="170"/>
      <c r="HI38" s="170"/>
      <c r="HJ38" s="170"/>
      <c r="HK38" s="170"/>
      <c r="HL38" s="170"/>
      <c r="HM38" s="170"/>
      <c r="HN38" s="170"/>
      <c r="HO38" s="170"/>
      <c r="HP38" s="170"/>
      <c r="HQ38" s="170"/>
      <c r="HR38" s="170"/>
      <c r="HS38" s="170"/>
      <c r="HT38" s="170"/>
      <c r="HU38" s="170"/>
      <c r="HV38" s="170"/>
      <c r="HW38" s="170"/>
      <c r="HX38" s="170"/>
      <c r="HY38" s="170"/>
      <c r="HZ38" s="170"/>
      <c r="IA38" s="170"/>
      <c r="IB38" s="170"/>
      <c r="IC38" s="170"/>
      <c r="ID38" s="170"/>
      <c r="IE38" s="170"/>
      <c r="IF38" s="170"/>
      <c r="IG38" s="170"/>
      <c r="IH38" s="170"/>
      <c r="II38" s="170"/>
      <c r="IJ38" s="170"/>
      <c r="IK38" s="170"/>
      <c r="IL38" s="170"/>
      <c r="IM38" s="170"/>
      <c r="IN38" s="170"/>
      <c r="IO38" s="170"/>
      <c r="IP38" s="170"/>
      <c r="IQ38" s="170"/>
      <c r="IR38" s="170"/>
      <c r="IS38" s="170"/>
      <c r="IT38" s="170"/>
      <c r="IU38" s="170"/>
      <c r="IV38" s="170"/>
      <c r="IW38" s="170"/>
    </row>
    <row r="39" customFormat="false" ht="12.75" hidden="false" customHeight="false" outlineLevel="0" collapsed="false">
      <c r="A39" s="199" t="n">
        <f aca="false">A38+1</f>
        <v>39</v>
      </c>
      <c r="B39" s="11" t="s">
        <v>323</v>
      </c>
      <c r="C39" s="74"/>
      <c r="D39" s="18" t="n">
        <f aca="false">IF(D37=1,(-$C$30-($D$30/(1+$C$35)^$D$1)-SUM(C$38:$D38))*((1+$C$35)^D1),0)</f>
        <v>0</v>
      </c>
      <c r="E39" s="18" t="n">
        <f aca="false">IF(E37=1,(-$C$30-($D$30/(1+$C$35)^$D$1)-SUM($D$38:D38))*((1+$C$35)^E1),0)</f>
        <v>0</v>
      </c>
      <c r="F39" s="18" t="n">
        <f aca="false">IF(F37=1,(-$C$30-($D$30/(1+$C$35)^$D$1)-SUM($D$38:E38))*((1+$C$35)^F1),0)</f>
        <v>0</v>
      </c>
      <c r="G39" s="18" t="n">
        <f aca="false">IF(G37=1,(-$C$30-($D$30/(1+$C$35)^$D$1)-SUM($D$38:F38))*((1+$C$35)^G1),0)</f>
        <v>0</v>
      </c>
      <c r="H39" s="18" t="n">
        <f aca="false">IF(H37=1,(-$C$30-($D$30/(1+$C$35)^$D$1)-SUM($D$38:G38))*((1+$C$35)^H1),0)</f>
        <v>7937.43524999313</v>
      </c>
      <c r="I39" s="18" t="n">
        <f aca="false">IF(I37=1,(-$C$30-($D$30/(1+$C$35)^$D$1)-SUM($D$38:H38))*((1+$C$35)^I1),0)</f>
        <v>0</v>
      </c>
      <c r="J39" s="18" t="n">
        <f aca="false">IF(J37=1,(-$C$30-($D$30/(1+$C$35)^$D$1)-SUM($D$38:I38))*((1+$C$35)^J1),0)</f>
        <v>0</v>
      </c>
      <c r="K39" s="18" t="n">
        <f aca="false">IF(K37=1,(-$C$30-($D$30/(1+$C$35)^$D$1)-SUM($D$38:J38))*((1+$C$35)^K1),0)</f>
        <v>0</v>
      </c>
      <c r="L39" s="18" t="n">
        <f aca="false">IF(L37=1,(-$C$30-($D$30/(1+$C$35)^$D$1)-SUM($D$38:K38))*((1+$C$35)^L1),0)</f>
        <v>0</v>
      </c>
      <c r="M39" s="18" t="n">
        <f aca="false">IF(M37=1,(-$C$30-($D$30/(1+$C$35)^$D$1)-SUM($D$38:L38))*((1+$C$35)^M1),0)</f>
        <v>0</v>
      </c>
      <c r="N39" s="18" t="n">
        <f aca="false">IF(N37=1,(-$C$30-($D$30/(1+$C$35)^$D$1)-SUM($D$38:M38))*((1+$C$35)^N1),0)</f>
        <v>0</v>
      </c>
      <c r="O39" s="18" t="n">
        <f aca="false">IF(O37=1,(-$C$30-($D$30/(1+$C$35)^$D$1)-SUM($D$38:N38))*((1+$C$35)^O1),0)</f>
        <v>0</v>
      </c>
      <c r="P39" s="18" t="n">
        <f aca="false">IF(P37=1,(-$C$30-($D$30/(1+$C$35)^$D$1)-SUM($D$38:O38))*((1+$C$35)^P1),0)</f>
        <v>0</v>
      </c>
      <c r="Q39" s="18" t="n">
        <f aca="false">IF(Q37=1,(-$C$30-($D$30/(1+$C$35)^$D$1)-SUM($D$38:P38))*((1+$C$35)^Q1),0)</f>
        <v>0</v>
      </c>
      <c r="R39" s="18" t="n">
        <f aca="false">IF(R37=1,(-$C$30-($D$30/(1+$C$35)^$D$1)-SUM($D$38:Q38))*((1+$C$35)^R1),0)</f>
        <v>0</v>
      </c>
      <c r="S39" s="18" t="n">
        <f aca="false">IF(S37=1,(-$C$30-($D$30/(1+$C$35)^$D$1)-SUM($D$38:R38))*((1+$C$35)^S1),0)</f>
        <v>0</v>
      </c>
      <c r="T39" s="18" t="n">
        <f aca="false">IF(T37=1,(-$C$30-($D$30/(1+$C$35)^$D$1)-SUM($D$38:S38))*((1+$C$35)^T1),0)</f>
        <v>0</v>
      </c>
      <c r="U39" s="18" t="n">
        <f aca="false">IF(U37=1,(-$C$30-($D$30/(1+$C$35)^$D$1)-SUM($D$38:T38))*((1+$C$35)^U1),0)</f>
        <v>0</v>
      </c>
      <c r="V39" s="18" t="n">
        <f aca="false">IF(V37=1,(-$C$30-($D$30/(1+$C$35)^$D$1)-SUM($D$38:U38))*((1+$C$35)^V1),0)</f>
        <v>0</v>
      </c>
      <c r="W39" s="18" t="n">
        <f aca="false">IF(W37=1,(-$C$30-($D$30/(1+$C$35)^$D$1)-SUM($D$38:V38))*((1+$C$35)^W1),0)</f>
        <v>0</v>
      </c>
      <c r="X39" s="200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4"/>
      <c r="CA39" s="74"/>
      <c r="CB39" s="74"/>
      <c r="CC39" s="74"/>
      <c r="CD39" s="74"/>
      <c r="CE39" s="74"/>
      <c r="CF39" s="74"/>
      <c r="CG39" s="74"/>
      <c r="CH39" s="74"/>
      <c r="CI39" s="74"/>
      <c r="CJ39" s="74"/>
      <c r="CK39" s="74"/>
      <c r="CL39" s="74"/>
      <c r="CM39" s="74"/>
      <c r="CN39" s="74"/>
      <c r="CO39" s="74"/>
      <c r="CP39" s="74"/>
      <c r="CQ39" s="74"/>
      <c r="CR39" s="74"/>
      <c r="CS39" s="74"/>
      <c r="CT39" s="74"/>
      <c r="CU39" s="74"/>
      <c r="CV39" s="74"/>
      <c r="CW39" s="74"/>
      <c r="CX39" s="74"/>
      <c r="CY39" s="74"/>
      <c r="CZ39" s="74"/>
      <c r="DA39" s="74"/>
      <c r="DB39" s="74"/>
      <c r="DC39" s="74"/>
      <c r="DD39" s="74"/>
      <c r="DE39" s="74"/>
      <c r="DF39" s="74"/>
      <c r="DG39" s="74"/>
      <c r="DH39" s="74"/>
      <c r="DI39" s="74"/>
      <c r="DJ39" s="74"/>
      <c r="DK39" s="74"/>
      <c r="DL39" s="74"/>
      <c r="DM39" s="74"/>
      <c r="DN39" s="74"/>
      <c r="DO39" s="74"/>
      <c r="DP39" s="74"/>
      <c r="DQ39" s="74"/>
      <c r="DR39" s="74"/>
      <c r="DS39" s="74"/>
      <c r="DT39" s="74"/>
      <c r="DU39" s="74"/>
      <c r="DV39" s="74"/>
      <c r="DW39" s="74"/>
      <c r="DX39" s="74"/>
      <c r="DY39" s="74"/>
      <c r="DZ39" s="74"/>
      <c r="EA39" s="74"/>
      <c r="EB39" s="74"/>
      <c r="EC39" s="74"/>
      <c r="ED39" s="74"/>
      <c r="EE39" s="74"/>
      <c r="EF39" s="74"/>
      <c r="EG39" s="74"/>
      <c r="EH39" s="74"/>
      <c r="EI39" s="74"/>
      <c r="EJ39" s="74"/>
      <c r="EK39" s="74"/>
      <c r="EL39" s="74"/>
      <c r="EM39" s="74"/>
      <c r="EN39" s="74"/>
      <c r="EO39" s="74"/>
      <c r="EP39" s="74"/>
      <c r="EQ39" s="74"/>
      <c r="ER39" s="74"/>
      <c r="ES39" s="74"/>
      <c r="ET39" s="74"/>
      <c r="EU39" s="74"/>
      <c r="EV39" s="74"/>
      <c r="EW39" s="74"/>
      <c r="EX39" s="74"/>
      <c r="EY39" s="74"/>
      <c r="EZ39" s="74"/>
      <c r="FA39" s="74"/>
      <c r="FB39" s="74"/>
      <c r="FC39" s="74"/>
      <c r="FD39" s="74"/>
      <c r="FE39" s="74"/>
      <c r="FF39" s="74"/>
      <c r="FG39" s="74"/>
      <c r="FH39" s="74"/>
      <c r="FI39" s="74"/>
      <c r="FJ39" s="74"/>
      <c r="FK39" s="74"/>
      <c r="FL39" s="74"/>
      <c r="FM39" s="74"/>
      <c r="FN39" s="74"/>
      <c r="FO39" s="74"/>
      <c r="FP39" s="74"/>
      <c r="FQ39" s="74"/>
      <c r="FR39" s="74"/>
      <c r="FS39" s="74"/>
      <c r="FT39" s="74"/>
      <c r="FU39" s="74"/>
      <c r="FV39" s="74"/>
      <c r="FW39" s="74"/>
      <c r="FX39" s="74"/>
      <c r="FY39" s="74"/>
      <c r="FZ39" s="74"/>
      <c r="GA39" s="74"/>
      <c r="GB39" s="74"/>
      <c r="GC39" s="74"/>
      <c r="GD39" s="74"/>
      <c r="GE39" s="74"/>
      <c r="GF39" s="74"/>
      <c r="GG39" s="74"/>
      <c r="GH39" s="74"/>
      <c r="GI39" s="74"/>
      <c r="GJ39" s="74"/>
      <c r="GK39" s="74"/>
      <c r="GL39" s="74"/>
      <c r="GM39" s="74"/>
      <c r="GN39" s="74"/>
      <c r="GO39" s="74"/>
      <c r="GP39" s="74"/>
      <c r="GQ39" s="74"/>
      <c r="GR39" s="74"/>
      <c r="GS39" s="74"/>
      <c r="GT39" s="74"/>
      <c r="GU39" s="74"/>
      <c r="GV39" s="74"/>
      <c r="GW39" s="74"/>
      <c r="GX39" s="74"/>
      <c r="GY39" s="74"/>
      <c r="GZ39" s="74"/>
      <c r="HA39" s="74"/>
      <c r="HB39" s="74"/>
      <c r="HC39" s="74"/>
      <c r="HD39" s="74"/>
      <c r="HE39" s="74"/>
      <c r="HF39" s="74"/>
      <c r="HG39" s="74"/>
      <c r="HH39" s="74"/>
      <c r="HI39" s="74"/>
      <c r="HJ39" s="74"/>
      <c r="HK39" s="74"/>
      <c r="HL39" s="74"/>
      <c r="HM39" s="74"/>
      <c r="HN39" s="74"/>
      <c r="HO39" s="74"/>
      <c r="HP39" s="74"/>
      <c r="HQ39" s="74"/>
      <c r="HR39" s="74"/>
      <c r="HS39" s="74"/>
      <c r="HT39" s="74"/>
      <c r="HU39" s="74"/>
      <c r="HV39" s="74"/>
      <c r="HW39" s="74"/>
      <c r="HX39" s="74"/>
      <c r="HY39" s="74"/>
      <c r="HZ39" s="74"/>
      <c r="IA39" s="74"/>
      <c r="IB39" s="74"/>
      <c r="IC39" s="74"/>
      <c r="ID39" s="74"/>
      <c r="IE39" s="74"/>
      <c r="IF39" s="74"/>
      <c r="IG39" s="74"/>
      <c r="IH39" s="74"/>
      <c r="II39" s="74"/>
      <c r="IJ39" s="74"/>
      <c r="IK39" s="74"/>
      <c r="IL39" s="74"/>
      <c r="IM39" s="74"/>
      <c r="IN39" s="74"/>
      <c r="IO39" s="74"/>
      <c r="IP39" s="74"/>
      <c r="IQ39" s="74"/>
      <c r="IR39" s="74"/>
      <c r="IS39" s="74"/>
      <c r="IT39" s="74"/>
      <c r="IU39" s="74"/>
      <c r="IV39" s="74"/>
      <c r="IW39" s="74"/>
    </row>
    <row r="40" customFormat="false" ht="12.75" hidden="false" customHeight="false" outlineLevel="0" collapsed="false">
      <c r="A40" s="106" t="n">
        <f aca="false">A39+1</f>
        <v>40</v>
      </c>
      <c r="C40" s="0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5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2.75" hidden="false" customHeight="false" outlineLevel="0" collapsed="false">
      <c r="A41" s="106" t="n">
        <f aca="false">A40+1</f>
        <v>41</v>
      </c>
      <c r="B41" s="11" t="s">
        <v>324</v>
      </c>
      <c r="C41" s="18" t="n">
        <f aca="false">$C$30</f>
        <v>-2000</v>
      </c>
      <c r="D41" s="18" t="n">
        <f aca="false">IF(D36&lt;$C$35,D32,IF(D37=1,D39,0))</f>
        <v>-1979</v>
      </c>
      <c r="E41" s="18" t="n">
        <f aca="false">IF(E36&lt;$C$35,E32,IF(E37=1,E39,0))</f>
        <v>0</v>
      </c>
      <c r="F41" s="18" t="n">
        <f aca="false">IF(F36&lt;$C$35,F32,IF(F37=1,F39,0))</f>
        <v>0</v>
      </c>
      <c r="G41" s="18" t="n">
        <f aca="false">IF(G36&lt;$C$35,G32,IF(G37=1,G39,0))</f>
        <v>0</v>
      </c>
      <c r="H41" s="18" t="n">
        <f aca="false">IF(H36&lt;$C$35,H32,IF(H37=1,H39,0))</f>
        <v>7937.43524999313</v>
      </c>
      <c r="I41" s="18" t="n">
        <f aca="false">IF(I36&lt;$C$35,I32,IF(I37=1,I39,0))</f>
        <v>0</v>
      </c>
      <c r="J41" s="18" t="n">
        <f aca="false">IF(J36&lt;$C$35,J32,IF(J37=1,J39,0))</f>
        <v>0</v>
      </c>
      <c r="K41" s="18" t="n">
        <f aca="false">IF(K36&lt;$C$35,K32,IF(K37=1,K39,0))</f>
        <v>0</v>
      </c>
      <c r="L41" s="18" t="n">
        <f aca="false">IF(L36&lt;$C$35,L32,IF(L37=1,L39,0))</f>
        <v>0</v>
      </c>
      <c r="M41" s="18" t="n">
        <f aca="false">IF(M36&lt;$C$35,M32,IF(M37=1,M39,0))</f>
        <v>0</v>
      </c>
      <c r="N41" s="18" t="n">
        <f aca="false">IF(N36&lt;$C$35,N32,IF(N37=1,N39,0))</f>
        <v>0</v>
      </c>
      <c r="O41" s="18" t="n">
        <f aca="false">IF(O36&lt;$C$35,O32,IF(O37=1,O39,0))</f>
        <v>0</v>
      </c>
      <c r="P41" s="18" t="n">
        <f aca="false">IF(P36&lt;$C$35,P32,IF(P37=1,P39,0))</f>
        <v>0</v>
      </c>
      <c r="Q41" s="18" t="n">
        <f aca="false">IF(Q36&lt;$C$35,Q32,IF(Q37=1,Q39,0))</f>
        <v>0</v>
      </c>
      <c r="R41" s="18" t="n">
        <f aca="false">IF(R36&lt;$C$35,R32,IF(R37=1,R39,0))</f>
        <v>0</v>
      </c>
      <c r="S41" s="18" t="n">
        <f aca="false">IF(S36&lt;$C$35,S32,IF(S37=1,S39,0))</f>
        <v>0</v>
      </c>
      <c r="T41" s="18" t="n">
        <f aca="false">IF(T36&lt;$C$35,T32,IF(T37=1,T39,0))</f>
        <v>0</v>
      </c>
      <c r="U41" s="18" t="n">
        <f aca="false">IF(U36&lt;$C$35,U32,IF(U37=1,U39,0))</f>
        <v>0</v>
      </c>
      <c r="V41" s="18" t="n">
        <f aca="false">IF(V36&lt;$C$35,V32,IF(V37=1,V39,0))</f>
        <v>0</v>
      </c>
      <c r="W41" s="18" t="n">
        <f aca="false">IF(W36&lt;$C$35,W32,IF(W37=1,W39,0))</f>
        <v>0</v>
      </c>
      <c r="X41" s="113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0"/>
      <c r="AK41" s="170"/>
      <c r="AL41" s="170"/>
      <c r="AM41" s="170"/>
      <c r="AN41" s="170"/>
      <c r="AO41" s="170"/>
      <c r="AP41" s="170"/>
      <c r="AQ41" s="170"/>
      <c r="AR41" s="170"/>
      <c r="AS41" s="170"/>
      <c r="AT41" s="170"/>
      <c r="AU41" s="170"/>
      <c r="AV41" s="170"/>
      <c r="AW41" s="170"/>
      <c r="AX41" s="170"/>
      <c r="AY41" s="170"/>
      <c r="AZ41" s="170"/>
      <c r="BA41" s="170"/>
      <c r="BB41" s="170"/>
      <c r="BC41" s="170"/>
      <c r="BD41" s="170"/>
      <c r="BE41" s="170"/>
      <c r="BF41" s="170"/>
      <c r="BG41" s="170"/>
      <c r="BH41" s="170"/>
      <c r="BI41" s="170"/>
      <c r="BJ41" s="170"/>
      <c r="BK41" s="170"/>
      <c r="BL41" s="170"/>
      <c r="BM41" s="170"/>
      <c r="BN41" s="170"/>
      <c r="BO41" s="170"/>
      <c r="BP41" s="170"/>
      <c r="BQ41" s="170"/>
      <c r="BR41" s="170"/>
      <c r="BS41" s="170"/>
      <c r="BT41" s="170"/>
      <c r="BU41" s="170"/>
      <c r="BV41" s="170"/>
      <c r="BW41" s="170"/>
      <c r="BX41" s="170"/>
      <c r="BY41" s="170"/>
      <c r="BZ41" s="170"/>
      <c r="CA41" s="170"/>
      <c r="CB41" s="170"/>
      <c r="CC41" s="170"/>
      <c r="CD41" s="170"/>
      <c r="CE41" s="170"/>
      <c r="CF41" s="170"/>
      <c r="CG41" s="170"/>
      <c r="CH41" s="170"/>
      <c r="CI41" s="170"/>
      <c r="CJ41" s="170"/>
      <c r="CK41" s="170"/>
      <c r="CL41" s="170"/>
      <c r="CM41" s="170"/>
      <c r="CN41" s="170"/>
      <c r="CO41" s="170"/>
      <c r="CP41" s="170"/>
      <c r="CQ41" s="170"/>
      <c r="CR41" s="170"/>
      <c r="CS41" s="170"/>
      <c r="CT41" s="170"/>
      <c r="CU41" s="170"/>
      <c r="CV41" s="170"/>
      <c r="CW41" s="170"/>
      <c r="CX41" s="170"/>
      <c r="CY41" s="170"/>
      <c r="CZ41" s="170"/>
      <c r="DA41" s="170"/>
      <c r="DB41" s="170"/>
      <c r="DC41" s="170"/>
      <c r="DD41" s="170"/>
      <c r="DE41" s="170"/>
      <c r="DF41" s="170"/>
      <c r="DG41" s="170"/>
      <c r="DH41" s="170"/>
      <c r="DI41" s="170"/>
      <c r="DJ41" s="170"/>
      <c r="DK41" s="170"/>
      <c r="DL41" s="170"/>
      <c r="DM41" s="170"/>
      <c r="DN41" s="170"/>
      <c r="DO41" s="170"/>
      <c r="DP41" s="170"/>
      <c r="DQ41" s="170"/>
      <c r="DR41" s="170"/>
      <c r="DS41" s="170"/>
      <c r="DT41" s="170"/>
      <c r="DU41" s="170"/>
      <c r="DV41" s="170"/>
      <c r="DW41" s="170"/>
      <c r="DX41" s="170"/>
      <c r="DY41" s="170"/>
      <c r="DZ41" s="170"/>
      <c r="EA41" s="170"/>
      <c r="EB41" s="170"/>
      <c r="EC41" s="170"/>
      <c r="ED41" s="170"/>
      <c r="EE41" s="170"/>
      <c r="EF41" s="170"/>
      <c r="EG41" s="170"/>
      <c r="EH41" s="170"/>
      <c r="EI41" s="170"/>
      <c r="EJ41" s="170"/>
      <c r="EK41" s="170"/>
      <c r="EL41" s="170"/>
      <c r="EM41" s="170"/>
      <c r="EN41" s="170"/>
      <c r="EO41" s="170"/>
      <c r="EP41" s="170"/>
      <c r="EQ41" s="170"/>
      <c r="ER41" s="170"/>
      <c r="ES41" s="170"/>
      <c r="ET41" s="170"/>
      <c r="EU41" s="170"/>
      <c r="EV41" s="170"/>
      <c r="EW41" s="170"/>
      <c r="EX41" s="170"/>
      <c r="EY41" s="170"/>
      <c r="EZ41" s="170"/>
      <c r="FA41" s="170"/>
      <c r="FB41" s="170"/>
      <c r="FC41" s="170"/>
      <c r="FD41" s="170"/>
      <c r="FE41" s="170"/>
      <c r="FF41" s="170"/>
      <c r="FG41" s="170"/>
      <c r="FH41" s="170"/>
      <c r="FI41" s="170"/>
      <c r="FJ41" s="170"/>
      <c r="FK41" s="170"/>
      <c r="FL41" s="170"/>
      <c r="FM41" s="170"/>
      <c r="FN41" s="170"/>
      <c r="FO41" s="170"/>
      <c r="FP41" s="170"/>
      <c r="FQ41" s="170"/>
      <c r="FR41" s="170"/>
      <c r="FS41" s="170"/>
      <c r="FT41" s="170"/>
      <c r="FU41" s="170"/>
      <c r="FV41" s="170"/>
      <c r="FW41" s="170"/>
      <c r="FX41" s="170"/>
      <c r="FY41" s="170"/>
      <c r="FZ41" s="170"/>
      <c r="GA41" s="170"/>
      <c r="GB41" s="170"/>
      <c r="GC41" s="170"/>
      <c r="GD41" s="170"/>
      <c r="GE41" s="170"/>
      <c r="GF41" s="170"/>
      <c r="GG41" s="170"/>
      <c r="GH41" s="170"/>
      <c r="GI41" s="170"/>
      <c r="GJ41" s="170"/>
      <c r="GK41" s="170"/>
      <c r="GL41" s="170"/>
      <c r="GM41" s="170"/>
      <c r="GN41" s="170"/>
      <c r="GO41" s="170"/>
      <c r="GP41" s="170"/>
      <c r="GQ41" s="170"/>
      <c r="GR41" s="170"/>
      <c r="GS41" s="170"/>
      <c r="GT41" s="170"/>
      <c r="GU41" s="170"/>
      <c r="GV41" s="170"/>
      <c r="GW41" s="170"/>
      <c r="GX41" s="170"/>
      <c r="GY41" s="170"/>
      <c r="GZ41" s="170"/>
      <c r="HA41" s="170"/>
      <c r="HB41" s="170"/>
      <c r="HC41" s="170"/>
      <c r="HD41" s="170"/>
      <c r="HE41" s="170"/>
      <c r="HF41" s="170"/>
      <c r="HG41" s="170"/>
      <c r="HH41" s="170"/>
      <c r="HI41" s="170"/>
      <c r="HJ41" s="170"/>
      <c r="HK41" s="170"/>
      <c r="HL41" s="170"/>
      <c r="HM41" s="170"/>
      <c r="HN41" s="170"/>
      <c r="HO41" s="170"/>
      <c r="HP41" s="170"/>
      <c r="HQ41" s="170"/>
      <c r="HR41" s="170"/>
      <c r="HS41" s="170"/>
      <c r="HT41" s="170"/>
      <c r="HU41" s="170"/>
      <c r="HV41" s="170"/>
      <c r="HW41" s="170"/>
      <c r="HX41" s="170"/>
      <c r="HY41" s="170"/>
      <c r="HZ41" s="170"/>
      <c r="IA41" s="170"/>
      <c r="IB41" s="170"/>
      <c r="IC41" s="170"/>
      <c r="ID41" s="170"/>
      <c r="IE41" s="170"/>
      <c r="IF41" s="170"/>
      <c r="IG41" s="170"/>
      <c r="IH41" s="170"/>
      <c r="II41" s="170"/>
      <c r="IJ41" s="170"/>
      <c r="IK41" s="170"/>
      <c r="IL41" s="170"/>
      <c r="IM41" s="170"/>
      <c r="IN41" s="170"/>
      <c r="IO41" s="170"/>
      <c r="IP41" s="170"/>
      <c r="IQ41" s="170"/>
      <c r="IR41" s="170"/>
      <c r="IS41" s="170"/>
      <c r="IT41" s="170"/>
      <c r="IU41" s="170"/>
      <c r="IV41" s="170"/>
      <c r="IW41" s="170"/>
    </row>
    <row r="42" customFormat="false" ht="12.75" hidden="false" customHeight="false" outlineLevel="0" collapsed="false">
      <c r="A42" s="106" t="n">
        <f aca="false">A41+1</f>
        <v>42</v>
      </c>
      <c r="B42" s="11" t="s">
        <v>325</v>
      </c>
      <c r="D42" s="198" t="n">
        <f aca="false">IF(SUM($C$41:D41)&lt;0,0,IRR($C$41:D41))</f>
        <v>0</v>
      </c>
      <c r="E42" s="198" t="n">
        <f aca="false">IF(SUM($C$41:E41)&lt;0,0,IRR($C$41:E41))</f>
        <v>0</v>
      </c>
      <c r="F42" s="198" t="n">
        <f aca="false">IF(SUM($C$41:F41)&lt;0,0,IRR($C$41:F41))</f>
        <v>0</v>
      </c>
      <c r="G42" s="198" t="n">
        <f aca="false">IF(SUM($C$41:G41)&lt;0,0,IRR($C$41:G41))</f>
        <v>0</v>
      </c>
      <c r="H42" s="198" t="n">
        <f aca="false">IF(SUM($C$41:H41)&lt;0,0,IRR($C$41:H41))</f>
        <v>0.165</v>
      </c>
      <c r="I42" s="198" t="n">
        <f aca="false">IF(SUM($C$41:I41)&lt;0,0,IRR($C$41:I41))</f>
        <v>0.165</v>
      </c>
      <c r="J42" s="198" t="n">
        <f aca="false">IF(SUM($C$41:J41)&lt;0,0,IRR($C$41:J41))</f>
        <v>0.165</v>
      </c>
      <c r="K42" s="198" t="n">
        <f aca="false">IF(SUM($C$41:K41)&lt;0,0,IRR($C$41:K41))</f>
        <v>0.165</v>
      </c>
      <c r="L42" s="198" t="n">
        <f aca="false">IF(SUM($C$41:L41)&lt;0,0,IRR($C$41:L41))</f>
        <v>0.165</v>
      </c>
      <c r="M42" s="198" t="n">
        <f aca="false">IF(SUM($C$41:M41)&lt;0,0,IRR($C$41:M41))</f>
        <v>0.165</v>
      </c>
      <c r="N42" s="198" t="n">
        <f aca="false">IF(SUM($C$41:N41)&lt;0,0,IRR($C$41:N41))</f>
        <v>0.165</v>
      </c>
      <c r="O42" s="198" t="n">
        <f aca="false">IF(SUM($C$41:O41)&lt;0,0,IRR($C$41:O41))</f>
        <v>0.165</v>
      </c>
      <c r="P42" s="198" t="n">
        <f aca="false">IF(SUM($C$41:P41)&lt;0,0,IRR($C$41:P41))</f>
        <v>0.165</v>
      </c>
      <c r="Q42" s="198" t="n">
        <f aca="false">IF(SUM($C$41:Q41)&lt;0,0,IRR($C$41:Q41))</f>
        <v>0.165</v>
      </c>
      <c r="R42" s="198" t="n">
        <f aca="false">IF(SUM($C$41:R41)&lt;0,0,IRR($C$41:R41))</f>
        <v>0.165</v>
      </c>
      <c r="S42" s="198" t="n">
        <f aca="false">IF(SUM($C$41:S41)&lt;0,0,IRR($C$41:S41))</f>
        <v>0.165</v>
      </c>
      <c r="T42" s="198" t="n">
        <f aca="false">IF(SUM($C$41:T41)&lt;0,0,IRR($C$41:T41))</f>
        <v>0.165</v>
      </c>
      <c r="U42" s="198" t="n">
        <f aca="false">IF(SUM($C$41:U41)&lt;0,0,IRR($C$41:U41))</f>
        <v>0.165</v>
      </c>
      <c r="V42" s="198" t="n">
        <f aca="false">IF(SUM($C$41:V41)&lt;0,0,IRR($C$41:V41))</f>
        <v>0.165</v>
      </c>
      <c r="W42" s="198" t="n">
        <f aca="false">IF(SUM($C$41:W41)&lt;0,0,IRR($C$41:W41))</f>
        <v>0.165</v>
      </c>
      <c r="X42" s="113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  <c r="AO42" s="170"/>
      <c r="AP42" s="170"/>
      <c r="AQ42" s="170"/>
      <c r="AR42" s="170"/>
      <c r="AS42" s="170"/>
      <c r="AT42" s="170"/>
      <c r="AU42" s="170"/>
      <c r="AV42" s="170"/>
      <c r="AW42" s="170"/>
      <c r="AX42" s="170"/>
      <c r="AY42" s="170"/>
      <c r="AZ42" s="170"/>
      <c r="BA42" s="170"/>
      <c r="BB42" s="170"/>
      <c r="BC42" s="170"/>
      <c r="BD42" s="170"/>
      <c r="BE42" s="170"/>
      <c r="BF42" s="170"/>
      <c r="BG42" s="170"/>
      <c r="BH42" s="170"/>
      <c r="BI42" s="170"/>
      <c r="BJ42" s="170"/>
      <c r="BK42" s="170"/>
      <c r="BL42" s="170"/>
      <c r="BM42" s="170"/>
      <c r="BN42" s="170"/>
      <c r="BO42" s="170"/>
      <c r="BP42" s="170"/>
      <c r="BQ42" s="170"/>
      <c r="BR42" s="170"/>
      <c r="BS42" s="170"/>
      <c r="BT42" s="170"/>
      <c r="BU42" s="170"/>
      <c r="BV42" s="170"/>
      <c r="BW42" s="170"/>
      <c r="BX42" s="170"/>
      <c r="BY42" s="170"/>
      <c r="BZ42" s="170"/>
      <c r="CA42" s="170"/>
      <c r="CB42" s="170"/>
      <c r="CC42" s="170"/>
      <c r="CD42" s="170"/>
      <c r="CE42" s="170"/>
      <c r="CF42" s="170"/>
      <c r="CG42" s="170"/>
      <c r="CH42" s="170"/>
      <c r="CI42" s="170"/>
      <c r="CJ42" s="170"/>
      <c r="CK42" s="170"/>
      <c r="CL42" s="170"/>
      <c r="CM42" s="170"/>
      <c r="CN42" s="170"/>
      <c r="CO42" s="170"/>
      <c r="CP42" s="170"/>
      <c r="CQ42" s="170"/>
      <c r="CR42" s="170"/>
      <c r="CS42" s="170"/>
      <c r="CT42" s="170"/>
      <c r="CU42" s="170"/>
      <c r="CV42" s="170"/>
      <c r="CW42" s="170"/>
      <c r="CX42" s="170"/>
      <c r="CY42" s="170"/>
      <c r="CZ42" s="170"/>
      <c r="DA42" s="170"/>
      <c r="DB42" s="170"/>
      <c r="DC42" s="170"/>
      <c r="DD42" s="170"/>
      <c r="DE42" s="170"/>
      <c r="DF42" s="170"/>
      <c r="DG42" s="170"/>
      <c r="DH42" s="170"/>
      <c r="DI42" s="170"/>
      <c r="DJ42" s="170"/>
      <c r="DK42" s="170"/>
      <c r="DL42" s="170"/>
      <c r="DM42" s="170"/>
      <c r="DN42" s="170"/>
      <c r="DO42" s="170"/>
      <c r="DP42" s="170"/>
      <c r="DQ42" s="170"/>
      <c r="DR42" s="170"/>
      <c r="DS42" s="170"/>
      <c r="DT42" s="170"/>
      <c r="DU42" s="170"/>
      <c r="DV42" s="170"/>
      <c r="DW42" s="170"/>
      <c r="DX42" s="170"/>
      <c r="DY42" s="170"/>
      <c r="DZ42" s="170"/>
      <c r="EA42" s="170"/>
      <c r="EB42" s="170"/>
      <c r="EC42" s="170"/>
      <c r="ED42" s="170"/>
      <c r="EE42" s="170"/>
      <c r="EF42" s="170"/>
      <c r="EG42" s="170"/>
      <c r="EH42" s="170"/>
      <c r="EI42" s="170"/>
      <c r="EJ42" s="170"/>
      <c r="EK42" s="170"/>
      <c r="EL42" s="170"/>
      <c r="EM42" s="170"/>
      <c r="EN42" s="170"/>
      <c r="EO42" s="170"/>
      <c r="EP42" s="170"/>
      <c r="EQ42" s="170"/>
      <c r="ER42" s="170"/>
      <c r="ES42" s="170"/>
      <c r="ET42" s="170"/>
      <c r="EU42" s="170"/>
      <c r="EV42" s="170"/>
      <c r="EW42" s="170"/>
      <c r="EX42" s="170"/>
      <c r="EY42" s="170"/>
      <c r="EZ42" s="170"/>
      <c r="FA42" s="170"/>
      <c r="FB42" s="170"/>
      <c r="FC42" s="170"/>
      <c r="FD42" s="170"/>
      <c r="FE42" s="170"/>
      <c r="FF42" s="170"/>
      <c r="FG42" s="170"/>
      <c r="FH42" s="170"/>
      <c r="FI42" s="170"/>
      <c r="FJ42" s="170"/>
      <c r="FK42" s="170"/>
      <c r="FL42" s="170"/>
      <c r="FM42" s="170"/>
      <c r="FN42" s="170"/>
      <c r="FO42" s="170"/>
      <c r="FP42" s="170"/>
      <c r="FQ42" s="170"/>
      <c r="FR42" s="170"/>
      <c r="FS42" s="170"/>
      <c r="FT42" s="170"/>
      <c r="FU42" s="170"/>
      <c r="FV42" s="170"/>
      <c r="FW42" s="170"/>
      <c r="FX42" s="170"/>
      <c r="FY42" s="170"/>
      <c r="FZ42" s="170"/>
      <c r="GA42" s="170"/>
      <c r="GB42" s="170"/>
      <c r="GC42" s="170"/>
      <c r="GD42" s="170"/>
      <c r="GE42" s="170"/>
      <c r="GF42" s="170"/>
      <c r="GG42" s="170"/>
      <c r="GH42" s="170"/>
      <c r="GI42" s="170"/>
      <c r="GJ42" s="170"/>
      <c r="GK42" s="170"/>
      <c r="GL42" s="170"/>
      <c r="GM42" s="170"/>
      <c r="GN42" s="170"/>
      <c r="GO42" s="170"/>
      <c r="GP42" s="170"/>
      <c r="GQ42" s="170"/>
      <c r="GR42" s="170"/>
      <c r="GS42" s="170"/>
      <c r="GT42" s="170"/>
      <c r="GU42" s="170"/>
      <c r="GV42" s="170"/>
      <c r="GW42" s="170"/>
      <c r="GX42" s="170"/>
      <c r="GY42" s="170"/>
      <c r="GZ42" s="170"/>
      <c r="HA42" s="170"/>
      <c r="HB42" s="170"/>
      <c r="HC42" s="170"/>
      <c r="HD42" s="170"/>
      <c r="HE42" s="170"/>
      <c r="HF42" s="170"/>
      <c r="HG42" s="170"/>
      <c r="HH42" s="170"/>
      <c r="HI42" s="170"/>
      <c r="HJ42" s="170"/>
      <c r="HK42" s="170"/>
      <c r="HL42" s="170"/>
      <c r="HM42" s="170"/>
      <c r="HN42" s="170"/>
      <c r="HO42" s="170"/>
      <c r="HP42" s="170"/>
      <c r="HQ42" s="170"/>
      <c r="HR42" s="170"/>
      <c r="HS42" s="170"/>
      <c r="HT42" s="170"/>
      <c r="HU42" s="170"/>
      <c r="HV42" s="170"/>
      <c r="HW42" s="170"/>
      <c r="HX42" s="170"/>
      <c r="HY42" s="170"/>
      <c r="HZ42" s="170"/>
      <c r="IA42" s="170"/>
      <c r="IB42" s="170"/>
      <c r="IC42" s="170"/>
      <c r="ID42" s="170"/>
      <c r="IE42" s="170"/>
      <c r="IF42" s="170"/>
      <c r="IG42" s="170"/>
      <c r="IH42" s="170"/>
      <c r="II42" s="170"/>
      <c r="IJ42" s="170"/>
      <c r="IK42" s="170"/>
      <c r="IL42" s="170"/>
      <c r="IM42" s="170"/>
      <c r="IN42" s="170"/>
      <c r="IO42" s="170"/>
      <c r="IP42" s="170"/>
      <c r="IQ42" s="170"/>
      <c r="IR42" s="170"/>
      <c r="IS42" s="170"/>
      <c r="IT42" s="170"/>
      <c r="IU42" s="170"/>
      <c r="IV42" s="170"/>
      <c r="IW42" s="170"/>
    </row>
    <row r="43" customFormat="false" ht="12.75" hidden="false" customHeight="false" outlineLevel="0" collapsed="false">
      <c r="A43" s="106" t="n">
        <f aca="false">A42+1</f>
        <v>43</v>
      </c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13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0"/>
      <c r="AK43" s="170"/>
      <c r="AL43" s="170"/>
      <c r="AM43" s="170"/>
      <c r="AN43" s="170"/>
      <c r="AO43" s="170"/>
      <c r="AP43" s="170"/>
      <c r="AQ43" s="170"/>
      <c r="AR43" s="170"/>
      <c r="AS43" s="170"/>
      <c r="AT43" s="170"/>
      <c r="AU43" s="170"/>
      <c r="AV43" s="170"/>
      <c r="AW43" s="170"/>
      <c r="AX43" s="170"/>
      <c r="AY43" s="170"/>
      <c r="AZ43" s="170"/>
      <c r="BA43" s="170"/>
      <c r="BB43" s="170"/>
      <c r="BC43" s="170"/>
      <c r="BD43" s="170"/>
      <c r="BE43" s="170"/>
      <c r="BF43" s="170"/>
      <c r="BG43" s="170"/>
      <c r="BH43" s="170"/>
      <c r="BI43" s="170"/>
      <c r="BJ43" s="170"/>
      <c r="BK43" s="170"/>
      <c r="BL43" s="170"/>
      <c r="BM43" s="170"/>
      <c r="BN43" s="170"/>
      <c r="BO43" s="170"/>
      <c r="BP43" s="170"/>
      <c r="BQ43" s="170"/>
      <c r="BR43" s="170"/>
      <c r="BS43" s="170"/>
      <c r="BT43" s="170"/>
      <c r="BU43" s="170"/>
      <c r="BV43" s="170"/>
      <c r="BW43" s="170"/>
      <c r="BX43" s="170"/>
      <c r="BY43" s="170"/>
      <c r="BZ43" s="170"/>
      <c r="CA43" s="170"/>
      <c r="CB43" s="170"/>
      <c r="CC43" s="170"/>
      <c r="CD43" s="170"/>
      <c r="CE43" s="170"/>
      <c r="CF43" s="170"/>
      <c r="CG43" s="170"/>
      <c r="CH43" s="170"/>
      <c r="CI43" s="170"/>
      <c r="CJ43" s="170"/>
      <c r="CK43" s="170"/>
      <c r="CL43" s="170"/>
      <c r="CM43" s="170"/>
      <c r="CN43" s="170"/>
      <c r="CO43" s="170"/>
      <c r="CP43" s="170"/>
      <c r="CQ43" s="170"/>
      <c r="CR43" s="170"/>
      <c r="CS43" s="170"/>
      <c r="CT43" s="170"/>
      <c r="CU43" s="170"/>
      <c r="CV43" s="170"/>
      <c r="CW43" s="170"/>
      <c r="CX43" s="170"/>
      <c r="CY43" s="170"/>
      <c r="CZ43" s="170"/>
      <c r="DA43" s="170"/>
      <c r="DB43" s="170"/>
      <c r="DC43" s="170"/>
      <c r="DD43" s="170"/>
      <c r="DE43" s="170"/>
      <c r="DF43" s="170"/>
      <c r="DG43" s="170"/>
      <c r="DH43" s="170"/>
      <c r="DI43" s="170"/>
      <c r="DJ43" s="170"/>
      <c r="DK43" s="170"/>
      <c r="DL43" s="170"/>
      <c r="DM43" s="170"/>
      <c r="DN43" s="170"/>
      <c r="DO43" s="170"/>
      <c r="DP43" s="170"/>
      <c r="DQ43" s="170"/>
      <c r="DR43" s="170"/>
      <c r="DS43" s="170"/>
      <c r="DT43" s="170"/>
      <c r="DU43" s="170"/>
      <c r="DV43" s="170"/>
      <c r="DW43" s="170"/>
      <c r="DX43" s="170"/>
      <c r="DY43" s="170"/>
      <c r="DZ43" s="170"/>
      <c r="EA43" s="170"/>
      <c r="EB43" s="170"/>
      <c r="EC43" s="170"/>
      <c r="ED43" s="170"/>
      <c r="EE43" s="170"/>
      <c r="EF43" s="170"/>
      <c r="EG43" s="170"/>
      <c r="EH43" s="170"/>
      <c r="EI43" s="170"/>
      <c r="EJ43" s="170"/>
      <c r="EK43" s="170"/>
      <c r="EL43" s="170"/>
      <c r="EM43" s="170"/>
      <c r="EN43" s="170"/>
      <c r="EO43" s="170"/>
      <c r="EP43" s="170"/>
      <c r="EQ43" s="170"/>
      <c r="ER43" s="170"/>
      <c r="ES43" s="170"/>
      <c r="ET43" s="170"/>
      <c r="EU43" s="170"/>
      <c r="EV43" s="170"/>
      <c r="EW43" s="170"/>
      <c r="EX43" s="170"/>
      <c r="EY43" s="170"/>
      <c r="EZ43" s="170"/>
      <c r="FA43" s="170"/>
      <c r="FB43" s="170"/>
      <c r="FC43" s="170"/>
      <c r="FD43" s="170"/>
      <c r="FE43" s="170"/>
      <c r="FF43" s="170"/>
      <c r="FG43" s="170"/>
      <c r="FH43" s="170"/>
      <c r="FI43" s="170"/>
      <c r="FJ43" s="170"/>
      <c r="FK43" s="170"/>
      <c r="FL43" s="170"/>
      <c r="FM43" s="170"/>
      <c r="FN43" s="170"/>
      <c r="FO43" s="170"/>
      <c r="FP43" s="170"/>
      <c r="FQ43" s="170"/>
      <c r="FR43" s="170"/>
      <c r="FS43" s="170"/>
      <c r="FT43" s="170"/>
      <c r="FU43" s="170"/>
      <c r="FV43" s="170"/>
      <c r="FW43" s="170"/>
      <c r="FX43" s="170"/>
      <c r="FY43" s="170"/>
      <c r="FZ43" s="170"/>
      <c r="GA43" s="170"/>
      <c r="GB43" s="170"/>
      <c r="GC43" s="170"/>
      <c r="GD43" s="170"/>
      <c r="GE43" s="170"/>
      <c r="GF43" s="170"/>
      <c r="GG43" s="170"/>
      <c r="GH43" s="170"/>
      <c r="GI43" s="170"/>
      <c r="GJ43" s="170"/>
      <c r="GK43" s="170"/>
      <c r="GL43" s="170"/>
      <c r="GM43" s="170"/>
      <c r="GN43" s="170"/>
      <c r="GO43" s="170"/>
      <c r="GP43" s="170"/>
      <c r="GQ43" s="170"/>
      <c r="GR43" s="170"/>
      <c r="GS43" s="170"/>
      <c r="GT43" s="170"/>
      <c r="GU43" s="170"/>
      <c r="GV43" s="170"/>
      <c r="GW43" s="170"/>
      <c r="GX43" s="170"/>
      <c r="GY43" s="170"/>
      <c r="GZ43" s="170"/>
      <c r="HA43" s="170"/>
      <c r="HB43" s="170"/>
      <c r="HC43" s="170"/>
      <c r="HD43" s="170"/>
      <c r="HE43" s="170"/>
      <c r="HF43" s="170"/>
      <c r="HG43" s="170"/>
      <c r="HH43" s="170"/>
      <c r="HI43" s="170"/>
      <c r="HJ43" s="170"/>
      <c r="HK43" s="170"/>
      <c r="HL43" s="170"/>
      <c r="HM43" s="170"/>
      <c r="HN43" s="170"/>
      <c r="HO43" s="170"/>
      <c r="HP43" s="170"/>
      <c r="HQ43" s="170"/>
      <c r="HR43" s="170"/>
      <c r="HS43" s="170"/>
      <c r="HT43" s="170"/>
      <c r="HU43" s="170"/>
      <c r="HV43" s="170"/>
      <c r="HW43" s="170"/>
      <c r="HX43" s="170"/>
      <c r="HY43" s="170"/>
      <c r="HZ43" s="170"/>
      <c r="IA43" s="170"/>
      <c r="IB43" s="170"/>
      <c r="IC43" s="170"/>
      <c r="ID43" s="170"/>
      <c r="IE43" s="170"/>
      <c r="IF43" s="170"/>
      <c r="IG43" s="170"/>
      <c r="IH43" s="170"/>
      <c r="II43" s="170"/>
      <c r="IJ43" s="170"/>
      <c r="IK43" s="170"/>
      <c r="IL43" s="170"/>
      <c r="IM43" s="170"/>
      <c r="IN43" s="170"/>
      <c r="IO43" s="170"/>
      <c r="IP43" s="170"/>
      <c r="IQ43" s="170"/>
      <c r="IR43" s="170"/>
      <c r="IS43" s="170"/>
      <c r="IT43" s="170"/>
      <c r="IU43" s="170"/>
      <c r="IV43" s="170"/>
      <c r="IW43" s="170"/>
    </row>
    <row r="44" customFormat="false" ht="12.75" hidden="false" customHeight="false" outlineLevel="0" collapsed="false">
      <c r="A44" s="106" t="n">
        <f aca="false">A43+1</f>
        <v>44</v>
      </c>
      <c r="B44" s="11" t="s">
        <v>326</v>
      </c>
      <c r="D44" s="198" t="n">
        <f aca="false">1-D29</f>
        <v>0.01</v>
      </c>
      <c r="E44" s="198" t="n">
        <f aca="false">1-E29</f>
        <v>0.01</v>
      </c>
      <c r="F44" s="198" t="n">
        <f aca="false">1-F29</f>
        <v>0.01</v>
      </c>
      <c r="G44" s="198" t="n">
        <f aca="false">1-G29</f>
        <v>0.01</v>
      </c>
      <c r="H44" s="198" t="n">
        <f aca="false">1-H29</f>
        <v>0.01</v>
      </c>
      <c r="I44" s="198" t="n">
        <f aca="false">1-I29</f>
        <v>0.01</v>
      </c>
      <c r="J44" s="198" t="n">
        <f aca="false">1-J29</f>
        <v>0.01</v>
      </c>
      <c r="K44" s="198" t="n">
        <f aca="false">1-K29</f>
        <v>0.01</v>
      </c>
      <c r="L44" s="198" t="n">
        <f aca="false">1-L29</f>
        <v>0.01</v>
      </c>
      <c r="M44" s="198" t="n">
        <f aca="false">1-M29</f>
        <v>0.01</v>
      </c>
      <c r="N44" s="198" t="n">
        <f aca="false">1-N29</f>
        <v>0.01</v>
      </c>
      <c r="O44" s="198" t="n">
        <f aca="false">1-O29</f>
        <v>0.01</v>
      </c>
      <c r="P44" s="198" t="n">
        <f aca="false">1-P29</f>
        <v>0.01</v>
      </c>
      <c r="Q44" s="198" t="n">
        <f aca="false">1-Q29</f>
        <v>0.01</v>
      </c>
      <c r="R44" s="198" t="n">
        <f aca="false">1-R29</f>
        <v>0.01</v>
      </c>
      <c r="S44" s="198" t="n">
        <f aca="false">1-S29</f>
        <v>0.01</v>
      </c>
      <c r="T44" s="198" t="n">
        <f aca="false">1-T29</f>
        <v>0.01</v>
      </c>
      <c r="U44" s="198" t="n">
        <f aca="false">1-U29</f>
        <v>0.01</v>
      </c>
      <c r="V44" s="198" t="n">
        <f aca="false">1-V29</f>
        <v>0.01</v>
      </c>
      <c r="W44" s="198" t="n">
        <f aca="false">1-W29</f>
        <v>0.01</v>
      </c>
      <c r="X44" s="113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0"/>
      <c r="AK44" s="170"/>
      <c r="AL44" s="170"/>
      <c r="AM44" s="170"/>
      <c r="AN44" s="170"/>
      <c r="AO44" s="170"/>
      <c r="AP44" s="170"/>
      <c r="AQ44" s="170"/>
      <c r="AR44" s="170"/>
      <c r="AS44" s="170"/>
      <c r="AT44" s="170"/>
      <c r="AU44" s="170"/>
      <c r="AV44" s="170"/>
      <c r="AW44" s="170"/>
      <c r="AX44" s="170"/>
      <c r="AY44" s="170"/>
      <c r="AZ44" s="170"/>
      <c r="BA44" s="170"/>
      <c r="BB44" s="170"/>
      <c r="BC44" s="170"/>
      <c r="BD44" s="170"/>
      <c r="BE44" s="170"/>
      <c r="BF44" s="170"/>
      <c r="BG44" s="170"/>
      <c r="BH44" s="170"/>
      <c r="BI44" s="170"/>
      <c r="BJ44" s="170"/>
      <c r="BK44" s="170"/>
      <c r="BL44" s="170"/>
      <c r="BM44" s="170"/>
      <c r="BN44" s="170"/>
      <c r="BO44" s="170"/>
      <c r="BP44" s="170"/>
      <c r="BQ44" s="170"/>
      <c r="BR44" s="170"/>
      <c r="BS44" s="170"/>
      <c r="BT44" s="170"/>
      <c r="BU44" s="170"/>
      <c r="BV44" s="170"/>
      <c r="BW44" s="170"/>
      <c r="BX44" s="170"/>
      <c r="BY44" s="170"/>
      <c r="BZ44" s="170"/>
      <c r="CA44" s="170"/>
      <c r="CB44" s="170"/>
      <c r="CC44" s="170"/>
      <c r="CD44" s="170"/>
      <c r="CE44" s="170"/>
      <c r="CF44" s="170"/>
      <c r="CG44" s="170"/>
      <c r="CH44" s="170"/>
      <c r="CI44" s="170"/>
      <c r="CJ44" s="170"/>
      <c r="CK44" s="170"/>
      <c r="CL44" s="170"/>
      <c r="CM44" s="170"/>
      <c r="CN44" s="170"/>
      <c r="CO44" s="170"/>
      <c r="CP44" s="170"/>
      <c r="CQ44" s="170"/>
      <c r="CR44" s="170"/>
      <c r="CS44" s="170"/>
      <c r="CT44" s="170"/>
      <c r="CU44" s="170"/>
      <c r="CV44" s="170"/>
      <c r="CW44" s="170"/>
      <c r="CX44" s="170"/>
      <c r="CY44" s="170"/>
      <c r="CZ44" s="170"/>
      <c r="DA44" s="170"/>
      <c r="DB44" s="170"/>
      <c r="DC44" s="170"/>
      <c r="DD44" s="170"/>
      <c r="DE44" s="170"/>
      <c r="DF44" s="170"/>
      <c r="DG44" s="170"/>
      <c r="DH44" s="170"/>
      <c r="DI44" s="170"/>
      <c r="DJ44" s="170"/>
      <c r="DK44" s="170"/>
      <c r="DL44" s="170"/>
      <c r="DM44" s="170"/>
      <c r="DN44" s="170"/>
      <c r="DO44" s="170"/>
      <c r="DP44" s="170"/>
      <c r="DQ44" s="170"/>
      <c r="DR44" s="170"/>
      <c r="DS44" s="170"/>
      <c r="DT44" s="170"/>
      <c r="DU44" s="170"/>
      <c r="DV44" s="170"/>
      <c r="DW44" s="170"/>
      <c r="DX44" s="170"/>
      <c r="DY44" s="170"/>
      <c r="DZ44" s="170"/>
      <c r="EA44" s="170"/>
      <c r="EB44" s="170"/>
      <c r="EC44" s="170"/>
      <c r="ED44" s="170"/>
      <c r="EE44" s="170"/>
      <c r="EF44" s="170"/>
      <c r="EG44" s="170"/>
      <c r="EH44" s="170"/>
      <c r="EI44" s="170"/>
      <c r="EJ44" s="170"/>
      <c r="EK44" s="170"/>
      <c r="EL44" s="170"/>
      <c r="EM44" s="170"/>
      <c r="EN44" s="170"/>
      <c r="EO44" s="170"/>
      <c r="EP44" s="170"/>
      <c r="EQ44" s="170"/>
      <c r="ER44" s="170"/>
      <c r="ES44" s="170"/>
      <c r="ET44" s="170"/>
      <c r="EU44" s="170"/>
      <c r="EV44" s="170"/>
      <c r="EW44" s="170"/>
      <c r="EX44" s="170"/>
      <c r="EY44" s="170"/>
      <c r="EZ44" s="170"/>
      <c r="FA44" s="170"/>
      <c r="FB44" s="170"/>
      <c r="FC44" s="170"/>
      <c r="FD44" s="170"/>
      <c r="FE44" s="170"/>
      <c r="FF44" s="170"/>
      <c r="FG44" s="170"/>
      <c r="FH44" s="170"/>
      <c r="FI44" s="170"/>
      <c r="FJ44" s="170"/>
      <c r="FK44" s="170"/>
      <c r="FL44" s="170"/>
      <c r="FM44" s="170"/>
      <c r="FN44" s="170"/>
      <c r="FO44" s="170"/>
      <c r="FP44" s="170"/>
      <c r="FQ44" s="170"/>
      <c r="FR44" s="170"/>
      <c r="FS44" s="170"/>
      <c r="FT44" s="170"/>
      <c r="FU44" s="170"/>
      <c r="FV44" s="170"/>
      <c r="FW44" s="170"/>
      <c r="FX44" s="170"/>
      <c r="FY44" s="170"/>
      <c r="FZ44" s="170"/>
      <c r="GA44" s="170"/>
      <c r="GB44" s="170"/>
      <c r="GC44" s="170"/>
      <c r="GD44" s="170"/>
      <c r="GE44" s="170"/>
      <c r="GF44" s="170"/>
      <c r="GG44" s="170"/>
      <c r="GH44" s="170"/>
      <c r="GI44" s="170"/>
      <c r="GJ44" s="170"/>
      <c r="GK44" s="170"/>
      <c r="GL44" s="170"/>
      <c r="GM44" s="170"/>
      <c r="GN44" s="170"/>
      <c r="GO44" s="170"/>
      <c r="GP44" s="170"/>
      <c r="GQ44" s="170"/>
      <c r="GR44" s="170"/>
      <c r="GS44" s="170"/>
      <c r="GT44" s="170"/>
      <c r="GU44" s="170"/>
      <c r="GV44" s="170"/>
      <c r="GW44" s="170"/>
      <c r="GX44" s="170"/>
      <c r="GY44" s="170"/>
      <c r="GZ44" s="170"/>
      <c r="HA44" s="170"/>
      <c r="HB44" s="170"/>
      <c r="HC44" s="170"/>
      <c r="HD44" s="170"/>
      <c r="HE44" s="170"/>
      <c r="HF44" s="170"/>
      <c r="HG44" s="170"/>
      <c r="HH44" s="170"/>
      <c r="HI44" s="170"/>
      <c r="HJ44" s="170"/>
      <c r="HK44" s="170"/>
      <c r="HL44" s="170"/>
      <c r="HM44" s="170"/>
      <c r="HN44" s="170"/>
      <c r="HO44" s="170"/>
      <c r="HP44" s="170"/>
      <c r="HQ44" s="170"/>
      <c r="HR44" s="170"/>
      <c r="HS44" s="170"/>
      <c r="HT44" s="170"/>
      <c r="HU44" s="170"/>
      <c r="HV44" s="170"/>
      <c r="HW44" s="170"/>
      <c r="HX44" s="170"/>
      <c r="HY44" s="170"/>
      <c r="HZ44" s="170"/>
      <c r="IA44" s="170"/>
      <c r="IB44" s="170"/>
      <c r="IC44" s="170"/>
      <c r="ID44" s="170"/>
      <c r="IE44" s="170"/>
      <c r="IF44" s="170"/>
      <c r="IG44" s="170"/>
      <c r="IH44" s="170"/>
      <c r="II44" s="170"/>
      <c r="IJ44" s="170"/>
      <c r="IK44" s="170"/>
      <c r="IL44" s="170"/>
      <c r="IM44" s="170"/>
      <c r="IN44" s="170"/>
      <c r="IO44" s="170"/>
      <c r="IP44" s="170"/>
      <c r="IQ44" s="170"/>
      <c r="IR44" s="170"/>
      <c r="IS44" s="170"/>
      <c r="IT44" s="170"/>
      <c r="IU44" s="170"/>
      <c r="IV44" s="170"/>
      <c r="IW44" s="170"/>
    </row>
    <row r="45" customFormat="false" ht="12.75" hidden="false" customHeight="false" outlineLevel="0" collapsed="false">
      <c r="A45" s="106" t="n">
        <f aca="false">A44+1</f>
        <v>45</v>
      </c>
      <c r="B45" s="11" t="s">
        <v>327</v>
      </c>
      <c r="D45" s="170" t="n">
        <f aca="false">IF(D36&lt;$C$35,D27-D31,IF(D37=1,(D39/D29)*D44,0))</f>
        <v>0</v>
      </c>
      <c r="E45" s="170" t="n">
        <f aca="false">IF(E36&lt;$C$35,E27-E31,IF(E37=1,(E39/E29)*E44,0))</f>
        <v>0</v>
      </c>
      <c r="F45" s="170" t="n">
        <f aca="false">IF(F36&lt;$C$35,F27-F31,IF(F37=1,(F39/F29)*F44,0))</f>
        <v>0</v>
      </c>
      <c r="G45" s="170" t="n">
        <f aca="false">IF(G36&lt;$C$35,G27-G31,IF(G37=1,(G39/G29)*G44,0))</f>
        <v>0</v>
      </c>
      <c r="H45" s="170" t="n">
        <f aca="false">IF(H36&lt;$C$35,H27-H31,IF(H37=1,(H39/H29)*H44,0))</f>
        <v>80.1761136362943</v>
      </c>
      <c r="I45" s="170" t="n">
        <f aca="false">IF(I36&lt;$C$35,I27-I31,IF(I37=1,(I39/I29)*I44,0))</f>
        <v>0</v>
      </c>
      <c r="J45" s="170" t="n">
        <f aca="false">IF(J36&lt;$C$35,J27-J31,IF(J37=1,(J39/J29)*J44,0))</f>
        <v>0</v>
      </c>
      <c r="K45" s="170" t="n">
        <f aca="false">IF(K36&lt;$C$35,K27-K31,IF(K37=1,(K39/K29)*K44,0))</f>
        <v>0</v>
      </c>
      <c r="L45" s="170" t="n">
        <f aca="false">IF(L36&lt;$C$35,L27-L31,IF(L37=1,(L39/L29)*L44,0))</f>
        <v>0</v>
      </c>
      <c r="M45" s="170" t="n">
        <f aca="false">IF(M36&lt;$C$35,M27-M31,IF(M37=1,(M39/M29)*M44,0))</f>
        <v>0</v>
      </c>
      <c r="N45" s="170" t="n">
        <f aca="false">IF(N36&lt;$C$35,N27-N31,IF(N37=1,(N39/N29)*N44,0))</f>
        <v>0</v>
      </c>
      <c r="O45" s="170" t="n">
        <f aca="false">IF(O36&lt;$C$35,O27-O31,IF(O37=1,(O39/O29)*O44,0))</f>
        <v>0</v>
      </c>
      <c r="P45" s="170" t="n">
        <f aca="false">IF(P36&lt;$C$35,P27-P31,IF(P37=1,(P39/P29)*P44,0))</f>
        <v>0</v>
      </c>
      <c r="Q45" s="170" t="n">
        <f aca="false">IF(Q36&lt;$C$35,Q27-Q31,IF(Q37=1,(Q39/Q29)*Q44,0))</f>
        <v>0</v>
      </c>
      <c r="R45" s="170" t="n">
        <f aca="false">IF(R36&lt;$C$35,R27-R31,IF(R37=1,(R39/R29)*R44,0))</f>
        <v>0</v>
      </c>
      <c r="S45" s="170" t="n">
        <f aca="false">IF(S36&lt;$C$35,S27-S31,IF(S37=1,(S39/S29)*S44,0))</f>
        <v>0</v>
      </c>
      <c r="T45" s="170" t="n">
        <f aca="false">IF(T36&lt;$C$35,T27-T31,IF(T37=1,(T39/T29)*T44,0))</f>
        <v>0</v>
      </c>
      <c r="U45" s="170" t="n">
        <f aca="false">IF(U36&lt;$C$35,U27-U31,IF(U37=1,(U39/U29)*U44,0))</f>
        <v>0</v>
      </c>
      <c r="V45" s="170" t="n">
        <f aca="false">IF(V36&lt;$C$35,V27-V31,IF(V37=1,(V39/V29)*V44,0))</f>
        <v>0</v>
      </c>
      <c r="W45" s="170" t="n">
        <f aca="false">IF(W36&lt;$C$35,W27-W31,IF(W37=1,(W39/W29)*W44,0))</f>
        <v>0</v>
      </c>
      <c r="X45" s="113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  <c r="AK45" s="170"/>
      <c r="AL45" s="170"/>
      <c r="AM45" s="170"/>
      <c r="AN45" s="170"/>
      <c r="AO45" s="170"/>
      <c r="AP45" s="170"/>
      <c r="AQ45" s="170"/>
      <c r="AR45" s="170"/>
      <c r="AS45" s="170"/>
      <c r="AT45" s="170"/>
      <c r="AU45" s="170"/>
      <c r="AV45" s="170"/>
      <c r="AW45" s="170"/>
      <c r="AX45" s="170"/>
      <c r="AY45" s="170"/>
      <c r="AZ45" s="170"/>
      <c r="BA45" s="170"/>
      <c r="BB45" s="170"/>
      <c r="BC45" s="170"/>
      <c r="BD45" s="170"/>
      <c r="BE45" s="170"/>
      <c r="BF45" s="170"/>
      <c r="BG45" s="170"/>
      <c r="BH45" s="170"/>
      <c r="BI45" s="170"/>
      <c r="BJ45" s="170"/>
      <c r="BK45" s="170"/>
      <c r="BL45" s="170"/>
      <c r="BM45" s="170"/>
      <c r="BN45" s="170"/>
      <c r="BO45" s="170"/>
      <c r="BP45" s="170"/>
      <c r="BQ45" s="170"/>
      <c r="BR45" s="170"/>
      <c r="BS45" s="170"/>
      <c r="BT45" s="170"/>
      <c r="BU45" s="170"/>
      <c r="BV45" s="170"/>
      <c r="BW45" s="170"/>
      <c r="BX45" s="170"/>
      <c r="BY45" s="170"/>
      <c r="BZ45" s="170"/>
      <c r="CA45" s="170"/>
      <c r="CB45" s="170"/>
      <c r="CC45" s="170"/>
      <c r="CD45" s="170"/>
      <c r="CE45" s="170"/>
      <c r="CF45" s="170"/>
      <c r="CG45" s="170"/>
      <c r="CH45" s="170"/>
      <c r="CI45" s="170"/>
      <c r="CJ45" s="170"/>
      <c r="CK45" s="170"/>
      <c r="CL45" s="170"/>
      <c r="CM45" s="170"/>
      <c r="CN45" s="170"/>
      <c r="CO45" s="170"/>
      <c r="CP45" s="170"/>
      <c r="CQ45" s="170"/>
      <c r="CR45" s="170"/>
      <c r="CS45" s="170"/>
      <c r="CT45" s="170"/>
      <c r="CU45" s="170"/>
      <c r="CV45" s="170"/>
      <c r="CW45" s="170"/>
      <c r="CX45" s="170"/>
      <c r="CY45" s="170"/>
      <c r="CZ45" s="170"/>
      <c r="DA45" s="170"/>
      <c r="DB45" s="170"/>
      <c r="DC45" s="170"/>
      <c r="DD45" s="170"/>
      <c r="DE45" s="170"/>
      <c r="DF45" s="170"/>
      <c r="DG45" s="170"/>
      <c r="DH45" s="170"/>
      <c r="DI45" s="170"/>
      <c r="DJ45" s="170"/>
      <c r="DK45" s="170"/>
      <c r="DL45" s="170"/>
      <c r="DM45" s="170"/>
      <c r="DN45" s="170"/>
      <c r="DO45" s="170"/>
      <c r="DP45" s="170"/>
      <c r="DQ45" s="170"/>
      <c r="DR45" s="170"/>
      <c r="DS45" s="170"/>
      <c r="DT45" s="170"/>
      <c r="DU45" s="170"/>
      <c r="DV45" s="170"/>
      <c r="DW45" s="170"/>
      <c r="DX45" s="170"/>
      <c r="DY45" s="170"/>
      <c r="DZ45" s="170"/>
      <c r="EA45" s="170"/>
      <c r="EB45" s="170"/>
      <c r="EC45" s="170"/>
      <c r="ED45" s="170"/>
      <c r="EE45" s="170"/>
      <c r="EF45" s="170"/>
      <c r="EG45" s="170"/>
      <c r="EH45" s="170"/>
      <c r="EI45" s="170"/>
      <c r="EJ45" s="170"/>
      <c r="EK45" s="170"/>
      <c r="EL45" s="170"/>
      <c r="EM45" s="170"/>
      <c r="EN45" s="170"/>
      <c r="EO45" s="170"/>
      <c r="EP45" s="170"/>
      <c r="EQ45" s="170"/>
      <c r="ER45" s="170"/>
      <c r="ES45" s="170"/>
      <c r="ET45" s="170"/>
      <c r="EU45" s="170"/>
      <c r="EV45" s="170"/>
      <c r="EW45" s="170"/>
      <c r="EX45" s="170"/>
      <c r="EY45" s="170"/>
      <c r="EZ45" s="170"/>
      <c r="FA45" s="170"/>
      <c r="FB45" s="170"/>
      <c r="FC45" s="170"/>
      <c r="FD45" s="170"/>
      <c r="FE45" s="170"/>
      <c r="FF45" s="170"/>
      <c r="FG45" s="170"/>
      <c r="FH45" s="170"/>
      <c r="FI45" s="170"/>
      <c r="FJ45" s="170"/>
      <c r="FK45" s="170"/>
      <c r="FL45" s="170"/>
      <c r="FM45" s="170"/>
      <c r="FN45" s="170"/>
      <c r="FO45" s="170"/>
      <c r="FP45" s="170"/>
      <c r="FQ45" s="170"/>
      <c r="FR45" s="170"/>
      <c r="FS45" s="170"/>
      <c r="FT45" s="170"/>
      <c r="FU45" s="170"/>
      <c r="FV45" s="170"/>
      <c r="FW45" s="170"/>
      <c r="FX45" s="170"/>
      <c r="FY45" s="170"/>
      <c r="FZ45" s="170"/>
      <c r="GA45" s="170"/>
      <c r="GB45" s="170"/>
      <c r="GC45" s="170"/>
      <c r="GD45" s="170"/>
      <c r="GE45" s="170"/>
      <c r="GF45" s="170"/>
      <c r="GG45" s="170"/>
      <c r="GH45" s="170"/>
      <c r="GI45" s="170"/>
      <c r="GJ45" s="170"/>
      <c r="GK45" s="170"/>
      <c r="GL45" s="170"/>
      <c r="GM45" s="170"/>
      <c r="GN45" s="170"/>
      <c r="GO45" s="170"/>
      <c r="GP45" s="170"/>
      <c r="GQ45" s="170"/>
      <c r="GR45" s="170"/>
      <c r="GS45" s="170"/>
      <c r="GT45" s="170"/>
      <c r="GU45" s="170"/>
      <c r="GV45" s="170"/>
      <c r="GW45" s="170"/>
      <c r="GX45" s="170"/>
      <c r="GY45" s="170"/>
      <c r="GZ45" s="170"/>
      <c r="HA45" s="170"/>
      <c r="HB45" s="170"/>
      <c r="HC45" s="170"/>
      <c r="HD45" s="170"/>
      <c r="HE45" s="170"/>
      <c r="HF45" s="170"/>
      <c r="HG45" s="170"/>
      <c r="HH45" s="170"/>
      <c r="HI45" s="170"/>
      <c r="HJ45" s="170"/>
      <c r="HK45" s="170"/>
      <c r="HL45" s="170"/>
      <c r="HM45" s="170"/>
      <c r="HN45" s="170"/>
      <c r="HO45" s="170"/>
      <c r="HP45" s="170"/>
      <c r="HQ45" s="170"/>
      <c r="HR45" s="170"/>
      <c r="HS45" s="170"/>
      <c r="HT45" s="170"/>
      <c r="HU45" s="170"/>
      <c r="HV45" s="170"/>
      <c r="HW45" s="170"/>
      <c r="HX45" s="170"/>
      <c r="HY45" s="170"/>
      <c r="HZ45" s="170"/>
      <c r="IA45" s="170"/>
      <c r="IB45" s="170"/>
      <c r="IC45" s="170"/>
      <c r="ID45" s="170"/>
      <c r="IE45" s="170"/>
      <c r="IF45" s="170"/>
      <c r="IG45" s="170"/>
      <c r="IH45" s="170"/>
      <c r="II45" s="170"/>
      <c r="IJ45" s="170"/>
      <c r="IK45" s="170"/>
      <c r="IL45" s="170"/>
      <c r="IM45" s="170"/>
      <c r="IN45" s="170"/>
      <c r="IO45" s="170"/>
      <c r="IP45" s="170"/>
      <c r="IQ45" s="170"/>
      <c r="IR45" s="170"/>
      <c r="IS45" s="170"/>
      <c r="IT45" s="170"/>
      <c r="IU45" s="170"/>
      <c r="IV45" s="170"/>
      <c r="IW45" s="170"/>
    </row>
    <row r="46" customFormat="false" ht="12.75" hidden="false" customHeight="false" outlineLevel="0" collapsed="false">
      <c r="A46" s="106" t="n">
        <f aca="false">A45+1</f>
        <v>46</v>
      </c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185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2.75" hidden="false" customHeight="false" outlineLevel="0" collapsed="false">
      <c r="A47" s="106" t="n">
        <f aca="false">A46+1</f>
        <v>47</v>
      </c>
      <c r="B47" s="168" t="s">
        <v>328</v>
      </c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13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L47" s="170"/>
      <c r="AM47" s="170"/>
      <c r="AN47" s="170"/>
      <c r="AO47" s="170"/>
      <c r="AP47" s="170"/>
      <c r="AQ47" s="170"/>
      <c r="AR47" s="170"/>
      <c r="AS47" s="170"/>
      <c r="AT47" s="170"/>
      <c r="AU47" s="170"/>
      <c r="AV47" s="170"/>
      <c r="AW47" s="170"/>
      <c r="AX47" s="170"/>
      <c r="AY47" s="170"/>
      <c r="AZ47" s="170"/>
      <c r="BA47" s="170"/>
      <c r="BB47" s="170"/>
      <c r="BC47" s="170"/>
      <c r="BD47" s="170"/>
      <c r="BE47" s="170"/>
      <c r="BF47" s="170"/>
      <c r="BG47" s="170"/>
      <c r="BH47" s="170"/>
      <c r="BI47" s="170"/>
      <c r="BJ47" s="170"/>
      <c r="BK47" s="170"/>
      <c r="BL47" s="170"/>
      <c r="BM47" s="170"/>
      <c r="BN47" s="170"/>
      <c r="BO47" s="170"/>
      <c r="BP47" s="170"/>
      <c r="BQ47" s="170"/>
      <c r="BR47" s="170"/>
      <c r="BS47" s="170"/>
      <c r="BT47" s="170"/>
      <c r="BU47" s="170"/>
      <c r="BV47" s="170"/>
      <c r="BW47" s="170"/>
      <c r="BX47" s="170"/>
      <c r="BY47" s="170"/>
      <c r="BZ47" s="170"/>
      <c r="CA47" s="170"/>
      <c r="CB47" s="170"/>
      <c r="CC47" s="170"/>
      <c r="CD47" s="170"/>
      <c r="CE47" s="170"/>
      <c r="CF47" s="170"/>
      <c r="CG47" s="170"/>
      <c r="CH47" s="170"/>
      <c r="CI47" s="170"/>
      <c r="CJ47" s="170"/>
      <c r="CK47" s="170"/>
      <c r="CL47" s="170"/>
      <c r="CM47" s="170"/>
      <c r="CN47" s="170"/>
      <c r="CO47" s="170"/>
      <c r="CP47" s="170"/>
      <c r="CQ47" s="170"/>
      <c r="CR47" s="170"/>
      <c r="CS47" s="170"/>
      <c r="CT47" s="170"/>
      <c r="CU47" s="170"/>
      <c r="CV47" s="170"/>
      <c r="CW47" s="170"/>
      <c r="CX47" s="170"/>
      <c r="CY47" s="170"/>
      <c r="CZ47" s="170"/>
      <c r="DA47" s="170"/>
      <c r="DB47" s="170"/>
      <c r="DC47" s="170"/>
      <c r="DD47" s="170"/>
      <c r="DE47" s="170"/>
      <c r="DF47" s="170"/>
      <c r="DG47" s="170"/>
      <c r="DH47" s="170"/>
      <c r="DI47" s="170"/>
      <c r="DJ47" s="170"/>
      <c r="DK47" s="170"/>
      <c r="DL47" s="170"/>
      <c r="DM47" s="170"/>
      <c r="DN47" s="170"/>
      <c r="DO47" s="170"/>
      <c r="DP47" s="170"/>
      <c r="DQ47" s="170"/>
      <c r="DR47" s="170"/>
      <c r="DS47" s="170"/>
      <c r="DT47" s="170"/>
      <c r="DU47" s="170"/>
      <c r="DV47" s="170"/>
      <c r="DW47" s="170"/>
      <c r="DX47" s="170"/>
      <c r="DY47" s="170"/>
      <c r="DZ47" s="170"/>
      <c r="EA47" s="170"/>
      <c r="EB47" s="170"/>
      <c r="EC47" s="170"/>
      <c r="ED47" s="170"/>
      <c r="EE47" s="170"/>
      <c r="EF47" s="170"/>
      <c r="EG47" s="170"/>
      <c r="EH47" s="170"/>
      <c r="EI47" s="170"/>
      <c r="EJ47" s="170"/>
      <c r="EK47" s="170"/>
      <c r="EL47" s="170"/>
      <c r="EM47" s="170"/>
      <c r="EN47" s="170"/>
      <c r="EO47" s="170"/>
      <c r="EP47" s="170"/>
      <c r="EQ47" s="170"/>
      <c r="ER47" s="170"/>
      <c r="ES47" s="170"/>
      <c r="ET47" s="170"/>
      <c r="EU47" s="170"/>
      <c r="EV47" s="170"/>
      <c r="EW47" s="170"/>
      <c r="EX47" s="170"/>
      <c r="EY47" s="170"/>
      <c r="EZ47" s="170"/>
      <c r="FA47" s="170"/>
      <c r="FB47" s="170"/>
      <c r="FC47" s="170"/>
      <c r="FD47" s="170"/>
      <c r="FE47" s="170"/>
      <c r="FF47" s="170"/>
      <c r="FG47" s="170"/>
      <c r="FH47" s="170"/>
      <c r="FI47" s="170"/>
      <c r="FJ47" s="170"/>
      <c r="FK47" s="170"/>
      <c r="FL47" s="170"/>
      <c r="FM47" s="170"/>
      <c r="FN47" s="170"/>
      <c r="FO47" s="170"/>
      <c r="FP47" s="170"/>
      <c r="FQ47" s="170"/>
      <c r="FR47" s="170"/>
      <c r="FS47" s="170"/>
      <c r="FT47" s="170"/>
      <c r="FU47" s="170"/>
      <c r="FV47" s="170"/>
      <c r="FW47" s="170"/>
      <c r="FX47" s="170"/>
      <c r="FY47" s="170"/>
      <c r="FZ47" s="170"/>
      <c r="GA47" s="170"/>
      <c r="GB47" s="170"/>
      <c r="GC47" s="170"/>
      <c r="GD47" s="170"/>
      <c r="GE47" s="170"/>
      <c r="GF47" s="170"/>
      <c r="GG47" s="170"/>
      <c r="GH47" s="170"/>
      <c r="GI47" s="170"/>
      <c r="GJ47" s="170"/>
      <c r="GK47" s="170"/>
      <c r="GL47" s="170"/>
      <c r="GM47" s="170"/>
      <c r="GN47" s="170"/>
      <c r="GO47" s="170"/>
      <c r="GP47" s="170"/>
      <c r="GQ47" s="170"/>
      <c r="GR47" s="170"/>
      <c r="GS47" s="170"/>
      <c r="GT47" s="170"/>
      <c r="GU47" s="170"/>
      <c r="GV47" s="170"/>
      <c r="GW47" s="170"/>
      <c r="GX47" s="170"/>
      <c r="GY47" s="170"/>
      <c r="GZ47" s="170"/>
      <c r="HA47" s="170"/>
      <c r="HB47" s="170"/>
      <c r="HC47" s="170"/>
      <c r="HD47" s="170"/>
      <c r="HE47" s="170"/>
      <c r="HF47" s="170"/>
      <c r="HG47" s="170"/>
      <c r="HH47" s="170"/>
      <c r="HI47" s="170"/>
      <c r="HJ47" s="170"/>
      <c r="HK47" s="170"/>
      <c r="HL47" s="170"/>
      <c r="HM47" s="170"/>
      <c r="HN47" s="170"/>
      <c r="HO47" s="170"/>
      <c r="HP47" s="170"/>
      <c r="HQ47" s="170"/>
      <c r="HR47" s="170"/>
      <c r="HS47" s="170"/>
      <c r="HT47" s="170"/>
      <c r="HU47" s="170"/>
      <c r="HV47" s="170"/>
      <c r="HW47" s="170"/>
      <c r="HX47" s="170"/>
      <c r="HY47" s="170"/>
      <c r="HZ47" s="170"/>
      <c r="IA47" s="170"/>
      <c r="IB47" s="170"/>
      <c r="IC47" s="170"/>
      <c r="ID47" s="170"/>
      <c r="IE47" s="170"/>
      <c r="IF47" s="170"/>
      <c r="IG47" s="170"/>
      <c r="IH47" s="170"/>
      <c r="II47" s="170"/>
      <c r="IJ47" s="170"/>
      <c r="IK47" s="170"/>
      <c r="IL47" s="170"/>
      <c r="IM47" s="170"/>
      <c r="IN47" s="170"/>
      <c r="IO47" s="170"/>
      <c r="IP47" s="170"/>
      <c r="IQ47" s="170"/>
      <c r="IR47" s="170"/>
      <c r="IS47" s="170"/>
      <c r="IT47" s="170"/>
      <c r="IU47" s="170"/>
      <c r="IV47" s="170"/>
      <c r="IW47" s="170"/>
    </row>
    <row r="48" customFormat="false" ht="12.75" hidden="false" customHeight="false" outlineLevel="0" collapsed="false">
      <c r="A48" s="106" t="n">
        <f aca="false">A47+1</f>
        <v>48</v>
      </c>
      <c r="B48" s="11" t="s">
        <v>329</v>
      </c>
      <c r="D48" s="18" t="n">
        <f aca="false">D27-D45</f>
        <v>0</v>
      </c>
      <c r="E48" s="18" t="n">
        <f aca="false">E27-E41-E45</f>
        <v>0</v>
      </c>
      <c r="F48" s="18" t="n">
        <f aca="false">F27-F41-F45</f>
        <v>0</v>
      </c>
      <c r="G48" s="18" t="n">
        <f aca="false">G27-G41-G45</f>
        <v>0</v>
      </c>
      <c r="H48" s="18" t="n">
        <f aca="false">H27-H41-H45</f>
        <v>28028.7271842795</v>
      </c>
      <c r="I48" s="18" t="n">
        <f aca="false">I27-I41-I45</f>
        <v>47228.3309806079</v>
      </c>
      <c r="J48" s="18" t="n">
        <f aca="false">J27-J41-J45</f>
        <v>73416.8558702676</v>
      </c>
      <c r="K48" s="18" t="n">
        <f aca="false">K27-K41-K45</f>
        <v>96561.6185372567</v>
      </c>
      <c r="L48" s="18" t="n">
        <f aca="false">L27-L41-L45</f>
        <v>122692.95910486</v>
      </c>
      <c r="M48" s="18" t="n">
        <f aca="false">M27-M41-M45</f>
        <v>147218.815007217</v>
      </c>
      <c r="N48" s="18" t="n">
        <f aca="false">N27-N41-N45</f>
        <v>164748.63871795</v>
      </c>
      <c r="O48" s="18" t="n">
        <f aca="false">O27-O41-O45</f>
        <v>185049.764449571</v>
      </c>
      <c r="P48" s="18" t="n">
        <f aca="false">P27-P41-P45</f>
        <v>203353.989382863</v>
      </c>
      <c r="Q48" s="18" t="n">
        <f aca="false">Q27-Q41-Q45</f>
        <v>223582.884820004</v>
      </c>
      <c r="R48" s="18" t="n">
        <f aca="false">R27-R41-R45</f>
        <v>241637.999462854</v>
      </c>
      <c r="S48" s="18" t="n">
        <f aca="false">S27-S41-S45</f>
        <v>258368.350780688</v>
      </c>
      <c r="T48" s="18" t="n">
        <f aca="false">T27-T41-T45</f>
        <v>275756.700105671</v>
      </c>
      <c r="U48" s="18" t="n">
        <f aca="false">U27-U41-U45</f>
        <v>299694.920927339</v>
      </c>
      <c r="V48" s="18" t="n">
        <f aca="false">V27-V41-V45</f>
        <v>325519.033115757</v>
      </c>
      <c r="W48" s="18" t="n">
        <f aca="false">W27-W41-W45</f>
        <v>352349.568578174</v>
      </c>
      <c r="X48" s="113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0"/>
      <c r="AO48" s="170"/>
      <c r="AP48" s="170"/>
      <c r="AQ48" s="170"/>
      <c r="AR48" s="170"/>
      <c r="AS48" s="170"/>
      <c r="AT48" s="170"/>
      <c r="AU48" s="170"/>
      <c r="AV48" s="170"/>
      <c r="AW48" s="170"/>
      <c r="AX48" s="170"/>
      <c r="AY48" s="170"/>
      <c r="AZ48" s="170"/>
      <c r="BA48" s="170"/>
      <c r="BB48" s="170"/>
      <c r="BC48" s="170"/>
      <c r="BD48" s="170"/>
      <c r="BE48" s="170"/>
      <c r="BF48" s="170"/>
      <c r="BG48" s="170"/>
      <c r="BH48" s="170"/>
      <c r="BI48" s="170"/>
      <c r="BJ48" s="170"/>
      <c r="BK48" s="170"/>
      <c r="BL48" s="170"/>
      <c r="BM48" s="170"/>
      <c r="BN48" s="170"/>
      <c r="BO48" s="170"/>
      <c r="BP48" s="170"/>
      <c r="BQ48" s="170"/>
      <c r="BR48" s="170"/>
      <c r="BS48" s="170"/>
      <c r="BT48" s="170"/>
      <c r="BU48" s="170"/>
      <c r="BV48" s="170"/>
      <c r="BW48" s="170"/>
      <c r="BX48" s="170"/>
      <c r="BY48" s="170"/>
      <c r="BZ48" s="170"/>
      <c r="CA48" s="170"/>
      <c r="CB48" s="170"/>
      <c r="CC48" s="170"/>
      <c r="CD48" s="170"/>
      <c r="CE48" s="170"/>
      <c r="CF48" s="170"/>
      <c r="CG48" s="170"/>
      <c r="CH48" s="170"/>
      <c r="CI48" s="170"/>
      <c r="CJ48" s="170"/>
      <c r="CK48" s="170"/>
      <c r="CL48" s="170"/>
      <c r="CM48" s="170"/>
      <c r="CN48" s="170"/>
      <c r="CO48" s="170"/>
      <c r="CP48" s="170"/>
      <c r="CQ48" s="170"/>
      <c r="CR48" s="170"/>
      <c r="CS48" s="170"/>
      <c r="CT48" s="170"/>
      <c r="CU48" s="170"/>
      <c r="CV48" s="170"/>
      <c r="CW48" s="170"/>
      <c r="CX48" s="170"/>
      <c r="CY48" s="170"/>
      <c r="CZ48" s="170"/>
      <c r="DA48" s="170"/>
      <c r="DB48" s="170"/>
      <c r="DC48" s="170"/>
      <c r="DD48" s="170"/>
      <c r="DE48" s="170"/>
      <c r="DF48" s="170"/>
      <c r="DG48" s="170"/>
      <c r="DH48" s="170"/>
      <c r="DI48" s="170"/>
      <c r="DJ48" s="170"/>
      <c r="DK48" s="170"/>
      <c r="DL48" s="170"/>
      <c r="DM48" s="170"/>
      <c r="DN48" s="170"/>
      <c r="DO48" s="170"/>
      <c r="DP48" s="170"/>
      <c r="DQ48" s="170"/>
      <c r="DR48" s="170"/>
      <c r="DS48" s="170"/>
      <c r="DT48" s="170"/>
      <c r="DU48" s="170"/>
      <c r="DV48" s="170"/>
      <c r="DW48" s="170"/>
      <c r="DX48" s="170"/>
      <c r="DY48" s="170"/>
      <c r="DZ48" s="170"/>
      <c r="EA48" s="170"/>
      <c r="EB48" s="170"/>
      <c r="EC48" s="170"/>
      <c r="ED48" s="170"/>
      <c r="EE48" s="170"/>
      <c r="EF48" s="170"/>
      <c r="EG48" s="170"/>
      <c r="EH48" s="170"/>
      <c r="EI48" s="170"/>
      <c r="EJ48" s="170"/>
      <c r="EK48" s="170"/>
      <c r="EL48" s="170"/>
      <c r="EM48" s="170"/>
      <c r="EN48" s="170"/>
      <c r="EO48" s="170"/>
      <c r="EP48" s="170"/>
      <c r="EQ48" s="170"/>
      <c r="ER48" s="170"/>
      <c r="ES48" s="170"/>
      <c r="ET48" s="170"/>
      <c r="EU48" s="170"/>
      <c r="EV48" s="170"/>
      <c r="EW48" s="170"/>
      <c r="EX48" s="170"/>
      <c r="EY48" s="170"/>
      <c r="EZ48" s="170"/>
      <c r="FA48" s="170"/>
      <c r="FB48" s="170"/>
      <c r="FC48" s="170"/>
      <c r="FD48" s="170"/>
      <c r="FE48" s="170"/>
      <c r="FF48" s="170"/>
      <c r="FG48" s="170"/>
      <c r="FH48" s="170"/>
      <c r="FI48" s="170"/>
      <c r="FJ48" s="170"/>
      <c r="FK48" s="170"/>
      <c r="FL48" s="170"/>
      <c r="FM48" s="170"/>
      <c r="FN48" s="170"/>
      <c r="FO48" s="170"/>
      <c r="FP48" s="170"/>
      <c r="FQ48" s="170"/>
      <c r="FR48" s="170"/>
      <c r="FS48" s="170"/>
      <c r="FT48" s="170"/>
      <c r="FU48" s="170"/>
      <c r="FV48" s="170"/>
      <c r="FW48" s="170"/>
      <c r="FX48" s="170"/>
      <c r="FY48" s="170"/>
      <c r="FZ48" s="170"/>
      <c r="GA48" s="170"/>
      <c r="GB48" s="170"/>
      <c r="GC48" s="170"/>
      <c r="GD48" s="170"/>
      <c r="GE48" s="170"/>
      <c r="GF48" s="170"/>
      <c r="GG48" s="170"/>
      <c r="GH48" s="170"/>
      <c r="GI48" s="170"/>
      <c r="GJ48" s="170"/>
      <c r="GK48" s="170"/>
      <c r="GL48" s="170"/>
      <c r="GM48" s="170"/>
      <c r="GN48" s="170"/>
      <c r="GO48" s="170"/>
      <c r="GP48" s="170"/>
      <c r="GQ48" s="170"/>
      <c r="GR48" s="170"/>
      <c r="GS48" s="170"/>
      <c r="GT48" s="170"/>
      <c r="GU48" s="170"/>
      <c r="GV48" s="170"/>
      <c r="GW48" s="170"/>
      <c r="GX48" s="170"/>
      <c r="GY48" s="170"/>
      <c r="GZ48" s="170"/>
      <c r="HA48" s="170"/>
      <c r="HB48" s="170"/>
      <c r="HC48" s="170"/>
      <c r="HD48" s="170"/>
      <c r="HE48" s="170"/>
      <c r="HF48" s="170"/>
      <c r="HG48" s="170"/>
      <c r="HH48" s="170"/>
      <c r="HI48" s="170"/>
      <c r="HJ48" s="170"/>
      <c r="HK48" s="170"/>
      <c r="HL48" s="170"/>
      <c r="HM48" s="170"/>
      <c r="HN48" s="170"/>
      <c r="HO48" s="170"/>
      <c r="HP48" s="170"/>
      <c r="HQ48" s="170"/>
      <c r="HR48" s="170"/>
      <c r="HS48" s="170"/>
      <c r="HT48" s="170"/>
      <c r="HU48" s="170"/>
      <c r="HV48" s="170"/>
      <c r="HW48" s="170"/>
      <c r="HX48" s="170"/>
      <c r="HY48" s="170"/>
      <c r="HZ48" s="170"/>
      <c r="IA48" s="170"/>
      <c r="IB48" s="170"/>
      <c r="IC48" s="170"/>
      <c r="ID48" s="170"/>
      <c r="IE48" s="170"/>
      <c r="IF48" s="170"/>
      <c r="IG48" s="170"/>
      <c r="IH48" s="170"/>
      <c r="II48" s="170"/>
      <c r="IJ48" s="170"/>
      <c r="IK48" s="170"/>
      <c r="IL48" s="170"/>
      <c r="IM48" s="170"/>
      <c r="IN48" s="170"/>
      <c r="IO48" s="170"/>
      <c r="IP48" s="170"/>
      <c r="IQ48" s="170"/>
      <c r="IR48" s="170"/>
      <c r="IS48" s="170"/>
      <c r="IT48" s="170"/>
      <c r="IU48" s="170"/>
      <c r="IV48" s="170"/>
      <c r="IW48" s="170"/>
    </row>
    <row r="49" customFormat="false" ht="12.75" hidden="false" customHeight="false" outlineLevel="0" collapsed="false">
      <c r="A49" s="106" t="n">
        <f aca="false">A48+1</f>
        <v>49</v>
      </c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13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  <c r="AK49" s="170"/>
      <c r="AL49" s="170"/>
      <c r="AM49" s="170"/>
      <c r="AN49" s="170"/>
      <c r="AO49" s="170"/>
      <c r="AP49" s="170"/>
      <c r="AQ49" s="170"/>
      <c r="AR49" s="170"/>
      <c r="AS49" s="170"/>
      <c r="AT49" s="170"/>
      <c r="AU49" s="170"/>
      <c r="AV49" s="170"/>
      <c r="AW49" s="170"/>
      <c r="AX49" s="170"/>
      <c r="AY49" s="170"/>
      <c r="AZ49" s="170"/>
      <c r="BA49" s="170"/>
      <c r="BB49" s="170"/>
      <c r="BC49" s="170"/>
      <c r="BD49" s="170"/>
      <c r="BE49" s="170"/>
      <c r="BF49" s="170"/>
      <c r="BG49" s="170"/>
      <c r="BH49" s="170"/>
      <c r="BI49" s="170"/>
      <c r="BJ49" s="170"/>
      <c r="BK49" s="170"/>
      <c r="BL49" s="170"/>
      <c r="BM49" s="170"/>
      <c r="BN49" s="170"/>
      <c r="BO49" s="170"/>
      <c r="BP49" s="170"/>
      <c r="BQ49" s="170"/>
      <c r="BR49" s="170"/>
      <c r="BS49" s="170"/>
      <c r="BT49" s="170"/>
      <c r="BU49" s="170"/>
      <c r="BV49" s="170"/>
      <c r="BW49" s="170"/>
      <c r="BX49" s="170"/>
      <c r="BY49" s="170"/>
      <c r="BZ49" s="170"/>
      <c r="CA49" s="170"/>
      <c r="CB49" s="170"/>
      <c r="CC49" s="170"/>
      <c r="CD49" s="170"/>
      <c r="CE49" s="170"/>
      <c r="CF49" s="170"/>
      <c r="CG49" s="170"/>
      <c r="CH49" s="170"/>
      <c r="CI49" s="170"/>
      <c r="CJ49" s="170"/>
      <c r="CK49" s="170"/>
      <c r="CL49" s="170"/>
      <c r="CM49" s="170"/>
      <c r="CN49" s="170"/>
      <c r="CO49" s="170"/>
      <c r="CP49" s="170"/>
      <c r="CQ49" s="170"/>
      <c r="CR49" s="170"/>
      <c r="CS49" s="170"/>
      <c r="CT49" s="170"/>
      <c r="CU49" s="170"/>
      <c r="CV49" s="170"/>
      <c r="CW49" s="170"/>
      <c r="CX49" s="170"/>
      <c r="CY49" s="170"/>
      <c r="CZ49" s="170"/>
      <c r="DA49" s="170"/>
      <c r="DB49" s="170"/>
      <c r="DC49" s="170"/>
      <c r="DD49" s="170"/>
      <c r="DE49" s="170"/>
      <c r="DF49" s="170"/>
      <c r="DG49" s="170"/>
      <c r="DH49" s="170"/>
      <c r="DI49" s="170"/>
      <c r="DJ49" s="170"/>
      <c r="DK49" s="170"/>
      <c r="DL49" s="170"/>
      <c r="DM49" s="170"/>
      <c r="DN49" s="170"/>
      <c r="DO49" s="170"/>
      <c r="DP49" s="170"/>
      <c r="DQ49" s="170"/>
      <c r="DR49" s="170"/>
      <c r="DS49" s="170"/>
      <c r="DT49" s="170"/>
      <c r="DU49" s="170"/>
      <c r="DV49" s="170"/>
      <c r="DW49" s="170"/>
      <c r="DX49" s="170"/>
      <c r="DY49" s="170"/>
      <c r="DZ49" s="170"/>
      <c r="EA49" s="170"/>
      <c r="EB49" s="170"/>
      <c r="EC49" s="170"/>
      <c r="ED49" s="170"/>
      <c r="EE49" s="170"/>
      <c r="EF49" s="170"/>
      <c r="EG49" s="170"/>
      <c r="EH49" s="170"/>
      <c r="EI49" s="170"/>
      <c r="EJ49" s="170"/>
      <c r="EK49" s="170"/>
      <c r="EL49" s="170"/>
      <c r="EM49" s="170"/>
      <c r="EN49" s="170"/>
      <c r="EO49" s="170"/>
      <c r="EP49" s="170"/>
      <c r="EQ49" s="170"/>
      <c r="ER49" s="170"/>
      <c r="ES49" s="170"/>
      <c r="ET49" s="170"/>
      <c r="EU49" s="170"/>
      <c r="EV49" s="170"/>
      <c r="EW49" s="170"/>
      <c r="EX49" s="170"/>
      <c r="EY49" s="170"/>
      <c r="EZ49" s="170"/>
      <c r="FA49" s="170"/>
      <c r="FB49" s="170"/>
      <c r="FC49" s="170"/>
      <c r="FD49" s="170"/>
      <c r="FE49" s="170"/>
      <c r="FF49" s="170"/>
      <c r="FG49" s="170"/>
      <c r="FH49" s="170"/>
      <c r="FI49" s="170"/>
      <c r="FJ49" s="170"/>
      <c r="FK49" s="170"/>
      <c r="FL49" s="170"/>
      <c r="FM49" s="170"/>
      <c r="FN49" s="170"/>
      <c r="FO49" s="170"/>
      <c r="FP49" s="170"/>
      <c r="FQ49" s="170"/>
      <c r="FR49" s="170"/>
      <c r="FS49" s="170"/>
      <c r="FT49" s="170"/>
      <c r="FU49" s="170"/>
      <c r="FV49" s="170"/>
      <c r="FW49" s="170"/>
      <c r="FX49" s="170"/>
      <c r="FY49" s="170"/>
      <c r="FZ49" s="170"/>
      <c r="GA49" s="170"/>
      <c r="GB49" s="170"/>
      <c r="GC49" s="170"/>
      <c r="GD49" s="170"/>
      <c r="GE49" s="170"/>
      <c r="GF49" s="170"/>
      <c r="GG49" s="170"/>
      <c r="GH49" s="170"/>
      <c r="GI49" s="170"/>
      <c r="GJ49" s="170"/>
      <c r="GK49" s="170"/>
      <c r="GL49" s="170"/>
      <c r="GM49" s="170"/>
      <c r="GN49" s="170"/>
      <c r="GO49" s="170"/>
      <c r="GP49" s="170"/>
      <c r="GQ49" s="170"/>
      <c r="GR49" s="170"/>
      <c r="GS49" s="170"/>
      <c r="GT49" s="170"/>
      <c r="GU49" s="170"/>
      <c r="GV49" s="170"/>
      <c r="GW49" s="170"/>
      <c r="GX49" s="170"/>
      <c r="GY49" s="170"/>
      <c r="GZ49" s="170"/>
      <c r="HA49" s="170"/>
      <c r="HB49" s="170"/>
      <c r="HC49" s="170"/>
      <c r="HD49" s="170"/>
      <c r="HE49" s="170"/>
      <c r="HF49" s="170"/>
      <c r="HG49" s="170"/>
      <c r="HH49" s="170"/>
      <c r="HI49" s="170"/>
      <c r="HJ49" s="170"/>
      <c r="HK49" s="170"/>
      <c r="HL49" s="170"/>
      <c r="HM49" s="170"/>
      <c r="HN49" s="170"/>
      <c r="HO49" s="170"/>
      <c r="HP49" s="170"/>
      <c r="HQ49" s="170"/>
      <c r="HR49" s="170"/>
      <c r="HS49" s="170"/>
      <c r="HT49" s="170"/>
      <c r="HU49" s="170"/>
      <c r="HV49" s="170"/>
      <c r="HW49" s="170"/>
      <c r="HX49" s="170"/>
      <c r="HY49" s="170"/>
      <c r="HZ49" s="170"/>
      <c r="IA49" s="170"/>
      <c r="IB49" s="170"/>
      <c r="IC49" s="170"/>
      <c r="ID49" s="170"/>
      <c r="IE49" s="170"/>
      <c r="IF49" s="170"/>
      <c r="IG49" s="170"/>
      <c r="IH49" s="170"/>
      <c r="II49" s="170"/>
      <c r="IJ49" s="170"/>
      <c r="IK49" s="170"/>
      <c r="IL49" s="170"/>
      <c r="IM49" s="170"/>
      <c r="IN49" s="170"/>
      <c r="IO49" s="170"/>
      <c r="IP49" s="170"/>
      <c r="IQ49" s="170"/>
      <c r="IR49" s="170"/>
      <c r="IS49" s="170"/>
      <c r="IT49" s="170"/>
      <c r="IU49" s="170"/>
      <c r="IV49" s="170"/>
      <c r="IW49" s="170"/>
    </row>
    <row r="50" customFormat="false" ht="12.75" hidden="false" customHeight="false" outlineLevel="0" collapsed="false">
      <c r="A50" s="106" t="n">
        <f aca="false">A49+1</f>
        <v>50</v>
      </c>
      <c r="B50" s="11" t="s">
        <v>330</v>
      </c>
      <c r="D50" s="62" t="n">
        <v>0.01</v>
      </c>
      <c r="E50" s="198" t="n">
        <f aca="false">D50</f>
        <v>0.01</v>
      </c>
      <c r="F50" s="198" t="n">
        <f aca="false">E50</f>
        <v>0.01</v>
      </c>
      <c r="G50" s="198" t="n">
        <f aca="false">F50</f>
        <v>0.01</v>
      </c>
      <c r="H50" s="198" t="n">
        <f aca="false">G50</f>
        <v>0.01</v>
      </c>
      <c r="I50" s="198" t="n">
        <f aca="false">H50</f>
        <v>0.01</v>
      </c>
      <c r="J50" s="198" t="n">
        <f aca="false">I50</f>
        <v>0.01</v>
      </c>
      <c r="K50" s="198" t="n">
        <f aca="false">J50</f>
        <v>0.01</v>
      </c>
      <c r="L50" s="198" t="n">
        <f aca="false">K50</f>
        <v>0.01</v>
      </c>
      <c r="M50" s="198" t="n">
        <f aca="false">L50</f>
        <v>0.01</v>
      </c>
      <c r="N50" s="198" t="n">
        <f aca="false">M50</f>
        <v>0.01</v>
      </c>
      <c r="O50" s="198" t="n">
        <f aca="false">N50</f>
        <v>0.01</v>
      </c>
      <c r="P50" s="198" t="n">
        <f aca="false">O50</f>
        <v>0.01</v>
      </c>
      <c r="Q50" s="198" t="n">
        <f aca="false">P50</f>
        <v>0.01</v>
      </c>
      <c r="R50" s="198" t="n">
        <f aca="false">Q50</f>
        <v>0.01</v>
      </c>
      <c r="S50" s="198" t="n">
        <f aca="false">R50</f>
        <v>0.01</v>
      </c>
      <c r="T50" s="198" t="n">
        <f aca="false">S50</f>
        <v>0.01</v>
      </c>
      <c r="U50" s="198" t="n">
        <f aca="false">T50</f>
        <v>0.01</v>
      </c>
      <c r="V50" s="198" t="n">
        <f aca="false">U50</f>
        <v>0.01</v>
      </c>
      <c r="W50" s="198" t="n">
        <f aca="false">V50</f>
        <v>0.01</v>
      </c>
      <c r="X50" s="113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0"/>
      <c r="AN50" s="170"/>
      <c r="AO50" s="170"/>
      <c r="AP50" s="170"/>
      <c r="AQ50" s="170"/>
      <c r="AR50" s="170"/>
      <c r="AS50" s="170"/>
      <c r="AT50" s="170"/>
      <c r="AU50" s="170"/>
      <c r="AV50" s="170"/>
      <c r="AW50" s="170"/>
      <c r="AX50" s="170"/>
      <c r="AY50" s="170"/>
      <c r="AZ50" s="170"/>
      <c r="BA50" s="170"/>
      <c r="BB50" s="170"/>
      <c r="BC50" s="170"/>
      <c r="BD50" s="170"/>
      <c r="BE50" s="170"/>
      <c r="BF50" s="170"/>
      <c r="BG50" s="170"/>
      <c r="BH50" s="170"/>
      <c r="BI50" s="170"/>
      <c r="BJ50" s="170"/>
      <c r="BK50" s="170"/>
      <c r="BL50" s="170"/>
      <c r="BM50" s="170"/>
      <c r="BN50" s="170"/>
      <c r="BO50" s="170"/>
      <c r="BP50" s="170"/>
      <c r="BQ50" s="170"/>
      <c r="BR50" s="170"/>
      <c r="BS50" s="170"/>
      <c r="BT50" s="170"/>
      <c r="BU50" s="170"/>
      <c r="BV50" s="170"/>
      <c r="BW50" s="170"/>
      <c r="BX50" s="170"/>
      <c r="BY50" s="170"/>
      <c r="BZ50" s="170"/>
      <c r="CA50" s="170"/>
      <c r="CB50" s="170"/>
      <c r="CC50" s="170"/>
      <c r="CD50" s="170"/>
      <c r="CE50" s="170"/>
      <c r="CF50" s="170"/>
      <c r="CG50" s="170"/>
      <c r="CH50" s="170"/>
      <c r="CI50" s="170"/>
      <c r="CJ50" s="170"/>
      <c r="CK50" s="170"/>
      <c r="CL50" s="170"/>
      <c r="CM50" s="170"/>
      <c r="CN50" s="170"/>
      <c r="CO50" s="170"/>
      <c r="CP50" s="170"/>
      <c r="CQ50" s="170"/>
      <c r="CR50" s="170"/>
      <c r="CS50" s="170"/>
      <c r="CT50" s="170"/>
      <c r="CU50" s="170"/>
      <c r="CV50" s="170"/>
      <c r="CW50" s="170"/>
      <c r="CX50" s="170"/>
      <c r="CY50" s="170"/>
      <c r="CZ50" s="170"/>
      <c r="DA50" s="170"/>
      <c r="DB50" s="170"/>
      <c r="DC50" s="170"/>
      <c r="DD50" s="170"/>
      <c r="DE50" s="170"/>
      <c r="DF50" s="170"/>
      <c r="DG50" s="170"/>
      <c r="DH50" s="170"/>
      <c r="DI50" s="170"/>
      <c r="DJ50" s="170"/>
      <c r="DK50" s="170"/>
      <c r="DL50" s="170"/>
      <c r="DM50" s="170"/>
      <c r="DN50" s="170"/>
      <c r="DO50" s="170"/>
      <c r="DP50" s="170"/>
      <c r="DQ50" s="170"/>
      <c r="DR50" s="170"/>
      <c r="DS50" s="170"/>
      <c r="DT50" s="170"/>
      <c r="DU50" s="170"/>
      <c r="DV50" s="170"/>
      <c r="DW50" s="170"/>
      <c r="DX50" s="170"/>
      <c r="DY50" s="170"/>
      <c r="DZ50" s="170"/>
      <c r="EA50" s="170"/>
      <c r="EB50" s="170"/>
      <c r="EC50" s="170"/>
      <c r="ED50" s="170"/>
      <c r="EE50" s="170"/>
      <c r="EF50" s="170"/>
      <c r="EG50" s="170"/>
      <c r="EH50" s="170"/>
      <c r="EI50" s="170"/>
      <c r="EJ50" s="170"/>
      <c r="EK50" s="170"/>
      <c r="EL50" s="170"/>
      <c r="EM50" s="170"/>
      <c r="EN50" s="170"/>
      <c r="EO50" s="170"/>
      <c r="EP50" s="170"/>
      <c r="EQ50" s="170"/>
      <c r="ER50" s="170"/>
      <c r="ES50" s="170"/>
      <c r="ET50" s="170"/>
      <c r="EU50" s="170"/>
      <c r="EV50" s="170"/>
      <c r="EW50" s="170"/>
      <c r="EX50" s="170"/>
      <c r="EY50" s="170"/>
      <c r="EZ50" s="170"/>
      <c r="FA50" s="170"/>
      <c r="FB50" s="170"/>
      <c r="FC50" s="170"/>
      <c r="FD50" s="170"/>
      <c r="FE50" s="170"/>
      <c r="FF50" s="170"/>
      <c r="FG50" s="170"/>
      <c r="FH50" s="170"/>
      <c r="FI50" s="170"/>
      <c r="FJ50" s="170"/>
      <c r="FK50" s="170"/>
      <c r="FL50" s="170"/>
      <c r="FM50" s="170"/>
      <c r="FN50" s="170"/>
      <c r="FO50" s="170"/>
      <c r="FP50" s="170"/>
      <c r="FQ50" s="170"/>
      <c r="FR50" s="170"/>
      <c r="FS50" s="170"/>
      <c r="FT50" s="170"/>
      <c r="FU50" s="170"/>
      <c r="FV50" s="170"/>
      <c r="FW50" s="170"/>
      <c r="FX50" s="170"/>
      <c r="FY50" s="170"/>
      <c r="FZ50" s="170"/>
      <c r="GA50" s="170"/>
      <c r="GB50" s="170"/>
      <c r="GC50" s="170"/>
      <c r="GD50" s="170"/>
      <c r="GE50" s="170"/>
      <c r="GF50" s="170"/>
      <c r="GG50" s="170"/>
      <c r="GH50" s="170"/>
      <c r="GI50" s="170"/>
      <c r="GJ50" s="170"/>
      <c r="GK50" s="170"/>
      <c r="GL50" s="170"/>
      <c r="GM50" s="170"/>
      <c r="GN50" s="170"/>
      <c r="GO50" s="170"/>
      <c r="GP50" s="170"/>
      <c r="GQ50" s="170"/>
      <c r="GR50" s="170"/>
      <c r="GS50" s="170"/>
      <c r="GT50" s="170"/>
      <c r="GU50" s="170"/>
      <c r="GV50" s="170"/>
      <c r="GW50" s="170"/>
      <c r="GX50" s="170"/>
      <c r="GY50" s="170"/>
      <c r="GZ50" s="170"/>
      <c r="HA50" s="170"/>
      <c r="HB50" s="170"/>
      <c r="HC50" s="170"/>
      <c r="HD50" s="170"/>
      <c r="HE50" s="170"/>
      <c r="HF50" s="170"/>
      <c r="HG50" s="170"/>
      <c r="HH50" s="170"/>
      <c r="HI50" s="170"/>
      <c r="HJ50" s="170"/>
      <c r="HK50" s="170"/>
      <c r="HL50" s="170"/>
      <c r="HM50" s="170"/>
      <c r="HN50" s="170"/>
      <c r="HO50" s="170"/>
      <c r="HP50" s="170"/>
      <c r="HQ50" s="170"/>
      <c r="HR50" s="170"/>
      <c r="HS50" s="170"/>
      <c r="HT50" s="170"/>
      <c r="HU50" s="170"/>
      <c r="HV50" s="170"/>
      <c r="HW50" s="170"/>
      <c r="HX50" s="170"/>
      <c r="HY50" s="170"/>
      <c r="HZ50" s="170"/>
      <c r="IA50" s="170"/>
      <c r="IB50" s="170"/>
      <c r="IC50" s="170"/>
      <c r="ID50" s="170"/>
      <c r="IE50" s="170"/>
      <c r="IF50" s="170"/>
      <c r="IG50" s="170"/>
      <c r="IH50" s="170"/>
      <c r="II50" s="170"/>
      <c r="IJ50" s="170"/>
      <c r="IK50" s="170"/>
      <c r="IL50" s="170"/>
      <c r="IM50" s="170"/>
      <c r="IN50" s="170"/>
      <c r="IO50" s="170"/>
      <c r="IP50" s="170"/>
      <c r="IQ50" s="170"/>
      <c r="IR50" s="170"/>
      <c r="IS50" s="170"/>
      <c r="IT50" s="170"/>
      <c r="IU50" s="170"/>
      <c r="IV50" s="170"/>
      <c r="IW50" s="170"/>
    </row>
    <row r="51" customFormat="false" ht="12.75" hidden="false" customHeight="false" outlineLevel="0" collapsed="false">
      <c r="A51" s="106" t="n">
        <f aca="false">A50+1</f>
        <v>51</v>
      </c>
      <c r="B51" s="11" t="s">
        <v>331</v>
      </c>
      <c r="D51" s="18" t="n">
        <f aca="false">D50*D48</f>
        <v>0</v>
      </c>
      <c r="E51" s="18" t="n">
        <f aca="false">E50*E48</f>
        <v>0</v>
      </c>
      <c r="F51" s="18" t="n">
        <f aca="false">F50*F48</f>
        <v>0</v>
      </c>
      <c r="G51" s="18" t="n">
        <f aca="false">G50*G48</f>
        <v>0</v>
      </c>
      <c r="H51" s="18" t="n">
        <f aca="false">H50*H48</f>
        <v>280.287271842795</v>
      </c>
      <c r="I51" s="18" t="n">
        <f aca="false">I50*I48</f>
        <v>472.283309806079</v>
      </c>
      <c r="J51" s="18" t="n">
        <f aca="false">J50*J48</f>
        <v>734.168558702676</v>
      </c>
      <c r="K51" s="18" t="n">
        <f aca="false">K50*K48</f>
        <v>965.616185372567</v>
      </c>
      <c r="L51" s="18" t="n">
        <f aca="false">L50*L48</f>
        <v>1226.9295910486</v>
      </c>
      <c r="M51" s="18" t="n">
        <f aca="false">M50*M48</f>
        <v>1472.18815007217</v>
      </c>
      <c r="N51" s="18" t="n">
        <f aca="false">N50*N48</f>
        <v>1647.4863871795</v>
      </c>
      <c r="O51" s="18" t="n">
        <f aca="false">O50*O48</f>
        <v>1850.49764449571</v>
      </c>
      <c r="P51" s="18" t="n">
        <f aca="false">P50*P48</f>
        <v>2033.53989382863</v>
      </c>
      <c r="Q51" s="18" t="n">
        <f aca="false">Q50*Q48</f>
        <v>2235.82884820004</v>
      </c>
      <c r="R51" s="18" t="n">
        <f aca="false">R50*R48</f>
        <v>2416.37999462854</v>
      </c>
      <c r="S51" s="18" t="n">
        <f aca="false">S50*S48</f>
        <v>2583.68350780688</v>
      </c>
      <c r="T51" s="18" t="n">
        <f aca="false">T50*T48</f>
        <v>2757.56700105671</v>
      </c>
      <c r="U51" s="18" t="n">
        <f aca="false">U50*U48</f>
        <v>2996.94920927339</v>
      </c>
      <c r="V51" s="18" t="n">
        <f aca="false">V50*V48</f>
        <v>3255.19033115757</v>
      </c>
      <c r="W51" s="18" t="n">
        <f aca="false">W50*W48</f>
        <v>3523.49568578174</v>
      </c>
      <c r="X51" s="113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  <c r="AJ51" s="170"/>
      <c r="AK51" s="170"/>
      <c r="AL51" s="170"/>
      <c r="AM51" s="170"/>
      <c r="AN51" s="170"/>
      <c r="AO51" s="170"/>
      <c r="AP51" s="170"/>
      <c r="AQ51" s="170"/>
      <c r="AR51" s="170"/>
      <c r="AS51" s="170"/>
      <c r="AT51" s="170"/>
      <c r="AU51" s="170"/>
      <c r="AV51" s="170"/>
      <c r="AW51" s="170"/>
      <c r="AX51" s="170"/>
      <c r="AY51" s="170"/>
      <c r="AZ51" s="170"/>
      <c r="BA51" s="170"/>
      <c r="BB51" s="170"/>
      <c r="BC51" s="170"/>
      <c r="BD51" s="170"/>
      <c r="BE51" s="170"/>
      <c r="BF51" s="170"/>
      <c r="BG51" s="170"/>
      <c r="BH51" s="170"/>
      <c r="BI51" s="170"/>
      <c r="BJ51" s="170"/>
      <c r="BK51" s="170"/>
      <c r="BL51" s="170"/>
      <c r="BM51" s="170"/>
      <c r="BN51" s="170"/>
      <c r="BO51" s="170"/>
      <c r="BP51" s="170"/>
      <c r="BQ51" s="170"/>
      <c r="BR51" s="170"/>
      <c r="BS51" s="170"/>
      <c r="BT51" s="170"/>
      <c r="BU51" s="170"/>
      <c r="BV51" s="170"/>
      <c r="BW51" s="170"/>
      <c r="BX51" s="170"/>
      <c r="BY51" s="170"/>
      <c r="BZ51" s="170"/>
      <c r="CA51" s="170"/>
      <c r="CB51" s="170"/>
      <c r="CC51" s="170"/>
      <c r="CD51" s="170"/>
      <c r="CE51" s="170"/>
      <c r="CF51" s="170"/>
      <c r="CG51" s="170"/>
      <c r="CH51" s="170"/>
      <c r="CI51" s="170"/>
      <c r="CJ51" s="170"/>
      <c r="CK51" s="170"/>
      <c r="CL51" s="170"/>
      <c r="CM51" s="170"/>
      <c r="CN51" s="170"/>
      <c r="CO51" s="170"/>
      <c r="CP51" s="170"/>
      <c r="CQ51" s="170"/>
      <c r="CR51" s="170"/>
      <c r="CS51" s="170"/>
      <c r="CT51" s="170"/>
      <c r="CU51" s="170"/>
      <c r="CV51" s="170"/>
      <c r="CW51" s="170"/>
      <c r="CX51" s="170"/>
      <c r="CY51" s="170"/>
      <c r="CZ51" s="170"/>
      <c r="DA51" s="170"/>
      <c r="DB51" s="170"/>
      <c r="DC51" s="170"/>
      <c r="DD51" s="170"/>
      <c r="DE51" s="170"/>
      <c r="DF51" s="170"/>
      <c r="DG51" s="170"/>
      <c r="DH51" s="170"/>
      <c r="DI51" s="170"/>
      <c r="DJ51" s="170"/>
      <c r="DK51" s="170"/>
      <c r="DL51" s="170"/>
      <c r="DM51" s="170"/>
      <c r="DN51" s="170"/>
      <c r="DO51" s="170"/>
      <c r="DP51" s="170"/>
      <c r="DQ51" s="170"/>
      <c r="DR51" s="170"/>
      <c r="DS51" s="170"/>
      <c r="DT51" s="170"/>
      <c r="DU51" s="170"/>
      <c r="DV51" s="170"/>
      <c r="DW51" s="170"/>
      <c r="DX51" s="170"/>
      <c r="DY51" s="170"/>
      <c r="DZ51" s="170"/>
      <c r="EA51" s="170"/>
      <c r="EB51" s="170"/>
      <c r="EC51" s="170"/>
      <c r="ED51" s="170"/>
      <c r="EE51" s="170"/>
      <c r="EF51" s="170"/>
      <c r="EG51" s="170"/>
      <c r="EH51" s="170"/>
      <c r="EI51" s="170"/>
      <c r="EJ51" s="170"/>
      <c r="EK51" s="170"/>
      <c r="EL51" s="170"/>
      <c r="EM51" s="170"/>
      <c r="EN51" s="170"/>
      <c r="EO51" s="170"/>
      <c r="EP51" s="170"/>
      <c r="EQ51" s="170"/>
      <c r="ER51" s="170"/>
      <c r="ES51" s="170"/>
      <c r="ET51" s="170"/>
      <c r="EU51" s="170"/>
      <c r="EV51" s="170"/>
      <c r="EW51" s="170"/>
      <c r="EX51" s="170"/>
      <c r="EY51" s="170"/>
      <c r="EZ51" s="170"/>
      <c r="FA51" s="170"/>
      <c r="FB51" s="170"/>
      <c r="FC51" s="170"/>
      <c r="FD51" s="170"/>
      <c r="FE51" s="170"/>
      <c r="FF51" s="170"/>
      <c r="FG51" s="170"/>
      <c r="FH51" s="170"/>
      <c r="FI51" s="170"/>
      <c r="FJ51" s="170"/>
      <c r="FK51" s="170"/>
      <c r="FL51" s="170"/>
      <c r="FM51" s="170"/>
      <c r="FN51" s="170"/>
      <c r="FO51" s="170"/>
      <c r="FP51" s="170"/>
      <c r="FQ51" s="170"/>
      <c r="FR51" s="170"/>
      <c r="FS51" s="170"/>
      <c r="FT51" s="170"/>
      <c r="FU51" s="170"/>
      <c r="FV51" s="170"/>
      <c r="FW51" s="170"/>
      <c r="FX51" s="170"/>
      <c r="FY51" s="170"/>
      <c r="FZ51" s="170"/>
      <c r="GA51" s="170"/>
      <c r="GB51" s="170"/>
      <c r="GC51" s="170"/>
      <c r="GD51" s="170"/>
      <c r="GE51" s="170"/>
      <c r="GF51" s="170"/>
      <c r="GG51" s="170"/>
      <c r="GH51" s="170"/>
      <c r="GI51" s="170"/>
      <c r="GJ51" s="170"/>
      <c r="GK51" s="170"/>
      <c r="GL51" s="170"/>
      <c r="GM51" s="170"/>
      <c r="GN51" s="170"/>
      <c r="GO51" s="170"/>
      <c r="GP51" s="170"/>
      <c r="GQ51" s="170"/>
      <c r="GR51" s="170"/>
      <c r="GS51" s="170"/>
      <c r="GT51" s="170"/>
      <c r="GU51" s="170"/>
      <c r="GV51" s="170"/>
      <c r="GW51" s="170"/>
      <c r="GX51" s="170"/>
      <c r="GY51" s="170"/>
      <c r="GZ51" s="170"/>
      <c r="HA51" s="170"/>
      <c r="HB51" s="170"/>
      <c r="HC51" s="170"/>
      <c r="HD51" s="170"/>
      <c r="HE51" s="170"/>
      <c r="HF51" s="170"/>
      <c r="HG51" s="170"/>
      <c r="HH51" s="170"/>
      <c r="HI51" s="170"/>
      <c r="HJ51" s="170"/>
      <c r="HK51" s="170"/>
      <c r="HL51" s="170"/>
      <c r="HM51" s="170"/>
      <c r="HN51" s="170"/>
      <c r="HO51" s="170"/>
      <c r="HP51" s="170"/>
      <c r="HQ51" s="170"/>
      <c r="HR51" s="170"/>
      <c r="HS51" s="170"/>
      <c r="HT51" s="170"/>
      <c r="HU51" s="170"/>
      <c r="HV51" s="170"/>
      <c r="HW51" s="170"/>
      <c r="HX51" s="170"/>
      <c r="HY51" s="170"/>
      <c r="HZ51" s="170"/>
      <c r="IA51" s="170"/>
      <c r="IB51" s="170"/>
      <c r="IC51" s="170"/>
      <c r="ID51" s="170"/>
      <c r="IE51" s="170"/>
      <c r="IF51" s="170"/>
      <c r="IG51" s="170"/>
      <c r="IH51" s="170"/>
      <c r="II51" s="170"/>
      <c r="IJ51" s="170"/>
      <c r="IK51" s="170"/>
      <c r="IL51" s="170"/>
      <c r="IM51" s="170"/>
      <c r="IN51" s="170"/>
      <c r="IO51" s="170"/>
      <c r="IP51" s="170"/>
      <c r="IQ51" s="170"/>
      <c r="IR51" s="170"/>
      <c r="IS51" s="170"/>
      <c r="IT51" s="170"/>
      <c r="IU51" s="170"/>
      <c r="IV51" s="170"/>
      <c r="IW51" s="170"/>
    </row>
    <row r="52" customFormat="false" ht="12.75" hidden="false" customHeight="false" outlineLevel="0" collapsed="false">
      <c r="A52" s="106" t="n">
        <f aca="false">A51+1</f>
        <v>52</v>
      </c>
      <c r="B52" s="11" t="s">
        <v>332</v>
      </c>
      <c r="D52" s="18" t="n">
        <f aca="false">D51</f>
        <v>0</v>
      </c>
      <c r="E52" s="18" t="n">
        <f aca="false">E51+E41</f>
        <v>0</v>
      </c>
      <c r="F52" s="18" t="n">
        <f aca="false">F51+F41</f>
        <v>0</v>
      </c>
      <c r="G52" s="18" t="n">
        <f aca="false">G51+G41</f>
        <v>0</v>
      </c>
      <c r="H52" s="18" t="n">
        <f aca="false">H51+H41</f>
        <v>8217.72252183592</v>
      </c>
      <c r="I52" s="18" t="n">
        <f aca="false">I51+I41</f>
        <v>472.283309806079</v>
      </c>
      <c r="J52" s="18" t="n">
        <f aca="false">J51+J41</f>
        <v>734.168558702676</v>
      </c>
      <c r="K52" s="18" t="n">
        <f aca="false">K51+K41</f>
        <v>965.616185372567</v>
      </c>
      <c r="L52" s="18" t="n">
        <f aca="false">L51+L41</f>
        <v>1226.9295910486</v>
      </c>
      <c r="M52" s="18" t="n">
        <f aca="false">M51+M41</f>
        <v>1472.18815007217</v>
      </c>
      <c r="N52" s="18" t="n">
        <f aca="false">N51+N41</f>
        <v>1647.4863871795</v>
      </c>
      <c r="O52" s="18" t="n">
        <f aca="false">O51+O41</f>
        <v>1850.49764449571</v>
      </c>
      <c r="P52" s="18" t="n">
        <f aca="false">P51+P41</f>
        <v>2033.53989382863</v>
      </c>
      <c r="Q52" s="18" t="n">
        <f aca="false">Q51+Q41</f>
        <v>2235.82884820004</v>
      </c>
      <c r="R52" s="18" t="n">
        <f aca="false">R51+R41</f>
        <v>2416.37999462854</v>
      </c>
      <c r="S52" s="18" t="n">
        <f aca="false">S51+S41</f>
        <v>2583.68350780688</v>
      </c>
      <c r="T52" s="18" t="n">
        <f aca="false">T51+T41</f>
        <v>2757.56700105671</v>
      </c>
      <c r="U52" s="18" t="n">
        <f aca="false">U51+U41</f>
        <v>2996.94920927339</v>
      </c>
      <c r="V52" s="18" t="n">
        <f aca="false">V51+V41</f>
        <v>3255.19033115757</v>
      </c>
      <c r="W52" s="18" t="n">
        <f aca="false">W51+W41</f>
        <v>3523.49568578174</v>
      </c>
      <c r="X52" s="113"/>
      <c r="Y52" s="170"/>
      <c r="Z52" s="170"/>
      <c r="AA52" s="170"/>
      <c r="AB52" s="170"/>
      <c r="AC52" s="170"/>
      <c r="AD52" s="170"/>
      <c r="AE52" s="170"/>
      <c r="AF52" s="170"/>
      <c r="AG52" s="170"/>
      <c r="AH52" s="170"/>
      <c r="AI52" s="170"/>
      <c r="AJ52" s="170"/>
      <c r="AK52" s="170"/>
      <c r="AL52" s="170"/>
      <c r="AM52" s="170"/>
      <c r="AN52" s="170"/>
      <c r="AO52" s="170"/>
      <c r="AP52" s="170"/>
      <c r="AQ52" s="170"/>
      <c r="AR52" s="170"/>
      <c r="AS52" s="170"/>
      <c r="AT52" s="170"/>
      <c r="AU52" s="170"/>
      <c r="AV52" s="170"/>
      <c r="AW52" s="170"/>
      <c r="AX52" s="170"/>
      <c r="AY52" s="170"/>
      <c r="AZ52" s="170"/>
      <c r="BA52" s="170"/>
      <c r="BB52" s="170"/>
      <c r="BC52" s="170"/>
      <c r="BD52" s="170"/>
      <c r="BE52" s="170"/>
      <c r="BF52" s="170"/>
      <c r="BG52" s="170"/>
      <c r="BH52" s="170"/>
      <c r="BI52" s="170"/>
      <c r="BJ52" s="170"/>
      <c r="BK52" s="170"/>
      <c r="BL52" s="170"/>
      <c r="BM52" s="170"/>
      <c r="BN52" s="170"/>
      <c r="BO52" s="170"/>
      <c r="BP52" s="170"/>
      <c r="BQ52" s="170"/>
      <c r="BR52" s="170"/>
      <c r="BS52" s="170"/>
      <c r="BT52" s="170"/>
      <c r="BU52" s="170"/>
      <c r="BV52" s="170"/>
      <c r="BW52" s="170"/>
      <c r="BX52" s="170"/>
      <c r="BY52" s="170"/>
      <c r="BZ52" s="170"/>
      <c r="CA52" s="170"/>
      <c r="CB52" s="170"/>
      <c r="CC52" s="170"/>
      <c r="CD52" s="170"/>
      <c r="CE52" s="170"/>
      <c r="CF52" s="170"/>
      <c r="CG52" s="170"/>
      <c r="CH52" s="170"/>
      <c r="CI52" s="170"/>
      <c r="CJ52" s="170"/>
      <c r="CK52" s="170"/>
      <c r="CL52" s="170"/>
      <c r="CM52" s="170"/>
      <c r="CN52" s="170"/>
      <c r="CO52" s="170"/>
      <c r="CP52" s="170"/>
      <c r="CQ52" s="170"/>
      <c r="CR52" s="170"/>
      <c r="CS52" s="170"/>
      <c r="CT52" s="170"/>
      <c r="CU52" s="170"/>
      <c r="CV52" s="170"/>
      <c r="CW52" s="170"/>
      <c r="CX52" s="170"/>
      <c r="CY52" s="170"/>
      <c r="CZ52" s="170"/>
      <c r="DA52" s="170"/>
      <c r="DB52" s="170"/>
      <c r="DC52" s="170"/>
      <c r="DD52" s="170"/>
      <c r="DE52" s="170"/>
      <c r="DF52" s="170"/>
      <c r="DG52" s="170"/>
      <c r="DH52" s="170"/>
      <c r="DI52" s="170"/>
      <c r="DJ52" s="170"/>
      <c r="DK52" s="170"/>
      <c r="DL52" s="170"/>
      <c r="DM52" s="170"/>
      <c r="DN52" s="170"/>
      <c r="DO52" s="170"/>
      <c r="DP52" s="170"/>
      <c r="DQ52" s="170"/>
      <c r="DR52" s="170"/>
      <c r="DS52" s="170"/>
      <c r="DT52" s="170"/>
      <c r="DU52" s="170"/>
      <c r="DV52" s="170"/>
      <c r="DW52" s="170"/>
      <c r="DX52" s="170"/>
      <c r="DY52" s="170"/>
      <c r="DZ52" s="170"/>
      <c r="EA52" s="170"/>
      <c r="EB52" s="170"/>
      <c r="EC52" s="170"/>
      <c r="ED52" s="170"/>
      <c r="EE52" s="170"/>
      <c r="EF52" s="170"/>
      <c r="EG52" s="170"/>
      <c r="EH52" s="170"/>
      <c r="EI52" s="170"/>
      <c r="EJ52" s="170"/>
      <c r="EK52" s="170"/>
      <c r="EL52" s="170"/>
      <c r="EM52" s="170"/>
      <c r="EN52" s="170"/>
      <c r="EO52" s="170"/>
      <c r="EP52" s="170"/>
      <c r="EQ52" s="170"/>
      <c r="ER52" s="170"/>
      <c r="ES52" s="170"/>
      <c r="ET52" s="170"/>
      <c r="EU52" s="170"/>
      <c r="EV52" s="170"/>
      <c r="EW52" s="170"/>
      <c r="EX52" s="170"/>
      <c r="EY52" s="170"/>
      <c r="EZ52" s="170"/>
      <c r="FA52" s="170"/>
      <c r="FB52" s="170"/>
      <c r="FC52" s="170"/>
      <c r="FD52" s="170"/>
      <c r="FE52" s="170"/>
      <c r="FF52" s="170"/>
      <c r="FG52" s="170"/>
      <c r="FH52" s="170"/>
      <c r="FI52" s="170"/>
      <c r="FJ52" s="170"/>
      <c r="FK52" s="170"/>
      <c r="FL52" s="170"/>
      <c r="FM52" s="170"/>
      <c r="FN52" s="170"/>
      <c r="FO52" s="170"/>
      <c r="FP52" s="170"/>
      <c r="FQ52" s="170"/>
      <c r="FR52" s="170"/>
      <c r="FS52" s="170"/>
      <c r="FT52" s="170"/>
      <c r="FU52" s="170"/>
      <c r="FV52" s="170"/>
      <c r="FW52" s="170"/>
      <c r="FX52" s="170"/>
      <c r="FY52" s="170"/>
      <c r="FZ52" s="170"/>
      <c r="GA52" s="170"/>
      <c r="GB52" s="170"/>
      <c r="GC52" s="170"/>
      <c r="GD52" s="170"/>
      <c r="GE52" s="170"/>
      <c r="GF52" s="170"/>
      <c r="GG52" s="170"/>
      <c r="GH52" s="170"/>
      <c r="GI52" s="170"/>
      <c r="GJ52" s="170"/>
      <c r="GK52" s="170"/>
      <c r="GL52" s="170"/>
      <c r="GM52" s="170"/>
      <c r="GN52" s="170"/>
      <c r="GO52" s="170"/>
      <c r="GP52" s="170"/>
      <c r="GQ52" s="170"/>
      <c r="GR52" s="170"/>
      <c r="GS52" s="170"/>
      <c r="GT52" s="170"/>
      <c r="GU52" s="170"/>
      <c r="GV52" s="170"/>
      <c r="GW52" s="170"/>
      <c r="GX52" s="170"/>
      <c r="GY52" s="170"/>
      <c r="GZ52" s="170"/>
      <c r="HA52" s="170"/>
      <c r="HB52" s="170"/>
      <c r="HC52" s="170"/>
      <c r="HD52" s="170"/>
      <c r="HE52" s="170"/>
      <c r="HF52" s="170"/>
      <c r="HG52" s="170"/>
      <c r="HH52" s="170"/>
      <c r="HI52" s="170"/>
      <c r="HJ52" s="170"/>
      <c r="HK52" s="170"/>
      <c r="HL52" s="170"/>
      <c r="HM52" s="170"/>
      <c r="HN52" s="170"/>
      <c r="HO52" s="170"/>
      <c r="HP52" s="170"/>
      <c r="HQ52" s="170"/>
      <c r="HR52" s="170"/>
      <c r="HS52" s="170"/>
      <c r="HT52" s="170"/>
      <c r="HU52" s="170"/>
      <c r="HV52" s="170"/>
      <c r="HW52" s="170"/>
      <c r="HX52" s="170"/>
      <c r="HY52" s="170"/>
      <c r="HZ52" s="170"/>
      <c r="IA52" s="170"/>
      <c r="IB52" s="170"/>
      <c r="IC52" s="170"/>
      <c r="ID52" s="170"/>
      <c r="IE52" s="170"/>
      <c r="IF52" s="170"/>
      <c r="IG52" s="170"/>
      <c r="IH52" s="170"/>
      <c r="II52" s="170"/>
      <c r="IJ52" s="170"/>
      <c r="IK52" s="170"/>
      <c r="IL52" s="170"/>
      <c r="IM52" s="170"/>
      <c r="IN52" s="170"/>
      <c r="IO52" s="170"/>
      <c r="IP52" s="170"/>
      <c r="IQ52" s="170"/>
      <c r="IR52" s="170"/>
      <c r="IS52" s="170"/>
      <c r="IT52" s="170"/>
      <c r="IU52" s="170"/>
      <c r="IV52" s="170"/>
      <c r="IW52" s="170"/>
    </row>
    <row r="53" customFormat="false" ht="12.75" hidden="false" customHeight="false" outlineLevel="0" collapsed="false">
      <c r="A53" s="106" t="n">
        <f aca="false">A52+1</f>
        <v>53</v>
      </c>
      <c r="D53" s="170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13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70"/>
      <c r="AT53" s="170"/>
      <c r="AU53" s="170"/>
      <c r="AV53" s="170"/>
      <c r="AW53" s="170"/>
      <c r="AX53" s="170"/>
      <c r="AY53" s="170"/>
      <c r="AZ53" s="170"/>
      <c r="BA53" s="170"/>
      <c r="BB53" s="170"/>
      <c r="BC53" s="170"/>
      <c r="BD53" s="170"/>
      <c r="BE53" s="170"/>
      <c r="BF53" s="170"/>
      <c r="BG53" s="170"/>
      <c r="BH53" s="170"/>
      <c r="BI53" s="170"/>
      <c r="BJ53" s="170"/>
      <c r="BK53" s="170"/>
      <c r="BL53" s="170"/>
      <c r="BM53" s="170"/>
      <c r="BN53" s="170"/>
      <c r="BO53" s="170"/>
      <c r="BP53" s="170"/>
      <c r="BQ53" s="170"/>
      <c r="BR53" s="170"/>
      <c r="BS53" s="170"/>
      <c r="BT53" s="170"/>
      <c r="BU53" s="170"/>
      <c r="BV53" s="170"/>
      <c r="BW53" s="170"/>
      <c r="BX53" s="170"/>
      <c r="BY53" s="170"/>
      <c r="BZ53" s="170"/>
      <c r="CA53" s="170"/>
      <c r="CB53" s="170"/>
      <c r="CC53" s="170"/>
      <c r="CD53" s="170"/>
      <c r="CE53" s="170"/>
      <c r="CF53" s="170"/>
      <c r="CG53" s="170"/>
      <c r="CH53" s="170"/>
      <c r="CI53" s="170"/>
      <c r="CJ53" s="170"/>
      <c r="CK53" s="170"/>
      <c r="CL53" s="170"/>
      <c r="CM53" s="170"/>
      <c r="CN53" s="170"/>
      <c r="CO53" s="170"/>
      <c r="CP53" s="170"/>
      <c r="CQ53" s="170"/>
      <c r="CR53" s="170"/>
      <c r="CS53" s="170"/>
      <c r="CT53" s="170"/>
      <c r="CU53" s="170"/>
      <c r="CV53" s="170"/>
      <c r="CW53" s="170"/>
      <c r="CX53" s="170"/>
      <c r="CY53" s="170"/>
      <c r="CZ53" s="170"/>
      <c r="DA53" s="170"/>
      <c r="DB53" s="170"/>
      <c r="DC53" s="170"/>
      <c r="DD53" s="170"/>
      <c r="DE53" s="170"/>
      <c r="DF53" s="170"/>
      <c r="DG53" s="170"/>
      <c r="DH53" s="170"/>
      <c r="DI53" s="170"/>
      <c r="DJ53" s="170"/>
      <c r="DK53" s="170"/>
      <c r="DL53" s="170"/>
      <c r="DM53" s="170"/>
      <c r="DN53" s="170"/>
      <c r="DO53" s="170"/>
      <c r="DP53" s="170"/>
      <c r="DQ53" s="170"/>
      <c r="DR53" s="170"/>
      <c r="DS53" s="170"/>
      <c r="DT53" s="170"/>
      <c r="DU53" s="170"/>
      <c r="DV53" s="170"/>
      <c r="DW53" s="170"/>
      <c r="DX53" s="170"/>
      <c r="DY53" s="170"/>
      <c r="DZ53" s="170"/>
      <c r="EA53" s="170"/>
      <c r="EB53" s="170"/>
      <c r="EC53" s="170"/>
      <c r="ED53" s="170"/>
      <c r="EE53" s="170"/>
      <c r="EF53" s="170"/>
      <c r="EG53" s="170"/>
      <c r="EH53" s="170"/>
      <c r="EI53" s="170"/>
      <c r="EJ53" s="170"/>
      <c r="EK53" s="170"/>
      <c r="EL53" s="170"/>
      <c r="EM53" s="170"/>
      <c r="EN53" s="170"/>
      <c r="EO53" s="170"/>
      <c r="EP53" s="170"/>
      <c r="EQ53" s="170"/>
      <c r="ER53" s="170"/>
      <c r="ES53" s="170"/>
      <c r="ET53" s="170"/>
      <c r="EU53" s="170"/>
      <c r="EV53" s="170"/>
      <c r="EW53" s="170"/>
      <c r="EX53" s="170"/>
      <c r="EY53" s="170"/>
      <c r="EZ53" s="170"/>
      <c r="FA53" s="170"/>
      <c r="FB53" s="170"/>
      <c r="FC53" s="170"/>
      <c r="FD53" s="170"/>
      <c r="FE53" s="170"/>
      <c r="FF53" s="170"/>
      <c r="FG53" s="170"/>
      <c r="FH53" s="170"/>
      <c r="FI53" s="170"/>
      <c r="FJ53" s="170"/>
      <c r="FK53" s="170"/>
      <c r="FL53" s="170"/>
      <c r="FM53" s="170"/>
      <c r="FN53" s="170"/>
      <c r="FO53" s="170"/>
      <c r="FP53" s="170"/>
      <c r="FQ53" s="170"/>
      <c r="FR53" s="170"/>
      <c r="FS53" s="170"/>
      <c r="FT53" s="170"/>
      <c r="FU53" s="170"/>
      <c r="FV53" s="170"/>
      <c r="FW53" s="170"/>
      <c r="FX53" s="170"/>
      <c r="FY53" s="170"/>
      <c r="FZ53" s="170"/>
      <c r="GA53" s="170"/>
      <c r="GB53" s="170"/>
      <c r="GC53" s="170"/>
      <c r="GD53" s="170"/>
      <c r="GE53" s="170"/>
      <c r="GF53" s="170"/>
      <c r="GG53" s="170"/>
      <c r="GH53" s="170"/>
      <c r="GI53" s="170"/>
      <c r="GJ53" s="170"/>
      <c r="GK53" s="170"/>
      <c r="GL53" s="170"/>
      <c r="GM53" s="170"/>
      <c r="GN53" s="170"/>
      <c r="GO53" s="170"/>
      <c r="GP53" s="170"/>
      <c r="GQ53" s="170"/>
      <c r="GR53" s="170"/>
      <c r="GS53" s="170"/>
      <c r="GT53" s="170"/>
      <c r="GU53" s="170"/>
      <c r="GV53" s="170"/>
      <c r="GW53" s="170"/>
      <c r="GX53" s="170"/>
      <c r="GY53" s="170"/>
      <c r="GZ53" s="170"/>
      <c r="HA53" s="170"/>
      <c r="HB53" s="170"/>
      <c r="HC53" s="170"/>
      <c r="HD53" s="170"/>
      <c r="HE53" s="170"/>
      <c r="HF53" s="170"/>
      <c r="HG53" s="170"/>
      <c r="HH53" s="170"/>
      <c r="HI53" s="170"/>
      <c r="HJ53" s="170"/>
      <c r="HK53" s="170"/>
      <c r="HL53" s="170"/>
      <c r="HM53" s="170"/>
      <c r="HN53" s="170"/>
      <c r="HO53" s="170"/>
      <c r="HP53" s="170"/>
      <c r="HQ53" s="170"/>
      <c r="HR53" s="170"/>
      <c r="HS53" s="170"/>
      <c r="HT53" s="170"/>
      <c r="HU53" s="170"/>
      <c r="HV53" s="170"/>
      <c r="HW53" s="170"/>
      <c r="HX53" s="170"/>
      <c r="HY53" s="170"/>
      <c r="HZ53" s="170"/>
      <c r="IA53" s="170"/>
      <c r="IB53" s="170"/>
      <c r="IC53" s="170"/>
      <c r="ID53" s="170"/>
      <c r="IE53" s="170"/>
      <c r="IF53" s="170"/>
      <c r="IG53" s="170"/>
      <c r="IH53" s="170"/>
      <c r="II53" s="170"/>
      <c r="IJ53" s="170"/>
      <c r="IK53" s="170"/>
      <c r="IL53" s="170"/>
      <c r="IM53" s="170"/>
      <c r="IN53" s="170"/>
      <c r="IO53" s="170"/>
      <c r="IP53" s="170"/>
      <c r="IQ53" s="170"/>
      <c r="IR53" s="170"/>
      <c r="IS53" s="170"/>
      <c r="IT53" s="170"/>
      <c r="IU53" s="170"/>
      <c r="IV53" s="170"/>
      <c r="IW53" s="170"/>
    </row>
    <row r="54" customFormat="false" ht="12.75" hidden="false" customHeight="false" outlineLevel="0" collapsed="false">
      <c r="A54" s="106" t="n">
        <f aca="false">A53+1</f>
        <v>54</v>
      </c>
      <c r="B54" s="11" t="s">
        <v>333</v>
      </c>
      <c r="D54" s="170" t="n">
        <f aca="false">D48-D51</f>
        <v>0</v>
      </c>
      <c r="E54" s="170" t="n">
        <f aca="false">E48-E51</f>
        <v>0</v>
      </c>
      <c r="F54" s="170" t="n">
        <f aca="false">F48-F51</f>
        <v>0</v>
      </c>
      <c r="G54" s="170" t="n">
        <f aca="false">G48-G51</f>
        <v>0</v>
      </c>
      <c r="H54" s="170" t="n">
        <f aca="false">H48-H51</f>
        <v>27748.4399124367</v>
      </c>
      <c r="I54" s="170" t="n">
        <f aca="false">I48-I51</f>
        <v>46756.0476708018</v>
      </c>
      <c r="J54" s="170" t="n">
        <f aca="false">J48-J51</f>
        <v>72682.6873115649</v>
      </c>
      <c r="K54" s="170" t="n">
        <f aca="false">K48-K51</f>
        <v>95596.0023518841</v>
      </c>
      <c r="L54" s="170" t="n">
        <f aca="false">L48-L51</f>
        <v>121466.029513811</v>
      </c>
      <c r="M54" s="170" t="n">
        <f aca="false">M48-M51</f>
        <v>145746.626857145</v>
      </c>
      <c r="N54" s="170" t="n">
        <f aca="false">N48-N51</f>
        <v>163101.152330771</v>
      </c>
      <c r="O54" s="170" t="n">
        <f aca="false">O48-O51</f>
        <v>183199.266805075</v>
      </c>
      <c r="P54" s="170" t="n">
        <f aca="false">P48-P51</f>
        <v>201320.449489034</v>
      </c>
      <c r="Q54" s="170" t="n">
        <f aca="false">Q48-Q51</f>
        <v>221347.055971804</v>
      </c>
      <c r="R54" s="170" t="n">
        <f aca="false">R48-R51</f>
        <v>239221.619468225</v>
      </c>
      <c r="S54" s="170" t="n">
        <f aca="false">S48-S51</f>
        <v>255784.667272881</v>
      </c>
      <c r="T54" s="170" t="n">
        <f aca="false">T48-T51</f>
        <v>272999.133104615</v>
      </c>
      <c r="U54" s="170" t="n">
        <f aca="false">U48-U51</f>
        <v>296697.971718065</v>
      </c>
      <c r="V54" s="170" t="n">
        <f aca="false">V48-V51</f>
        <v>322263.842784599</v>
      </c>
      <c r="W54" s="170" t="n">
        <f aca="false">W48-W51</f>
        <v>348826.072892392</v>
      </c>
      <c r="X54" s="113"/>
      <c r="Y54" s="170"/>
      <c r="Z54" s="170"/>
      <c r="AA54" s="170"/>
      <c r="AB54" s="170"/>
      <c r="AC54" s="170"/>
      <c r="AD54" s="170"/>
      <c r="AE54" s="170"/>
      <c r="AF54" s="170"/>
      <c r="AG54" s="170"/>
      <c r="AH54" s="170"/>
      <c r="AI54" s="170"/>
      <c r="AJ54" s="170"/>
      <c r="AK54" s="170"/>
      <c r="AL54" s="170"/>
      <c r="AM54" s="170"/>
      <c r="AN54" s="170"/>
      <c r="AO54" s="170"/>
      <c r="AP54" s="170"/>
      <c r="AQ54" s="170"/>
      <c r="AR54" s="170"/>
      <c r="AS54" s="170"/>
      <c r="AT54" s="170"/>
      <c r="AU54" s="170"/>
      <c r="AV54" s="170"/>
      <c r="AW54" s="170"/>
      <c r="AX54" s="170"/>
      <c r="AY54" s="170"/>
      <c r="AZ54" s="170"/>
      <c r="BA54" s="170"/>
      <c r="BB54" s="170"/>
      <c r="BC54" s="170"/>
      <c r="BD54" s="170"/>
      <c r="BE54" s="170"/>
      <c r="BF54" s="170"/>
      <c r="BG54" s="170"/>
      <c r="BH54" s="170"/>
      <c r="BI54" s="170"/>
      <c r="BJ54" s="170"/>
      <c r="BK54" s="170"/>
      <c r="BL54" s="170"/>
      <c r="BM54" s="170"/>
      <c r="BN54" s="170"/>
      <c r="BO54" s="170"/>
      <c r="BP54" s="170"/>
      <c r="BQ54" s="170"/>
      <c r="BR54" s="170"/>
      <c r="BS54" s="170"/>
      <c r="BT54" s="170"/>
      <c r="BU54" s="170"/>
      <c r="BV54" s="170"/>
      <c r="BW54" s="170"/>
      <c r="BX54" s="170"/>
      <c r="BY54" s="170"/>
      <c r="BZ54" s="170"/>
      <c r="CA54" s="170"/>
      <c r="CB54" s="170"/>
      <c r="CC54" s="170"/>
      <c r="CD54" s="170"/>
      <c r="CE54" s="170"/>
      <c r="CF54" s="170"/>
      <c r="CG54" s="170"/>
      <c r="CH54" s="170"/>
      <c r="CI54" s="170"/>
      <c r="CJ54" s="170"/>
      <c r="CK54" s="170"/>
      <c r="CL54" s="170"/>
      <c r="CM54" s="170"/>
      <c r="CN54" s="170"/>
      <c r="CO54" s="170"/>
      <c r="CP54" s="170"/>
      <c r="CQ54" s="170"/>
      <c r="CR54" s="170"/>
      <c r="CS54" s="170"/>
      <c r="CT54" s="170"/>
      <c r="CU54" s="170"/>
      <c r="CV54" s="170"/>
      <c r="CW54" s="170"/>
      <c r="CX54" s="170"/>
      <c r="CY54" s="170"/>
      <c r="CZ54" s="170"/>
      <c r="DA54" s="170"/>
      <c r="DB54" s="170"/>
      <c r="DC54" s="170"/>
      <c r="DD54" s="170"/>
      <c r="DE54" s="170"/>
      <c r="DF54" s="170"/>
      <c r="DG54" s="170"/>
      <c r="DH54" s="170"/>
      <c r="DI54" s="170"/>
      <c r="DJ54" s="170"/>
      <c r="DK54" s="170"/>
      <c r="DL54" s="170"/>
      <c r="DM54" s="170"/>
      <c r="DN54" s="170"/>
      <c r="DO54" s="170"/>
      <c r="DP54" s="170"/>
      <c r="DQ54" s="170"/>
      <c r="DR54" s="170"/>
      <c r="DS54" s="170"/>
      <c r="DT54" s="170"/>
      <c r="DU54" s="170"/>
      <c r="DV54" s="170"/>
      <c r="DW54" s="170"/>
      <c r="DX54" s="170"/>
      <c r="DY54" s="170"/>
      <c r="DZ54" s="170"/>
      <c r="EA54" s="170"/>
      <c r="EB54" s="170"/>
      <c r="EC54" s="170"/>
      <c r="ED54" s="170"/>
      <c r="EE54" s="170"/>
      <c r="EF54" s="170"/>
      <c r="EG54" s="170"/>
      <c r="EH54" s="170"/>
      <c r="EI54" s="170"/>
      <c r="EJ54" s="170"/>
      <c r="EK54" s="170"/>
      <c r="EL54" s="170"/>
      <c r="EM54" s="170"/>
      <c r="EN54" s="170"/>
      <c r="EO54" s="170"/>
      <c r="EP54" s="170"/>
      <c r="EQ54" s="170"/>
      <c r="ER54" s="170"/>
      <c r="ES54" s="170"/>
      <c r="ET54" s="170"/>
      <c r="EU54" s="170"/>
      <c r="EV54" s="170"/>
      <c r="EW54" s="170"/>
      <c r="EX54" s="170"/>
      <c r="EY54" s="170"/>
      <c r="EZ54" s="170"/>
      <c r="FA54" s="170"/>
      <c r="FB54" s="170"/>
      <c r="FC54" s="170"/>
      <c r="FD54" s="170"/>
      <c r="FE54" s="170"/>
      <c r="FF54" s="170"/>
      <c r="FG54" s="170"/>
      <c r="FH54" s="170"/>
      <c r="FI54" s="170"/>
      <c r="FJ54" s="170"/>
      <c r="FK54" s="170"/>
      <c r="FL54" s="170"/>
      <c r="FM54" s="170"/>
      <c r="FN54" s="170"/>
      <c r="FO54" s="170"/>
      <c r="FP54" s="170"/>
      <c r="FQ54" s="170"/>
      <c r="FR54" s="170"/>
      <c r="FS54" s="170"/>
      <c r="FT54" s="170"/>
      <c r="FU54" s="170"/>
      <c r="FV54" s="170"/>
      <c r="FW54" s="170"/>
      <c r="FX54" s="170"/>
      <c r="FY54" s="170"/>
      <c r="FZ54" s="170"/>
      <c r="GA54" s="170"/>
      <c r="GB54" s="170"/>
      <c r="GC54" s="170"/>
      <c r="GD54" s="170"/>
      <c r="GE54" s="170"/>
      <c r="GF54" s="170"/>
      <c r="GG54" s="170"/>
      <c r="GH54" s="170"/>
      <c r="GI54" s="170"/>
      <c r="GJ54" s="170"/>
      <c r="GK54" s="170"/>
      <c r="GL54" s="170"/>
      <c r="GM54" s="170"/>
      <c r="GN54" s="170"/>
      <c r="GO54" s="170"/>
      <c r="GP54" s="170"/>
      <c r="GQ54" s="170"/>
      <c r="GR54" s="170"/>
      <c r="GS54" s="170"/>
      <c r="GT54" s="170"/>
      <c r="GU54" s="170"/>
      <c r="GV54" s="170"/>
      <c r="GW54" s="170"/>
      <c r="GX54" s="170"/>
      <c r="GY54" s="170"/>
      <c r="GZ54" s="170"/>
      <c r="HA54" s="170"/>
      <c r="HB54" s="170"/>
      <c r="HC54" s="170"/>
      <c r="HD54" s="170"/>
      <c r="HE54" s="170"/>
      <c r="HF54" s="170"/>
      <c r="HG54" s="170"/>
      <c r="HH54" s="170"/>
      <c r="HI54" s="170"/>
      <c r="HJ54" s="170"/>
      <c r="HK54" s="170"/>
      <c r="HL54" s="170"/>
      <c r="HM54" s="170"/>
      <c r="HN54" s="170"/>
      <c r="HO54" s="170"/>
      <c r="HP54" s="170"/>
      <c r="HQ54" s="170"/>
      <c r="HR54" s="170"/>
      <c r="HS54" s="170"/>
      <c r="HT54" s="170"/>
      <c r="HU54" s="170"/>
      <c r="HV54" s="170"/>
      <c r="HW54" s="170"/>
      <c r="HX54" s="170"/>
      <c r="HY54" s="170"/>
      <c r="HZ54" s="170"/>
      <c r="IA54" s="170"/>
      <c r="IB54" s="170"/>
      <c r="IC54" s="170"/>
      <c r="ID54" s="170"/>
      <c r="IE54" s="170"/>
      <c r="IF54" s="170"/>
      <c r="IG54" s="170"/>
      <c r="IH54" s="170"/>
      <c r="II54" s="170"/>
      <c r="IJ54" s="170"/>
      <c r="IK54" s="170"/>
      <c r="IL54" s="170"/>
      <c r="IM54" s="170"/>
      <c r="IN54" s="170"/>
      <c r="IO54" s="170"/>
      <c r="IP54" s="170"/>
      <c r="IQ54" s="170"/>
      <c r="IR54" s="170"/>
      <c r="IS54" s="170"/>
      <c r="IT54" s="170"/>
      <c r="IU54" s="170"/>
      <c r="IV54" s="170"/>
      <c r="IW54" s="170"/>
    </row>
    <row r="55" customFormat="false" ht="12.75" hidden="false" customHeight="false" outlineLevel="0" collapsed="false">
      <c r="A55" s="106" t="n">
        <f aca="false">A54+1</f>
        <v>55</v>
      </c>
      <c r="B55" s="11" t="s">
        <v>334</v>
      </c>
      <c r="D55" s="170" t="n">
        <f aca="false">D54+D45</f>
        <v>0</v>
      </c>
      <c r="E55" s="170" t="n">
        <f aca="false">E54+E45</f>
        <v>0</v>
      </c>
      <c r="F55" s="170" t="n">
        <f aca="false">F54+F45</f>
        <v>0</v>
      </c>
      <c r="G55" s="170" t="n">
        <f aca="false">G54+G45</f>
        <v>0</v>
      </c>
      <c r="H55" s="170" t="n">
        <f aca="false">H54+H45</f>
        <v>27828.616026073</v>
      </c>
      <c r="I55" s="170" t="n">
        <f aca="false">I54+I45</f>
        <v>46756.0476708018</v>
      </c>
      <c r="J55" s="170" t="n">
        <f aca="false">J54+J45</f>
        <v>72682.6873115649</v>
      </c>
      <c r="K55" s="170" t="n">
        <f aca="false">K54+K45</f>
        <v>95596.0023518841</v>
      </c>
      <c r="L55" s="170" t="n">
        <f aca="false">L54+L45</f>
        <v>121466.029513811</v>
      </c>
      <c r="M55" s="170" t="n">
        <f aca="false">M54+M45</f>
        <v>145746.626857145</v>
      </c>
      <c r="N55" s="170" t="n">
        <f aca="false">N54+N45</f>
        <v>163101.152330771</v>
      </c>
      <c r="O55" s="170" t="n">
        <f aca="false">O54+O45</f>
        <v>183199.266805075</v>
      </c>
      <c r="P55" s="170" t="n">
        <f aca="false">P54+P45</f>
        <v>201320.449489034</v>
      </c>
      <c r="Q55" s="170" t="n">
        <f aca="false">Q54+Q45</f>
        <v>221347.055971804</v>
      </c>
      <c r="R55" s="170" t="n">
        <f aca="false">R54+R45</f>
        <v>239221.619468225</v>
      </c>
      <c r="S55" s="170" t="n">
        <f aca="false">S54+S45</f>
        <v>255784.667272881</v>
      </c>
      <c r="T55" s="170" t="n">
        <f aca="false">T54+T45</f>
        <v>272999.133104615</v>
      </c>
      <c r="U55" s="170" t="n">
        <f aca="false">U54+U45</f>
        <v>296697.971718065</v>
      </c>
      <c r="V55" s="170" t="n">
        <f aca="false">V54+V45</f>
        <v>322263.842784599</v>
      </c>
      <c r="W55" s="170" t="n">
        <f aca="false">W54+W45</f>
        <v>348826.072892392</v>
      </c>
      <c r="X55" s="113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170"/>
      <c r="AT55" s="170"/>
      <c r="AU55" s="170"/>
      <c r="AV55" s="170"/>
      <c r="AW55" s="170"/>
      <c r="AX55" s="170"/>
      <c r="AY55" s="170"/>
      <c r="AZ55" s="170"/>
      <c r="BA55" s="170"/>
      <c r="BB55" s="170"/>
      <c r="BC55" s="170"/>
      <c r="BD55" s="170"/>
      <c r="BE55" s="170"/>
      <c r="BF55" s="170"/>
      <c r="BG55" s="170"/>
      <c r="BH55" s="170"/>
      <c r="BI55" s="170"/>
      <c r="BJ55" s="170"/>
      <c r="BK55" s="170"/>
      <c r="BL55" s="170"/>
      <c r="BM55" s="170"/>
      <c r="BN55" s="170"/>
      <c r="BO55" s="170"/>
      <c r="BP55" s="170"/>
      <c r="BQ55" s="170"/>
      <c r="BR55" s="170"/>
      <c r="BS55" s="170"/>
      <c r="BT55" s="170"/>
      <c r="BU55" s="170"/>
      <c r="BV55" s="170"/>
      <c r="BW55" s="170"/>
      <c r="BX55" s="170"/>
      <c r="BY55" s="170"/>
      <c r="BZ55" s="170"/>
      <c r="CA55" s="170"/>
      <c r="CB55" s="170"/>
      <c r="CC55" s="170"/>
      <c r="CD55" s="170"/>
      <c r="CE55" s="170"/>
      <c r="CF55" s="170"/>
      <c r="CG55" s="170"/>
      <c r="CH55" s="170"/>
      <c r="CI55" s="170"/>
      <c r="CJ55" s="170"/>
      <c r="CK55" s="170"/>
      <c r="CL55" s="170"/>
      <c r="CM55" s="170"/>
      <c r="CN55" s="170"/>
      <c r="CO55" s="170"/>
      <c r="CP55" s="170"/>
      <c r="CQ55" s="170"/>
      <c r="CR55" s="170"/>
      <c r="CS55" s="170"/>
      <c r="CT55" s="170"/>
      <c r="CU55" s="170"/>
      <c r="CV55" s="170"/>
      <c r="CW55" s="170"/>
      <c r="CX55" s="170"/>
      <c r="CY55" s="170"/>
      <c r="CZ55" s="170"/>
      <c r="DA55" s="170"/>
      <c r="DB55" s="170"/>
      <c r="DC55" s="170"/>
      <c r="DD55" s="170"/>
      <c r="DE55" s="170"/>
      <c r="DF55" s="170"/>
      <c r="DG55" s="170"/>
      <c r="DH55" s="170"/>
      <c r="DI55" s="170"/>
      <c r="DJ55" s="170"/>
      <c r="DK55" s="170"/>
      <c r="DL55" s="170"/>
      <c r="DM55" s="170"/>
      <c r="DN55" s="170"/>
      <c r="DO55" s="170"/>
      <c r="DP55" s="170"/>
      <c r="DQ55" s="170"/>
      <c r="DR55" s="170"/>
      <c r="DS55" s="170"/>
      <c r="DT55" s="170"/>
      <c r="DU55" s="170"/>
      <c r="DV55" s="170"/>
      <c r="DW55" s="170"/>
      <c r="DX55" s="170"/>
      <c r="DY55" s="170"/>
      <c r="DZ55" s="170"/>
      <c r="EA55" s="170"/>
      <c r="EB55" s="170"/>
      <c r="EC55" s="170"/>
      <c r="ED55" s="170"/>
      <c r="EE55" s="170"/>
      <c r="EF55" s="170"/>
      <c r="EG55" s="170"/>
      <c r="EH55" s="170"/>
      <c r="EI55" s="170"/>
      <c r="EJ55" s="170"/>
      <c r="EK55" s="170"/>
      <c r="EL55" s="170"/>
      <c r="EM55" s="170"/>
      <c r="EN55" s="170"/>
      <c r="EO55" s="170"/>
      <c r="EP55" s="170"/>
      <c r="EQ55" s="170"/>
      <c r="ER55" s="170"/>
      <c r="ES55" s="170"/>
      <c r="ET55" s="170"/>
      <c r="EU55" s="170"/>
      <c r="EV55" s="170"/>
      <c r="EW55" s="170"/>
      <c r="EX55" s="170"/>
      <c r="EY55" s="170"/>
      <c r="EZ55" s="170"/>
      <c r="FA55" s="170"/>
      <c r="FB55" s="170"/>
      <c r="FC55" s="170"/>
      <c r="FD55" s="170"/>
      <c r="FE55" s="170"/>
      <c r="FF55" s="170"/>
      <c r="FG55" s="170"/>
      <c r="FH55" s="170"/>
      <c r="FI55" s="170"/>
      <c r="FJ55" s="170"/>
      <c r="FK55" s="170"/>
      <c r="FL55" s="170"/>
      <c r="FM55" s="170"/>
      <c r="FN55" s="170"/>
      <c r="FO55" s="170"/>
      <c r="FP55" s="170"/>
      <c r="FQ55" s="170"/>
      <c r="FR55" s="170"/>
      <c r="FS55" s="170"/>
      <c r="FT55" s="170"/>
      <c r="FU55" s="170"/>
      <c r="FV55" s="170"/>
      <c r="FW55" s="170"/>
      <c r="FX55" s="170"/>
      <c r="FY55" s="170"/>
      <c r="FZ55" s="170"/>
      <c r="GA55" s="170"/>
      <c r="GB55" s="170"/>
      <c r="GC55" s="170"/>
      <c r="GD55" s="170"/>
      <c r="GE55" s="170"/>
      <c r="GF55" s="170"/>
      <c r="GG55" s="170"/>
      <c r="GH55" s="170"/>
      <c r="GI55" s="170"/>
      <c r="GJ55" s="170"/>
      <c r="GK55" s="170"/>
      <c r="GL55" s="170"/>
      <c r="GM55" s="170"/>
      <c r="GN55" s="170"/>
      <c r="GO55" s="170"/>
      <c r="GP55" s="170"/>
      <c r="GQ55" s="170"/>
      <c r="GR55" s="170"/>
      <c r="GS55" s="170"/>
      <c r="GT55" s="170"/>
      <c r="GU55" s="170"/>
      <c r="GV55" s="170"/>
      <c r="GW55" s="170"/>
      <c r="GX55" s="170"/>
      <c r="GY55" s="170"/>
      <c r="GZ55" s="170"/>
      <c r="HA55" s="170"/>
      <c r="HB55" s="170"/>
      <c r="HC55" s="170"/>
      <c r="HD55" s="170"/>
      <c r="HE55" s="170"/>
      <c r="HF55" s="170"/>
      <c r="HG55" s="170"/>
      <c r="HH55" s="170"/>
      <c r="HI55" s="170"/>
      <c r="HJ55" s="170"/>
      <c r="HK55" s="170"/>
      <c r="HL55" s="170"/>
      <c r="HM55" s="170"/>
      <c r="HN55" s="170"/>
      <c r="HO55" s="170"/>
      <c r="HP55" s="170"/>
      <c r="HQ55" s="170"/>
      <c r="HR55" s="170"/>
      <c r="HS55" s="170"/>
      <c r="HT55" s="170"/>
      <c r="HU55" s="170"/>
      <c r="HV55" s="170"/>
      <c r="HW55" s="170"/>
      <c r="HX55" s="170"/>
      <c r="HY55" s="170"/>
      <c r="HZ55" s="170"/>
      <c r="IA55" s="170"/>
      <c r="IB55" s="170"/>
      <c r="IC55" s="170"/>
      <c r="ID55" s="170"/>
      <c r="IE55" s="170"/>
      <c r="IF55" s="170"/>
      <c r="IG55" s="170"/>
      <c r="IH55" s="170"/>
      <c r="II55" s="170"/>
      <c r="IJ55" s="170"/>
      <c r="IK55" s="170"/>
      <c r="IL55" s="170"/>
      <c r="IM55" s="170"/>
      <c r="IN55" s="170"/>
      <c r="IO55" s="170"/>
      <c r="IP55" s="170"/>
      <c r="IQ55" s="170"/>
      <c r="IR55" s="170"/>
      <c r="IS55" s="170"/>
      <c r="IT55" s="170"/>
      <c r="IU55" s="170"/>
      <c r="IV55" s="170"/>
      <c r="IW55" s="170"/>
    </row>
    <row r="56" customFormat="false" ht="12.75" hidden="false" customHeight="false" outlineLevel="0" collapsed="false">
      <c r="A56" s="106" t="n">
        <f aca="false">A55+1</f>
        <v>56</v>
      </c>
      <c r="B56" s="6"/>
      <c r="C56" s="6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13"/>
      <c r="Y56" s="170"/>
      <c r="Z56" s="170"/>
      <c r="AA56" s="170"/>
      <c r="AB56" s="170"/>
      <c r="AC56" s="170"/>
      <c r="AD56" s="170"/>
      <c r="AE56" s="170"/>
      <c r="AF56" s="170"/>
      <c r="AG56" s="170"/>
      <c r="AH56" s="170"/>
      <c r="AI56" s="170"/>
      <c r="AJ56" s="170"/>
      <c r="AK56" s="170"/>
      <c r="AL56" s="170"/>
      <c r="AM56" s="170"/>
      <c r="AN56" s="170"/>
      <c r="AO56" s="170"/>
      <c r="AP56" s="170"/>
      <c r="AQ56" s="170"/>
      <c r="AR56" s="170"/>
      <c r="AS56" s="170"/>
      <c r="AT56" s="170"/>
      <c r="AU56" s="170"/>
      <c r="AV56" s="170"/>
      <c r="AW56" s="170"/>
      <c r="AX56" s="170"/>
      <c r="AY56" s="170"/>
      <c r="AZ56" s="170"/>
      <c r="BA56" s="170"/>
      <c r="BB56" s="170"/>
      <c r="BC56" s="170"/>
      <c r="BD56" s="170"/>
      <c r="BE56" s="170"/>
      <c r="BF56" s="170"/>
      <c r="BG56" s="170"/>
      <c r="BH56" s="170"/>
      <c r="BI56" s="170"/>
      <c r="BJ56" s="170"/>
      <c r="BK56" s="170"/>
      <c r="BL56" s="170"/>
      <c r="BM56" s="170"/>
      <c r="BN56" s="170"/>
      <c r="BO56" s="170"/>
      <c r="BP56" s="170"/>
      <c r="BQ56" s="170"/>
      <c r="BR56" s="170"/>
      <c r="BS56" s="170"/>
      <c r="BT56" s="170"/>
      <c r="BU56" s="170"/>
      <c r="BV56" s="170"/>
      <c r="BW56" s="170"/>
      <c r="BX56" s="170"/>
      <c r="BY56" s="170"/>
      <c r="BZ56" s="170"/>
      <c r="CA56" s="170"/>
      <c r="CB56" s="170"/>
      <c r="CC56" s="170"/>
      <c r="CD56" s="170"/>
      <c r="CE56" s="170"/>
      <c r="CF56" s="170"/>
      <c r="CG56" s="170"/>
      <c r="CH56" s="170"/>
      <c r="CI56" s="170"/>
      <c r="CJ56" s="170"/>
      <c r="CK56" s="170"/>
      <c r="CL56" s="170"/>
      <c r="CM56" s="170"/>
      <c r="CN56" s="170"/>
      <c r="CO56" s="170"/>
      <c r="CP56" s="170"/>
      <c r="CQ56" s="170"/>
      <c r="CR56" s="170"/>
      <c r="CS56" s="170"/>
      <c r="CT56" s="170"/>
      <c r="CU56" s="170"/>
      <c r="CV56" s="170"/>
      <c r="CW56" s="170"/>
      <c r="CX56" s="170"/>
      <c r="CY56" s="170"/>
      <c r="CZ56" s="170"/>
      <c r="DA56" s="170"/>
      <c r="DB56" s="170"/>
      <c r="DC56" s="170"/>
      <c r="DD56" s="170"/>
      <c r="DE56" s="170"/>
      <c r="DF56" s="170"/>
      <c r="DG56" s="170"/>
      <c r="DH56" s="170"/>
      <c r="DI56" s="170"/>
      <c r="DJ56" s="170"/>
      <c r="DK56" s="170"/>
      <c r="DL56" s="170"/>
      <c r="DM56" s="170"/>
      <c r="DN56" s="170"/>
      <c r="DO56" s="170"/>
      <c r="DP56" s="170"/>
      <c r="DQ56" s="170"/>
      <c r="DR56" s="170"/>
      <c r="DS56" s="170"/>
      <c r="DT56" s="170"/>
      <c r="DU56" s="170"/>
      <c r="DV56" s="170"/>
      <c r="DW56" s="170"/>
      <c r="DX56" s="170"/>
      <c r="DY56" s="170"/>
      <c r="DZ56" s="170"/>
      <c r="EA56" s="170"/>
      <c r="EB56" s="170"/>
      <c r="EC56" s="170"/>
      <c r="ED56" s="170"/>
      <c r="EE56" s="170"/>
      <c r="EF56" s="170"/>
      <c r="EG56" s="170"/>
      <c r="EH56" s="170"/>
      <c r="EI56" s="170"/>
      <c r="EJ56" s="170"/>
      <c r="EK56" s="170"/>
      <c r="EL56" s="170"/>
      <c r="EM56" s="170"/>
      <c r="EN56" s="170"/>
      <c r="EO56" s="170"/>
      <c r="EP56" s="170"/>
      <c r="EQ56" s="170"/>
      <c r="ER56" s="170"/>
      <c r="ES56" s="170"/>
      <c r="ET56" s="170"/>
      <c r="EU56" s="170"/>
      <c r="EV56" s="170"/>
      <c r="EW56" s="170"/>
      <c r="EX56" s="170"/>
      <c r="EY56" s="170"/>
      <c r="EZ56" s="170"/>
      <c r="FA56" s="170"/>
      <c r="FB56" s="170"/>
      <c r="FC56" s="170"/>
      <c r="FD56" s="170"/>
      <c r="FE56" s="170"/>
      <c r="FF56" s="170"/>
      <c r="FG56" s="170"/>
      <c r="FH56" s="170"/>
      <c r="FI56" s="170"/>
      <c r="FJ56" s="170"/>
      <c r="FK56" s="170"/>
      <c r="FL56" s="170"/>
      <c r="FM56" s="170"/>
      <c r="FN56" s="170"/>
      <c r="FO56" s="170"/>
      <c r="FP56" s="170"/>
      <c r="FQ56" s="170"/>
      <c r="FR56" s="170"/>
      <c r="FS56" s="170"/>
      <c r="FT56" s="170"/>
      <c r="FU56" s="170"/>
      <c r="FV56" s="170"/>
      <c r="FW56" s="170"/>
      <c r="FX56" s="170"/>
      <c r="FY56" s="170"/>
      <c r="FZ56" s="170"/>
      <c r="GA56" s="170"/>
      <c r="GB56" s="170"/>
      <c r="GC56" s="170"/>
      <c r="GD56" s="170"/>
      <c r="GE56" s="170"/>
      <c r="GF56" s="170"/>
      <c r="GG56" s="170"/>
      <c r="GH56" s="170"/>
      <c r="GI56" s="170"/>
      <c r="GJ56" s="170"/>
      <c r="GK56" s="170"/>
      <c r="GL56" s="170"/>
      <c r="GM56" s="170"/>
      <c r="GN56" s="170"/>
      <c r="GO56" s="170"/>
      <c r="GP56" s="170"/>
      <c r="GQ56" s="170"/>
      <c r="GR56" s="170"/>
      <c r="GS56" s="170"/>
      <c r="GT56" s="170"/>
      <c r="GU56" s="170"/>
      <c r="GV56" s="170"/>
      <c r="GW56" s="170"/>
      <c r="GX56" s="170"/>
      <c r="GY56" s="170"/>
      <c r="GZ56" s="170"/>
      <c r="HA56" s="170"/>
      <c r="HB56" s="170"/>
      <c r="HC56" s="170"/>
      <c r="HD56" s="170"/>
      <c r="HE56" s="170"/>
      <c r="HF56" s="170"/>
      <c r="HG56" s="170"/>
      <c r="HH56" s="170"/>
      <c r="HI56" s="170"/>
      <c r="HJ56" s="170"/>
      <c r="HK56" s="170"/>
      <c r="HL56" s="170"/>
      <c r="HM56" s="170"/>
      <c r="HN56" s="170"/>
      <c r="HO56" s="170"/>
      <c r="HP56" s="170"/>
      <c r="HQ56" s="170"/>
      <c r="HR56" s="170"/>
      <c r="HS56" s="170"/>
      <c r="HT56" s="170"/>
      <c r="HU56" s="170"/>
      <c r="HV56" s="170"/>
      <c r="HW56" s="170"/>
      <c r="HX56" s="170"/>
      <c r="HY56" s="170"/>
      <c r="HZ56" s="170"/>
      <c r="IA56" s="170"/>
      <c r="IB56" s="170"/>
      <c r="IC56" s="170"/>
      <c r="ID56" s="170"/>
      <c r="IE56" s="170"/>
      <c r="IF56" s="170"/>
      <c r="IG56" s="170"/>
      <c r="IH56" s="170"/>
      <c r="II56" s="170"/>
      <c r="IJ56" s="170"/>
      <c r="IK56" s="170"/>
      <c r="IL56" s="170"/>
      <c r="IM56" s="170"/>
      <c r="IN56" s="170"/>
      <c r="IO56" s="170"/>
      <c r="IP56" s="170"/>
      <c r="IQ56" s="170"/>
      <c r="IR56" s="170"/>
      <c r="IS56" s="170"/>
      <c r="IT56" s="170"/>
      <c r="IU56" s="170"/>
      <c r="IV56" s="170"/>
      <c r="IW56" s="170"/>
    </row>
    <row r="57" customFormat="false" ht="12.75" hidden="false" customHeight="fals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12.75" hidden="false" customHeight="fals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12.75" hidden="false" customHeight="fals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</row>
    <row r="60" customFormat="false" ht="12.75" hidden="false" customHeight="fals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12.75" hidden="false" customHeight="fals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</row>
    <row r="62" customFormat="false" ht="12.75" hidden="false" customHeight="fals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12.75" hidden="false" customHeight="fals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2.75" hidden="false" customHeight="fals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12.75" hidden="false" customHeight="fals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12.75" hidden="false" customHeight="fals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12.75" hidden="false" customHeight="fals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12.75" hidden="false" customHeight="fals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12.75" hidden="fals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2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2.75" hidden="false" customHeight="fals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12.75" hidden="false" customHeight="false" outlineLevel="0" collapsed="false">
      <c r="A74" s="143"/>
      <c r="B74" s="26"/>
      <c r="C74" s="26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43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  <c r="IV74" s="6"/>
      <c r="IW74" s="6"/>
    </row>
    <row r="75" customFormat="false" ht="12.75" hidden="false" customHeight="false" outlineLevel="0" collapsed="false">
      <c r="A75" s="143"/>
      <c r="B75" s="6"/>
      <c r="C75" s="6"/>
      <c r="D75" s="181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  <c r="R75" s="181"/>
      <c r="S75" s="181"/>
      <c r="T75" s="181"/>
      <c r="U75" s="181"/>
      <c r="V75" s="181"/>
      <c r="W75" s="181"/>
      <c r="X75" s="143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  <c r="IV75" s="6"/>
      <c r="IW75" s="6"/>
    </row>
    <row r="76" customFormat="false" ht="12.75" hidden="false" customHeight="false" outlineLevel="0" collapsed="false">
      <c r="A76" s="143"/>
      <c r="B76" s="6"/>
      <c r="C76" s="6"/>
      <c r="D76" s="181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  <c r="R76" s="181"/>
      <c r="S76" s="181"/>
      <c r="T76" s="181"/>
      <c r="U76" s="181"/>
      <c r="V76" s="181"/>
      <c r="W76" s="181"/>
      <c r="X76" s="143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  <c r="IV76" s="6"/>
      <c r="IW76" s="6"/>
    </row>
    <row r="77" customFormat="false" ht="12.75" hidden="false" customHeight="false" outlineLevel="0" collapsed="false">
      <c r="A77" s="143"/>
      <c r="B77" s="6"/>
      <c r="C77" s="6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43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  <c r="IV77" s="6"/>
      <c r="IW77" s="6"/>
    </row>
    <row r="78" customFormat="false" ht="12.75" hidden="false" customHeight="false" outlineLevel="0" collapsed="false">
      <c r="A78" s="143"/>
      <c r="B78" s="6"/>
      <c r="C78" s="6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43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  <c r="IT78" s="6"/>
      <c r="IU78" s="6"/>
      <c r="IV78" s="6"/>
      <c r="IW78" s="6"/>
    </row>
    <row r="79" customFormat="false" ht="12.75" hidden="false" customHeight="false" outlineLevel="0" collapsed="false">
      <c r="A79" s="143"/>
      <c r="B79" s="6"/>
      <c r="C79" s="6"/>
      <c r="D79" s="180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43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6"/>
      <c r="IU79" s="6"/>
      <c r="IV79" s="6"/>
      <c r="IW79" s="6"/>
    </row>
    <row r="80" customFormat="false" ht="12.75" hidden="false" customHeight="false" outlineLevel="0" collapsed="false">
      <c r="A80" s="143"/>
      <c r="B80" s="6"/>
      <c r="C80" s="6"/>
      <c r="X80" s="143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  <c r="IT80" s="6"/>
      <c r="IU80" s="6"/>
      <c r="IV80" s="6"/>
      <c r="IW80" s="6"/>
    </row>
    <row r="81" customFormat="false" ht="12.75" hidden="false" customHeight="false" outlineLevel="0" collapsed="false">
      <c r="A81" s="143"/>
      <c r="B81" s="6"/>
      <c r="C81" s="6"/>
      <c r="X81" s="143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  <c r="IV81" s="6"/>
      <c r="IW81" s="6"/>
    </row>
    <row r="82" customFormat="false" ht="12.75" hidden="false" customHeight="false" outlineLevel="0" collapsed="false">
      <c r="A82" s="143"/>
      <c r="B82" s="26"/>
      <c r="C82" s="26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43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  <c r="IV82" s="6"/>
      <c r="IW82" s="6"/>
    </row>
    <row r="83" customFormat="false" ht="12.75" hidden="false" customHeight="false" outlineLevel="0" collapsed="false">
      <c r="A83" s="143"/>
      <c r="B83" s="6"/>
      <c r="C83" s="6"/>
      <c r="D83" s="181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  <c r="R83" s="181"/>
      <c r="S83" s="181"/>
      <c r="T83" s="181"/>
      <c r="U83" s="181"/>
      <c r="V83" s="181"/>
      <c r="W83" s="181"/>
      <c r="X83" s="143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  <c r="IV83" s="6"/>
      <c r="IW83" s="6"/>
    </row>
    <row r="84" customFormat="false" ht="12.75" hidden="false" customHeight="false" outlineLevel="0" collapsed="false">
      <c r="A84" s="143"/>
      <c r="B84" s="6"/>
      <c r="C84" s="6"/>
      <c r="D84" s="181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  <c r="R84" s="181"/>
      <c r="S84" s="181"/>
      <c r="T84" s="181"/>
      <c r="U84" s="181"/>
      <c r="V84" s="181"/>
      <c r="W84" s="181"/>
      <c r="X84" s="143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  <c r="IV84" s="6"/>
      <c r="IW84" s="6"/>
    </row>
    <row r="85" customFormat="false" ht="12.75" hidden="false" customHeight="false" outlineLevel="0" collapsed="false">
      <c r="A85" s="143"/>
      <c r="B85" s="6"/>
      <c r="C85" s="6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43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  <c r="IV85" s="6"/>
      <c r="IW85" s="6"/>
    </row>
    <row r="86" customFormat="false" ht="12.75" hidden="false" customHeight="false" outlineLevel="0" collapsed="false">
      <c r="A86" s="143"/>
      <c r="B86" s="6"/>
      <c r="C86" s="6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43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</row>
    <row r="87" customFormat="false" ht="12.75" hidden="false" customHeight="false" outlineLevel="0" collapsed="false">
      <c r="A87" s="143"/>
      <c r="B87" s="6"/>
      <c r="C87" s="6"/>
      <c r="D87" s="180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43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</row>
    <row r="88" customFormat="false" ht="12.75" hidden="false" customHeight="false" outlineLevel="0" collapsed="false">
      <c r="A88" s="143"/>
      <c r="B88" s="6"/>
      <c r="C88" s="6"/>
      <c r="X88" s="143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</row>
    <row r="89" customFormat="false" ht="12.75" hidden="false" customHeight="false" outlineLevel="0" collapsed="false">
      <c r="A89" s="143"/>
      <c r="B89" s="6"/>
      <c r="C89" s="6"/>
      <c r="X89" s="143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</row>
    <row r="90" customFormat="false" ht="12.75" hidden="false" customHeight="false" outlineLevel="0" collapsed="false">
      <c r="A90" s="143"/>
      <c r="B90" s="26"/>
      <c r="C90" s="26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43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</row>
    <row r="91" customFormat="false" ht="12.75" hidden="false" customHeight="false" outlineLevel="0" collapsed="false">
      <c r="A91" s="143"/>
      <c r="B91" s="6"/>
      <c r="C91" s="6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  <c r="R91" s="181"/>
      <c r="S91" s="181"/>
      <c r="T91" s="181"/>
      <c r="U91" s="181"/>
      <c r="V91" s="181"/>
      <c r="W91" s="181"/>
      <c r="X91" s="143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</row>
    <row r="92" customFormat="false" ht="12.75" hidden="false" customHeight="false" outlineLevel="0" collapsed="false">
      <c r="A92" s="143"/>
      <c r="B92" s="6"/>
      <c r="C92" s="6"/>
      <c r="D92" s="181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  <c r="R92" s="181"/>
      <c r="S92" s="181"/>
      <c r="T92" s="181"/>
      <c r="U92" s="181"/>
      <c r="V92" s="181"/>
      <c r="W92" s="181"/>
      <c r="X92" s="143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</row>
    <row r="93" customFormat="false" ht="12.75" hidden="false" customHeight="false" outlineLevel="0" collapsed="false">
      <c r="A93" s="143"/>
      <c r="B93" s="6"/>
      <c r="C93" s="6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43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</row>
    <row r="94" customFormat="false" ht="12.75" hidden="false" customHeight="false" outlineLevel="0" collapsed="false">
      <c r="A94" s="143"/>
      <c r="B94" s="6"/>
      <c r="C94" s="6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43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  <c r="IV94" s="6"/>
      <c r="IW94" s="6"/>
    </row>
    <row r="95" customFormat="false" ht="12.75" hidden="false" customHeight="false" outlineLevel="0" collapsed="false">
      <c r="A95" s="143"/>
      <c r="B95" s="6"/>
      <c r="C95" s="6"/>
      <c r="D95" s="180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43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  <c r="IV95" s="6"/>
      <c r="IW95" s="6"/>
    </row>
    <row r="96" customFormat="false" ht="12.75" hidden="false" customHeight="false" outlineLevel="0" collapsed="false">
      <c r="A96" s="143"/>
      <c r="B96" s="6"/>
      <c r="C96" s="6"/>
      <c r="X96" s="143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  <c r="IV96" s="6"/>
      <c r="IW96" s="6"/>
    </row>
    <row r="97" customFormat="false" ht="12.75" hidden="false" customHeight="false" outlineLevel="0" collapsed="false">
      <c r="A97" s="143"/>
      <c r="B97" s="6"/>
      <c r="C97" s="6"/>
      <c r="X97" s="143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  <c r="IV97" s="6"/>
      <c r="IW97" s="6"/>
    </row>
    <row r="98" customFormat="false" ht="12.75" hidden="false" customHeight="false" outlineLevel="0" collapsed="false">
      <c r="A98" s="143"/>
      <c r="B98" s="26"/>
      <c r="C98" s="26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43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  <c r="IV98" s="6"/>
      <c r="IW98" s="6"/>
    </row>
    <row r="99" customFormat="false" ht="12.75" hidden="false" customHeight="false" outlineLevel="0" collapsed="false">
      <c r="A99" s="143"/>
      <c r="B99" s="6"/>
      <c r="C99" s="6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43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  <c r="IV99" s="6"/>
      <c r="IW99" s="6"/>
    </row>
    <row r="100" customFormat="false" ht="12.75" hidden="false" customHeight="false" outlineLevel="0" collapsed="false">
      <c r="A100" s="143"/>
      <c r="B100" s="6"/>
      <c r="C100" s="6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43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  <c r="IV100" s="6"/>
      <c r="IW100" s="6"/>
    </row>
    <row r="101" customFormat="false" ht="12.75" hidden="false" customHeight="false" outlineLevel="0" collapsed="false">
      <c r="A101" s="143"/>
      <c r="B101" s="6"/>
      <c r="C101" s="6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43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  <c r="IV101" s="6"/>
      <c r="IW101" s="6"/>
    </row>
    <row r="102" customFormat="false" ht="12.75" hidden="false" customHeight="false" outlineLevel="0" collapsed="false">
      <c r="A102" s="143"/>
      <c r="B102" s="6"/>
      <c r="C102" s="6"/>
      <c r="X102" s="142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  <c r="IV102" s="6"/>
      <c r="IW102" s="6"/>
    </row>
    <row r="103" customFormat="false" ht="12.75" hidden="false" customHeight="false" outlineLevel="0" collapsed="false">
      <c r="A103" s="143"/>
      <c r="B103" s="6"/>
      <c r="C103" s="6"/>
      <c r="X103" s="142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  <c r="IV103" s="6"/>
      <c r="IW103" s="6"/>
    </row>
    <row r="104" customFormat="false" ht="12.75" hidden="false" customHeight="false" outlineLevel="0" collapsed="false">
      <c r="A104" s="143"/>
      <c r="B104" s="6"/>
      <c r="C104" s="6"/>
      <c r="X104" s="142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  <c r="IV104" s="6"/>
      <c r="IW104" s="6"/>
    </row>
    <row r="105" customFormat="false" ht="12.75" hidden="false" customHeight="false" outlineLevel="0" collapsed="false">
      <c r="A105" s="143"/>
      <c r="B105" s="6"/>
      <c r="C105" s="6"/>
      <c r="X105" s="142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  <c r="IV105" s="6"/>
      <c r="IW105" s="6"/>
    </row>
    <row r="106" customFormat="false" ht="12.75" hidden="false" customHeight="false" outlineLevel="0" collapsed="false">
      <c r="A106" s="143"/>
      <c r="B106" s="6"/>
      <c r="C106" s="6"/>
      <c r="X106" s="142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  <c r="IV106" s="6"/>
      <c r="IW106" s="6"/>
    </row>
    <row r="107" customFormat="false" ht="12.75" hidden="false" customHeight="false" outlineLevel="0" collapsed="false">
      <c r="A107" s="143"/>
      <c r="B107" s="6"/>
      <c r="C107" s="6"/>
      <c r="X107" s="142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  <c r="IV107" s="6"/>
      <c r="IW107" s="6"/>
    </row>
    <row r="108" customFormat="false" ht="12.75" hidden="false" customHeight="false" outlineLevel="0" collapsed="false">
      <c r="A108" s="143"/>
      <c r="B108" s="6"/>
      <c r="C108" s="6"/>
      <c r="X108" s="142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  <c r="IV108" s="6"/>
      <c r="IW108" s="6"/>
    </row>
    <row r="109" customFormat="false" ht="12.75" hidden="false" customHeight="false" outlineLevel="0" collapsed="false">
      <c r="A109" s="143"/>
      <c r="B109" s="6"/>
      <c r="C109" s="6"/>
      <c r="X109" s="142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  <c r="IV109" s="6"/>
      <c r="IW109" s="6"/>
    </row>
    <row r="110" customFormat="false" ht="12.75" hidden="false" customHeight="false" outlineLevel="0" collapsed="false">
      <c r="A110" s="142"/>
      <c r="B110" s="6"/>
      <c r="C110" s="6"/>
      <c r="X110" s="142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  <c r="IV110" s="6"/>
      <c r="IW110" s="6"/>
    </row>
    <row r="111" customFormat="false" ht="12.75" hidden="false" customHeight="false" outlineLevel="0" collapsed="false">
      <c r="A111" s="142"/>
      <c r="B111" s="6"/>
      <c r="C111" s="6"/>
      <c r="X111" s="142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  <c r="IV111" s="6"/>
      <c r="IW111" s="6"/>
    </row>
    <row r="112" customFormat="false" ht="12.75" hidden="false" customHeight="false" outlineLevel="0" collapsed="false">
      <c r="A112" s="142"/>
      <c r="B112" s="6"/>
      <c r="C112" s="6"/>
      <c r="X112" s="142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  <c r="IV112" s="6"/>
      <c r="IW112" s="6"/>
    </row>
    <row r="113" customFormat="false" ht="12.75" hidden="false" customHeight="false" outlineLevel="0" collapsed="false">
      <c r="A113" s="142"/>
      <c r="B113" s="6"/>
      <c r="C113" s="6"/>
      <c r="X113" s="142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  <c r="IV113" s="6"/>
      <c r="IW113" s="6"/>
    </row>
    <row r="114" customFormat="false" ht="12.75" hidden="false" customHeight="false" outlineLevel="0" collapsed="false">
      <c r="A114" s="142"/>
      <c r="B114" s="6"/>
      <c r="C114" s="6"/>
      <c r="X114" s="142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  <c r="IV114" s="6"/>
      <c r="IW114" s="6"/>
    </row>
    <row r="115" customFormat="false" ht="12.75" hidden="false" customHeight="false" outlineLevel="0" collapsed="false">
      <c r="A115" s="142"/>
      <c r="B115" s="6"/>
      <c r="C115" s="6"/>
      <c r="X115" s="142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  <c r="IV115" s="6"/>
      <c r="IW115" s="6"/>
    </row>
    <row r="116" customFormat="false" ht="12.75" hidden="false" customHeight="false" outlineLevel="0" collapsed="false">
      <c r="A116" s="142"/>
      <c r="B116" s="6"/>
      <c r="C116" s="6"/>
      <c r="X116" s="142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  <c r="IV116" s="6"/>
      <c r="IW116" s="6"/>
    </row>
    <row r="117" customFormat="false" ht="12.75" hidden="false" customHeight="false" outlineLevel="0" collapsed="false">
      <c r="A117" s="142"/>
      <c r="B117" s="6"/>
      <c r="C117" s="6"/>
      <c r="X117" s="142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  <c r="IV117" s="6"/>
      <c r="IW117" s="6"/>
    </row>
    <row r="118" customFormat="false" ht="12.75" hidden="false" customHeight="false" outlineLevel="0" collapsed="false">
      <c r="A118" s="142"/>
      <c r="B118" s="6"/>
      <c r="C118" s="6"/>
      <c r="X118" s="142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  <c r="IV118" s="6"/>
      <c r="IW118" s="6"/>
    </row>
    <row r="119" customFormat="false" ht="12.75" hidden="false" customHeight="false" outlineLevel="0" collapsed="false">
      <c r="A119" s="142"/>
      <c r="B119" s="6"/>
      <c r="C119" s="6"/>
      <c r="X119" s="142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  <c r="IV119" s="6"/>
      <c r="IW119" s="6"/>
    </row>
    <row r="120" customFormat="false" ht="12.75" hidden="false" customHeight="false" outlineLevel="0" collapsed="false">
      <c r="A120" s="142"/>
      <c r="B120" s="6"/>
      <c r="C120" s="6"/>
      <c r="X120" s="142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  <c r="IV120" s="6"/>
      <c r="IW120" s="6"/>
    </row>
    <row r="121" customFormat="false" ht="12.75" hidden="false" customHeight="false" outlineLevel="0" collapsed="false">
      <c r="A121" s="142"/>
      <c r="B121" s="6"/>
      <c r="C121" s="6"/>
      <c r="X121" s="142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  <c r="IV121" s="6"/>
      <c r="IW121" s="6"/>
    </row>
    <row r="122" customFormat="false" ht="12.75" hidden="false" customHeight="false" outlineLevel="0" collapsed="false">
      <c r="A122" s="142"/>
      <c r="B122" s="6"/>
      <c r="C122" s="6"/>
      <c r="X122" s="142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  <c r="IV122" s="6"/>
      <c r="IW122" s="6"/>
    </row>
    <row r="123" customFormat="false" ht="12.75" hidden="false" customHeight="false" outlineLevel="0" collapsed="false">
      <c r="A123" s="142"/>
      <c r="B123" s="6"/>
      <c r="C123" s="6"/>
      <c r="X123" s="142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  <c r="IV123" s="6"/>
      <c r="IW123" s="6"/>
    </row>
    <row r="124" customFormat="false" ht="12.75" hidden="false" customHeight="false" outlineLevel="0" collapsed="false">
      <c r="A124" s="142"/>
      <c r="B124" s="6"/>
      <c r="C124" s="6"/>
      <c r="X124" s="142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  <c r="IV124" s="6"/>
      <c r="IW124" s="6"/>
    </row>
    <row r="125" customFormat="false" ht="12.75" hidden="false" customHeight="false" outlineLevel="0" collapsed="false">
      <c r="A125" s="142"/>
      <c r="B125" s="6"/>
      <c r="C125" s="6"/>
      <c r="X125" s="142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  <c r="IV125" s="6"/>
      <c r="IW125" s="6"/>
    </row>
    <row r="126" customFormat="false" ht="12.75" hidden="false" customHeight="false" outlineLevel="0" collapsed="false">
      <c r="A126" s="142"/>
      <c r="B126" s="6"/>
      <c r="C126" s="6"/>
      <c r="X126" s="142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  <c r="IV126" s="6"/>
      <c r="IW126" s="6"/>
    </row>
    <row r="127" customFormat="false" ht="12.75" hidden="false" customHeight="false" outlineLevel="0" collapsed="false">
      <c r="A127" s="142"/>
      <c r="B127" s="6"/>
      <c r="C127" s="6"/>
      <c r="X127" s="142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  <c r="IV127" s="6"/>
      <c r="IW127" s="6"/>
    </row>
    <row r="128" customFormat="false" ht="12.75" hidden="false" customHeight="false" outlineLevel="0" collapsed="false">
      <c r="A128" s="142"/>
      <c r="B128" s="6"/>
      <c r="C128" s="6"/>
      <c r="X128" s="142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  <c r="IV128" s="6"/>
      <c r="IW128" s="6"/>
    </row>
    <row r="129" customFormat="false" ht="12.75" hidden="false" customHeight="false" outlineLevel="0" collapsed="false">
      <c r="A129" s="142"/>
      <c r="B129" s="6"/>
      <c r="C129" s="6"/>
      <c r="X129" s="142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  <c r="IV129" s="6"/>
      <c r="IW129" s="6"/>
    </row>
    <row r="130" customFormat="false" ht="12.75" hidden="false" customHeight="false" outlineLevel="0" collapsed="false">
      <c r="A130" s="142"/>
      <c r="B130" s="6"/>
      <c r="C130" s="6"/>
      <c r="X130" s="142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  <c r="IV130" s="6"/>
      <c r="IW130" s="6"/>
    </row>
    <row r="131" customFormat="false" ht="12.75" hidden="false" customHeight="false" outlineLevel="0" collapsed="false">
      <c r="A131" s="142"/>
      <c r="B131" s="6"/>
      <c r="C131" s="6"/>
      <c r="X131" s="142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  <c r="IV131" s="6"/>
      <c r="IW131" s="6"/>
    </row>
    <row r="132" customFormat="false" ht="12.75" hidden="false" customHeight="false" outlineLevel="0" collapsed="false">
      <c r="A132" s="142"/>
      <c r="B132" s="6"/>
      <c r="C132" s="6"/>
      <c r="X132" s="142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  <c r="IV132" s="6"/>
      <c r="IW132" s="6"/>
    </row>
    <row r="133" customFormat="false" ht="12.75" hidden="false" customHeight="false" outlineLevel="0" collapsed="false">
      <c r="A133" s="142"/>
      <c r="B133" s="6"/>
      <c r="C133" s="6"/>
      <c r="X133" s="142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  <c r="IV133" s="6"/>
      <c r="IW133" s="6"/>
    </row>
    <row r="134" customFormat="false" ht="12.75" hidden="false" customHeight="false" outlineLevel="0" collapsed="false">
      <c r="A134" s="142"/>
      <c r="B134" s="6"/>
      <c r="C134" s="6"/>
      <c r="X134" s="142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  <c r="IV134" s="6"/>
      <c r="IW134" s="6"/>
    </row>
    <row r="135" customFormat="false" ht="12.75" hidden="false" customHeight="false" outlineLevel="0" collapsed="false">
      <c r="A135" s="142"/>
      <c r="B135" s="6"/>
      <c r="C135" s="6"/>
      <c r="X135" s="142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  <c r="IV135" s="6"/>
      <c r="IW135" s="6"/>
    </row>
    <row r="136" customFormat="false" ht="12.75" hidden="false" customHeight="false" outlineLevel="0" collapsed="false">
      <c r="A136" s="142"/>
      <c r="B136" s="6"/>
      <c r="C136" s="6"/>
      <c r="X136" s="142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  <c r="IV136" s="6"/>
      <c r="IW136" s="6"/>
    </row>
    <row r="137" customFormat="false" ht="12.75" hidden="false" customHeight="false" outlineLevel="0" collapsed="false">
      <c r="A137" s="142"/>
      <c r="B137" s="6"/>
      <c r="C137" s="6"/>
      <c r="X137" s="142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  <c r="IV137" s="6"/>
      <c r="IW137" s="6"/>
    </row>
    <row r="138" customFormat="false" ht="12.75" hidden="false" customHeight="false" outlineLevel="0" collapsed="false">
      <c r="A138" s="142"/>
      <c r="B138" s="6"/>
      <c r="C138" s="6"/>
      <c r="X138" s="142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  <c r="IV138" s="6"/>
      <c r="IW138" s="6"/>
    </row>
    <row r="139" customFormat="false" ht="12.75" hidden="false" customHeight="false" outlineLevel="0" collapsed="false">
      <c r="A139" s="142"/>
      <c r="B139" s="6"/>
      <c r="C139" s="6"/>
      <c r="X139" s="142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  <c r="IV139" s="6"/>
      <c r="IW139" s="6"/>
    </row>
    <row r="140" customFormat="false" ht="12.75" hidden="false" customHeight="false" outlineLevel="0" collapsed="false">
      <c r="A140" s="142"/>
      <c r="B140" s="6"/>
      <c r="C140" s="6"/>
      <c r="X140" s="142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  <c r="IV140" s="6"/>
      <c r="IW140" s="6"/>
    </row>
    <row r="141" customFormat="false" ht="12.75" hidden="false" customHeight="false" outlineLevel="0" collapsed="false">
      <c r="A141" s="142"/>
      <c r="B141" s="6"/>
      <c r="C141" s="6"/>
      <c r="X141" s="142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  <c r="IV141" s="6"/>
      <c r="IW141" s="6"/>
    </row>
    <row r="142" customFormat="false" ht="12.75" hidden="false" customHeight="false" outlineLevel="0" collapsed="false">
      <c r="A142" s="142"/>
      <c r="B142" s="6"/>
      <c r="C142" s="6"/>
      <c r="X142" s="142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  <c r="IV142" s="6"/>
      <c r="IW142" s="6"/>
    </row>
    <row r="143" customFormat="false" ht="12.75" hidden="false" customHeight="false" outlineLevel="0" collapsed="false">
      <c r="A143" s="142"/>
      <c r="B143" s="6"/>
      <c r="C143" s="6"/>
      <c r="X143" s="142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  <c r="IV143" s="6"/>
      <c r="IW143" s="6"/>
    </row>
    <row r="144" customFormat="false" ht="12.75" hidden="false" customHeight="false" outlineLevel="0" collapsed="false">
      <c r="A144" s="142"/>
      <c r="B144" s="6"/>
      <c r="C144" s="6"/>
      <c r="X144" s="142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  <c r="IV144" s="6"/>
      <c r="IW144" s="6"/>
    </row>
    <row r="145" customFormat="false" ht="12.75" hidden="false" customHeight="false" outlineLevel="0" collapsed="false">
      <c r="A145" s="142"/>
      <c r="B145" s="6"/>
      <c r="C145" s="6"/>
      <c r="X145" s="142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  <c r="IV145" s="6"/>
      <c r="IW145" s="6"/>
    </row>
    <row r="146" customFormat="false" ht="12.75" hidden="false" customHeight="false" outlineLevel="0" collapsed="false">
      <c r="A146" s="142"/>
      <c r="B146" s="6"/>
      <c r="C146" s="6"/>
      <c r="X146" s="142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  <c r="IV146" s="6"/>
      <c r="IW146" s="6"/>
    </row>
    <row r="147" customFormat="false" ht="12.75" hidden="false" customHeight="false" outlineLevel="0" collapsed="false">
      <c r="A147" s="142"/>
      <c r="B147" s="6"/>
      <c r="C147" s="6"/>
      <c r="X147" s="142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  <c r="IV147" s="6"/>
      <c r="IW147" s="6"/>
    </row>
    <row r="148" customFormat="false" ht="12.75" hidden="false" customHeight="false" outlineLevel="0" collapsed="false">
      <c r="A148" s="142"/>
      <c r="B148" s="6"/>
      <c r="C148" s="6"/>
      <c r="X148" s="142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  <c r="IV148" s="6"/>
      <c r="IW148" s="6"/>
    </row>
    <row r="149" customFormat="false" ht="12.75" hidden="false" customHeight="false" outlineLevel="0" collapsed="false">
      <c r="A149" s="142"/>
      <c r="B149" s="6"/>
      <c r="C149" s="6"/>
      <c r="X149" s="142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  <c r="IV149" s="6"/>
      <c r="IW149" s="6"/>
    </row>
    <row r="150" customFormat="false" ht="12.75" hidden="false" customHeight="false" outlineLevel="0" collapsed="false">
      <c r="A150" s="142"/>
      <c r="B150" s="6"/>
      <c r="C150" s="6"/>
      <c r="X150" s="142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  <c r="IV150" s="6"/>
      <c r="IW150" s="6"/>
    </row>
    <row r="151" customFormat="false" ht="12.75" hidden="false" customHeight="false" outlineLevel="0" collapsed="false">
      <c r="A151" s="142"/>
      <c r="B151" s="6"/>
      <c r="C151" s="6"/>
      <c r="X151" s="142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  <c r="IV151" s="6"/>
      <c r="IW151" s="6"/>
    </row>
    <row r="152" customFormat="false" ht="12.75" hidden="false" customHeight="false" outlineLevel="0" collapsed="false">
      <c r="A152" s="142"/>
      <c r="B152" s="6"/>
      <c r="C152" s="6"/>
      <c r="X152" s="142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  <c r="IV152" s="6"/>
      <c r="IW152" s="6"/>
    </row>
    <row r="153" customFormat="false" ht="12.75" hidden="false" customHeight="false" outlineLevel="0" collapsed="false">
      <c r="A153" s="142"/>
      <c r="B153" s="6"/>
      <c r="C153" s="6"/>
      <c r="X153" s="142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  <c r="IV153" s="6"/>
      <c r="IW153" s="6"/>
    </row>
    <row r="154" customFormat="false" ht="12.75" hidden="false" customHeight="false" outlineLevel="0" collapsed="false">
      <c r="A154" s="142"/>
      <c r="B154" s="6"/>
      <c r="C154" s="6"/>
      <c r="X154" s="142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  <c r="IV154" s="6"/>
      <c r="IW154" s="6"/>
    </row>
    <row r="155" customFormat="false" ht="12.75" hidden="false" customHeight="false" outlineLevel="0" collapsed="false">
      <c r="A155" s="142"/>
      <c r="B155" s="6"/>
      <c r="C155" s="6"/>
      <c r="X155" s="142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  <c r="IV155" s="6"/>
      <c r="IW155" s="6"/>
    </row>
    <row r="156" customFormat="false" ht="12.75" hidden="false" customHeight="false" outlineLevel="0" collapsed="false">
      <c r="A156" s="142"/>
      <c r="B156" s="6"/>
      <c r="C156" s="6"/>
      <c r="X156" s="142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  <c r="IV156" s="6"/>
      <c r="IW156" s="6"/>
    </row>
    <row r="157" customFormat="false" ht="12.75" hidden="false" customHeight="false" outlineLevel="0" collapsed="false">
      <c r="A157" s="142"/>
      <c r="B157" s="6"/>
      <c r="C157" s="6"/>
      <c r="X157" s="142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  <c r="IV157" s="6"/>
      <c r="IW157" s="6"/>
    </row>
    <row r="158" customFormat="false" ht="12.75" hidden="false" customHeight="false" outlineLevel="0" collapsed="false">
      <c r="A158" s="142"/>
      <c r="B158" s="6"/>
      <c r="C158" s="6"/>
      <c r="X158" s="142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  <c r="IV158" s="6"/>
      <c r="IW158" s="6"/>
    </row>
    <row r="159" customFormat="false" ht="12.75" hidden="false" customHeight="false" outlineLevel="0" collapsed="false">
      <c r="A159" s="142"/>
      <c r="B159" s="6"/>
      <c r="C159" s="6"/>
      <c r="X159" s="142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  <c r="IV159" s="6"/>
      <c r="IW159" s="6"/>
    </row>
    <row r="160" customFormat="false" ht="12.75" hidden="false" customHeight="false" outlineLevel="0" collapsed="false">
      <c r="A160" s="142"/>
      <c r="B160" s="6"/>
      <c r="C160" s="6"/>
      <c r="X160" s="142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  <c r="IV160" s="6"/>
      <c r="IW160" s="6"/>
    </row>
    <row r="161" customFormat="false" ht="12.75" hidden="false" customHeight="false" outlineLevel="0" collapsed="false">
      <c r="A161" s="142"/>
      <c r="B161" s="6"/>
      <c r="C161" s="6"/>
      <c r="X161" s="142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  <c r="IV161" s="6"/>
      <c r="IW161" s="6"/>
    </row>
    <row r="162" customFormat="false" ht="12.75" hidden="false" customHeight="false" outlineLevel="0" collapsed="false">
      <c r="A162" s="142"/>
      <c r="B162" s="6"/>
      <c r="C162" s="6"/>
      <c r="X162" s="142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  <c r="IV162" s="6"/>
      <c r="IW162" s="6"/>
    </row>
    <row r="163" customFormat="false" ht="12.75" hidden="false" customHeight="false" outlineLevel="0" collapsed="false">
      <c r="A163" s="142"/>
      <c r="B163" s="6"/>
      <c r="C163" s="6"/>
      <c r="X163" s="142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  <c r="IV163" s="6"/>
      <c r="IW163" s="6"/>
    </row>
    <row r="164" customFormat="false" ht="12.75" hidden="false" customHeight="false" outlineLevel="0" collapsed="false">
      <c r="A164" s="142"/>
      <c r="B164" s="6"/>
      <c r="C164" s="6"/>
      <c r="X164" s="142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  <c r="IV164" s="6"/>
      <c r="IW164" s="6"/>
    </row>
    <row r="165" customFormat="false" ht="12.75" hidden="false" customHeight="false" outlineLevel="0" collapsed="false">
      <c r="A165" s="142"/>
      <c r="B165" s="6"/>
      <c r="C165" s="6"/>
      <c r="X165" s="142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  <c r="IV165" s="6"/>
      <c r="IW165" s="6"/>
    </row>
    <row r="166" customFormat="false" ht="12.75" hidden="false" customHeight="false" outlineLevel="0" collapsed="false">
      <c r="A166" s="142"/>
      <c r="B166" s="6"/>
      <c r="C166" s="6"/>
      <c r="X166" s="142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  <c r="IV166" s="6"/>
      <c r="IW166" s="6"/>
    </row>
    <row r="167" customFormat="false" ht="12.75" hidden="false" customHeight="false" outlineLevel="0" collapsed="false">
      <c r="A167" s="142"/>
      <c r="B167" s="6"/>
      <c r="C167" s="6"/>
      <c r="X167" s="142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  <c r="IV167" s="6"/>
      <c r="IW167" s="6"/>
    </row>
    <row r="168" customFormat="false" ht="12.75" hidden="false" customHeight="false" outlineLevel="0" collapsed="false">
      <c r="A168" s="142"/>
      <c r="B168" s="6"/>
      <c r="C168" s="6"/>
      <c r="X168" s="142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  <c r="IV168" s="6"/>
      <c r="IW168" s="6"/>
    </row>
    <row r="169" customFormat="false" ht="12.75" hidden="false" customHeight="false" outlineLevel="0" collapsed="false">
      <c r="A169" s="142"/>
      <c r="B169" s="6"/>
      <c r="C169" s="6"/>
      <c r="X169" s="142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  <c r="IV169" s="6"/>
      <c r="IW169" s="6"/>
    </row>
    <row r="170" customFormat="false" ht="12.75" hidden="false" customHeight="false" outlineLevel="0" collapsed="false">
      <c r="A170" s="142"/>
      <c r="B170" s="6"/>
      <c r="C170" s="6"/>
      <c r="X170" s="142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  <c r="IV170" s="6"/>
      <c r="IW170" s="6"/>
    </row>
    <row r="171" customFormat="false" ht="12.75" hidden="false" customHeight="false" outlineLevel="0" collapsed="false">
      <c r="A171" s="142"/>
      <c r="B171" s="6"/>
      <c r="C171" s="6"/>
      <c r="X171" s="142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  <c r="IV171" s="6"/>
      <c r="IW171" s="6"/>
    </row>
    <row r="172" customFormat="false" ht="12.75" hidden="false" customHeight="false" outlineLevel="0" collapsed="false">
      <c r="A172" s="142"/>
      <c r="B172" s="6"/>
      <c r="C172" s="6"/>
      <c r="X172" s="142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  <c r="IV172" s="6"/>
      <c r="IW172" s="6"/>
    </row>
    <row r="173" customFormat="false" ht="12.75" hidden="false" customHeight="false" outlineLevel="0" collapsed="false">
      <c r="A173" s="142"/>
      <c r="B173" s="6"/>
      <c r="C173" s="6"/>
      <c r="X173" s="142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  <c r="IV173" s="6"/>
      <c r="IW173" s="6"/>
    </row>
    <row r="174" customFormat="false" ht="12.75" hidden="false" customHeight="false" outlineLevel="0" collapsed="false">
      <c r="A174" s="142"/>
      <c r="B174" s="6"/>
      <c r="C174" s="6"/>
      <c r="X174" s="142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  <c r="IV174" s="6"/>
      <c r="IW174" s="6"/>
    </row>
    <row r="175" customFormat="false" ht="12.75" hidden="false" customHeight="false" outlineLevel="0" collapsed="false">
      <c r="A175" s="142"/>
      <c r="B175" s="6"/>
      <c r="C175" s="6"/>
      <c r="X175" s="142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  <c r="IV175" s="6"/>
      <c r="IW175" s="6"/>
    </row>
    <row r="176" customFormat="false" ht="12.75" hidden="false" customHeight="false" outlineLevel="0" collapsed="false">
      <c r="A176" s="142"/>
      <c r="B176" s="6"/>
      <c r="C176" s="6"/>
      <c r="X176" s="142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  <c r="IV176" s="6"/>
      <c r="IW176" s="6"/>
    </row>
    <row r="177" customFormat="false" ht="12.75" hidden="false" customHeight="false" outlineLevel="0" collapsed="false">
      <c r="A177" s="142"/>
      <c r="B177" s="6"/>
      <c r="C177" s="6"/>
      <c r="X177" s="142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  <c r="IV177" s="6"/>
      <c r="IW177" s="6"/>
    </row>
    <row r="178" customFormat="false" ht="12.75" hidden="false" customHeight="false" outlineLevel="0" collapsed="false">
      <c r="A178" s="142"/>
      <c r="B178" s="6"/>
      <c r="C178" s="6"/>
      <c r="X178" s="142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  <c r="IV178" s="6"/>
      <c r="IW178" s="6"/>
    </row>
    <row r="179" customFormat="false" ht="12.75" hidden="false" customHeight="false" outlineLevel="0" collapsed="false">
      <c r="A179" s="142"/>
      <c r="B179" s="6"/>
      <c r="C179" s="6"/>
      <c r="X179" s="142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  <c r="IV179" s="6"/>
      <c r="IW179" s="6"/>
    </row>
    <row r="180" customFormat="false" ht="12.75" hidden="false" customHeight="false" outlineLevel="0" collapsed="false">
      <c r="A180" s="142"/>
      <c r="B180" s="6"/>
      <c r="C180" s="6"/>
      <c r="X180" s="142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  <c r="IV180" s="6"/>
      <c r="IW180" s="6"/>
    </row>
    <row r="181" customFormat="false" ht="12.75" hidden="false" customHeight="false" outlineLevel="0" collapsed="false">
      <c r="A181" s="142"/>
      <c r="B181" s="6"/>
      <c r="C181" s="6"/>
      <c r="X181" s="142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  <c r="IV181" s="6"/>
      <c r="IW181" s="6"/>
    </row>
    <row r="182" customFormat="false" ht="12.75" hidden="false" customHeight="false" outlineLevel="0" collapsed="false">
      <c r="A182" s="142"/>
      <c r="B182" s="6"/>
      <c r="C182" s="6"/>
      <c r="X182" s="142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  <c r="IV182" s="6"/>
      <c r="IW182" s="6"/>
    </row>
    <row r="183" customFormat="false" ht="12.75" hidden="false" customHeight="false" outlineLevel="0" collapsed="false">
      <c r="A183" s="142"/>
      <c r="B183" s="6"/>
      <c r="C183" s="6"/>
      <c r="X183" s="142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  <c r="IV183" s="6"/>
      <c r="IW183" s="6"/>
    </row>
    <row r="184" customFormat="false" ht="12.75" hidden="false" customHeight="false" outlineLevel="0" collapsed="false">
      <c r="A184" s="142"/>
      <c r="B184" s="6"/>
      <c r="C184" s="6"/>
      <c r="X184" s="142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  <c r="IV184" s="6"/>
      <c r="IW184" s="6"/>
    </row>
    <row r="185" customFormat="false" ht="12.75" hidden="false" customHeight="false" outlineLevel="0" collapsed="false">
      <c r="A185" s="142"/>
      <c r="B185" s="6"/>
      <c r="C185" s="6"/>
      <c r="X185" s="142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  <c r="IV185" s="6"/>
      <c r="IW185" s="6"/>
    </row>
    <row r="186" customFormat="false" ht="12.75" hidden="false" customHeight="false" outlineLevel="0" collapsed="false">
      <c r="A186" s="142"/>
      <c r="B186" s="6"/>
      <c r="C186" s="6"/>
      <c r="X186" s="142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  <c r="IV186" s="6"/>
      <c r="IW186" s="6"/>
    </row>
    <row r="187" customFormat="false" ht="12.75" hidden="false" customHeight="false" outlineLevel="0" collapsed="false">
      <c r="A187" s="142"/>
      <c r="B187" s="6"/>
      <c r="C187" s="6"/>
      <c r="X187" s="142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  <c r="IV187" s="6"/>
      <c r="IW187" s="6"/>
    </row>
    <row r="188" customFormat="false" ht="12.75" hidden="false" customHeight="false" outlineLevel="0" collapsed="false">
      <c r="A188" s="142"/>
      <c r="B188" s="6"/>
      <c r="C188" s="6"/>
      <c r="X188" s="142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  <c r="IV188" s="6"/>
      <c r="IW188" s="6"/>
    </row>
    <row r="189" customFormat="false" ht="12.75" hidden="false" customHeight="false" outlineLevel="0" collapsed="false">
      <c r="A189" s="142"/>
      <c r="B189" s="6"/>
      <c r="C189" s="6"/>
      <c r="X189" s="142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  <c r="IV189" s="6"/>
      <c r="IW189" s="6"/>
    </row>
    <row r="190" customFormat="false" ht="12.75" hidden="false" customHeight="false" outlineLevel="0" collapsed="false">
      <c r="A190" s="142"/>
      <c r="B190" s="6"/>
      <c r="C190" s="6"/>
      <c r="X190" s="142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  <c r="IV190" s="6"/>
      <c r="IW190" s="6"/>
    </row>
    <row r="191" customFormat="false" ht="12.75" hidden="false" customHeight="false" outlineLevel="0" collapsed="false">
      <c r="A191" s="142"/>
      <c r="B191" s="6"/>
      <c r="C191" s="6"/>
      <c r="X191" s="142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  <c r="IV191" s="6"/>
      <c r="IW191" s="6"/>
    </row>
    <row r="192" customFormat="false" ht="12.75" hidden="false" customHeight="false" outlineLevel="0" collapsed="false">
      <c r="A192" s="142"/>
      <c r="B192" s="6"/>
      <c r="C192" s="6"/>
      <c r="X192" s="142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  <c r="IV192" s="6"/>
      <c r="IW192" s="6"/>
    </row>
    <row r="193" customFormat="false" ht="12.75" hidden="false" customHeight="false" outlineLevel="0" collapsed="false">
      <c r="A193" s="142"/>
      <c r="B193" s="6"/>
      <c r="C193" s="6"/>
      <c r="X193" s="142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  <c r="IV193" s="6"/>
      <c r="IW193" s="6"/>
    </row>
    <row r="194" customFormat="false" ht="12.75" hidden="false" customHeight="false" outlineLevel="0" collapsed="false">
      <c r="A194" s="142"/>
      <c r="B194" s="6"/>
      <c r="C194" s="6"/>
      <c r="X194" s="142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  <c r="IV194" s="6"/>
      <c r="IW194" s="6"/>
    </row>
    <row r="195" customFormat="false" ht="12.75" hidden="false" customHeight="false" outlineLevel="0" collapsed="false">
      <c r="A195" s="142"/>
      <c r="B195" s="6"/>
      <c r="C195" s="6"/>
      <c r="X195" s="142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  <c r="IV195" s="6"/>
      <c r="IW195" s="6"/>
    </row>
    <row r="196" customFormat="false" ht="12.75" hidden="false" customHeight="false" outlineLevel="0" collapsed="false">
      <c r="A196" s="142"/>
      <c r="B196" s="6"/>
      <c r="C196" s="6"/>
      <c r="X196" s="142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  <c r="IV196" s="6"/>
      <c r="IW196" s="6"/>
    </row>
    <row r="197" customFormat="false" ht="12.75" hidden="false" customHeight="false" outlineLevel="0" collapsed="false">
      <c r="A197" s="142"/>
      <c r="B197" s="6"/>
      <c r="C197" s="6"/>
      <c r="X197" s="142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  <c r="IV197" s="6"/>
      <c r="IW197" s="6"/>
    </row>
    <row r="198" customFormat="false" ht="12.75" hidden="false" customHeight="false" outlineLevel="0" collapsed="false">
      <c r="A198" s="142"/>
      <c r="B198" s="6"/>
      <c r="C198" s="6"/>
      <c r="X198" s="142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  <c r="IV198" s="6"/>
      <c r="IW198" s="6"/>
    </row>
    <row r="199" customFormat="false" ht="12.75" hidden="false" customHeight="false" outlineLevel="0" collapsed="false">
      <c r="A199" s="142"/>
      <c r="B199" s="6"/>
      <c r="C199" s="6"/>
      <c r="X199" s="142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  <c r="IV199" s="6"/>
      <c r="IW199" s="6"/>
    </row>
    <row r="200" customFormat="false" ht="12.75" hidden="false" customHeight="false" outlineLevel="0" collapsed="false">
      <c r="A200" s="142"/>
      <c r="B200" s="6"/>
      <c r="C200" s="6"/>
      <c r="X200" s="142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  <c r="IV200" s="6"/>
      <c r="IW200" s="6"/>
    </row>
    <row r="201" customFormat="false" ht="12.75" hidden="false" customHeight="false" outlineLevel="0" collapsed="false">
      <c r="A201" s="142"/>
      <c r="B201" s="6"/>
      <c r="C201" s="6"/>
      <c r="X201" s="142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  <c r="IV201" s="6"/>
      <c r="IW201" s="6"/>
    </row>
    <row r="202" customFormat="false" ht="12.75" hidden="false" customHeight="false" outlineLevel="0" collapsed="false">
      <c r="A202" s="142"/>
      <c r="B202" s="6"/>
      <c r="C202" s="6"/>
      <c r="X202" s="142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  <c r="IV202" s="6"/>
      <c r="IW202" s="6"/>
    </row>
    <row r="203" customFormat="false" ht="12.75" hidden="false" customHeight="false" outlineLevel="0" collapsed="false">
      <c r="A203" s="142"/>
      <c r="B203" s="6"/>
      <c r="C203" s="6"/>
      <c r="X203" s="142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  <c r="IV203" s="6"/>
      <c r="IW203" s="6"/>
    </row>
    <row r="204" customFormat="false" ht="12.75" hidden="false" customHeight="false" outlineLevel="0" collapsed="false">
      <c r="A204" s="142"/>
      <c r="B204" s="6"/>
      <c r="C204" s="6"/>
      <c r="X204" s="142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  <c r="IV204" s="6"/>
      <c r="IW204" s="6"/>
    </row>
    <row r="205" customFormat="false" ht="12.75" hidden="false" customHeight="false" outlineLevel="0" collapsed="false">
      <c r="A205" s="142"/>
      <c r="B205" s="6"/>
      <c r="C205" s="6"/>
      <c r="X205" s="142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  <c r="IV205" s="6"/>
      <c r="IW205" s="6"/>
    </row>
    <row r="206" customFormat="false" ht="12.75" hidden="false" customHeight="false" outlineLevel="0" collapsed="false">
      <c r="A206" s="142"/>
      <c r="B206" s="6"/>
      <c r="C206" s="6"/>
      <c r="X206" s="142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  <c r="IV206" s="6"/>
      <c r="IW206" s="6"/>
    </row>
    <row r="207" customFormat="false" ht="12.75" hidden="false" customHeight="false" outlineLevel="0" collapsed="false">
      <c r="A207" s="142"/>
      <c r="B207" s="6"/>
      <c r="C207" s="6"/>
      <c r="X207" s="142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  <c r="IV207" s="6"/>
      <c r="IW207" s="6"/>
    </row>
    <row r="208" customFormat="false" ht="12.75" hidden="false" customHeight="false" outlineLevel="0" collapsed="false">
      <c r="A208" s="142"/>
      <c r="B208" s="6"/>
      <c r="C208" s="6"/>
      <c r="X208" s="142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  <c r="IV208" s="6"/>
      <c r="IW208" s="6"/>
    </row>
    <row r="209" customFormat="false" ht="12.75" hidden="false" customHeight="false" outlineLevel="0" collapsed="false">
      <c r="A209" s="142"/>
      <c r="B209" s="6"/>
      <c r="C209" s="6"/>
      <c r="X209" s="142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  <c r="IV209" s="6"/>
      <c r="IW209" s="6"/>
    </row>
    <row r="210" customFormat="false" ht="12.75" hidden="false" customHeight="false" outlineLevel="0" collapsed="false">
      <c r="A210" s="142"/>
      <c r="B210" s="6"/>
      <c r="C210" s="6"/>
      <c r="X210" s="142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  <c r="IV210" s="6"/>
      <c r="IW210" s="6"/>
    </row>
    <row r="211" customFormat="false" ht="12.75" hidden="false" customHeight="false" outlineLevel="0" collapsed="false">
      <c r="A211" s="142"/>
      <c r="B211" s="6"/>
      <c r="C211" s="6"/>
      <c r="X211" s="142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  <c r="IV211" s="6"/>
      <c r="IW211" s="6"/>
    </row>
    <row r="212" customFormat="false" ht="12.75" hidden="false" customHeight="false" outlineLevel="0" collapsed="false">
      <c r="A212" s="142"/>
      <c r="B212" s="6"/>
      <c r="C212" s="6"/>
      <c r="X212" s="142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  <c r="IV212" s="6"/>
      <c r="IW212" s="6"/>
    </row>
    <row r="213" customFormat="false" ht="12.75" hidden="false" customHeight="false" outlineLevel="0" collapsed="false">
      <c r="A213" s="142"/>
      <c r="B213" s="6"/>
      <c r="C213" s="6"/>
      <c r="X213" s="142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  <c r="IV213" s="6"/>
      <c r="IW213" s="6"/>
    </row>
    <row r="214" customFormat="false" ht="12.75" hidden="false" customHeight="false" outlineLevel="0" collapsed="false">
      <c r="B214" s="6"/>
      <c r="C214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5"/>
  <sheetViews>
    <sheetView showFormulas="false" showGridLines="true" showRowColHeaders="true" showZeros="true" rightToLeft="false" tabSelected="false" showOutlineSymbols="true" defaultGridColor="true" view="normal" topLeftCell="A36" colorId="64" zoomScale="90" zoomScaleNormal="90" zoomScalePageLayoutView="100" workbookViewId="0">
      <selection pane="topLeft" activeCell="D56" activeCellId="0" sqref="D5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1.56"/>
    <col collapsed="false" customWidth="true" hidden="false" outlineLevel="0" max="2" min="2" style="41" width="12.85"/>
    <col collapsed="false" customWidth="true" hidden="false" outlineLevel="0" max="3" min="3" style="41" width="2.84"/>
    <col collapsed="false" customWidth="true" hidden="false" outlineLevel="0" max="4" min="4" style="0" width="13.28"/>
    <col collapsed="false" customWidth="true" hidden="false" outlineLevel="0" max="5" min="5" style="0" width="2.42"/>
    <col collapsed="false" customWidth="true" hidden="false" outlineLevel="0" max="6" min="6" style="0" width="12.28"/>
    <col collapsed="false" customWidth="true" hidden="false" outlineLevel="0" max="7" min="7" style="0" width="1.7"/>
    <col collapsed="false" customWidth="true" hidden="false" outlineLevel="0" max="8" min="8" style="0" width="13.28"/>
    <col collapsed="false" customWidth="true" hidden="false" outlineLevel="0" max="9" min="9" style="0" width="10.28"/>
    <col collapsed="false" customWidth="true" hidden="false" outlineLevel="0" max="10" min="10" style="0" width="11.28"/>
  </cols>
  <sheetData>
    <row r="1" customFormat="false" ht="18.75" hidden="false" customHeight="false" outlineLevel="0" collapsed="false">
      <c r="A1" s="73" t="s">
        <v>88</v>
      </c>
      <c r="G1" s="74"/>
      <c r="L1" s="75"/>
    </row>
    <row r="2" customFormat="false" ht="18.75" hidden="false" customHeight="false" outlineLevel="0" collapsed="false">
      <c r="A2" s="73"/>
      <c r="G2" s="74"/>
      <c r="L2" s="75"/>
    </row>
    <row r="3" customFormat="false" ht="15.75" hidden="false" customHeight="false" outlineLevel="0" collapsed="false">
      <c r="A3" s="76" t="s">
        <v>89</v>
      </c>
      <c r="B3" s="77"/>
      <c r="C3" s="77"/>
      <c r="D3" s="78"/>
      <c r="E3" s="77"/>
      <c r="F3" s="78"/>
      <c r="G3" s="74"/>
      <c r="L3" s="75"/>
    </row>
    <row r="4" customFormat="false" ht="6" hidden="false" customHeight="true" outlineLevel="0" collapsed="false">
      <c r="A4" s="68"/>
      <c r="B4" s="75"/>
      <c r="C4" s="75"/>
      <c r="D4" s="44"/>
      <c r="E4" s="75"/>
      <c r="F4" s="44"/>
      <c r="G4" s="74"/>
      <c r="L4" s="75"/>
    </row>
    <row r="5" customFormat="false" ht="18.75" hidden="false" customHeight="false" outlineLevel="0" collapsed="false">
      <c r="A5" s="73"/>
      <c r="B5" s="75" t="s">
        <v>90</v>
      </c>
      <c r="C5" s="75"/>
      <c r="D5" s="44" t="s">
        <v>91</v>
      </c>
      <c r="E5" s="75"/>
      <c r="F5" s="44" t="s">
        <v>92</v>
      </c>
      <c r="G5" s="74"/>
      <c r="L5" s="75"/>
    </row>
    <row r="6" customFormat="false" ht="15.75" hidden="false" customHeight="false" outlineLevel="0" collapsed="false">
      <c r="A6" s="45" t="s">
        <v>53</v>
      </c>
      <c r="B6" s="79" t="s">
        <v>93</v>
      </c>
      <c r="C6" s="79"/>
      <c r="D6" s="79" t="s">
        <v>94</v>
      </c>
      <c r="E6" s="79"/>
      <c r="F6" s="79" t="s">
        <v>95</v>
      </c>
      <c r="G6" s="74"/>
      <c r="L6" s="75"/>
    </row>
    <row r="7" customFormat="false" ht="12.75" hidden="false" customHeight="false" outlineLevel="0" collapsed="false">
      <c r="A7" s="2" t="s">
        <v>96</v>
      </c>
      <c r="B7" s="63" t="n">
        <f aca="false">Assumptions!$C$73*1000</f>
        <v>11124163.6714969</v>
      </c>
      <c r="C7" s="63"/>
      <c r="D7" s="55" t="n">
        <f aca="false">B7/$B$9</f>
        <v>0.847609337245343</v>
      </c>
      <c r="E7" s="21"/>
      <c r="F7" s="49" t="n">
        <f aca="false">B7/$B$16</f>
        <v>0.847544758291628</v>
      </c>
      <c r="G7" s="74"/>
      <c r="L7" s="75"/>
    </row>
    <row r="8" customFormat="false" ht="12.75" hidden="false" customHeight="false" outlineLevel="0" collapsed="false">
      <c r="A8" s="2" t="s">
        <v>97</v>
      </c>
      <c r="B8" s="63" t="n">
        <f aca="false">Assumptions!$C$74*1000</f>
        <v>2000000</v>
      </c>
      <c r="C8" s="63"/>
      <c r="D8" s="55" t="n">
        <f aca="false">B8/$B$9</f>
        <v>0.152390662754657</v>
      </c>
      <c r="E8" s="80"/>
      <c r="F8" s="52" t="n">
        <f aca="false">B8/$B$16</f>
        <v>0.152379052182281</v>
      </c>
      <c r="G8" s="74"/>
      <c r="L8" s="75"/>
    </row>
    <row r="9" customFormat="false" ht="12.75" hidden="false" customHeight="false" outlineLevel="0" collapsed="false">
      <c r="A9" s="81" t="s">
        <v>98</v>
      </c>
      <c r="B9" s="82" t="n">
        <f aca="false">SUM(B7:B8)</f>
        <v>13124163.6714969</v>
      </c>
      <c r="C9" s="82"/>
      <c r="D9" s="83" t="n">
        <f aca="false">SUM(D7:D8)</f>
        <v>1</v>
      </c>
      <c r="E9" s="84"/>
      <c r="F9" s="85" t="n">
        <f aca="false">SUM(F7:F8)</f>
        <v>0.999923810473909</v>
      </c>
      <c r="G9" s="74"/>
      <c r="H9" s="86"/>
      <c r="L9" s="75"/>
    </row>
    <row r="10" customFormat="false" ht="12.75" hidden="false" customHeight="false" outlineLevel="0" collapsed="false">
      <c r="A10" s="2"/>
      <c r="B10" s="2"/>
      <c r="C10" s="2"/>
      <c r="D10" s="2"/>
      <c r="E10" s="2"/>
      <c r="F10" s="2"/>
      <c r="G10" s="74"/>
      <c r="L10" s="75"/>
    </row>
    <row r="11" customFormat="false" ht="15.75" hidden="false" customHeight="false" outlineLevel="0" collapsed="false">
      <c r="A11" s="45" t="s">
        <v>49</v>
      </c>
      <c r="B11" s="79" t="s">
        <v>99</v>
      </c>
      <c r="C11" s="79"/>
      <c r="D11" s="79" t="s">
        <v>94</v>
      </c>
      <c r="E11" s="79"/>
      <c r="F11" s="79" t="s">
        <v>100</v>
      </c>
      <c r="G11" s="74"/>
      <c r="L11" s="75"/>
    </row>
    <row r="12" customFormat="false" ht="12.75" hidden="false" customHeight="false" outlineLevel="0" collapsed="false">
      <c r="A12" s="2" t="s">
        <v>96</v>
      </c>
      <c r="B12" s="63" t="n">
        <f aca="false">D12*$B$14</f>
        <v>500</v>
      </c>
      <c r="C12" s="63"/>
      <c r="D12" s="48" t="n">
        <v>0.5</v>
      </c>
      <c r="F12" s="49" t="n">
        <f aca="false">B12/$B$16</f>
        <v>3.80947630455703E-005</v>
      </c>
      <c r="G12" s="74"/>
      <c r="L12" s="75"/>
    </row>
    <row r="13" customFormat="false" ht="12.75" hidden="false" customHeight="false" outlineLevel="0" collapsed="false">
      <c r="A13" s="2" t="s">
        <v>97</v>
      </c>
      <c r="B13" s="63" t="n">
        <f aca="false">D13*$B$14</f>
        <v>500</v>
      </c>
      <c r="C13" s="63"/>
      <c r="D13" s="51" t="n">
        <f aca="false">1-D12</f>
        <v>0.5</v>
      </c>
      <c r="F13" s="52" t="n">
        <f aca="false">B13/$B$16</f>
        <v>3.80947630455703E-005</v>
      </c>
      <c r="G13" s="74"/>
      <c r="L13" s="75"/>
    </row>
    <row r="14" customFormat="false" ht="12.75" hidden="false" customHeight="false" outlineLevel="0" collapsed="false">
      <c r="A14" s="81" t="s">
        <v>101</v>
      </c>
      <c r="B14" s="82" t="n">
        <f aca="false">Assumptions!$C$70*1000</f>
        <v>1000</v>
      </c>
      <c r="C14" s="82"/>
      <c r="D14" s="83" t="n">
        <f aca="false">SUM(D12:D13)</f>
        <v>1</v>
      </c>
      <c r="E14" s="87"/>
      <c r="F14" s="85" t="n">
        <f aca="false">SUM(F12:F13)</f>
        <v>7.61895260911406E-005</v>
      </c>
      <c r="G14" s="74"/>
      <c r="L14" s="75"/>
    </row>
    <row r="15" customFormat="false" ht="12.75" hidden="false" customHeight="false" outlineLevel="0" collapsed="false">
      <c r="I15" s="2"/>
      <c r="J15" s="2"/>
      <c r="K15" s="2"/>
      <c r="L15" s="2"/>
    </row>
    <row r="16" customFormat="false" ht="13.5" hidden="false" customHeight="false" outlineLevel="0" collapsed="false">
      <c r="A16" s="88" t="s">
        <v>102</v>
      </c>
      <c r="B16" s="89" t="n">
        <f aca="false">B14+B9</f>
        <v>13125163.6714969</v>
      </c>
      <c r="C16" s="89"/>
      <c r="D16" s="90"/>
      <c r="E16" s="90"/>
      <c r="F16" s="91" t="n">
        <f aca="false">F14+F9</f>
        <v>1</v>
      </c>
      <c r="I16" s="2"/>
      <c r="J16" s="2"/>
      <c r="K16" s="2"/>
      <c r="L16" s="2"/>
    </row>
    <row r="17" customFormat="false" ht="13.5" hidden="false" customHeight="false" outlineLevel="0" collapsed="false"/>
    <row r="18" customFormat="false" ht="15.75" hidden="false" customHeight="false" outlineLevel="0" collapsed="false">
      <c r="A18" s="76" t="s">
        <v>103</v>
      </c>
      <c r="B18" s="92"/>
      <c r="C18" s="92"/>
      <c r="D18" s="92"/>
      <c r="E18" s="92"/>
      <c r="F18" s="92"/>
    </row>
    <row r="19" customFormat="false" ht="8.25" hidden="false" customHeight="true" outlineLevel="0" collapsed="false">
      <c r="A19" s="68"/>
    </row>
    <row r="20" customFormat="false" ht="15.75" hidden="false" customHeight="true" outlineLevel="0" collapsed="false">
      <c r="A20" s="73"/>
      <c r="B20" s="75" t="s">
        <v>90</v>
      </c>
      <c r="C20" s="75"/>
    </row>
    <row r="21" customFormat="false" ht="15.75" hidden="false" customHeight="true" outlineLevel="0" collapsed="false">
      <c r="A21" s="45" t="s">
        <v>104</v>
      </c>
      <c r="B21" s="79" t="s">
        <v>93</v>
      </c>
      <c r="C21" s="79"/>
    </row>
    <row r="22" customFormat="false" ht="12.75" hidden="false" customHeight="true" outlineLevel="0" collapsed="false">
      <c r="A22" s="2" t="s">
        <v>96</v>
      </c>
      <c r="B22" s="63" t="n">
        <f aca="false">Assumptions!C82*1000</f>
        <v>3214820.61141333</v>
      </c>
      <c r="C22" s="63"/>
    </row>
    <row r="23" customFormat="false" ht="12.75" hidden="false" customHeight="true" outlineLevel="0" collapsed="false">
      <c r="A23" s="2" t="s">
        <v>97</v>
      </c>
      <c r="B23" s="63" t="n">
        <f aca="false">Assumptions!C83*1000</f>
        <v>1979000</v>
      </c>
      <c r="C23" s="63"/>
      <c r="D23" s="59"/>
    </row>
    <row r="24" customFormat="false" ht="12.75" hidden="false" customHeight="true" outlineLevel="0" collapsed="false">
      <c r="A24" s="81" t="s">
        <v>105</v>
      </c>
      <c r="B24" s="82" t="n">
        <f aca="false">SUM(B22:B23)</f>
        <v>5193820.61141333</v>
      </c>
      <c r="C24" s="0"/>
    </row>
    <row r="25" customFormat="false" ht="12.75" hidden="false" customHeight="true" outlineLevel="0" collapsed="false">
      <c r="A25" s="32"/>
      <c r="B25" s="63"/>
      <c r="C25" s="63"/>
      <c r="D25" s="63"/>
      <c r="E25" s="63"/>
      <c r="F25" s="63"/>
      <c r="G25" s="63"/>
    </row>
    <row r="26" customFormat="false" ht="12.75" hidden="false" customHeight="true" outlineLevel="0" collapsed="false">
      <c r="A26" s="73"/>
      <c r="B26" s="75" t="s">
        <v>90</v>
      </c>
      <c r="C26" s="75"/>
      <c r="D26" s="44" t="s">
        <v>106</v>
      </c>
      <c r="E26" s="75"/>
      <c r="F26" s="44" t="s">
        <v>92</v>
      </c>
    </row>
    <row r="27" customFormat="false" ht="15.75" hidden="false" customHeight="false" outlineLevel="0" collapsed="false">
      <c r="A27" s="45" t="s">
        <v>107</v>
      </c>
      <c r="B27" s="79" t="s">
        <v>93</v>
      </c>
      <c r="C27" s="79"/>
      <c r="D27" s="79" t="s">
        <v>94</v>
      </c>
      <c r="E27" s="79"/>
      <c r="F27" s="79" t="s">
        <v>95</v>
      </c>
      <c r="G27" s="2"/>
      <c r="H27" s="2"/>
    </row>
    <row r="28" customFormat="false" ht="12.75" hidden="false" customHeight="true" outlineLevel="0" collapsed="false">
      <c r="A28" s="2" t="s">
        <v>96</v>
      </c>
      <c r="B28" s="63" t="n">
        <f aca="false">B22+B7</f>
        <v>14338984.2829102</v>
      </c>
      <c r="C28" s="63"/>
      <c r="D28" s="55" t="n">
        <f aca="false">B28/$B$30</f>
        <v>0.782781776720257</v>
      </c>
      <c r="E28" s="21"/>
      <c r="F28" s="49" t="n">
        <f aca="false">B28/$B$38</f>
        <v>0.782739046088219</v>
      </c>
      <c r="G28" s="2"/>
      <c r="H28" s="2"/>
    </row>
    <row r="29" customFormat="false" ht="12.75" hidden="false" customHeight="true" outlineLevel="0" collapsed="false">
      <c r="A29" s="2" t="s">
        <v>97</v>
      </c>
      <c r="B29" s="63" t="n">
        <f aca="false">B23+B8</f>
        <v>3979000</v>
      </c>
      <c r="C29" s="63"/>
      <c r="D29" s="55" t="n">
        <f aca="false">B29/$B$30</f>
        <v>0.217218223279743</v>
      </c>
      <c r="E29" s="80"/>
      <c r="F29" s="52" t="n">
        <f aca="false">B29/$B$38</f>
        <v>0.217206365732407</v>
      </c>
      <c r="G29" s="2"/>
      <c r="H29" s="2"/>
    </row>
    <row r="30" customFormat="false" ht="12.75" hidden="false" customHeight="true" outlineLevel="0" collapsed="false">
      <c r="A30" s="81" t="s">
        <v>98</v>
      </c>
      <c r="B30" s="82" t="n">
        <f aca="false">SUM(B28:B29)</f>
        <v>18317984.2829102</v>
      </c>
      <c r="C30" s="82"/>
      <c r="D30" s="83" t="n">
        <f aca="false">SUM(D28:D29)</f>
        <v>1</v>
      </c>
      <c r="E30" s="84"/>
      <c r="F30" s="85" t="n">
        <f aca="false">SUM(F28:F29)</f>
        <v>0.999945411820625</v>
      </c>
      <c r="G30" s="2"/>
      <c r="H30" s="2"/>
    </row>
    <row r="31" customFormat="false" ht="12.75" hidden="false" customHeight="true" outlineLevel="0" collapsed="false">
      <c r="A31" s="74"/>
      <c r="B31" s="2"/>
      <c r="C31" s="2"/>
      <c r="D31" s="2"/>
      <c r="E31" s="2"/>
      <c r="F31" s="2"/>
      <c r="G31" s="2"/>
      <c r="H31" s="2"/>
    </row>
    <row r="32" customFormat="false" ht="12.75" hidden="false" customHeight="true" outlineLevel="0" collapsed="false">
      <c r="A32" s="2"/>
      <c r="B32" s="75" t="s">
        <v>90</v>
      </c>
      <c r="C32" s="75"/>
      <c r="D32" s="44" t="s">
        <v>108</v>
      </c>
      <c r="E32" s="75"/>
      <c r="F32" s="44" t="s">
        <v>109</v>
      </c>
    </row>
    <row r="33" customFormat="false" ht="12.75" hidden="false" customHeight="true" outlineLevel="0" collapsed="false">
      <c r="A33" s="45" t="s">
        <v>49</v>
      </c>
      <c r="B33" s="79" t="s">
        <v>99</v>
      </c>
      <c r="C33" s="79"/>
      <c r="D33" s="79" t="s">
        <v>94</v>
      </c>
      <c r="E33" s="79"/>
      <c r="F33" s="79" t="s">
        <v>100</v>
      </c>
    </row>
    <row r="34" customFormat="false" ht="12.75" hidden="false" customHeight="true" outlineLevel="0" collapsed="false">
      <c r="A34" s="2" t="s">
        <v>50</v>
      </c>
      <c r="B34" s="63" t="n">
        <f aca="false">D34*$B$14</f>
        <v>500</v>
      </c>
      <c r="C34" s="63"/>
      <c r="D34" s="55" t="n">
        <v>0.5</v>
      </c>
      <c r="F34" s="49" t="n">
        <f aca="false">B34/$B$38</f>
        <v>2.72940896874097E-005</v>
      </c>
    </row>
    <row r="35" customFormat="false" ht="12.75" hidden="false" customHeight="true" outlineLevel="0" collapsed="false">
      <c r="A35" s="2" t="s">
        <v>51</v>
      </c>
      <c r="B35" s="63" t="n">
        <f aca="false">D35*$B$14</f>
        <v>500</v>
      </c>
      <c r="C35" s="63"/>
      <c r="D35" s="51" t="n">
        <f aca="false">1-D34</f>
        <v>0.5</v>
      </c>
      <c r="F35" s="52" t="n">
        <f aca="false">B35/$B$38</f>
        <v>2.72940896874097E-005</v>
      </c>
    </row>
    <row r="36" customFormat="false" ht="12.75" hidden="false" customHeight="true" outlineLevel="0" collapsed="false">
      <c r="A36" s="81" t="s">
        <v>101</v>
      </c>
      <c r="B36" s="82" t="n">
        <f aca="false">Assumptions!$C$70*1000</f>
        <v>1000</v>
      </c>
      <c r="C36" s="82"/>
      <c r="D36" s="83" t="n">
        <f aca="false">SUM(D34:D35)</f>
        <v>1</v>
      </c>
      <c r="E36" s="87"/>
      <c r="F36" s="85" t="n">
        <f aca="false">SUM(F34:F35)</f>
        <v>5.45881793748195E-005</v>
      </c>
    </row>
    <row r="37" customFormat="false" ht="12.75" hidden="false" customHeight="true" outlineLevel="0" collapsed="false">
      <c r="A37" s="2"/>
      <c r="B37" s="2"/>
      <c r="C37" s="2"/>
      <c r="D37" s="2"/>
      <c r="E37" s="2"/>
      <c r="F37" s="2"/>
    </row>
    <row r="38" customFormat="false" ht="12.75" hidden="false" customHeight="true" outlineLevel="0" collapsed="false">
      <c r="A38" s="88" t="s">
        <v>102</v>
      </c>
      <c r="B38" s="89" t="n">
        <f aca="false">B30+B36</f>
        <v>18318984.2829102</v>
      </c>
      <c r="C38" s="89"/>
      <c r="D38" s="90"/>
      <c r="E38" s="90"/>
      <c r="F38" s="91" t="n">
        <f aca="false">F36+F30</f>
        <v>1</v>
      </c>
    </row>
    <row r="39" customFormat="false" ht="12.75" hidden="false" customHeight="true" outlineLevel="0" collapsed="false">
      <c r="A39" s="68"/>
    </row>
    <row r="41" customFormat="false" ht="15.75" hidden="false" customHeight="false" outlineLevel="0" collapsed="false">
      <c r="A41" s="76" t="s">
        <v>110</v>
      </c>
      <c r="B41" s="92"/>
      <c r="C41" s="92"/>
      <c r="D41" s="92"/>
      <c r="E41" s="92"/>
      <c r="F41" s="92"/>
    </row>
    <row r="42" customFormat="false" ht="18.75" hidden="false" customHeight="false" outlineLevel="0" collapsed="false">
      <c r="A42" s="73"/>
      <c r="B42" s="75" t="s">
        <v>111</v>
      </c>
      <c r="C42" s="75"/>
      <c r="D42" s="75" t="s">
        <v>112</v>
      </c>
      <c r="E42" s="75"/>
      <c r="F42" s="75" t="s">
        <v>113</v>
      </c>
    </row>
    <row r="43" customFormat="false" ht="15.75" hidden="false" customHeight="false" outlineLevel="0" collapsed="false">
      <c r="A43" s="45" t="s">
        <v>53</v>
      </c>
      <c r="B43" s="79" t="s">
        <v>93</v>
      </c>
      <c r="C43" s="79"/>
      <c r="D43" s="79" t="s">
        <v>93</v>
      </c>
      <c r="E43" s="79"/>
      <c r="F43" s="79" t="s">
        <v>114</v>
      </c>
    </row>
    <row r="44" customFormat="false" ht="12.75" hidden="false" customHeight="false" outlineLevel="0" collapsed="false">
      <c r="A44" s="2" t="s">
        <v>115</v>
      </c>
      <c r="B44" s="63" t="n">
        <f aca="false">'EBSCS IS'!$D$44*1000000</f>
        <v>70422529.6632537</v>
      </c>
      <c r="C44" s="63"/>
      <c r="D44" s="63" t="n">
        <f aca="false">'EBSCS IS'!D42*1000000</f>
        <v>129683622.780341</v>
      </c>
      <c r="E44" s="21"/>
      <c r="F44" s="55" t="n">
        <f aca="false">B44/D44</f>
        <v>0.543033331067068</v>
      </c>
    </row>
    <row r="45" customFormat="false" ht="12.75" hidden="false" customHeight="false" outlineLevel="0" collapsed="false">
      <c r="A45" s="2" t="s">
        <v>116</v>
      </c>
      <c r="B45" s="93" t="n">
        <f aca="false">'EBSCS IS'!$E$44*1000000</f>
        <v>3021200.68103439</v>
      </c>
      <c r="C45" s="93"/>
      <c r="D45" s="93" t="n">
        <f aca="false">'EBSCS IS'!E42*1000000</f>
        <v>3619797.58120699</v>
      </c>
    </row>
    <row r="46" customFormat="false" ht="12.75" hidden="false" customHeight="false" outlineLevel="0" collapsed="false">
      <c r="A46" s="94" t="s">
        <v>117</v>
      </c>
      <c r="B46" s="95" t="n">
        <f aca="false">SUM(B44:B45)</f>
        <v>73443730.3442881</v>
      </c>
      <c r="C46" s="82"/>
      <c r="D46" s="95" t="n">
        <f aca="false">SUM(D44:D45)</f>
        <v>133303420.361548</v>
      </c>
    </row>
    <row r="47" customFormat="false" ht="12.75" hidden="false" customHeight="false" outlineLevel="0" collapsed="false">
      <c r="B47" s="2"/>
      <c r="C47" s="2"/>
    </row>
    <row r="48" customFormat="false" ht="15.75" hidden="false" customHeight="false" outlineLevel="0" collapsed="false">
      <c r="A48" s="45" t="s">
        <v>118</v>
      </c>
      <c r="E48" s="79"/>
    </row>
    <row r="49" customFormat="false" ht="12.75" hidden="false" customHeight="false" outlineLevel="0" collapsed="false">
      <c r="A49" s="2" t="s">
        <v>119</v>
      </c>
      <c r="B49" s="63" t="n">
        <f aca="false">B7</f>
        <v>11124163.6714969</v>
      </c>
      <c r="E49" s="79"/>
    </row>
    <row r="50" customFormat="false" ht="12.75" hidden="false" customHeight="false" outlineLevel="0" collapsed="false">
      <c r="A50" s="2" t="s">
        <v>120</v>
      </c>
      <c r="B50" s="63" t="n">
        <f aca="false">B12</f>
        <v>500</v>
      </c>
      <c r="D50" s="75"/>
      <c r="E50" s="79"/>
    </row>
    <row r="51" customFormat="false" ht="12.75" hidden="false" customHeight="false" outlineLevel="0" collapsed="false">
      <c r="A51" s="2" t="s">
        <v>121</v>
      </c>
      <c r="B51" s="93" t="n">
        <f aca="false">B22</f>
        <v>3214820.61141333</v>
      </c>
      <c r="E51" s="79"/>
    </row>
    <row r="52" customFormat="false" ht="12.75" hidden="false" customHeight="false" outlineLevel="0" collapsed="false">
      <c r="A52" s="32" t="s">
        <v>122</v>
      </c>
      <c r="B52" s="96" t="n">
        <f aca="false">SUM(B49:B51)</f>
        <v>14339484.2829102</v>
      </c>
      <c r="E52" s="79"/>
    </row>
    <row r="53" customFormat="false" ht="12.75" hidden="false" customHeight="false" outlineLevel="0" collapsed="false">
      <c r="A53" s="32"/>
      <c r="B53" s="96"/>
      <c r="E53" s="79"/>
    </row>
    <row r="54" customFormat="false" ht="12.75" hidden="false" customHeight="false" outlineLevel="0" collapsed="false">
      <c r="A54" s="94" t="s">
        <v>123</v>
      </c>
      <c r="B54" s="95" t="n">
        <f aca="false">B52*F44</f>
        <v>7786817.91593258</v>
      </c>
      <c r="C54" s="97" t="s">
        <v>124</v>
      </c>
      <c r="D54" s="97" t="n">
        <f aca="false">B52</f>
        <v>14339484.2829102</v>
      </c>
      <c r="E54" s="98" t="s">
        <v>125</v>
      </c>
      <c r="F54" s="99" t="n">
        <f aca="false">F44</f>
        <v>0.543033331067068</v>
      </c>
    </row>
    <row r="55" customFormat="false" ht="12.75" hidden="false" customHeight="false" outlineLevel="0" collapsed="false">
      <c r="A55" s="32"/>
      <c r="B55" s="96"/>
      <c r="E55" s="79"/>
    </row>
    <row r="56" customFormat="false" ht="12.75" hidden="false" customHeight="false" outlineLevel="0" collapsed="false">
      <c r="A56" s="32" t="s">
        <v>126</v>
      </c>
      <c r="B56" s="100" t="n">
        <v>0.81</v>
      </c>
      <c r="C56" s="0"/>
    </row>
    <row r="57" customFormat="false" ht="12.75" hidden="false" customHeight="false" outlineLevel="0" collapsed="false">
      <c r="B57" s="0"/>
      <c r="C57" s="0"/>
    </row>
    <row r="58" customFormat="false" ht="12.75" hidden="false" customHeight="false" outlineLevel="0" collapsed="false">
      <c r="A58" s="2" t="s">
        <v>127</v>
      </c>
      <c r="B58" s="63" t="n">
        <f aca="false">B44*B56</f>
        <v>57042249.0272355</v>
      </c>
      <c r="C58" s="97" t="s">
        <v>124</v>
      </c>
      <c r="D58" s="97" t="n">
        <f aca="false">B44</f>
        <v>70422529.6632537</v>
      </c>
      <c r="E58" s="98" t="s">
        <v>125</v>
      </c>
      <c r="F58" s="99" t="n">
        <f aca="false">B56</f>
        <v>0.81</v>
      </c>
    </row>
    <row r="59" customFormat="false" ht="12.75" hidden="false" customHeight="false" outlineLevel="0" collapsed="false">
      <c r="A59" s="2" t="s">
        <v>128</v>
      </c>
      <c r="B59" s="63" t="n">
        <f aca="false">-B54*B56</f>
        <v>-6307322.51190539</v>
      </c>
      <c r="C59" s="97" t="s">
        <v>124</v>
      </c>
      <c r="D59" s="97" t="n">
        <f aca="false">B54</f>
        <v>7786817.91593258</v>
      </c>
      <c r="E59" s="98" t="s">
        <v>125</v>
      </c>
      <c r="F59" s="99" t="n">
        <f aca="false">B56</f>
        <v>0.81</v>
      </c>
    </row>
    <row r="60" customFormat="false" ht="12.75" hidden="false" customHeight="false" outlineLevel="0" collapsed="false">
      <c r="A60" s="2" t="s">
        <v>129</v>
      </c>
      <c r="B60" s="93" t="n">
        <f aca="false">-Assumptions!C103*1000</f>
        <v>-250000</v>
      </c>
      <c r="C60" s="0"/>
    </row>
    <row r="61" customFormat="false" ht="12.75" hidden="false" customHeight="false" outlineLevel="0" collapsed="false">
      <c r="A61" s="94" t="s">
        <v>130</v>
      </c>
      <c r="B61" s="101" t="n">
        <f aca="false">SUM(B58:B60)</f>
        <v>50484926.5153301</v>
      </c>
    </row>
    <row r="63" customFormat="false" ht="12.75" hidden="false" customHeight="false" outlineLevel="0" collapsed="false">
      <c r="A63" s="32" t="s">
        <v>131</v>
      </c>
    </row>
    <row r="64" customFormat="false" ht="12.75" hidden="false" customHeight="false" outlineLevel="0" collapsed="false">
      <c r="A64" s="2" t="s">
        <v>132</v>
      </c>
      <c r="B64" s="63" t="n">
        <f aca="false">B58*0.97</f>
        <v>55330981.5564184</v>
      </c>
    </row>
    <row r="65" customFormat="false" ht="12.75" hidden="false" customHeight="false" outlineLevel="0" collapsed="false">
      <c r="A65" s="2" t="s">
        <v>133</v>
      </c>
      <c r="B65" s="63" t="n">
        <f aca="false">B58-B64</f>
        <v>1711267.47081707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2" topLeftCell="C34" activePane="bottomRight" state="frozen"/>
      <selection pane="topLeft" activeCell="A1" activeCellId="0" sqref="A1"/>
      <selection pane="topRight" activeCell="C1" activeCellId="0" sqref="C1"/>
      <selection pane="bottomLeft" activeCell="A34" activeCellId="0" sqref="A34"/>
      <selection pane="bottomRight" activeCell="C40" activeCellId="0" sqref="C4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2" width="3.7"/>
    <col collapsed="false" customWidth="true" hidden="false" outlineLevel="0" max="2" min="2" style="11" width="28.7"/>
    <col collapsed="false" customWidth="true" hidden="false" outlineLevel="0" max="3" min="3" style="11" width="11.13"/>
    <col collapsed="false" customWidth="true" hidden="false" outlineLevel="0" max="4" min="4" style="103" width="13.14"/>
    <col collapsed="false" customWidth="true" hidden="false" outlineLevel="0" max="5" min="5" style="103" width="9.99"/>
    <col collapsed="false" customWidth="true" hidden="false" outlineLevel="0" max="6" min="6" style="103" width="8.14"/>
    <col collapsed="false" customWidth="true" hidden="false" outlineLevel="0" max="7" min="7" style="103" width="9.85"/>
    <col collapsed="false" customWidth="true" hidden="false" outlineLevel="0" max="9" min="8" style="103" width="8.28"/>
    <col collapsed="false" customWidth="true" hidden="false" outlineLevel="0" max="10" min="10" style="103" width="9.85"/>
    <col collapsed="false" customWidth="true" hidden="false" outlineLevel="0" max="11" min="11" style="103" width="9.56"/>
    <col collapsed="false" customWidth="true" hidden="false" outlineLevel="0" max="12" min="12" style="103" width="9.41"/>
    <col collapsed="false" customWidth="true" hidden="false" outlineLevel="0" max="13" min="13" style="103" width="9.56"/>
    <col collapsed="false" customWidth="true" hidden="false" outlineLevel="0" max="18" min="14" style="103" width="10.71"/>
    <col collapsed="false" customWidth="true" hidden="false" outlineLevel="0" max="19" min="19" style="103" width="9.85"/>
    <col collapsed="false" customWidth="true" hidden="false" outlineLevel="0" max="20" min="20" style="103" width="9.99"/>
    <col collapsed="false" customWidth="true" hidden="false" outlineLevel="0" max="21" min="21" style="103" width="10.71"/>
    <col collapsed="false" customWidth="true" hidden="false" outlineLevel="0" max="22" min="22" style="103" width="9.28"/>
    <col collapsed="false" customWidth="true" hidden="false" outlineLevel="0" max="23" min="23" style="103" width="10.71"/>
    <col collapsed="false" customWidth="false" hidden="false" outlineLevel="0" max="24" min="24" style="102" width="9.14"/>
    <col collapsed="false" customWidth="false" hidden="false" outlineLevel="0" max="257" min="25" style="11" width="9.14"/>
  </cols>
  <sheetData>
    <row r="1" customFormat="false" ht="12.75" hidden="false" customHeight="false" outlineLevel="0" collapsed="false">
      <c r="A1" s="3" t="n">
        <v>1</v>
      </c>
      <c r="B1" s="104" t="s">
        <v>134</v>
      </c>
      <c r="C1" s="104"/>
      <c r="X1" s="105" t="s">
        <v>135</v>
      </c>
    </row>
    <row r="2" customFormat="false" ht="12.75" hidden="false" customHeight="false" outlineLevel="0" collapsed="false">
      <c r="A2" s="106" t="n">
        <f aca="false">A1+1</f>
        <v>2</v>
      </c>
      <c r="B2" s="107"/>
      <c r="C2" s="108" t="s">
        <v>2</v>
      </c>
      <c r="D2" s="109" t="n">
        <v>2001</v>
      </c>
      <c r="E2" s="109" t="n">
        <f aca="false">D2+1</f>
        <v>2002</v>
      </c>
      <c r="F2" s="109" t="n">
        <f aca="false">E2+1</f>
        <v>2003</v>
      </c>
      <c r="G2" s="109" t="n">
        <f aca="false">F2+1</f>
        <v>2004</v>
      </c>
      <c r="H2" s="109" t="n">
        <f aca="false">G2+1</f>
        <v>2005</v>
      </c>
      <c r="I2" s="109" t="n">
        <f aca="false">H2+1</f>
        <v>2006</v>
      </c>
      <c r="J2" s="109" t="n">
        <f aca="false">I2+1</f>
        <v>2007</v>
      </c>
      <c r="K2" s="109" t="n">
        <f aca="false">J2+1</f>
        <v>2008</v>
      </c>
      <c r="L2" s="109" t="n">
        <f aca="false">K2+1</f>
        <v>2009</v>
      </c>
      <c r="M2" s="109" t="n">
        <f aca="false">L2+1</f>
        <v>2010</v>
      </c>
      <c r="N2" s="109" t="n">
        <f aca="false">M2+1</f>
        <v>2011</v>
      </c>
      <c r="O2" s="109" t="n">
        <f aca="false">N2+1</f>
        <v>2012</v>
      </c>
      <c r="P2" s="109" t="n">
        <f aca="false">O2+1</f>
        <v>2013</v>
      </c>
      <c r="Q2" s="109" t="n">
        <f aca="false">P2+1</f>
        <v>2014</v>
      </c>
      <c r="R2" s="109" t="n">
        <f aca="false">Q2+1</f>
        <v>2015</v>
      </c>
      <c r="S2" s="109" t="n">
        <f aca="false">R2+1</f>
        <v>2016</v>
      </c>
      <c r="T2" s="109" t="n">
        <f aca="false">S2+1</f>
        <v>2017</v>
      </c>
      <c r="U2" s="109" t="n">
        <f aca="false">T2+1</f>
        <v>2018</v>
      </c>
      <c r="V2" s="109" t="n">
        <f aca="false">U2+1</f>
        <v>2019</v>
      </c>
      <c r="W2" s="109" t="n">
        <f aca="false">V2+1</f>
        <v>2020</v>
      </c>
      <c r="X2" s="110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  <c r="EH2" s="107"/>
      <c r="EI2" s="107"/>
      <c r="EJ2" s="107"/>
      <c r="EK2" s="107"/>
      <c r="EL2" s="107"/>
      <c r="EM2" s="107"/>
      <c r="EN2" s="107"/>
      <c r="EO2" s="107"/>
      <c r="EP2" s="107"/>
      <c r="EQ2" s="107"/>
      <c r="ER2" s="107"/>
      <c r="ES2" s="107"/>
      <c r="ET2" s="107"/>
      <c r="EU2" s="107"/>
      <c r="EV2" s="107"/>
      <c r="EW2" s="107"/>
      <c r="EX2" s="107"/>
      <c r="EY2" s="107"/>
      <c r="EZ2" s="107"/>
      <c r="FA2" s="107"/>
      <c r="FB2" s="107"/>
      <c r="FC2" s="107"/>
      <c r="FD2" s="107"/>
      <c r="FE2" s="107"/>
      <c r="FF2" s="107"/>
      <c r="FG2" s="107"/>
      <c r="FH2" s="107"/>
      <c r="FI2" s="107"/>
      <c r="FJ2" s="107"/>
      <c r="FK2" s="107"/>
      <c r="FL2" s="107"/>
      <c r="FM2" s="107"/>
      <c r="FN2" s="107"/>
      <c r="FO2" s="107"/>
      <c r="FP2" s="107"/>
      <c r="FQ2" s="107"/>
      <c r="FR2" s="107"/>
      <c r="FS2" s="107"/>
      <c r="FT2" s="107"/>
      <c r="FU2" s="107"/>
      <c r="FV2" s="107"/>
      <c r="FW2" s="107"/>
      <c r="FX2" s="107"/>
      <c r="FY2" s="107"/>
      <c r="FZ2" s="107"/>
      <c r="GA2" s="107"/>
      <c r="GB2" s="107"/>
      <c r="GC2" s="107"/>
      <c r="GD2" s="107"/>
      <c r="GE2" s="107"/>
      <c r="GF2" s="107"/>
      <c r="GG2" s="107"/>
      <c r="GH2" s="107"/>
      <c r="GI2" s="107"/>
      <c r="GJ2" s="107"/>
      <c r="GK2" s="107"/>
      <c r="GL2" s="107"/>
      <c r="GM2" s="107"/>
      <c r="GN2" s="107"/>
      <c r="GO2" s="107"/>
      <c r="GP2" s="107"/>
      <c r="GQ2" s="107"/>
      <c r="GR2" s="107"/>
      <c r="GS2" s="107"/>
      <c r="GT2" s="107"/>
      <c r="GU2" s="107"/>
      <c r="GV2" s="107"/>
      <c r="GW2" s="107"/>
      <c r="GX2" s="107"/>
      <c r="GY2" s="107"/>
      <c r="GZ2" s="107"/>
      <c r="HA2" s="107"/>
      <c r="HB2" s="107"/>
      <c r="HC2" s="107"/>
      <c r="HD2" s="107"/>
      <c r="HE2" s="107"/>
      <c r="HF2" s="107"/>
      <c r="HG2" s="107"/>
      <c r="HH2" s="107"/>
      <c r="HI2" s="107"/>
      <c r="HJ2" s="107"/>
      <c r="HK2" s="107"/>
      <c r="HL2" s="107"/>
      <c r="HM2" s="107"/>
      <c r="HN2" s="107"/>
      <c r="HO2" s="107"/>
      <c r="HP2" s="107"/>
      <c r="HQ2" s="107"/>
      <c r="HR2" s="107"/>
      <c r="HS2" s="107"/>
      <c r="HT2" s="107"/>
      <c r="HU2" s="107"/>
      <c r="HV2" s="107"/>
      <c r="HW2" s="107"/>
      <c r="HX2" s="107"/>
      <c r="HY2" s="107"/>
      <c r="HZ2" s="107"/>
      <c r="IA2" s="107"/>
      <c r="IB2" s="107"/>
      <c r="IC2" s="107"/>
      <c r="ID2" s="107"/>
      <c r="IE2" s="107"/>
      <c r="IF2" s="107"/>
      <c r="IG2" s="107"/>
      <c r="IH2" s="107"/>
      <c r="II2" s="107"/>
      <c r="IJ2" s="107"/>
      <c r="IK2" s="107"/>
      <c r="IL2" s="107"/>
      <c r="IM2" s="107"/>
      <c r="IN2" s="107"/>
      <c r="IO2" s="107"/>
      <c r="IP2" s="107"/>
      <c r="IQ2" s="107"/>
      <c r="IR2" s="107"/>
      <c r="IS2" s="107"/>
      <c r="IT2" s="107"/>
      <c r="IU2" s="107"/>
      <c r="IV2" s="107"/>
      <c r="IW2" s="107"/>
    </row>
    <row r="3" customFormat="false" ht="13.5" hidden="false" customHeight="false" outlineLevel="0" collapsed="false">
      <c r="A3" s="106" t="n">
        <f aca="false">A2+1</f>
        <v>3</v>
      </c>
      <c r="B3" s="111" t="s">
        <v>136</v>
      </c>
      <c r="C3" s="111"/>
      <c r="X3" s="112"/>
    </row>
    <row r="4" customFormat="false" ht="12.75" hidden="false" customHeight="false" outlineLevel="0" collapsed="false">
      <c r="A4" s="106" t="n">
        <f aca="false">A3+1</f>
        <v>4</v>
      </c>
      <c r="B4" s="11" t="s">
        <v>137</v>
      </c>
      <c r="D4" s="18" t="n">
        <f aca="false">Assumptions!D11</f>
        <v>557.561769674205</v>
      </c>
      <c r="E4" s="18" t="n">
        <f aca="false">Assumptions!E11</f>
        <v>2825.10377411631</v>
      </c>
      <c r="F4" s="18" t="n">
        <f aca="false">Assumptions!F11</f>
        <v>11132.3076404462</v>
      </c>
      <c r="G4" s="18" t="n">
        <f aca="false">Assumptions!G11</f>
        <v>38904.2202005133</v>
      </c>
      <c r="H4" s="18" t="n">
        <f aca="false">Assumptions!H11</f>
        <v>81719.3822915671</v>
      </c>
      <c r="I4" s="18" t="n">
        <f aca="false">Assumptions!I11</f>
        <v>129973.051707761</v>
      </c>
      <c r="J4" s="18" t="n">
        <f aca="false">Assumptions!J11</f>
        <v>190159.046081158</v>
      </c>
      <c r="K4" s="18" t="n">
        <f aca="false">Assumptions!K11</f>
        <v>252697.335654436</v>
      </c>
      <c r="L4" s="18" t="n">
        <f aca="false">Assumptions!L11</f>
        <v>316880.139394265</v>
      </c>
      <c r="M4" s="18" t="n">
        <f aca="false">Assumptions!M11</f>
        <v>382638.259751973</v>
      </c>
      <c r="N4" s="18" t="n">
        <f aca="false">Assumptions!N11</f>
        <v>424905.585332354</v>
      </c>
      <c r="O4" s="18" t="n">
        <f aca="false">Assumptions!O11</f>
        <v>475059.182227788</v>
      </c>
      <c r="P4" s="18" t="n">
        <f aca="false">Assumptions!P11</f>
        <v>522921.740432095</v>
      </c>
      <c r="Q4" s="18" t="n">
        <f aca="false">Assumptions!Q11</f>
        <v>573997.324125022</v>
      </c>
      <c r="R4" s="18" t="n">
        <f aca="false">Assumptions!R11</f>
        <v>621133.766805526</v>
      </c>
      <c r="S4" s="18" t="n">
        <f aca="false">Assumptions!S11</f>
        <v>663337.540358987</v>
      </c>
      <c r="T4" s="18" t="n">
        <f aca="false">Assumptions!T11</f>
        <v>707421.604603203</v>
      </c>
      <c r="U4" s="18" t="n">
        <f aca="false">Assumptions!U11</f>
        <v>769460.349742109</v>
      </c>
      <c r="V4" s="18" t="n">
        <f aca="false">Assumptions!V11</f>
        <v>834841.885531527</v>
      </c>
      <c r="W4" s="18" t="n">
        <f aca="false">Assumptions!W11</f>
        <v>903730.007792363</v>
      </c>
      <c r="X4" s="113"/>
    </row>
    <row r="5" customFormat="false" ht="12.75" hidden="false" customHeight="false" outlineLevel="0" collapsed="false">
      <c r="A5" s="106" t="n">
        <f aca="false">A4+1</f>
        <v>5</v>
      </c>
      <c r="B5" s="11" t="s">
        <v>138</v>
      </c>
      <c r="D5" s="18" t="n">
        <f aca="false">Assumptions!D21</f>
        <v>869.447884585713</v>
      </c>
      <c r="E5" s="18" t="n">
        <f aca="false">Assumptions!E21</f>
        <v>3158.34292479725</v>
      </c>
      <c r="F5" s="18" t="n">
        <f aca="false">Assumptions!F21</f>
        <v>10590.6868553082</v>
      </c>
      <c r="G5" s="18" t="n">
        <f aca="false">Assumptions!G21</f>
        <v>0</v>
      </c>
      <c r="H5" s="18" t="n">
        <f aca="false">Assumptions!H21</f>
        <v>0</v>
      </c>
      <c r="I5" s="18" t="n">
        <f aca="false">Assumptions!I21</f>
        <v>0</v>
      </c>
      <c r="J5" s="18" t="n">
        <f aca="false">Assumptions!J21</f>
        <v>0</v>
      </c>
      <c r="K5" s="18" t="n">
        <f aca="false">Assumptions!K21</f>
        <v>0</v>
      </c>
      <c r="L5" s="18" t="n">
        <f aca="false">Assumptions!L21</f>
        <v>0</v>
      </c>
      <c r="M5" s="18" t="n">
        <f aca="false">Assumptions!M21</f>
        <v>0</v>
      </c>
      <c r="N5" s="18" t="n">
        <f aca="false">Assumptions!N21</f>
        <v>0</v>
      </c>
      <c r="O5" s="18" t="n">
        <f aca="false">Assumptions!O21</f>
        <v>0</v>
      </c>
      <c r="P5" s="18" t="n">
        <f aca="false">Assumptions!P21</f>
        <v>0</v>
      </c>
      <c r="Q5" s="18" t="n">
        <f aca="false">Assumptions!Q21</f>
        <v>0</v>
      </c>
      <c r="R5" s="18" t="n">
        <f aca="false">Assumptions!R21</f>
        <v>0</v>
      </c>
      <c r="S5" s="18" t="n">
        <f aca="false">Assumptions!S21</f>
        <v>0</v>
      </c>
      <c r="T5" s="18" t="n">
        <f aca="false">Assumptions!T21</f>
        <v>0</v>
      </c>
      <c r="U5" s="18" t="n">
        <f aca="false">Assumptions!U21</f>
        <v>0</v>
      </c>
      <c r="V5" s="18" t="n">
        <f aca="false">Assumptions!V21</f>
        <v>0</v>
      </c>
      <c r="W5" s="18" t="n">
        <f aca="false">Assumptions!W21</f>
        <v>0</v>
      </c>
      <c r="X5" s="112"/>
    </row>
    <row r="6" customFormat="false" ht="12.75" hidden="false" customHeight="false" outlineLevel="0" collapsed="false">
      <c r="A6" s="106" t="n">
        <f aca="false">A5+1</f>
        <v>6</v>
      </c>
      <c r="B6" s="114" t="s">
        <v>139</v>
      </c>
      <c r="C6" s="115"/>
      <c r="D6" s="116" t="n">
        <f aca="false">Assumptions!D18</f>
        <v>145.198377519324</v>
      </c>
      <c r="E6" s="116" t="n">
        <f aca="false">Assumptions!E18</f>
        <v>672.643755741978</v>
      </c>
      <c r="F6" s="116" t="n">
        <f aca="false">Assumptions!F18</f>
        <v>2441.29553518556</v>
      </c>
      <c r="G6" s="116" t="n">
        <f aca="false">Assumptions!G18</f>
        <v>7907.36182937262</v>
      </c>
      <c r="H6" s="116" t="n">
        <f aca="false">Assumptions!H18</f>
        <v>15477.1557370392</v>
      </c>
      <c r="I6" s="116" t="n">
        <f aca="false">Assumptions!I18</f>
        <v>24616.1082779851</v>
      </c>
      <c r="J6" s="116" t="n">
        <f aca="false">Assumptions!J18</f>
        <v>36014.9708487041</v>
      </c>
      <c r="K6" s="116" t="n">
        <f aca="false">Assumptions!K18</f>
        <v>47859.3438739462</v>
      </c>
      <c r="L6" s="116" t="n">
        <f aca="false">Assumptions!L18</f>
        <v>60015.1779155805</v>
      </c>
      <c r="M6" s="116" t="n">
        <f aca="false">Assumptions!M18</f>
        <v>72469.3673772677</v>
      </c>
      <c r="N6" s="116" t="n">
        <f aca="false">Assumptions!N18</f>
        <v>80474.5426765822</v>
      </c>
      <c r="O6" s="116" t="n">
        <f aca="false">Assumptions!O18</f>
        <v>89973.329967384</v>
      </c>
      <c r="P6" s="116" t="n">
        <f aca="false">Assumptions!P18</f>
        <v>99038.2084151695</v>
      </c>
      <c r="Q6" s="116" t="n">
        <f aca="false">Assumptions!Q18</f>
        <v>108711.614417618</v>
      </c>
      <c r="R6" s="116" t="n">
        <f aca="false">Assumptions!R18</f>
        <v>117638.970985895</v>
      </c>
      <c r="S6" s="116" t="n">
        <f aca="false">Assumptions!S18</f>
        <v>125632.109916475</v>
      </c>
      <c r="T6" s="116" t="n">
        <f aca="false">Assumptions!T18</f>
        <v>133981.364508182</v>
      </c>
      <c r="U6" s="116" t="n">
        <f aca="false">Assumptions!U18</f>
        <v>145731.126845096</v>
      </c>
      <c r="V6" s="116" t="n">
        <f aca="false">Assumptions!V18</f>
        <v>158113.99347188</v>
      </c>
      <c r="W6" s="116" t="n">
        <f aca="false">Assumptions!W18</f>
        <v>171160.986324311</v>
      </c>
      <c r="X6" s="112"/>
    </row>
    <row r="7" customFormat="false" ht="12.75" hidden="false" customHeight="false" outlineLevel="0" collapsed="false">
      <c r="A7" s="106" t="n">
        <f aca="false">A6+1</f>
        <v>7</v>
      </c>
      <c r="B7" s="117" t="s">
        <v>140</v>
      </c>
      <c r="C7" s="118"/>
      <c r="D7" s="119" t="n">
        <f aca="false">SUM(D4:D6)</f>
        <v>1572.20803177924</v>
      </c>
      <c r="E7" s="119" t="n">
        <f aca="false">SUM(E4:E6)</f>
        <v>6656.09045465553</v>
      </c>
      <c r="F7" s="119" t="n">
        <f aca="false">SUM(F4:F6)</f>
        <v>24164.2900309399</v>
      </c>
      <c r="G7" s="119" t="n">
        <f aca="false">SUM(G4:G6)</f>
        <v>46811.5820298859</v>
      </c>
      <c r="H7" s="119" t="n">
        <f aca="false">SUM(H4:H6)</f>
        <v>97196.5380286063</v>
      </c>
      <c r="I7" s="119" t="n">
        <f aca="false">SUM(I4:I6)</f>
        <v>154589.159985747</v>
      </c>
      <c r="J7" s="119" t="n">
        <f aca="false">SUM(J4:J6)</f>
        <v>226174.016929862</v>
      </c>
      <c r="K7" s="119" t="n">
        <f aca="false">SUM(K4:K6)</f>
        <v>300556.679528382</v>
      </c>
      <c r="L7" s="119" t="n">
        <f aca="false">SUM(L4:L6)</f>
        <v>376895.317309845</v>
      </c>
      <c r="M7" s="119" t="n">
        <f aca="false">SUM(M4:M6)</f>
        <v>455107.627129241</v>
      </c>
      <c r="N7" s="119" t="n">
        <f aca="false">SUM(N4:N6)</f>
        <v>505380.128008936</v>
      </c>
      <c r="O7" s="119" t="n">
        <f aca="false">SUM(O4:O6)</f>
        <v>565032.512195172</v>
      </c>
      <c r="P7" s="119" t="n">
        <f aca="false">SUM(P4:P6)</f>
        <v>621959.948847265</v>
      </c>
      <c r="Q7" s="119" t="n">
        <f aca="false">SUM(Q4:Q6)</f>
        <v>682708.938542639</v>
      </c>
      <c r="R7" s="119" t="n">
        <f aca="false">SUM(R4:R6)</f>
        <v>738772.737791421</v>
      </c>
      <c r="S7" s="119" t="n">
        <f aca="false">SUM(S4:S6)</f>
        <v>788969.650275462</v>
      </c>
      <c r="T7" s="119" t="n">
        <f aca="false">SUM(T4:T6)</f>
        <v>841402.969111386</v>
      </c>
      <c r="U7" s="119" t="n">
        <f aca="false">SUM(U4:U6)</f>
        <v>915191.476587205</v>
      </c>
      <c r="V7" s="119" t="n">
        <f aca="false">SUM(V4:V6)</f>
        <v>992955.879003407</v>
      </c>
      <c r="W7" s="120" t="n">
        <f aca="false">SUM(W4:W6)</f>
        <v>1074890.99411667</v>
      </c>
      <c r="X7" s="112"/>
    </row>
    <row r="8" customFormat="false" ht="13.5" hidden="false" customHeight="false" outlineLevel="0" collapsed="false">
      <c r="A8" s="106" t="n">
        <f aca="false">A7+1</f>
        <v>8</v>
      </c>
      <c r="B8" s="111" t="s">
        <v>30</v>
      </c>
      <c r="C8" s="111"/>
      <c r="X8" s="112"/>
    </row>
    <row r="9" customFormat="false" ht="12.75" hidden="false" customHeight="false" outlineLevel="0" collapsed="false">
      <c r="A9" s="106" t="n">
        <f aca="false">A8+1</f>
        <v>9</v>
      </c>
      <c r="B9" s="11" t="s">
        <v>141</v>
      </c>
      <c r="D9" s="18" t="n">
        <f aca="false">Assumptions!D25</f>
        <v>313.548221537829</v>
      </c>
      <c r="E9" s="18" t="n">
        <f aca="false">Assumptions!E25</f>
        <v>338.981785552269</v>
      </c>
      <c r="F9" s="18" t="n">
        <f aca="false">Assumptions!F25</f>
        <v>615.334767505509</v>
      </c>
      <c r="G9" s="18" t="n">
        <f aca="false">Assumptions!G25</f>
        <v>1539.21372533707</v>
      </c>
      <c r="H9" s="18" t="n">
        <f aca="false">Assumptions!H25</f>
        <v>2963.53145089947</v>
      </c>
      <c r="I9" s="18" t="n">
        <f aca="false">Assumptions!I25</f>
        <v>4568.77018681153</v>
      </c>
      <c r="J9" s="18" t="n">
        <f aca="false">Assumptions!J25</f>
        <v>6570.95759963318</v>
      </c>
      <c r="K9" s="18" t="n">
        <f aca="false">Assumptions!K25</f>
        <v>8651.3980327709</v>
      </c>
      <c r="L9" s="18" t="n">
        <f aca="false">Assumptions!L25</f>
        <v>10786.5459705159</v>
      </c>
      <c r="M9" s="18" t="n">
        <f aca="false">Assumptions!M25</f>
        <v>12974.0994410823</v>
      </c>
      <c r="N9" s="18" t="n">
        <f aca="false">Assumptions!N25</f>
        <v>14380.1924720563</v>
      </c>
      <c r="O9" s="18" t="n">
        <f aca="false">Assumptions!O25</f>
        <v>16048.6354621111</v>
      </c>
      <c r="P9" s="18" t="n">
        <f aca="false">Assumptions!P25</f>
        <v>17640.8632317077</v>
      </c>
      <c r="Q9" s="18" t="n">
        <f aca="false">Assumptions!Q25</f>
        <v>19339.9776492257</v>
      </c>
      <c r="R9" s="18" t="n">
        <f aca="false">Assumptions!R25</f>
        <v>20908.0499757305</v>
      </c>
      <c r="S9" s="18" t="n">
        <f aca="false">Assumptions!S25</f>
        <v>22312.028842609</v>
      </c>
      <c r="T9" s="18" t="n">
        <f aca="false">Assumptions!T25</f>
        <v>23778.5587131332</v>
      </c>
      <c r="U9" s="18" t="n">
        <f aca="false">Assumptions!U25</f>
        <v>25842.3809680875</v>
      </c>
      <c r="V9" s="18" t="n">
        <f aca="false">Assumptions!V25</f>
        <v>28017.4067253488</v>
      </c>
      <c r="W9" s="18" t="n">
        <f aca="false">Assumptions!W25</f>
        <v>30309.0849258926</v>
      </c>
      <c r="X9" s="112"/>
    </row>
    <row r="10" customFormat="false" ht="12" hidden="false" customHeight="true" outlineLevel="0" collapsed="false">
      <c r="A10" s="106" t="n">
        <f aca="false">A9+1</f>
        <v>10</v>
      </c>
      <c r="B10" s="11" t="s">
        <v>142</v>
      </c>
      <c r="D10" s="18" t="n">
        <f aca="false">Assumptions!D58</f>
        <v>394.939586852562</v>
      </c>
      <c r="E10" s="18" t="n">
        <f aca="false">Assumptions!E58</f>
        <v>1829.59101561818</v>
      </c>
      <c r="F10" s="18" t="n">
        <f aca="false">Assumptions!F58</f>
        <v>6640.32385570473</v>
      </c>
      <c r="G10" s="18" t="n">
        <f aca="false">Assumptions!G58</f>
        <v>21508.0241758935</v>
      </c>
      <c r="H10" s="18" t="n">
        <f aca="false">Assumptions!H58</f>
        <v>42097.8636047467</v>
      </c>
      <c r="I10" s="18" t="n">
        <f aca="false">Assumptions!I58</f>
        <v>66955.8145161195</v>
      </c>
      <c r="J10" s="18" t="n">
        <f aca="false">Assumptions!J58</f>
        <v>97960.7207084753</v>
      </c>
      <c r="K10" s="18" t="n">
        <f aca="false">Assumptions!K58</f>
        <v>130177.415337134</v>
      </c>
      <c r="L10" s="18" t="n">
        <f aca="false">Assumptions!L58</f>
        <v>163241.283930379</v>
      </c>
      <c r="M10" s="18" t="n">
        <f aca="false">Assumptions!M58</f>
        <v>197116.679266168</v>
      </c>
      <c r="N10" s="18" t="n">
        <f aca="false">Assumptions!N58</f>
        <v>218890.756080304</v>
      </c>
      <c r="O10" s="18" t="n">
        <f aca="false">Assumptions!O58</f>
        <v>244727.457511284</v>
      </c>
      <c r="P10" s="18" t="n">
        <f aca="false">Assumptions!P58</f>
        <v>269383.926889261</v>
      </c>
      <c r="Q10" s="18" t="n">
        <f aca="false">Assumptions!Q58</f>
        <v>295695.59121592</v>
      </c>
      <c r="R10" s="18" t="n">
        <f aca="false">Assumptions!R58</f>
        <v>319978.001081635</v>
      </c>
      <c r="S10" s="18" t="n">
        <f aca="false">Assumptions!S58</f>
        <v>341719.338972811</v>
      </c>
      <c r="T10" s="18" t="n">
        <f aca="false">Assumptions!T58</f>
        <v>364429.311462256</v>
      </c>
      <c r="U10" s="18" t="n">
        <f aca="false">Assumptions!U58</f>
        <v>396388.665018662</v>
      </c>
      <c r="V10" s="18" t="n">
        <f aca="false">Assumptions!V58</f>
        <v>430070.062243514</v>
      </c>
      <c r="W10" s="18" t="n">
        <f aca="false">Assumptions!W58</f>
        <v>465557.882802126</v>
      </c>
      <c r="X10" s="112"/>
    </row>
    <row r="11" customFormat="false" ht="12" hidden="false" customHeight="true" outlineLevel="0" collapsed="false">
      <c r="A11" s="106" t="n">
        <f aca="false">A10+1</f>
        <v>11</v>
      </c>
      <c r="B11" s="11" t="s">
        <v>143</v>
      </c>
      <c r="D11" s="18" t="n">
        <f aca="false">Assumptions!D32</f>
        <v>375</v>
      </c>
      <c r="E11" s="18" t="n">
        <f aca="false">Assumptions!E32</f>
        <v>386.25</v>
      </c>
      <c r="F11" s="18" t="n">
        <f aca="false">Assumptions!F32</f>
        <v>397.8375</v>
      </c>
      <c r="G11" s="18" t="n">
        <f aca="false">Assumptions!G32</f>
        <v>409.772625</v>
      </c>
      <c r="H11" s="18" t="n">
        <f aca="false">Assumptions!H32</f>
        <v>422.06580375</v>
      </c>
      <c r="I11" s="18" t="n">
        <f aca="false">Assumptions!I32</f>
        <v>434.7277778625</v>
      </c>
      <c r="J11" s="18" t="n">
        <f aca="false">Assumptions!J32</f>
        <v>447.769611198375</v>
      </c>
      <c r="K11" s="18" t="n">
        <f aca="false">Assumptions!K32</f>
        <v>461.202699534326</v>
      </c>
      <c r="L11" s="18" t="n">
        <f aca="false">Assumptions!L32</f>
        <v>475.038780520356</v>
      </c>
      <c r="M11" s="18" t="n">
        <f aca="false">Assumptions!M32</f>
        <v>489.289943935967</v>
      </c>
      <c r="N11" s="18" t="n">
        <f aca="false">Assumptions!N32</f>
        <v>503.968642254046</v>
      </c>
      <c r="O11" s="18" t="n">
        <f aca="false">Assumptions!O32</f>
        <v>519.087701521667</v>
      </c>
      <c r="P11" s="18" t="n">
        <f aca="false">Assumptions!P32</f>
        <v>534.660332567317</v>
      </c>
      <c r="Q11" s="18" t="n">
        <f aca="false">Assumptions!Q32</f>
        <v>550.700142544337</v>
      </c>
      <c r="R11" s="18" t="n">
        <f aca="false">Assumptions!R32</f>
        <v>567.221146820667</v>
      </c>
      <c r="S11" s="18" t="n">
        <f aca="false">Assumptions!S32</f>
        <v>584.237781225287</v>
      </c>
      <c r="T11" s="18" t="n">
        <f aca="false">Assumptions!T32</f>
        <v>601.764914662046</v>
      </c>
      <c r="U11" s="18" t="n">
        <f aca="false">Assumptions!U32</f>
        <v>619.817862101907</v>
      </c>
      <c r="V11" s="18" t="n">
        <f aca="false">Assumptions!V32</f>
        <v>638.412397964964</v>
      </c>
      <c r="W11" s="18" t="n">
        <f aca="false">Assumptions!W32</f>
        <v>657.564769903913</v>
      </c>
      <c r="X11" s="112"/>
    </row>
    <row r="12" customFormat="false" ht="12.75" hidden="false" customHeight="false" outlineLevel="0" collapsed="false">
      <c r="A12" s="106" t="n">
        <f aca="false">A11+1</f>
        <v>12</v>
      </c>
      <c r="B12" s="11" t="s">
        <v>138</v>
      </c>
      <c r="D12" s="18" t="n">
        <f aca="false">Assumptions!D26</f>
        <v>2342.53382397843</v>
      </c>
      <c r="E12" s="18" t="n">
        <f aca="false">Assumptions!E26</f>
        <v>6841.84563117819</v>
      </c>
      <c r="F12" s="18" t="n">
        <f aca="false">Assumptions!F26</f>
        <v>18174.518297914</v>
      </c>
      <c r="G12" s="18" t="n">
        <f aca="false">Assumptions!G26</f>
        <v>-0</v>
      </c>
      <c r="H12" s="18" t="n">
        <f aca="false">Assumptions!H26</f>
        <v>-0</v>
      </c>
      <c r="I12" s="18" t="n">
        <f aca="false">Assumptions!I26</f>
        <v>-0</v>
      </c>
      <c r="J12" s="18" t="n">
        <f aca="false">Assumptions!J26</f>
        <v>-0</v>
      </c>
      <c r="K12" s="18" t="n">
        <f aca="false">Assumptions!K26</f>
        <v>-0</v>
      </c>
      <c r="L12" s="18" t="n">
        <f aca="false">Assumptions!L26</f>
        <v>-0</v>
      </c>
      <c r="M12" s="18" t="n">
        <f aca="false">Assumptions!M26</f>
        <v>-0</v>
      </c>
      <c r="N12" s="18" t="n">
        <f aca="false">Assumptions!N26</f>
        <v>-0</v>
      </c>
      <c r="O12" s="18" t="n">
        <f aca="false">Assumptions!O26</f>
        <v>-0</v>
      </c>
      <c r="P12" s="18" t="n">
        <f aca="false">Assumptions!P26</f>
        <v>-0</v>
      </c>
      <c r="Q12" s="18" t="n">
        <f aca="false">Assumptions!Q26</f>
        <v>-0</v>
      </c>
      <c r="R12" s="18" t="n">
        <f aca="false">Assumptions!R26</f>
        <v>-0</v>
      </c>
      <c r="S12" s="18" t="n">
        <f aca="false">Assumptions!S26</f>
        <v>-0</v>
      </c>
      <c r="T12" s="18" t="n">
        <f aca="false">Assumptions!T26</f>
        <v>-0</v>
      </c>
      <c r="U12" s="18" t="n">
        <f aca="false">Assumptions!U26</f>
        <v>-0</v>
      </c>
      <c r="V12" s="18" t="n">
        <f aca="false">Assumptions!V26</f>
        <v>-0</v>
      </c>
      <c r="W12" s="18" t="n">
        <f aca="false">Assumptions!W26</f>
        <v>-0</v>
      </c>
      <c r="X12" s="112"/>
    </row>
    <row r="13" customFormat="false" ht="12.75" hidden="false" customHeight="false" outlineLevel="0" collapsed="false">
      <c r="A13" s="106" t="n">
        <f aca="false">A12+1</f>
        <v>13</v>
      </c>
      <c r="B13" s="11" t="s">
        <v>144</v>
      </c>
      <c r="D13" s="18" t="n">
        <f aca="false">Assumptions!D38</f>
        <v>50</v>
      </c>
      <c r="E13" s="18" t="n">
        <f aca="false">Assumptions!E38</f>
        <v>0</v>
      </c>
      <c r="F13" s="18" t="n">
        <f aca="false">Assumptions!F38</f>
        <v>0</v>
      </c>
      <c r="G13" s="18" t="n">
        <f aca="false">Assumptions!G38</f>
        <v>0</v>
      </c>
      <c r="H13" s="18" t="n">
        <f aca="false">Assumptions!H38</f>
        <v>0</v>
      </c>
      <c r="I13" s="18" t="n">
        <f aca="false">Assumptions!I38</f>
        <v>0</v>
      </c>
      <c r="J13" s="18" t="n">
        <f aca="false">Assumptions!J38</f>
        <v>0</v>
      </c>
      <c r="K13" s="18" t="n">
        <f aca="false">Assumptions!K38</f>
        <v>0</v>
      </c>
      <c r="L13" s="18" t="n">
        <f aca="false">Assumptions!L38</f>
        <v>0</v>
      </c>
      <c r="M13" s="18" t="n">
        <f aca="false">Assumptions!M38</f>
        <v>0</v>
      </c>
      <c r="N13" s="18" t="n">
        <f aca="false">Assumptions!N38</f>
        <v>0</v>
      </c>
      <c r="O13" s="18" t="n">
        <f aca="false">Assumptions!O38</f>
        <v>0</v>
      </c>
      <c r="P13" s="18" t="n">
        <f aca="false">Assumptions!P38</f>
        <v>0</v>
      </c>
      <c r="Q13" s="18" t="n">
        <f aca="false">Assumptions!Q38</f>
        <v>0</v>
      </c>
      <c r="R13" s="18" t="n">
        <f aca="false">Assumptions!R38</f>
        <v>0</v>
      </c>
      <c r="S13" s="18" t="n">
        <f aca="false">Assumptions!S38</f>
        <v>0</v>
      </c>
      <c r="T13" s="18" t="n">
        <f aca="false">Assumptions!T38</f>
        <v>0</v>
      </c>
      <c r="U13" s="18" t="n">
        <f aca="false">Assumptions!U38</f>
        <v>0</v>
      </c>
      <c r="V13" s="18" t="n">
        <f aca="false">Assumptions!V38</f>
        <v>0</v>
      </c>
      <c r="W13" s="18" t="n">
        <f aca="false">Assumptions!W38</f>
        <v>0</v>
      </c>
      <c r="X13" s="112"/>
    </row>
    <row r="14" customFormat="false" ht="12.75" hidden="false" customHeight="false" outlineLevel="0" collapsed="false">
      <c r="A14" s="106" t="n">
        <f aca="false">A13+1</f>
        <v>14</v>
      </c>
      <c r="B14" s="117" t="s">
        <v>42</v>
      </c>
      <c r="C14" s="118"/>
      <c r="D14" s="119" t="n">
        <f aca="false">SUM(D9:D13)</f>
        <v>3476.02163236882</v>
      </c>
      <c r="E14" s="119" t="n">
        <f aca="false">SUM(E9:E13)</f>
        <v>9396.66843234864</v>
      </c>
      <c r="F14" s="119" t="n">
        <f aca="false">SUM(F9:F13)</f>
        <v>25828.0144211242</v>
      </c>
      <c r="G14" s="119" t="n">
        <f aca="false">SUM(G9:G13)</f>
        <v>23457.0105262306</v>
      </c>
      <c r="H14" s="119" t="n">
        <f aca="false">SUM(H9:H13)</f>
        <v>45483.4608593962</v>
      </c>
      <c r="I14" s="119" t="n">
        <f aca="false">SUM(I9:I13)</f>
        <v>71959.3124807936</v>
      </c>
      <c r="J14" s="119" t="n">
        <f aca="false">SUM(J9:J13)</f>
        <v>104979.447919307</v>
      </c>
      <c r="K14" s="119" t="n">
        <f aca="false">SUM(K9:K13)</f>
        <v>139290.016069439</v>
      </c>
      <c r="L14" s="119" t="n">
        <f aca="false">SUM(L9:L13)</f>
        <v>174502.868681415</v>
      </c>
      <c r="M14" s="119" t="n">
        <f aca="false">SUM(M9:M13)</f>
        <v>210580.068651186</v>
      </c>
      <c r="N14" s="119" t="n">
        <f aca="false">SUM(N9:N13)</f>
        <v>233774.917194614</v>
      </c>
      <c r="O14" s="119" t="n">
        <f aca="false">SUM(O9:O13)</f>
        <v>261295.180674917</v>
      </c>
      <c r="P14" s="119" t="n">
        <f aca="false">SUM(P9:P13)</f>
        <v>287559.450453536</v>
      </c>
      <c r="Q14" s="119" t="n">
        <f aca="false">SUM(Q9:Q13)</f>
        <v>315586.26900769</v>
      </c>
      <c r="R14" s="119" t="n">
        <f aca="false">SUM(R9:R13)</f>
        <v>341453.272204186</v>
      </c>
      <c r="S14" s="119" t="n">
        <f aca="false">SUM(S9:S13)</f>
        <v>364615.605596646</v>
      </c>
      <c r="T14" s="119" t="n">
        <f aca="false">SUM(T9:T13)</f>
        <v>388809.635090052</v>
      </c>
      <c r="U14" s="119" t="n">
        <f aca="false">SUM(U9:U13)</f>
        <v>422850.863848851</v>
      </c>
      <c r="V14" s="119" t="n">
        <f aca="false">SUM(V9:V13)</f>
        <v>458725.881366828</v>
      </c>
      <c r="W14" s="119" t="n">
        <f aca="false">SUM(W9:W13)</f>
        <v>496524.532497923</v>
      </c>
      <c r="X14" s="112"/>
    </row>
    <row r="15" customFormat="false" ht="12.75" hidden="false" customHeight="false" outlineLevel="0" collapsed="false">
      <c r="A15" s="106" t="n">
        <f aca="false">A14+1</f>
        <v>15</v>
      </c>
      <c r="B15" s="117" t="s">
        <v>145</v>
      </c>
      <c r="C15" s="118"/>
      <c r="D15" s="119" t="n">
        <f aca="false">D7-D14</f>
        <v>-1903.81360058958</v>
      </c>
      <c r="E15" s="119" t="n">
        <f aca="false">E7-E14</f>
        <v>-2740.5779776931</v>
      </c>
      <c r="F15" s="119" t="n">
        <f aca="false">F7-F14</f>
        <v>-1663.72439018431</v>
      </c>
      <c r="G15" s="119" t="n">
        <f aca="false">G7-G14</f>
        <v>23354.5715036553</v>
      </c>
      <c r="H15" s="119" t="n">
        <f aca="false">H7-H14</f>
        <v>51713.0771692102</v>
      </c>
      <c r="I15" s="119" t="n">
        <f aca="false">I7-I14</f>
        <v>82629.847504953</v>
      </c>
      <c r="J15" s="119" t="n">
        <f aca="false">J7-J14</f>
        <v>121194.569010555</v>
      </c>
      <c r="K15" s="119" t="n">
        <f aca="false">K7-K14</f>
        <v>161266.663458943</v>
      </c>
      <c r="L15" s="119" t="n">
        <f aca="false">L7-L14</f>
        <v>202392.44862843</v>
      </c>
      <c r="M15" s="119" t="n">
        <f aca="false">M7-M14</f>
        <v>244527.558478055</v>
      </c>
      <c r="N15" s="119" t="n">
        <f aca="false">N7-N14</f>
        <v>271605.210814322</v>
      </c>
      <c r="O15" s="119" t="n">
        <f aca="false">O7-O14</f>
        <v>303737.331520254</v>
      </c>
      <c r="P15" s="119" t="n">
        <f aca="false">P7-P14</f>
        <v>334400.498393729</v>
      </c>
      <c r="Q15" s="119" t="n">
        <f aca="false">Q7-Q14</f>
        <v>367122.669534949</v>
      </c>
      <c r="R15" s="119" t="n">
        <f aca="false">R7-R14</f>
        <v>397319.465587235</v>
      </c>
      <c r="S15" s="119" t="n">
        <f aca="false">S7-S14</f>
        <v>424354.044678816</v>
      </c>
      <c r="T15" s="119" t="n">
        <f aca="false">T7-T14</f>
        <v>452593.334021334</v>
      </c>
      <c r="U15" s="119" t="n">
        <f aca="false">U7-U14</f>
        <v>492340.612738354</v>
      </c>
      <c r="V15" s="119" t="n">
        <f aca="false">V7-V14</f>
        <v>534229.99763658</v>
      </c>
      <c r="W15" s="120" t="n">
        <f aca="false">W7-W14</f>
        <v>578366.461618751</v>
      </c>
      <c r="X15" s="112"/>
    </row>
    <row r="16" customFormat="false" ht="12.75" hidden="false" customHeight="false" outlineLevel="0" collapsed="false">
      <c r="A16" s="106" t="n">
        <f aca="false">A15+1</f>
        <v>16</v>
      </c>
      <c r="B16" s="11" t="s">
        <v>146</v>
      </c>
      <c r="D16" s="18" t="n">
        <f aca="false">Assumptions!D116</f>
        <v>3793.09671353959</v>
      </c>
      <c r="E16" s="18" t="n">
        <f aca="false">Assumptions!E116</f>
        <v>4050.29029205521</v>
      </c>
      <c r="F16" s="18" t="n">
        <f aca="false">Assumptions!F116</f>
        <v>4270.37170641068</v>
      </c>
      <c r="G16" s="18" t="n">
        <f aca="false">Assumptions!G116</f>
        <v>5039.17257069291</v>
      </c>
      <c r="H16" s="18" t="n">
        <f aca="false">Assumptions!H116</f>
        <v>5828.46779876297</v>
      </c>
      <c r="I16" s="18" t="n">
        <f aca="false">Assumptions!I116</f>
        <v>2894.85000196075</v>
      </c>
      <c r="J16" s="18" t="n">
        <f aca="false">Assumptions!J116</f>
        <v>2973.236136567</v>
      </c>
      <c r="K16" s="18" t="n">
        <f aca="false">Assumptions!K116</f>
        <v>3397.60987698043</v>
      </c>
      <c r="L16" s="18" t="n">
        <f aca="false">Assumptions!L116</f>
        <v>3037.92233721352</v>
      </c>
      <c r="M16" s="18" t="n">
        <f aca="false">Assumptions!M116</f>
        <v>2867.82819025745</v>
      </c>
      <c r="N16" s="18" t="n">
        <f aca="false">Assumptions!N116</f>
        <v>2376.53591044816</v>
      </c>
      <c r="O16" s="18" t="n">
        <f aca="false">Assumptions!O116</f>
        <v>2263.5755691765</v>
      </c>
      <c r="P16" s="18" t="n">
        <f aca="false">Assumptions!P116</f>
        <v>1910.63133146817</v>
      </c>
      <c r="Q16" s="18" t="n">
        <f aca="false">Assumptions!Q116</f>
        <v>1726.99512667672</v>
      </c>
      <c r="R16" s="18" t="n">
        <f aca="false">Assumptions!R116</f>
        <v>1366.42349250173</v>
      </c>
      <c r="S16" s="18" t="n">
        <f aca="false">Assumptions!S116</f>
        <v>1184.83252351798</v>
      </c>
      <c r="T16" s="18" t="n">
        <f aca="false">Assumptions!T116</f>
        <v>1114.31651296308</v>
      </c>
      <c r="U16" s="18" t="n">
        <f aca="false">Assumptions!U116</f>
        <v>1047.6911563546</v>
      </c>
      <c r="V16" s="18" t="n">
        <f aca="false">Assumptions!V116</f>
        <v>990.337460323768</v>
      </c>
      <c r="W16" s="18" t="n">
        <f aca="false">Assumptions!W116</f>
        <v>899.62994965791</v>
      </c>
      <c r="X16" s="112"/>
    </row>
    <row r="17" customFormat="false" ht="12.75" hidden="false" customHeight="false" outlineLevel="0" collapsed="false">
      <c r="A17" s="106" t="n">
        <f aca="false">A16+1</f>
        <v>17</v>
      </c>
      <c r="B17" s="11" t="s">
        <v>147</v>
      </c>
      <c r="D17" s="18" t="n">
        <f aca="false">D15-D16</f>
        <v>-5696.91031412916</v>
      </c>
      <c r="E17" s="18" t="n">
        <f aca="false">E15-E16</f>
        <v>-6790.86826974831</v>
      </c>
      <c r="F17" s="18" t="n">
        <f aca="false">F15-F16</f>
        <v>-5934.09609659499</v>
      </c>
      <c r="G17" s="18" t="n">
        <f aca="false">G15-G16</f>
        <v>18315.3989329624</v>
      </c>
      <c r="H17" s="18" t="n">
        <f aca="false">H15-H16</f>
        <v>45884.6093704472</v>
      </c>
      <c r="I17" s="18" t="n">
        <f aca="false">I15-I16</f>
        <v>79734.9975029923</v>
      </c>
      <c r="J17" s="18" t="n">
        <f aca="false">J15-J16</f>
        <v>118221.332873988</v>
      </c>
      <c r="K17" s="18" t="n">
        <f aca="false">K15-K16</f>
        <v>157869.053581963</v>
      </c>
      <c r="L17" s="18" t="n">
        <f aca="false">L15-L16</f>
        <v>199354.526291217</v>
      </c>
      <c r="M17" s="18" t="n">
        <f aca="false">M15-M16</f>
        <v>241659.730287797</v>
      </c>
      <c r="N17" s="18" t="n">
        <f aca="false">N15-N16</f>
        <v>269228.674903874</v>
      </c>
      <c r="O17" s="18" t="n">
        <f aca="false">O15-O16</f>
        <v>301473.755951078</v>
      </c>
      <c r="P17" s="18" t="n">
        <f aca="false">P15-P16</f>
        <v>332489.86706226</v>
      </c>
      <c r="Q17" s="18" t="n">
        <f aca="false">Q15-Q16</f>
        <v>365395.674408272</v>
      </c>
      <c r="R17" s="18" t="n">
        <f aca="false">R15-R16</f>
        <v>395953.042094733</v>
      </c>
      <c r="S17" s="18" t="n">
        <f aca="false">S15-S16</f>
        <v>423169.212155298</v>
      </c>
      <c r="T17" s="18" t="n">
        <f aca="false">T15-T16</f>
        <v>451479.017508371</v>
      </c>
      <c r="U17" s="18" t="n">
        <f aca="false">U15-U16</f>
        <v>491292.921581999</v>
      </c>
      <c r="V17" s="18" t="n">
        <f aca="false">V15-V16</f>
        <v>533239.660176256</v>
      </c>
      <c r="W17" s="18" t="n">
        <f aca="false">W15-W16</f>
        <v>577466.831669093</v>
      </c>
      <c r="X17" s="112"/>
    </row>
    <row r="18" customFormat="false" ht="12.75" hidden="false" customHeight="false" outlineLevel="0" collapsed="false">
      <c r="A18" s="106" t="n">
        <f aca="false">A17+1</f>
        <v>18</v>
      </c>
      <c r="B18" s="11" t="s">
        <v>148</v>
      </c>
      <c r="D18" s="18" t="n">
        <f aca="false">'EBSCS Cap'!D22</f>
        <v>340.485066472092</v>
      </c>
      <c r="E18" s="18" t="n">
        <f aca="false">'EBSCS Cap'!E22</f>
        <v>1334.27286887301</v>
      </c>
      <c r="F18" s="18" t="n">
        <f aca="false">'EBSCS Cap'!F22</f>
        <v>3046.53587805761</v>
      </c>
      <c r="G18" s="18" t="n">
        <f aca="false">'EBSCS Cap'!G22</f>
        <v>2059.50847900659</v>
      </c>
      <c r="H18" s="18" t="n">
        <f aca="false">'EBSCS Cap'!H22</f>
        <v>6.76040334990743</v>
      </c>
      <c r="I18" s="18" t="n">
        <f aca="false">'EBSCS Cap'!I22</f>
        <v>0</v>
      </c>
      <c r="J18" s="18" t="n">
        <f aca="false">'EBSCS Cap'!J22</f>
        <v>0</v>
      </c>
      <c r="K18" s="18" t="n">
        <f aca="false">'EBSCS Cap'!K22</f>
        <v>0</v>
      </c>
      <c r="L18" s="18" t="n">
        <f aca="false">'EBSCS Cap'!L22</f>
        <v>0</v>
      </c>
      <c r="M18" s="18" t="n">
        <f aca="false">'EBSCS Cap'!M22</f>
        <v>0</v>
      </c>
      <c r="N18" s="18" t="n">
        <f aca="false">'EBSCS Cap'!N22</f>
        <v>0</v>
      </c>
      <c r="O18" s="18" t="n">
        <f aca="false">'EBSCS Cap'!O22</f>
        <v>0</v>
      </c>
      <c r="P18" s="18" t="n">
        <f aca="false">'EBSCS Cap'!P22</f>
        <v>0</v>
      </c>
      <c r="Q18" s="18" t="n">
        <f aca="false">'EBSCS Cap'!Q22</f>
        <v>0</v>
      </c>
      <c r="R18" s="18" t="n">
        <f aca="false">'EBSCS Cap'!R22</f>
        <v>0</v>
      </c>
      <c r="S18" s="18" t="n">
        <f aca="false">'EBSCS Cap'!S22</f>
        <v>0</v>
      </c>
      <c r="T18" s="18" t="n">
        <f aca="false">'EBSCS Cap'!T22</f>
        <v>0</v>
      </c>
      <c r="U18" s="18" t="n">
        <f aca="false">'EBSCS Cap'!U22</f>
        <v>0</v>
      </c>
      <c r="V18" s="18" t="n">
        <f aca="false">'EBSCS Cap'!V22</f>
        <v>0</v>
      </c>
      <c r="W18" s="18" t="n">
        <f aca="false">'EBSCS Cap'!W22</f>
        <v>0</v>
      </c>
      <c r="X18" s="112"/>
    </row>
    <row r="19" customFormat="false" ht="12.75" hidden="false" customHeight="false" outlineLevel="0" collapsed="false">
      <c r="A19" s="106" t="n">
        <f aca="false">A18+1</f>
        <v>19</v>
      </c>
      <c r="B19" s="11" t="s">
        <v>149</v>
      </c>
      <c r="D19" s="18" t="n">
        <f aca="false">D17-D18</f>
        <v>-6037.39538060126</v>
      </c>
      <c r="E19" s="18" t="n">
        <f aca="false">E17-E18</f>
        <v>-8125.14113862133</v>
      </c>
      <c r="F19" s="18" t="n">
        <f aca="false">F17-F18</f>
        <v>-8980.63197465259</v>
      </c>
      <c r="G19" s="18" t="n">
        <f aca="false">G17-G18</f>
        <v>16255.8904539558</v>
      </c>
      <c r="H19" s="18" t="n">
        <f aca="false">H17-H18</f>
        <v>45877.8489670973</v>
      </c>
      <c r="I19" s="18" t="n">
        <f aca="false">I17-I18</f>
        <v>79734.9975029923</v>
      </c>
      <c r="J19" s="18" t="n">
        <f aca="false">J17-J18</f>
        <v>118221.332873988</v>
      </c>
      <c r="K19" s="18" t="n">
        <f aca="false">K17-K18</f>
        <v>157869.053581963</v>
      </c>
      <c r="L19" s="18" t="n">
        <f aca="false">L17-L18</f>
        <v>199354.526291217</v>
      </c>
      <c r="M19" s="18" t="n">
        <f aca="false">M17-M18</f>
        <v>241659.730287797</v>
      </c>
      <c r="N19" s="18" t="n">
        <f aca="false">N17-N18</f>
        <v>269228.674903874</v>
      </c>
      <c r="O19" s="18" t="n">
        <f aca="false">O17-O18</f>
        <v>301473.755951078</v>
      </c>
      <c r="P19" s="18" t="n">
        <f aca="false">P17-P18</f>
        <v>332489.86706226</v>
      </c>
      <c r="Q19" s="18" t="n">
        <f aca="false">Q17-Q18</f>
        <v>365395.674408272</v>
      </c>
      <c r="R19" s="18" t="n">
        <f aca="false">R17-R18</f>
        <v>395953.042094733</v>
      </c>
      <c r="S19" s="18" t="n">
        <f aca="false">S17-S18</f>
        <v>423169.212155298</v>
      </c>
      <c r="T19" s="18" t="n">
        <f aca="false">T17-T18</f>
        <v>451479.017508371</v>
      </c>
      <c r="U19" s="18" t="n">
        <f aca="false">U17-U18</f>
        <v>491292.921581999</v>
      </c>
      <c r="V19" s="18" t="n">
        <f aca="false">V17-V18</f>
        <v>533239.660176256</v>
      </c>
      <c r="W19" s="18" t="n">
        <f aca="false">W17-W18</f>
        <v>577466.831669093</v>
      </c>
      <c r="X19" s="112"/>
    </row>
    <row r="20" customFormat="false" ht="12.75" hidden="false" customHeight="false" outlineLevel="0" collapsed="false">
      <c r="A20" s="106" t="n">
        <f aca="false">A19+1</f>
        <v>20</v>
      </c>
      <c r="B20" s="11" t="s">
        <v>150</v>
      </c>
      <c r="D20" s="18" t="n">
        <f aca="false">'EBSCS Tax'!D6</f>
        <v>-2354.58419843449</v>
      </c>
      <c r="E20" s="18" t="n">
        <f aca="false">'EBSCS Tax'!E6</f>
        <v>-3168.80504406232</v>
      </c>
      <c r="F20" s="18" t="n">
        <f aca="false">'EBSCS Tax'!F6</f>
        <v>-3502.44647011451</v>
      </c>
      <c r="G20" s="18" t="n">
        <f aca="false">'EBSCS Tax'!G6</f>
        <v>6339.79727704276</v>
      </c>
      <c r="H20" s="18" t="n">
        <f aca="false">'EBSCS Tax'!H6</f>
        <v>17892.3610971679</v>
      </c>
      <c r="I20" s="18" t="n">
        <f aca="false">'EBSCS Tax'!I6</f>
        <v>31096.649026167</v>
      </c>
      <c r="J20" s="18" t="n">
        <f aca="false">'EBSCS Tax'!J6</f>
        <v>46106.3198208554</v>
      </c>
      <c r="K20" s="18" t="n">
        <f aca="false">'EBSCS Tax'!K6</f>
        <v>61568.9308969655</v>
      </c>
      <c r="L20" s="18" t="n">
        <f aca="false">'EBSCS Tax'!L6</f>
        <v>77748.2652535745</v>
      </c>
      <c r="M20" s="18" t="n">
        <f aca="false">'EBSCS Tax'!M6</f>
        <v>94247.2948122409</v>
      </c>
      <c r="N20" s="18" t="n">
        <f aca="false">'EBSCS Tax'!N6</f>
        <v>104999.183212511</v>
      </c>
      <c r="O20" s="18" t="n">
        <f aca="false">'EBSCS Tax'!O6</f>
        <v>117574.76482092</v>
      </c>
      <c r="P20" s="18" t="n">
        <f aca="false">'EBSCS Tax'!P6</f>
        <v>129671.048154282</v>
      </c>
      <c r="Q20" s="18" t="n">
        <f aca="false">'EBSCS Tax'!Q6</f>
        <v>142504.313019226</v>
      </c>
      <c r="R20" s="18" t="n">
        <f aca="false">'EBSCS Tax'!R6</f>
        <v>154421.686416946</v>
      </c>
      <c r="S20" s="18" t="n">
        <f aca="false">'EBSCS Tax'!S6</f>
        <v>165035.992740566</v>
      </c>
      <c r="T20" s="18" t="n">
        <f aca="false">'EBSCS Tax'!T6</f>
        <v>176076.816828265</v>
      </c>
      <c r="U20" s="18" t="n">
        <f aca="false">'EBSCS Tax'!U6</f>
        <v>191604.23941698</v>
      </c>
      <c r="V20" s="18" t="n">
        <f aca="false">'EBSCS Tax'!V6</f>
        <v>207963.46746874</v>
      </c>
      <c r="W20" s="18" t="n">
        <f aca="false">'EBSCS Tax'!W6</f>
        <v>225212.064350946</v>
      </c>
      <c r="X20" s="112"/>
    </row>
    <row r="21" customFormat="false" ht="12.75" hidden="false" customHeight="false" outlineLevel="0" collapsed="false">
      <c r="A21" s="106" t="n">
        <f aca="false">A20+1</f>
        <v>21</v>
      </c>
      <c r="B21" s="11" t="s">
        <v>151</v>
      </c>
      <c r="D21" s="18" t="n">
        <f aca="false">D19-D20</f>
        <v>-3682.81118216677</v>
      </c>
      <c r="E21" s="18" t="n">
        <f aca="false">E19-E20</f>
        <v>-4956.33609455901</v>
      </c>
      <c r="F21" s="18" t="n">
        <f aca="false">F19-F20</f>
        <v>-5478.18550453808</v>
      </c>
      <c r="G21" s="18" t="n">
        <f aca="false">G19-G20</f>
        <v>9916.09317691303</v>
      </c>
      <c r="H21" s="18" t="n">
        <f aca="false">H19-H20</f>
        <v>27985.4878699293</v>
      </c>
      <c r="I21" s="18" t="n">
        <f aca="false">I19-I20</f>
        <v>48638.3484768253</v>
      </c>
      <c r="J21" s="18" t="n">
        <f aca="false">J19-J20</f>
        <v>72115.0130531328</v>
      </c>
      <c r="K21" s="18" t="n">
        <f aca="false">K19-K20</f>
        <v>96300.1226849973</v>
      </c>
      <c r="L21" s="18" t="n">
        <f aca="false">L19-L20</f>
        <v>121606.261037642</v>
      </c>
      <c r="M21" s="18" t="n">
        <f aca="false">M19-M20</f>
        <v>147412.435475556</v>
      </c>
      <c r="N21" s="18" t="n">
        <f aca="false">N19-N20</f>
        <v>164229.491691363</v>
      </c>
      <c r="O21" s="18" t="n">
        <f aca="false">O19-O20</f>
        <v>183898.991130158</v>
      </c>
      <c r="P21" s="18" t="n">
        <f aca="false">P19-P20</f>
        <v>202818.818907979</v>
      </c>
      <c r="Q21" s="18" t="n">
        <f aca="false">Q19-Q20</f>
        <v>222891.361389046</v>
      </c>
      <c r="R21" s="18" t="n">
        <f aca="false">R19-R20</f>
        <v>241531.355677787</v>
      </c>
      <c r="S21" s="18" t="n">
        <f aca="false">S19-S20</f>
        <v>258133.219414732</v>
      </c>
      <c r="T21" s="18" t="n">
        <f aca="false">T19-T20</f>
        <v>275402.200680106</v>
      </c>
      <c r="U21" s="18" t="n">
        <f aca="false">U19-U20</f>
        <v>299688.682165019</v>
      </c>
      <c r="V21" s="18" t="n">
        <f aca="false">V19-V20</f>
        <v>325276.192707516</v>
      </c>
      <c r="W21" s="18" t="n">
        <f aca="false">W19-W20</f>
        <v>352254.767318147</v>
      </c>
      <c r="X21" s="112"/>
    </row>
    <row r="22" customFormat="false" ht="12.75" hidden="false" customHeight="false" outlineLevel="0" collapsed="false">
      <c r="A22" s="106" t="n">
        <f aca="false">A21+1</f>
        <v>22</v>
      </c>
      <c r="D22" s="18"/>
      <c r="X22" s="112"/>
    </row>
    <row r="23" customFormat="false" ht="12.75" hidden="false" customHeight="false" outlineLevel="0" collapsed="false">
      <c r="A23" s="106" t="n">
        <f aca="false">A22+1</f>
        <v>23</v>
      </c>
      <c r="B23" s="11" t="s">
        <v>152</v>
      </c>
      <c r="D23" s="18" t="n">
        <f aca="false">'EBSCS Cap'!D81</f>
        <v>0</v>
      </c>
      <c r="E23" s="18" t="n">
        <f aca="false">'EBSCS Cap'!E81</f>
        <v>0</v>
      </c>
      <c r="F23" s="18" t="n">
        <f aca="false">'EBSCS Cap'!F81</f>
        <v>0</v>
      </c>
      <c r="G23" s="18" t="n">
        <f aca="false">'EBSCS Cap'!G81</f>
        <v>0</v>
      </c>
      <c r="H23" s="18" t="n">
        <f aca="false">'EBSCS Cap'!H81</f>
        <v>17728.3542649987</v>
      </c>
      <c r="I23" s="18" t="n">
        <f aca="false">'EBSCS Cap'!I81</f>
        <v>47228.3309806079</v>
      </c>
      <c r="J23" s="18" t="n">
        <f aca="false">'EBSCS Cap'!J81</f>
        <v>73416.8558702676</v>
      </c>
      <c r="K23" s="18" t="n">
        <f aca="false">'EBSCS Cap'!K81</f>
        <v>96561.6185372567</v>
      </c>
      <c r="L23" s="18" t="n">
        <f aca="false">'EBSCS Cap'!L81</f>
        <v>122692.95910486</v>
      </c>
      <c r="M23" s="18" t="n">
        <f aca="false">'EBSCS Cap'!M81</f>
        <v>147218.815007217</v>
      </c>
      <c r="N23" s="18" t="n">
        <f aca="false">'EBSCS Cap'!N81</f>
        <v>164748.63871795</v>
      </c>
      <c r="O23" s="18" t="n">
        <f aca="false">'EBSCS Cap'!O81</f>
        <v>185049.764449571</v>
      </c>
      <c r="P23" s="18" t="n">
        <f aca="false">'EBSCS Cap'!P81</f>
        <v>203353.989382863</v>
      </c>
      <c r="Q23" s="18" t="n">
        <f aca="false">'EBSCS Cap'!Q81</f>
        <v>223582.884820004</v>
      </c>
      <c r="R23" s="18" t="n">
        <f aca="false">'EBSCS Cap'!R81</f>
        <v>241637.999462854</v>
      </c>
      <c r="S23" s="18" t="n">
        <f aca="false">'EBSCS Cap'!S81</f>
        <v>258368.350780688</v>
      </c>
      <c r="T23" s="18" t="n">
        <f aca="false">'EBSCS Cap'!T81</f>
        <v>275756.700105671</v>
      </c>
      <c r="U23" s="18" t="n">
        <f aca="false">'EBSCS Cap'!U81</f>
        <v>299694.920927339</v>
      </c>
      <c r="V23" s="18" t="n">
        <f aca="false">'EBSCS Cap'!V81</f>
        <v>325519.033115757</v>
      </c>
      <c r="W23" s="18" t="n">
        <f aca="false">'EBSCS Cap'!W81</f>
        <v>352349.568578174</v>
      </c>
      <c r="X23" s="112"/>
    </row>
    <row r="24" customFormat="false" ht="12.75" hidden="false" customHeight="false" outlineLevel="0" collapsed="false">
      <c r="A24" s="106" t="n">
        <f aca="false">A23+1</f>
        <v>24</v>
      </c>
      <c r="B24" s="11" t="s">
        <v>153</v>
      </c>
      <c r="D24" s="18" t="n">
        <f aca="false">D21-D23</f>
        <v>-3682.81118216677</v>
      </c>
      <c r="E24" s="18" t="n">
        <f aca="false">E21-E23</f>
        <v>-4956.33609455901</v>
      </c>
      <c r="F24" s="18" t="n">
        <f aca="false">F21-F23</f>
        <v>-5478.18550453808</v>
      </c>
      <c r="G24" s="18" t="n">
        <f aca="false">G21-G23</f>
        <v>9916.09317691303</v>
      </c>
      <c r="H24" s="18" t="n">
        <f aca="false">H21-H23</f>
        <v>10257.1336049307</v>
      </c>
      <c r="I24" s="18" t="n">
        <f aca="false">I21-I23</f>
        <v>1410.01749621735</v>
      </c>
      <c r="J24" s="18" t="n">
        <f aca="false">J21-J23</f>
        <v>-1301.84281713478</v>
      </c>
      <c r="K24" s="18" t="n">
        <f aca="false">K21-K23</f>
        <v>-261.495852259381</v>
      </c>
      <c r="L24" s="18" t="n">
        <f aca="false">L21-L23</f>
        <v>-1086.69806721734</v>
      </c>
      <c r="M24" s="18" t="n">
        <f aca="false">M21-M23</f>
        <v>193.620468339301</v>
      </c>
      <c r="N24" s="18" t="n">
        <f aca="false">N21-N23</f>
        <v>-519.147026586841</v>
      </c>
      <c r="O24" s="18" t="n">
        <f aca="false">O21-O23</f>
        <v>-1150.77331941339</v>
      </c>
      <c r="P24" s="18" t="n">
        <f aca="false">P21-P23</f>
        <v>-535.170474884246</v>
      </c>
      <c r="Q24" s="18" t="n">
        <f aca="false">Q21-Q23</f>
        <v>-691.523430958099</v>
      </c>
      <c r="R24" s="18" t="n">
        <f aca="false">R21-R23</f>
        <v>-106.643785066641</v>
      </c>
      <c r="S24" s="18" t="n">
        <f aca="false">S21-S23</f>
        <v>-235.131365956506</v>
      </c>
      <c r="T24" s="18" t="n">
        <f aca="false">T21-T23</f>
        <v>-354.499425565125</v>
      </c>
      <c r="U24" s="18" t="n">
        <f aca="false">U21-U23</f>
        <v>-6.23876231932081</v>
      </c>
      <c r="V24" s="18" t="n">
        <f aca="false">V21-V23</f>
        <v>-242.840408240678</v>
      </c>
      <c r="W24" s="18" t="n">
        <f aca="false">W21-W23</f>
        <v>-94.8012600272195</v>
      </c>
      <c r="X24" s="112"/>
    </row>
    <row r="25" customFormat="false" ht="12.75" hidden="false" customHeight="false" outlineLevel="0" collapsed="false">
      <c r="A25" s="106" t="n">
        <f aca="false">A24+1</f>
        <v>25</v>
      </c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12"/>
    </row>
    <row r="26" customFormat="false" ht="12.75" hidden="false" customHeight="false" outlineLevel="0" collapsed="false">
      <c r="A26" s="106" t="n">
        <f aca="false">A25+1</f>
        <v>26</v>
      </c>
      <c r="B26" s="11" t="s">
        <v>154</v>
      </c>
      <c r="D26" s="18" t="n">
        <f aca="false">D21</f>
        <v>-3682.81118216677</v>
      </c>
      <c r="E26" s="18" t="n">
        <f aca="false">E21</f>
        <v>-4956.33609455901</v>
      </c>
      <c r="F26" s="18" t="n">
        <f aca="false">F21</f>
        <v>-5478.18550453808</v>
      </c>
      <c r="G26" s="18" t="n">
        <f aca="false">G21</f>
        <v>9916.09317691303</v>
      </c>
      <c r="H26" s="18" t="n">
        <f aca="false">H21</f>
        <v>27985.4878699293</v>
      </c>
      <c r="I26" s="18" t="n">
        <f aca="false">I21</f>
        <v>48638.3484768253</v>
      </c>
      <c r="J26" s="18" t="n">
        <f aca="false">J21</f>
        <v>72115.0130531328</v>
      </c>
      <c r="K26" s="18" t="n">
        <f aca="false">K21</f>
        <v>96300.1226849973</v>
      </c>
      <c r="L26" s="18" t="n">
        <f aca="false">L21</f>
        <v>121606.261037642</v>
      </c>
      <c r="M26" s="18" t="n">
        <f aca="false">M21</f>
        <v>147412.435475556</v>
      </c>
      <c r="N26" s="18" t="n">
        <f aca="false">N21</f>
        <v>164229.491691363</v>
      </c>
      <c r="O26" s="18" t="n">
        <f aca="false">O21</f>
        <v>183898.991130158</v>
      </c>
      <c r="P26" s="18" t="n">
        <f aca="false">P21</f>
        <v>202818.818907979</v>
      </c>
      <c r="Q26" s="18" t="n">
        <f aca="false">Q21</f>
        <v>222891.361389046</v>
      </c>
      <c r="R26" s="18" t="n">
        <f aca="false">R21</f>
        <v>241531.355677787</v>
      </c>
      <c r="S26" s="18" t="n">
        <f aca="false">S21</f>
        <v>258133.219414732</v>
      </c>
      <c r="T26" s="18" t="n">
        <f aca="false">T21</f>
        <v>275402.200680106</v>
      </c>
      <c r="U26" s="18" t="n">
        <f aca="false">U21</f>
        <v>299688.682165019</v>
      </c>
      <c r="V26" s="18" t="n">
        <f aca="false">V21</f>
        <v>325276.192707516</v>
      </c>
      <c r="W26" s="18" t="n">
        <f aca="false">W21</f>
        <v>352254.767318147</v>
      </c>
      <c r="X26" s="112"/>
    </row>
    <row r="27" customFormat="false" ht="12.75" hidden="false" customHeight="false" outlineLevel="0" collapsed="false">
      <c r="A27" s="106" t="n">
        <f aca="false">A26+1</f>
        <v>27</v>
      </c>
      <c r="B27" s="11" t="s">
        <v>155</v>
      </c>
      <c r="D27" s="18" t="n">
        <f aca="false">D16</f>
        <v>3793.09671353959</v>
      </c>
      <c r="E27" s="18" t="n">
        <f aca="false">E16</f>
        <v>4050.29029205521</v>
      </c>
      <c r="F27" s="18" t="n">
        <f aca="false">F16</f>
        <v>4270.37170641068</v>
      </c>
      <c r="G27" s="18" t="n">
        <f aca="false">G16</f>
        <v>5039.17257069291</v>
      </c>
      <c r="H27" s="18" t="n">
        <f aca="false">H16</f>
        <v>5828.46779876297</v>
      </c>
      <c r="I27" s="18" t="n">
        <f aca="false">I16</f>
        <v>2894.85000196075</v>
      </c>
      <c r="J27" s="18" t="n">
        <f aca="false">J16</f>
        <v>2973.236136567</v>
      </c>
      <c r="K27" s="18" t="n">
        <f aca="false">K16</f>
        <v>3397.60987698043</v>
      </c>
      <c r="L27" s="18" t="n">
        <f aca="false">L16</f>
        <v>3037.92233721352</v>
      </c>
      <c r="M27" s="18" t="n">
        <f aca="false">M16</f>
        <v>2867.82819025745</v>
      </c>
      <c r="N27" s="18" t="n">
        <f aca="false">N16</f>
        <v>2376.53591044816</v>
      </c>
      <c r="O27" s="18" t="n">
        <f aca="false">O16</f>
        <v>2263.5755691765</v>
      </c>
      <c r="P27" s="18" t="n">
        <f aca="false">P16</f>
        <v>1910.63133146817</v>
      </c>
      <c r="Q27" s="18" t="n">
        <f aca="false">Q16</f>
        <v>1726.99512667672</v>
      </c>
      <c r="R27" s="18" t="n">
        <f aca="false">R16</f>
        <v>1366.42349250173</v>
      </c>
      <c r="S27" s="18" t="n">
        <f aca="false">S16</f>
        <v>1184.83252351798</v>
      </c>
      <c r="T27" s="18" t="n">
        <f aca="false">T16</f>
        <v>1114.31651296308</v>
      </c>
      <c r="U27" s="18" t="n">
        <f aca="false">U16</f>
        <v>1047.6911563546</v>
      </c>
      <c r="V27" s="18" t="n">
        <f aca="false">V16</f>
        <v>990.337460323768</v>
      </c>
      <c r="W27" s="18" t="n">
        <f aca="false">W16</f>
        <v>899.62994965791</v>
      </c>
      <c r="X27" s="112"/>
    </row>
    <row r="28" customFormat="false" ht="12.75" hidden="false" customHeight="false" outlineLevel="0" collapsed="false">
      <c r="A28" s="106" t="n">
        <f aca="false">A27+1</f>
        <v>28</v>
      </c>
      <c r="B28" s="11" t="s">
        <v>156</v>
      </c>
      <c r="D28" s="18" t="n">
        <f aca="false">'EBSCS Tax'!D19</f>
        <v>-2354.58419843449</v>
      </c>
      <c r="E28" s="18" t="n">
        <f aca="false">'EBSCS Tax'!E19</f>
        <v>-3168.80504406232</v>
      </c>
      <c r="F28" s="18" t="n">
        <f aca="false">'EBSCS Tax'!F19</f>
        <v>-3502.44647011451</v>
      </c>
      <c r="G28" s="18" t="n">
        <f aca="false">'EBSCS Tax'!G19</f>
        <v>6339.79727704276</v>
      </c>
      <c r="H28" s="18" t="n">
        <f aca="false">'EBSCS Tax'!H19</f>
        <v>2686.03843556856</v>
      </c>
      <c r="I28" s="18" t="n">
        <f aca="false">'EBSCS Tax'!I19</f>
        <v>0</v>
      </c>
      <c r="J28" s="18" t="n">
        <f aca="false">'EBSCS Tax'!J19</f>
        <v>0</v>
      </c>
      <c r="K28" s="18" t="n">
        <f aca="false">'EBSCS Tax'!K19</f>
        <v>0</v>
      </c>
      <c r="L28" s="18" t="n">
        <f aca="false">'EBSCS Tax'!L19</f>
        <v>0</v>
      </c>
      <c r="M28" s="18" t="n">
        <f aca="false">'EBSCS Tax'!M19</f>
        <v>0</v>
      </c>
      <c r="N28" s="18" t="n">
        <f aca="false">'EBSCS Tax'!N19</f>
        <v>0</v>
      </c>
      <c r="O28" s="18" t="n">
        <f aca="false">'EBSCS Tax'!O19</f>
        <v>0</v>
      </c>
      <c r="P28" s="18" t="n">
        <f aca="false">'EBSCS Tax'!P19</f>
        <v>0</v>
      </c>
      <c r="Q28" s="18" t="n">
        <f aca="false">'EBSCS Tax'!Q19</f>
        <v>0</v>
      </c>
      <c r="R28" s="18" t="n">
        <f aca="false">'EBSCS Tax'!R19</f>
        <v>0</v>
      </c>
      <c r="S28" s="18" t="n">
        <f aca="false">'EBSCS Tax'!S19</f>
        <v>0</v>
      </c>
      <c r="T28" s="18" t="n">
        <f aca="false">'EBSCS Tax'!T19</f>
        <v>0</v>
      </c>
      <c r="U28" s="18" t="n">
        <f aca="false">'EBSCS Tax'!U19</f>
        <v>0</v>
      </c>
      <c r="V28" s="18" t="n">
        <f aca="false">'EBSCS Tax'!V19</f>
        <v>0</v>
      </c>
      <c r="W28" s="18" t="n">
        <f aca="false">'EBSCS Tax'!W19</f>
        <v>0</v>
      </c>
      <c r="X28" s="112"/>
    </row>
    <row r="29" customFormat="false" ht="12.75" hidden="false" customHeight="false" outlineLevel="0" collapsed="false">
      <c r="A29" s="106" t="n">
        <f aca="false">A28+1</f>
        <v>29</v>
      </c>
      <c r="B29" s="11" t="s">
        <v>157</v>
      </c>
      <c r="D29" s="18" t="n">
        <f aca="false">Assumptions!D62</f>
        <v>5941.31989620107</v>
      </c>
      <c r="E29" s="18" t="n">
        <f aca="false">Assumptions!E62</f>
        <v>1249.41051953125</v>
      </c>
      <c r="F29" s="18" t="n">
        <f aca="false">Assumptions!F62</f>
        <v>991.430350585937</v>
      </c>
      <c r="G29" s="18" t="n">
        <f aca="false">Assumptions!G62</f>
        <v>3732.58917797851</v>
      </c>
      <c r="H29" s="18" t="n">
        <f aca="false">Assumptions!H62</f>
        <v>3899.37946624756</v>
      </c>
      <c r="I29" s="18" t="n">
        <f aca="false">Assumptions!I62</f>
        <v>4304.8674981781</v>
      </c>
      <c r="J29" s="18" t="n">
        <f aca="false">Assumptions!J62</f>
        <v>1671.39331943222</v>
      </c>
      <c r="K29" s="18" t="n">
        <f aca="false">Assumptions!K62</f>
        <v>3136.11402472105</v>
      </c>
      <c r="L29" s="18" t="n">
        <f aca="false">Assumptions!L62</f>
        <v>1951.22426999618</v>
      </c>
      <c r="M29" s="18" t="n">
        <f aca="false">Assumptions!M62</f>
        <v>3061.44865859677</v>
      </c>
      <c r="N29" s="18" t="n">
        <f aca="false">Assumptions!N62</f>
        <v>1857.38888386129</v>
      </c>
      <c r="O29" s="18" t="n">
        <f aca="false">Assumptions!O62</f>
        <v>1112.8022497631</v>
      </c>
      <c r="P29" s="18" t="n">
        <f aca="false">Assumptions!P62</f>
        <v>1375.46085658394</v>
      </c>
      <c r="Q29" s="18" t="n">
        <f aca="false">Assumptions!Q62</f>
        <v>1035.4716957186</v>
      </c>
      <c r="R29" s="18" t="n">
        <f aca="false">Assumptions!R62</f>
        <v>1259.77970743509</v>
      </c>
      <c r="S29" s="18" t="n">
        <f aca="false">Assumptions!S62</f>
        <v>949.701157561468</v>
      </c>
      <c r="T29" s="18" t="n">
        <f aca="false">Assumptions!T62</f>
        <v>759.817087397954</v>
      </c>
      <c r="U29" s="18" t="n">
        <f aca="false">Assumptions!U62</f>
        <v>1041.45239403527</v>
      </c>
      <c r="V29" s="18" t="n">
        <f aca="false">Assumptions!V62</f>
        <v>747.497052083061</v>
      </c>
      <c r="W29" s="18" t="n">
        <f aca="false">Assumptions!W62</f>
        <v>804.828689630684</v>
      </c>
      <c r="X29" s="112"/>
    </row>
    <row r="30" customFormat="false" ht="12.75" hidden="false" customHeight="false" outlineLevel="0" collapsed="false">
      <c r="A30" s="106" t="n">
        <f aca="false">A29+1</f>
        <v>30</v>
      </c>
      <c r="B30" s="11" t="s">
        <v>158</v>
      </c>
      <c r="D30" s="116" t="n">
        <f aca="false">Assumptions!D108</f>
        <v>579.631923057142</v>
      </c>
      <c r="E30" s="116" t="n">
        <f aca="false">Assumptions!E108</f>
        <v>1815.74598833626</v>
      </c>
      <c r="F30" s="116" t="n">
        <f aca="false">Assumptions!F108</f>
        <v>5717.8609670778</v>
      </c>
      <c r="G30" s="116" t="n">
        <f aca="false">Assumptions!G108</f>
        <v>-4583.00992670181</v>
      </c>
      <c r="H30" s="116" t="n">
        <f aca="false">Assumptions!H108</f>
        <v>-3530.22895176939</v>
      </c>
      <c r="I30" s="116" t="n">
        <f aca="false">Assumptions!I108</f>
        <v>0</v>
      </c>
      <c r="J30" s="116" t="n">
        <f aca="false">Assumptions!J108</f>
        <v>0</v>
      </c>
      <c r="K30" s="116" t="n">
        <f aca="false">Assumptions!K108</f>
        <v>0</v>
      </c>
      <c r="L30" s="116" t="n">
        <f aca="false">Assumptions!L108</f>
        <v>0</v>
      </c>
      <c r="M30" s="116" t="n">
        <f aca="false">Assumptions!M108</f>
        <v>0</v>
      </c>
      <c r="N30" s="116" t="n">
        <f aca="false">Assumptions!N108</f>
        <v>0</v>
      </c>
      <c r="O30" s="116" t="n">
        <f aca="false">Assumptions!O108</f>
        <v>0</v>
      </c>
      <c r="P30" s="116" t="n">
        <f aca="false">Assumptions!P108</f>
        <v>0</v>
      </c>
      <c r="Q30" s="116" t="n">
        <f aca="false">Assumptions!Q108</f>
        <v>0</v>
      </c>
      <c r="R30" s="116" t="n">
        <f aca="false">Assumptions!R108</f>
        <v>0</v>
      </c>
      <c r="S30" s="116" t="n">
        <f aca="false">Assumptions!S108</f>
        <v>0</v>
      </c>
      <c r="T30" s="116" t="n">
        <f aca="false">Assumptions!T108</f>
        <v>0</v>
      </c>
      <c r="U30" s="116" t="n">
        <f aca="false">Assumptions!U108</f>
        <v>0</v>
      </c>
      <c r="V30" s="116" t="n">
        <f aca="false">Assumptions!V108</f>
        <v>0</v>
      </c>
      <c r="W30" s="116" t="n">
        <f aca="false">Assumptions!W108</f>
        <v>0</v>
      </c>
      <c r="X30" s="112"/>
    </row>
    <row r="31" customFormat="false" ht="12.75" hidden="false" customHeight="false" outlineLevel="0" collapsed="false">
      <c r="A31" s="106" t="n">
        <f aca="false">A30+1</f>
        <v>31</v>
      </c>
      <c r="B31" s="117" t="s">
        <v>159</v>
      </c>
      <c r="C31" s="118"/>
      <c r="D31" s="119" t="n">
        <f aca="false">D26+D27+D28-D29-D30</f>
        <v>-8765.25048631988</v>
      </c>
      <c r="E31" s="119" t="n">
        <f aca="false">E26+E27+E28-E29-E30</f>
        <v>-7140.00735443363</v>
      </c>
      <c r="F31" s="119" t="n">
        <f aca="false">F26+F27+F28-F29-F30</f>
        <v>-11419.5515859056</v>
      </c>
      <c r="G31" s="119" t="n">
        <f aca="false">G26+G27+G28-G29-G30</f>
        <v>22145.483773372</v>
      </c>
      <c r="H31" s="119" t="n">
        <f aca="false">H26+H27+H28-H29-H30</f>
        <v>36130.8435897827</v>
      </c>
      <c r="I31" s="119" t="n">
        <f aca="false">I26+I27+I28-I29-I30</f>
        <v>47228.3309806079</v>
      </c>
      <c r="J31" s="119" t="n">
        <f aca="false">J26+J27+J28-J29-J30</f>
        <v>73416.8558702676</v>
      </c>
      <c r="K31" s="119" t="n">
        <f aca="false">K26+K27+K28-K29-K30</f>
        <v>96561.6185372567</v>
      </c>
      <c r="L31" s="119" t="n">
        <f aca="false">L26+L27+L28-L29-L30</f>
        <v>122692.95910486</v>
      </c>
      <c r="M31" s="119" t="n">
        <f aca="false">M26+M27+M28-M29-M30</f>
        <v>147218.815007217</v>
      </c>
      <c r="N31" s="119" t="n">
        <f aca="false">N26+N27+N28-N29-N30</f>
        <v>164748.63871795</v>
      </c>
      <c r="O31" s="119" t="n">
        <f aca="false">O26+O27+O28-O29-O30</f>
        <v>185049.764449571</v>
      </c>
      <c r="P31" s="119" t="n">
        <f aca="false">P26+P27+P28-P29-P30</f>
        <v>203353.989382863</v>
      </c>
      <c r="Q31" s="119" t="n">
        <f aca="false">Q26+Q27+Q28-Q29-Q30</f>
        <v>223582.884820004</v>
      </c>
      <c r="R31" s="119" t="n">
        <f aca="false">R26+R27+R28-R29-R30</f>
        <v>241637.999462854</v>
      </c>
      <c r="S31" s="119" t="n">
        <f aca="false">S26+S27+S28-S29-S30</f>
        <v>258368.350780688</v>
      </c>
      <c r="T31" s="119" t="n">
        <f aca="false">T26+T27+T28-T29-T30</f>
        <v>275756.700105671</v>
      </c>
      <c r="U31" s="119" t="n">
        <f aca="false">U26+U27+U28-U29-U30</f>
        <v>299694.920927339</v>
      </c>
      <c r="V31" s="119" t="n">
        <f aca="false">V26+V27+V28-V29-V30</f>
        <v>325519.033115757</v>
      </c>
      <c r="W31" s="119" t="n">
        <f aca="false">W26+W27+W28-W29-W30</f>
        <v>352349.568578174</v>
      </c>
      <c r="X31" s="112"/>
    </row>
    <row r="32" customFormat="false" ht="12.75" hidden="false" customHeight="false" outlineLevel="0" collapsed="false">
      <c r="A32" s="106" t="n">
        <f aca="false">A31+1</f>
        <v>32</v>
      </c>
      <c r="B32" s="6"/>
      <c r="C32" s="6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12"/>
    </row>
    <row r="33" customFormat="false" ht="12.75" hidden="false" customHeight="false" outlineLevel="0" collapsed="false">
      <c r="A33" s="106" t="n">
        <f aca="false">A32+1</f>
        <v>33</v>
      </c>
      <c r="B33" s="18" t="s">
        <v>160</v>
      </c>
      <c r="C33" s="18"/>
      <c r="D33" s="18"/>
      <c r="E33" s="18"/>
      <c r="F33" s="18"/>
      <c r="G33" s="18"/>
      <c r="H33" s="18"/>
      <c r="I33" s="18"/>
      <c r="J33" s="18"/>
      <c r="K33" s="121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22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  <c r="IU33" s="18"/>
      <c r="IV33" s="18"/>
      <c r="IW33" s="18"/>
    </row>
    <row r="34" customFormat="false" ht="12.75" hidden="false" customHeight="false" outlineLevel="0" collapsed="false">
      <c r="A34" s="106" t="n">
        <f aca="false">A33+1</f>
        <v>34</v>
      </c>
      <c r="B34" s="18" t="s">
        <v>161</v>
      </c>
      <c r="C34" s="18"/>
      <c r="D34" s="18" t="n">
        <f aca="false">'EBSCS Cap'!D98</f>
        <v>0</v>
      </c>
      <c r="E34" s="18" t="n">
        <f aca="false">'EBSCS Cap'!E98</f>
        <v>0</v>
      </c>
      <c r="F34" s="18" t="n">
        <f aca="false">'EBSCS Cap'!F98</f>
        <v>0</v>
      </c>
      <c r="G34" s="18" t="n">
        <f aca="false">'EBSCS Cap'!G98</f>
        <v>0</v>
      </c>
      <c r="H34" s="18" t="n">
        <f aca="false">'EBSCS Cap'!H98</f>
        <v>8217.72252183592</v>
      </c>
      <c r="I34" s="18" t="n">
        <f aca="false">'EBSCS Cap'!I98</f>
        <v>472.283309806079</v>
      </c>
      <c r="J34" s="18" t="n">
        <f aca="false">'EBSCS Cap'!J98</f>
        <v>734.168558702676</v>
      </c>
      <c r="K34" s="18" t="n">
        <f aca="false">'EBSCS Cap'!K98</f>
        <v>965.616185372567</v>
      </c>
      <c r="L34" s="18" t="n">
        <f aca="false">'EBSCS Cap'!L98</f>
        <v>1226.9295910486</v>
      </c>
      <c r="M34" s="18" t="n">
        <f aca="false">'EBSCS Cap'!M98</f>
        <v>1472.18815007217</v>
      </c>
      <c r="N34" s="18" t="n">
        <f aca="false">'EBSCS Cap'!N98</f>
        <v>1647.4863871795</v>
      </c>
      <c r="O34" s="18" t="n">
        <f aca="false">'EBSCS Cap'!O98</f>
        <v>1850.49764449571</v>
      </c>
      <c r="P34" s="18" t="n">
        <f aca="false">'EBSCS Cap'!P98</f>
        <v>2033.53989382863</v>
      </c>
      <c r="Q34" s="18" t="n">
        <f aca="false">'EBSCS Cap'!Q98</f>
        <v>2235.82884820004</v>
      </c>
      <c r="R34" s="18" t="n">
        <f aca="false">'EBSCS Cap'!R98</f>
        <v>2416.37999462854</v>
      </c>
      <c r="S34" s="18" t="n">
        <f aca="false">'EBSCS Cap'!S98</f>
        <v>2583.68350780688</v>
      </c>
      <c r="T34" s="18" t="n">
        <f aca="false">'EBSCS Cap'!T98</f>
        <v>2757.56700105671</v>
      </c>
      <c r="U34" s="18" t="n">
        <f aca="false">'EBSCS Cap'!U98</f>
        <v>2996.94920927339</v>
      </c>
      <c r="V34" s="18" t="n">
        <f aca="false">'EBSCS Cap'!V98</f>
        <v>3255.19033115757</v>
      </c>
      <c r="W34" s="18" t="n">
        <f aca="false">'EBSCS Cap'!W98</f>
        <v>3523.49568578174</v>
      </c>
      <c r="X34" s="122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  <c r="IU34" s="18"/>
      <c r="IV34" s="18"/>
      <c r="IW34" s="18"/>
    </row>
    <row r="35" customFormat="false" ht="12.75" hidden="false" customHeight="false" outlineLevel="0" collapsed="false">
      <c r="A35" s="106" t="n">
        <f aca="false">A34+1</f>
        <v>35</v>
      </c>
      <c r="B35" s="18" t="s">
        <v>162</v>
      </c>
      <c r="C35" s="18"/>
      <c r="D35" s="18" t="n">
        <f aca="false">'EBSCS Cap'!D99</f>
        <v>0</v>
      </c>
      <c r="E35" s="18" t="n">
        <f aca="false">'EBSCS Cap'!E99</f>
        <v>0</v>
      </c>
      <c r="F35" s="18" t="n">
        <f aca="false">'EBSCS Cap'!F99</f>
        <v>0</v>
      </c>
      <c r="G35" s="18" t="n">
        <f aca="false">'EBSCS Cap'!G99</f>
        <v>0</v>
      </c>
      <c r="H35" s="18" t="n">
        <f aca="false">'EBSCS Cap'!H99</f>
        <v>27828.616026073</v>
      </c>
      <c r="I35" s="18" t="n">
        <f aca="false">'EBSCS Cap'!I99</f>
        <v>46756.0476708018</v>
      </c>
      <c r="J35" s="18" t="n">
        <f aca="false">'EBSCS Cap'!J99</f>
        <v>72682.6873115649</v>
      </c>
      <c r="K35" s="18" t="n">
        <f aca="false">'EBSCS Cap'!K99</f>
        <v>95596.0023518841</v>
      </c>
      <c r="L35" s="18" t="n">
        <f aca="false">'EBSCS Cap'!L99</f>
        <v>121466.029513811</v>
      </c>
      <c r="M35" s="18" t="n">
        <f aca="false">'EBSCS Cap'!M99</f>
        <v>145746.626857145</v>
      </c>
      <c r="N35" s="18" t="n">
        <f aca="false">'EBSCS Cap'!N99</f>
        <v>163101.152330771</v>
      </c>
      <c r="O35" s="18" t="n">
        <f aca="false">'EBSCS Cap'!O99</f>
        <v>183199.266805075</v>
      </c>
      <c r="P35" s="18" t="n">
        <f aca="false">'EBSCS Cap'!P99</f>
        <v>201320.449489034</v>
      </c>
      <c r="Q35" s="18" t="n">
        <f aca="false">'EBSCS Cap'!Q99</f>
        <v>221347.055971804</v>
      </c>
      <c r="R35" s="18" t="n">
        <f aca="false">'EBSCS Cap'!R99</f>
        <v>239221.619468225</v>
      </c>
      <c r="S35" s="18" t="n">
        <f aca="false">'EBSCS Cap'!S99</f>
        <v>255784.667272881</v>
      </c>
      <c r="T35" s="18" t="n">
        <f aca="false">'EBSCS Cap'!T99</f>
        <v>272999.133104615</v>
      </c>
      <c r="U35" s="18" t="n">
        <f aca="false">'EBSCS Cap'!U99</f>
        <v>296697.971718065</v>
      </c>
      <c r="V35" s="18" t="n">
        <f aca="false">'EBSCS Cap'!V99</f>
        <v>322263.842784599</v>
      </c>
      <c r="W35" s="18" t="n">
        <f aca="false">'EBSCS Cap'!W99</f>
        <v>348826.072892392</v>
      </c>
      <c r="X35" s="122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  <c r="IU35" s="18"/>
      <c r="IV35" s="18"/>
      <c r="IW35" s="18"/>
    </row>
    <row r="36" customFormat="false" ht="12.75" hidden="false" customHeight="false" outlineLevel="0" collapsed="false">
      <c r="A36" s="106" t="n">
        <f aca="false">A35+1</f>
        <v>36</v>
      </c>
      <c r="B36" s="18" t="s">
        <v>163</v>
      </c>
      <c r="C36" s="18"/>
      <c r="D36" s="18" t="n">
        <f aca="false">SUM(D34:D35)</f>
        <v>0</v>
      </c>
      <c r="E36" s="18" t="n">
        <f aca="false">SUM(E34:E35)</f>
        <v>0</v>
      </c>
      <c r="F36" s="18" t="n">
        <f aca="false">SUM(F34:F35)</f>
        <v>0</v>
      </c>
      <c r="G36" s="18" t="n">
        <f aca="false">SUM(G34:G35)</f>
        <v>0</v>
      </c>
      <c r="H36" s="18" t="n">
        <f aca="false">SUM(H34:H35)</f>
        <v>36046.3385479089</v>
      </c>
      <c r="I36" s="18" t="n">
        <f aca="false">SUM(I34:I35)</f>
        <v>47228.3309806079</v>
      </c>
      <c r="J36" s="18" t="n">
        <f aca="false">SUM(J34:J35)</f>
        <v>73416.8558702676</v>
      </c>
      <c r="K36" s="18" t="n">
        <f aca="false">SUM(K34:K35)</f>
        <v>96561.6185372567</v>
      </c>
      <c r="L36" s="18" t="n">
        <f aca="false">SUM(L34:L35)</f>
        <v>122692.95910486</v>
      </c>
      <c r="M36" s="18" t="n">
        <f aca="false">SUM(M34:M35)</f>
        <v>147218.815007217</v>
      </c>
      <c r="N36" s="18" t="n">
        <f aca="false">SUM(N34:N35)</f>
        <v>164748.63871795</v>
      </c>
      <c r="O36" s="18" t="n">
        <f aca="false">SUM(O34:O35)</f>
        <v>185049.764449571</v>
      </c>
      <c r="P36" s="18" t="n">
        <f aca="false">SUM(P34:P35)</f>
        <v>203353.989382863</v>
      </c>
      <c r="Q36" s="18" t="n">
        <f aca="false">SUM(Q34:Q35)</f>
        <v>223582.884820004</v>
      </c>
      <c r="R36" s="18" t="n">
        <f aca="false">SUM(R34:R35)</f>
        <v>241637.999462854</v>
      </c>
      <c r="S36" s="18" t="n">
        <f aca="false">SUM(S34:S35)</f>
        <v>258368.350780688</v>
      </c>
      <c r="T36" s="18" t="n">
        <f aca="false">SUM(T34:T35)</f>
        <v>275756.700105671</v>
      </c>
      <c r="U36" s="18" t="n">
        <f aca="false">SUM(U34:U35)</f>
        <v>299694.920927339</v>
      </c>
      <c r="V36" s="18" t="n">
        <f aca="false">SUM(V34:V35)</f>
        <v>325519.033115757</v>
      </c>
      <c r="W36" s="18" t="n">
        <f aca="false">SUM(W34:W35)</f>
        <v>352349.568578174</v>
      </c>
      <c r="X36" s="122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  <c r="IU36" s="18"/>
      <c r="IV36" s="18"/>
      <c r="IW36" s="18"/>
    </row>
    <row r="37" customFormat="false" ht="13.5" hidden="false" customHeight="false" outlineLevel="0" collapsed="false">
      <c r="A37" s="106" t="n">
        <f aca="false">A36+1</f>
        <v>37</v>
      </c>
      <c r="H37" s="18"/>
      <c r="I37" s="18"/>
      <c r="J37" s="18"/>
      <c r="K37" s="18"/>
      <c r="L37" s="18"/>
      <c r="M37" s="18"/>
      <c r="X37" s="123"/>
    </row>
    <row r="38" customFormat="false" ht="13.5" hidden="false" customHeight="false" outlineLevel="0" collapsed="false">
      <c r="A38" s="106" t="n">
        <f aca="false">A37+1</f>
        <v>38</v>
      </c>
      <c r="B38" s="6" t="s">
        <v>164</v>
      </c>
      <c r="C38" s="124" t="n">
        <f aca="false">Gain!B56</f>
        <v>0.81</v>
      </c>
      <c r="D38" s="18" t="n">
        <f aca="false">$C$38*D35</f>
        <v>0</v>
      </c>
      <c r="E38" s="18" t="n">
        <f aca="false">$C$38*E35</f>
        <v>0</v>
      </c>
      <c r="F38" s="18" t="n">
        <f aca="false">$C$38*F35</f>
        <v>0</v>
      </c>
      <c r="G38" s="18" t="n">
        <f aca="false">$C$38*G35</f>
        <v>0</v>
      </c>
      <c r="H38" s="18" t="n">
        <f aca="false">$C$38*H35</f>
        <v>22541.1789811191</v>
      </c>
      <c r="I38" s="18" t="n">
        <f aca="false">$C$38*I35</f>
        <v>37872.3986133495</v>
      </c>
      <c r="J38" s="18" t="n">
        <f aca="false">$C$38*J35</f>
        <v>58872.9767223676</v>
      </c>
      <c r="K38" s="18" t="n">
        <f aca="false">$C$38*K35</f>
        <v>77432.7619050261</v>
      </c>
      <c r="L38" s="18" t="n">
        <f aca="false">$C$38*L35</f>
        <v>98387.4839061869</v>
      </c>
      <c r="M38" s="18" t="n">
        <f aca="false">$C$38*M35</f>
        <v>118054.767754287</v>
      </c>
      <c r="N38" s="18" t="n">
        <f aca="false">$C$38*N35</f>
        <v>132111.933387924</v>
      </c>
      <c r="O38" s="18" t="n">
        <f aca="false">$C$38*O35</f>
        <v>148391.406112111</v>
      </c>
      <c r="P38" s="18" t="n">
        <f aca="false">$C$38*P35</f>
        <v>163069.564086118</v>
      </c>
      <c r="Q38" s="18" t="n">
        <f aca="false">$C$38*Q35</f>
        <v>179291.115337161</v>
      </c>
      <c r="R38" s="18" t="n">
        <f aca="false">$C$38*R35</f>
        <v>193769.511769263</v>
      </c>
      <c r="S38" s="18" t="n">
        <f aca="false">$C$38*S35</f>
        <v>207185.580491034</v>
      </c>
      <c r="T38" s="18" t="n">
        <f aca="false">$C$38*T35</f>
        <v>221129.297814738</v>
      </c>
      <c r="U38" s="18" t="n">
        <f aca="false">$C$38*U35</f>
        <v>240325.357091633</v>
      </c>
      <c r="V38" s="18" t="n">
        <f aca="false">$C$38*V35</f>
        <v>261033.712655525</v>
      </c>
      <c r="W38" s="18" t="n">
        <f aca="false">$C$38*W35</f>
        <v>282549.119042838</v>
      </c>
      <c r="X38" s="123"/>
    </row>
    <row r="39" customFormat="false" ht="12.75" hidden="false" customHeight="false" outlineLevel="0" collapsed="false">
      <c r="A39" s="106" t="n">
        <f aca="false">A38+1</f>
        <v>39</v>
      </c>
      <c r="H39" s="18" t="n">
        <f aca="false">H36*0.99</f>
        <v>35685.8751624298</v>
      </c>
      <c r="I39" s="18" t="n">
        <f aca="false">I36*0.99</f>
        <v>46756.0476708018</v>
      </c>
      <c r="J39" s="18" t="n">
        <f aca="false">J36*0.99</f>
        <v>72682.6873115649</v>
      </c>
      <c r="K39" s="18" t="n">
        <f aca="false">K36*0.99</f>
        <v>95596.0023518841</v>
      </c>
      <c r="L39" s="18" t="n">
        <f aca="false">L36*0.99</f>
        <v>121466.029513811</v>
      </c>
      <c r="M39" s="18" t="n">
        <f aca="false">M36*0.99</f>
        <v>145746.626857145</v>
      </c>
      <c r="N39" s="18" t="n">
        <f aca="false">N36*0.99</f>
        <v>163101.152330771</v>
      </c>
      <c r="O39" s="18" t="n">
        <f aca="false">O36*0.99</f>
        <v>183199.266805075</v>
      </c>
      <c r="P39" s="18" t="n">
        <f aca="false">P36*0.99</f>
        <v>201320.449489034</v>
      </c>
      <c r="Q39" s="18" t="n">
        <f aca="false">Q36*0.99</f>
        <v>221347.055971804</v>
      </c>
      <c r="R39" s="18" t="n">
        <f aca="false">R36*0.99</f>
        <v>239221.619468225</v>
      </c>
      <c r="S39" s="18" t="n">
        <f aca="false">S36*0.99</f>
        <v>255784.667272881</v>
      </c>
      <c r="T39" s="18" t="n">
        <f aca="false">T36*0.99</f>
        <v>272999.133104615</v>
      </c>
      <c r="U39" s="18" t="n">
        <f aca="false">U36*0.99</f>
        <v>296697.971718065</v>
      </c>
      <c r="V39" s="18" t="n">
        <f aca="false">V36*0.99</f>
        <v>322263.842784599</v>
      </c>
      <c r="W39" s="18" t="n">
        <f aca="false">W36*0.99</f>
        <v>348826.072892392</v>
      </c>
      <c r="X39" s="123"/>
    </row>
    <row r="40" customFormat="false" ht="12.75" hidden="false" customHeight="false" outlineLevel="0" collapsed="false">
      <c r="A40" s="106" t="n">
        <f aca="false">A39+1</f>
        <v>40</v>
      </c>
      <c r="C40" s="125"/>
    </row>
    <row r="41" customFormat="false" ht="13.5" hidden="false" customHeight="false" outlineLevel="0" collapsed="false">
      <c r="A41" s="106" t="n">
        <f aca="false">A40+1</f>
        <v>41</v>
      </c>
      <c r="B41" s="20" t="s">
        <v>165</v>
      </c>
      <c r="C41" s="11" t="s">
        <v>166</v>
      </c>
      <c r="D41" s="103" t="s">
        <v>167</v>
      </c>
      <c r="E41" s="103" t="s">
        <v>168</v>
      </c>
      <c r="G41" s="103" t="s">
        <v>169</v>
      </c>
    </row>
    <row r="42" customFormat="false" ht="12.75" hidden="false" customHeight="false" outlineLevel="0" collapsed="false">
      <c r="A42" s="106" t="n">
        <f aca="false">A41+1</f>
        <v>42</v>
      </c>
      <c r="B42" s="11" t="s">
        <v>170</v>
      </c>
      <c r="C42" s="126" t="n">
        <f aca="false">NPV(Disct,$D$36:$W$36)/1000</f>
        <v>133.303420361548</v>
      </c>
      <c r="D42" s="127" t="n">
        <f aca="false">(NPV(Disct,$D$35:$W$35))/1000</f>
        <v>129.683622780341</v>
      </c>
      <c r="E42" s="128" t="n">
        <f aca="false">(NPV(Disct,$D$34:$W$34))/1000</f>
        <v>3.61979758120699</v>
      </c>
      <c r="G42" s="127" t="n">
        <f aca="false">(NPV(Disct,$D$38:$W$38))/1000</f>
        <v>105.043734452076</v>
      </c>
    </row>
    <row r="43" customFormat="false" ht="13.5" hidden="false" customHeight="false" outlineLevel="0" collapsed="false">
      <c r="A43" s="106" t="n">
        <f aca="false">A42+1</f>
        <v>43</v>
      </c>
      <c r="B43" s="11" t="s">
        <v>171</v>
      </c>
      <c r="C43" s="129" t="n">
        <f aca="false">NPV(Disct,$D$36:$R$36)/1000</f>
        <v>115.138000021795</v>
      </c>
      <c r="D43" s="130" t="n">
        <f aca="false">(NPV(Disct,$D$35:$R$35))/1000</f>
        <v>111.699856643985</v>
      </c>
      <c r="E43" s="131" t="n">
        <f aca="false">(NPV(Disct,$D$34:$R$34))/1000</f>
        <v>3.43814337780946</v>
      </c>
      <c r="G43" s="130" t="n">
        <f aca="false">(NPV(Disct,$D$38:$R$38))/1000</f>
        <v>90.4768838816281</v>
      </c>
    </row>
    <row r="44" customFormat="false" ht="13.5" hidden="false" customHeight="false" outlineLevel="0" collapsed="false">
      <c r="A44" s="106" t="n">
        <f aca="false">A43+1</f>
        <v>44</v>
      </c>
      <c r="B44" s="11" t="s">
        <v>172</v>
      </c>
      <c r="C44" s="132" t="n">
        <f aca="false">NPV(Disct,$D$36:$M$36)/1000</f>
        <v>73.4437303442881</v>
      </c>
      <c r="D44" s="133" t="n">
        <f aca="false">(NPV(Disct,$D$35:$M$35))/1000</f>
        <v>70.4225296632537</v>
      </c>
      <c r="E44" s="134" t="n">
        <f aca="false">(NPV(Disct,$D$34:$M$34))/1000</f>
        <v>3.02120068103439</v>
      </c>
      <c r="G44" s="133" t="n">
        <f aca="false">(NPV(Disct,$D$38:$M$38))/1000</f>
        <v>57.0422490272355</v>
      </c>
    </row>
    <row r="45" customFormat="false" ht="12.75" hidden="false" customHeight="false" outlineLevel="0" collapsed="false">
      <c r="A45" s="106" t="n">
        <f aca="false">A44+1</f>
        <v>45</v>
      </c>
      <c r="B45" s="11" t="s">
        <v>173</v>
      </c>
      <c r="C45" s="129" t="n">
        <f aca="false">NPV(Disct,$D$36:$L$36)/1000</f>
        <v>60.9738116676032</v>
      </c>
      <c r="D45" s="130" t="n">
        <f aca="false">(NPV(Disct,$D$35:$L$35))/1000</f>
        <v>58.0773101733357</v>
      </c>
      <c r="E45" s="131" t="n">
        <f aca="false">(NPV(Disct,$D$34:$L$34))/1000</f>
        <v>2.89650149426754</v>
      </c>
      <c r="G45" s="130" t="n">
        <f aca="false">(NPV(Disct,$D$38:$L$38))/1000</f>
        <v>47.0426212404019</v>
      </c>
    </row>
    <row r="46" customFormat="false" ht="12.75" hidden="false" customHeight="false" outlineLevel="0" collapsed="false">
      <c r="A46" s="106" t="n">
        <f aca="false">A45+1</f>
        <v>46</v>
      </c>
      <c r="B46" s="11" t="s">
        <v>174</v>
      </c>
      <c r="C46" s="129" t="n">
        <f aca="false">NPV(Disct,$D$36:$K$36)/1000</f>
        <v>47.6714143865869</v>
      </c>
      <c r="D46" s="130" t="n">
        <f aca="false">(NPV(Disct,$D$35:$K$35))/1000</f>
        <v>44.9079368651295</v>
      </c>
      <c r="E46" s="131" t="n">
        <f aca="false">(NPV(Disct,$D$34:$K$34))/1000</f>
        <v>2.76347752145738</v>
      </c>
      <c r="G46" s="130" t="n">
        <f aca="false">(NPV(Disct,$D$38:$K$38))/1000</f>
        <v>36.3754288607549</v>
      </c>
    </row>
    <row r="47" customFormat="false" ht="12.75" hidden="false" customHeight="false" outlineLevel="0" collapsed="false">
      <c r="A47" s="106" t="n">
        <f aca="false">A46+1</f>
        <v>47</v>
      </c>
      <c r="B47" s="11" t="s">
        <v>175</v>
      </c>
      <c r="C47" s="129" t="n">
        <f aca="false">NPV(Disct,$D$36:$J$36)/1000</f>
        <v>34.2707978621951</v>
      </c>
      <c r="D47" s="130" t="n">
        <f aca="false">(NPV(Disct,$D$35:$J$35))/1000</f>
        <v>31.6413265059817</v>
      </c>
      <c r="E47" s="131" t="n">
        <f aca="false">(NPV(Disct,$D$34:$J$34))/1000</f>
        <v>2.62947135621346</v>
      </c>
      <c r="G47" s="130" t="n">
        <f aca="false">(NPV(Disct,$D$38:$J$38))/1000</f>
        <v>25.6294744698452</v>
      </c>
    </row>
    <row r="48" customFormat="false" ht="12.75" hidden="false" customHeight="false" outlineLevel="0" collapsed="false">
      <c r="A48" s="106" t="n">
        <f aca="false">A47+1</f>
        <v>48</v>
      </c>
      <c r="B48" s="11" t="s">
        <v>176</v>
      </c>
      <c r="C48" s="129" t="n">
        <f aca="false">NPV(Disct,$D$36:$H$36)/1000</f>
        <v>10.4908652568436</v>
      </c>
      <c r="D48" s="130" t="n">
        <f aca="false">(NPV(Disct,$D$35:$H$35))/1000</f>
        <v>8.0991932266837</v>
      </c>
      <c r="E48" s="131" t="n">
        <f aca="false">(NPV(Disct,$D$34:$H$34))/1000</f>
        <v>2.39167203015995</v>
      </c>
      <c r="G48" s="130" t="n">
        <f aca="false">(NPV(Disct,$D$38:$H$38))/1000</f>
        <v>6.56034651361379</v>
      </c>
    </row>
    <row r="49" customFormat="false" ht="13.5" hidden="false" customHeight="false" outlineLevel="0" collapsed="false">
      <c r="A49" s="106" t="n">
        <f aca="false">A48+1</f>
        <v>49</v>
      </c>
      <c r="B49" s="11" t="s">
        <v>177</v>
      </c>
      <c r="C49" s="135" t="n">
        <f aca="false">NPV(Disct,$D$36:$F$36)/1000</f>
        <v>0</v>
      </c>
      <c r="D49" s="136" t="n">
        <f aca="false">(NPV(Disct,$D$35:$F$35))/1000</f>
        <v>0</v>
      </c>
      <c r="E49" s="137" t="n">
        <f aca="false">(NPV(Disct,$D$34:$F$34))/1000</f>
        <v>0</v>
      </c>
      <c r="G49" s="136" t="n">
        <f aca="false">(NPV(Disct,$D$38:$F$38))/1000</f>
        <v>0</v>
      </c>
    </row>
    <row r="50" customFormat="false" ht="13.5" hidden="false" customHeight="false" outlineLevel="0" collapsed="false">
      <c r="A50" s="106" t="n">
        <f aca="false">A49+1</f>
        <v>50</v>
      </c>
      <c r="C50" s="138"/>
      <c r="D50" s="139"/>
      <c r="E50" s="139"/>
      <c r="G50" s="139"/>
    </row>
    <row r="51" customFormat="false" ht="12.75" hidden="false" customHeight="false" outlineLevel="0" collapsed="false">
      <c r="A51" s="106" t="n">
        <f aca="false">A50+1</f>
        <v>51</v>
      </c>
      <c r="B51" s="20" t="s">
        <v>111</v>
      </c>
      <c r="C51" s="140" t="n">
        <f aca="false">C44</f>
        <v>73.4437303442881</v>
      </c>
      <c r="D51" s="127" t="n">
        <f aca="false">D44</f>
        <v>70.4225296632537</v>
      </c>
      <c r="E51" s="128" t="n">
        <f aca="false">E44</f>
        <v>3.02120068103439</v>
      </c>
      <c r="G51" s="127" t="n">
        <f aca="false">G44</f>
        <v>57.0422490272355</v>
      </c>
    </row>
    <row r="52" customFormat="false" ht="12.75" hidden="false" customHeight="false" outlineLevel="0" collapsed="false">
      <c r="A52" s="106" t="n">
        <f aca="false">A51+1</f>
        <v>52</v>
      </c>
      <c r="B52" s="11" t="s">
        <v>178</v>
      </c>
      <c r="C52" s="129" t="n">
        <f aca="false">Assumptions!E87/1000</f>
        <v>10.092873372688</v>
      </c>
      <c r="D52" s="130" t="n">
        <f aca="false">Assumptions!E88/1000</f>
        <v>7.78681791593258</v>
      </c>
      <c r="E52" s="131" t="n">
        <f aca="false">Assumptions!E89/1000</f>
        <v>3.9795</v>
      </c>
      <c r="G52" s="130" t="n">
        <f aca="false">D52*$C$38</f>
        <v>6.30732251190539</v>
      </c>
    </row>
    <row r="53" customFormat="false" ht="13.5" hidden="false" customHeight="false" outlineLevel="0" collapsed="false">
      <c r="A53" s="106" t="n">
        <f aca="false">A52+1</f>
        <v>53</v>
      </c>
      <c r="B53" s="11" t="s">
        <v>179</v>
      </c>
      <c r="C53" s="135" t="n">
        <v>0</v>
      </c>
      <c r="D53" s="136" t="n">
        <f aca="false">Assumptions!C103/1000</f>
        <v>0.25</v>
      </c>
      <c r="E53" s="137" t="n">
        <v>0</v>
      </c>
      <c r="G53" s="136" t="n">
        <f aca="false">D53</f>
        <v>0.25</v>
      </c>
    </row>
    <row r="54" customFormat="false" ht="13.5" hidden="false" customHeight="false" outlineLevel="0" collapsed="false">
      <c r="A54" s="106" t="n">
        <f aca="false">A53+1</f>
        <v>54</v>
      </c>
      <c r="C54" s="138"/>
      <c r="D54" s="139"/>
      <c r="E54" s="139"/>
      <c r="G54" s="139"/>
    </row>
    <row r="55" customFormat="false" ht="13.5" hidden="false" customHeight="false" outlineLevel="0" collapsed="false">
      <c r="A55" s="106" t="n">
        <f aca="false">A54+1</f>
        <v>55</v>
      </c>
      <c r="B55" s="20" t="s">
        <v>180</v>
      </c>
      <c r="C55" s="0"/>
      <c r="D55" s="133" t="n">
        <f aca="false">D51-D52-D53</f>
        <v>62.3857117473211</v>
      </c>
      <c r="E55" s="0"/>
      <c r="G55" s="133" t="n">
        <f aca="false">G51-G52-G53</f>
        <v>50.4849265153301</v>
      </c>
    </row>
    <row r="56" customFormat="false" ht="12.75" hidden="false" customHeight="false" outlineLevel="0" collapsed="false">
      <c r="A56" s="106" t="n">
        <f aca="false">A55+1</f>
        <v>56</v>
      </c>
    </row>
    <row r="57" customFormat="false" ht="13.5" hidden="false" customHeight="false" outlineLevel="0" collapsed="false">
      <c r="A57" s="106" t="n">
        <f aca="false">A56+1</f>
        <v>57</v>
      </c>
      <c r="B57" s="111" t="s">
        <v>181</v>
      </c>
      <c r="C57" s="141" t="n">
        <f aca="false">Disct</f>
        <v>0.28</v>
      </c>
      <c r="G57" s="0"/>
    </row>
    <row r="58" customFormat="false" ht="12.75" hidden="false" customHeight="false" outlineLevel="0" collapsed="false">
      <c r="A58" s="106" t="n">
        <f aca="false">A57+1</f>
        <v>58</v>
      </c>
    </row>
    <row r="59" customFormat="false" ht="12.75" hidden="false" customHeight="false" outlineLevel="0" collapsed="false">
      <c r="E59" s="18"/>
    </row>
    <row r="60" customFormat="false" ht="12.75" hidden="false" customHeight="false" outlineLevel="0" collapsed="false">
      <c r="D6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" activeCellId="0" sqref="C2:M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42" width="4.7"/>
    <col collapsed="false" customWidth="true" hidden="false" outlineLevel="0" max="2" min="2" style="6" width="36.28"/>
    <col collapsed="false" customWidth="true" hidden="false" outlineLevel="0" max="3" min="3" style="6" width="13.41"/>
    <col collapsed="false" customWidth="true" hidden="false" outlineLevel="0" max="4" min="4" style="18" width="8.99"/>
    <col collapsed="false" customWidth="true" hidden="false" outlineLevel="0" max="6" min="5" style="18" width="8.14"/>
    <col collapsed="false" customWidth="true" hidden="false" outlineLevel="0" max="7" min="7" style="18" width="8.41"/>
    <col collapsed="false" customWidth="true" hidden="false" outlineLevel="0" max="8" min="8" style="18" width="9.7"/>
    <col collapsed="false" customWidth="true" hidden="false" outlineLevel="0" max="12" min="9" style="18" width="8.7"/>
    <col collapsed="false" customWidth="true" hidden="false" outlineLevel="0" max="13" min="13" style="18" width="8.99"/>
    <col collapsed="false" customWidth="false" hidden="false" outlineLevel="0" max="257" min="14" style="6" width="9.14"/>
  </cols>
  <sheetData>
    <row r="1" customFormat="false" ht="12.75" hidden="false" customHeight="false" outlineLevel="0" collapsed="false">
      <c r="A1" s="143" t="n">
        <v>1</v>
      </c>
      <c r="B1" s="144" t="s">
        <v>182</v>
      </c>
      <c r="C1" s="145"/>
      <c r="D1" s="146"/>
      <c r="E1" s="146"/>
      <c r="F1" s="146"/>
      <c r="G1" s="146"/>
      <c r="H1" s="146"/>
      <c r="I1" s="146"/>
      <c r="J1" s="146"/>
      <c r="K1" s="146"/>
      <c r="L1" s="146"/>
      <c r="M1" s="147"/>
    </row>
    <row r="2" customFormat="false" ht="12.75" hidden="false" customHeight="false" outlineLevel="0" collapsed="false">
      <c r="A2" s="148" t="n">
        <f aca="false">A1+1</f>
        <v>2</v>
      </c>
      <c r="B2" s="149"/>
      <c r="C2" s="150" t="s">
        <v>2</v>
      </c>
      <c r="D2" s="151" t="n">
        <v>2001</v>
      </c>
      <c r="E2" s="151" t="n">
        <v>2002</v>
      </c>
      <c r="F2" s="151" t="n">
        <v>2003</v>
      </c>
      <c r="G2" s="151" t="n">
        <v>2004</v>
      </c>
      <c r="H2" s="151" t="n">
        <v>2005</v>
      </c>
      <c r="I2" s="151" t="n">
        <v>2006</v>
      </c>
      <c r="J2" s="151" t="n">
        <v>2007</v>
      </c>
      <c r="K2" s="151" t="n">
        <v>2008</v>
      </c>
      <c r="L2" s="151" t="n">
        <v>2009</v>
      </c>
      <c r="M2" s="152" t="n">
        <v>2010</v>
      </c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3"/>
      <c r="BV2" s="153"/>
      <c r="BW2" s="153"/>
      <c r="BX2" s="153"/>
      <c r="BY2" s="153"/>
      <c r="BZ2" s="153"/>
      <c r="CA2" s="153"/>
      <c r="CB2" s="153"/>
      <c r="CC2" s="153"/>
      <c r="CD2" s="153"/>
      <c r="CE2" s="153"/>
      <c r="CF2" s="153"/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53"/>
      <c r="CS2" s="153"/>
      <c r="CT2" s="153"/>
      <c r="CU2" s="153"/>
      <c r="CV2" s="153"/>
      <c r="CW2" s="153"/>
      <c r="CX2" s="153"/>
      <c r="CY2" s="153"/>
      <c r="CZ2" s="153"/>
      <c r="DA2" s="153"/>
      <c r="DB2" s="153"/>
      <c r="DC2" s="153"/>
      <c r="DD2" s="153"/>
      <c r="DE2" s="153"/>
      <c r="DF2" s="153"/>
      <c r="DG2" s="153"/>
      <c r="DH2" s="153"/>
      <c r="DI2" s="153"/>
      <c r="DJ2" s="153"/>
      <c r="DK2" s="153"/>
      <c r="DL2" s="153"/>
      <c r="DM2" s="153"/>
      <c r="DN2" s="153"/>
      <c r="DO2" s="153"/>
      <c r="DP2" s="153"/>
      <c r="DQ2" s="153"/>
      <c r="DR2" s="153"/>
      <c r="DS2" s="153"/>
      <c r="DT2" s="153"/>
      <c r="DU2" s="153"/>
      <c r="DV2" s="153"/>
      <c r="DW2" s="153"/>
      <c r="DX2" s="153"/>
      <c r="DY2" s="153"/>
      <c r="DZ2" s="153"/>
      <c r="EA2" s="153"/>
      <c r="EB2" s="153"/>
      <c r="EC2" s="153"/>
      <c r="ED2" s="153"/>
      <c r="EE2" s="153"/>
      <c r="EF2" s="153"/>
      <c r="EG2" s="153"/>
      <c r="EH2" s="153"/>
      <c r="EI2" s="153"/>
      <c r="EJ2" s="153"/>
      <c r="EK2" s="153"/>
      <c r="EL2" s="153"/>
      <c r="EM2" s="153"/>
      <c r="EN2" s="153"/>
      <c r="EO2" s="153"/>
      <c r="EP2" s="153"/>
      <c r="EQ2" s="153"/>
      <c r="ER2" s="153"/>
      <c r="ES2" s="153"/>
      <c r="ET2" s="153"/>
      <c r="EU2" s="153"/>
      <c r="EV2" s="153"/>
      <c r="EW2" s="153"/>
      <c r="EX2" s="153"/>
      <c r="EY2" s="153"/>
      <c r="EZ2" s="153"/>
      <c r="FA2" s="153"/>
      <c r="FB2" s="153"/>
      <c r="FC2" s="153"/>
      <c r="FD2" s="153"/>
      <c r="FE2" s="153"/>
      <c r="FF2" s="153"/>
      <c r="FG2" s="153"/>
      <c r="FH2" s="153"/>
      <c r="FI2" s="153"/>
      <c r="FJ2" s="153"/>
      <c r="FK2" s="153"/>
      <c r="FL2" s="153"/>
      <c r="FM2" s="153"/>
      <c r="FN2" s="153"/>
      <c r="FO2" s="153"/>
      <c r="FP2" s="153"/>
      <c r="FQ2" s="153"/>
      <c r="FR2" s="153"/>
      <c r="FS2" s="153"/>
      <c r="FT2" s="153"/>
      <c r="FU2" s="153"/>
      <c r="FV2" s="153"/>
      <c r="FW2" s="153"/>
      <c r="FX2" s="153"/>
      <c r="FY2" s="153"/>
      <c r="FZ2" s="153"/>
      <c r="GA2" s="153"/>
      <c r="GB2" s="153"/>
      <c r="GC2" s="153"/>
      <c r="GD2" s="153"/>
      <c r="GE2" s="153"/>
      <c r="GF2" s="153"/>
      <c r="GG2" s="153"/>
      <c r="GH2" s="153"/>
      <c r="GI2" s="153"/>
      <c r="GJ2" s="153"/>
      <c r="GK2" s="153"/>
      <c r="GL2" s="153"/>
      <c r="GM2" s="153"/>
      <c r="GN2" s="153"/>
      <c r="GO2" s="153"/>
      <c r="GP2" s="153"/>
      <c r="GQ2" s="153"/>
      <c r="GR2" s="153"/>
      <c r="GS2" s="153"/>
      <c r="GT2" s="153"/>
      <c r="GU2" s="153"/>
      <c r="GV2" s="153"/>
      <c r="GW2" s="153"/>
      <c r="GX2" s="153"/>
      <c r="GY2" s="153"/>
      <c r="GZ2" s="153"/>
      <c r="HA2" s="153"/>
      <c r="HB2" s="153"/>
      <c r="HC2" s="153"/>
      <c r="HD2" s="153"/>
      <c r="HE2" s="153"/>
      <c r="HF2" s="153"/>
      <c r="HG2" s="153"/>
      <c r="HH2" s="153"/>
      <c r="HI2" s="153"/>
      <c r="HJ2" s="153"/>
      <c r="HK2" s="153"/>
      <c r="HL2" s="153"/>
      <c r="HM2" s="153"/>
      <c r="HN2" s="153"/>
      <c r="HO2" s="153"/>
      <c r="HP2" s="153"/>
      <c r="HQ2" s="153"/>
      <c r="HR2" s="153"/>
      <c r="HS2" s="153"/>
      <c r="HT2" s="153"/>
      <c r="HU2" s="153"/>
      <c r="HV2" s="153"/>
      <c r="HW2" s="153"/>
      <c r="HX2" s="153"/>
      <c r="HY2" s="153"/>
      <c r="HZ2" s="153"/>
      <c r="IA2" s="153"/>
      <c r="IB2" s="153"/>
      <c r="IC2" s="153"/>
      <c r="ID2" s="153"/>
      <c r="IE2" s="153"/>
      <c r="IF2" s="153"/>
      <c r="IG2" s="153"/>
      <c r="IH2" s="153"/>
      <c r="II2" s="153"/>
      <c r="IJ2" s="153"/>
      <c r="IK2" s="153"/>
      <c r="IL2" s="153"/>
      <c r="IM2" s="153"/>
      <c r="IN2" s="153"/>
      <c r="IO2" s="153"/>
      <c r="IP2" s="153"/>
      <c r="IQ2" s="153"/>
      <c r="IR2" s="153"/>
      <c r="IS2" s="153"/>
      <c r="IT2" s="153"/>
      <c r="IU2" s="153"/>
      <c r="IV2" s="153"/>
      <c r="IW2" s="153"/>
    </row>
    <row r="3" customFormat="false" ht="13.5" hidden="false" customHeight="false" outlineLevel="0" collapsed="false">
      <c r="A3" s="106" t="n">
        <f aca="false">A2+1</f>
        <v>3</v>
      </c>
      <c r="B3" s="111" t="s">
        <v>136</v>
      </c>
      <c r="C3" s="111"/>
      <c r="D3" s="103"/>
      <c r="E3" s="103"/>
      <c r="F3" s="103"/>
      <c r="G3" s="103"/>
      <c r="H3" s="103"/>
      <c r="I3" s="103"/>
      <c r="J3" s="103"/>
      <c r="K3" s="103"/>
      <c r="L3" s="103"/>
      <c r="M3" s="154"/>
    </row>
    <row r="4" customFormat="false" ht="12.75" hidden="false" customHeight="false" outlineLevel="0" collapsed="false">
      <c r="A4" s="106" t="n">
        <f aca="false">A3+1</f>
        <v>4</v>
      </c>
      <c r="B4" s="11" t="s">
        <v>137</v>
      </c>
      <c r="C4" s="11"/>
      <c r="D4" s="18" t="n">
        <f aca="false">'EBSCS IS'!D4</f>
        <v>557.561769674205</v>
      </c>
      <c r="E4" s="18" t="n">
        <f aca="false">'EBSCS IS'!E4</f>
        <v>2825.10377411631</v>
      </c>
      <c r="F4" s="18" t="n">
        <f aca="false">'EBSCS IS'!F4</f>
        <v>11132.3076404462</v>
      </c>
      <c r="G4" s="18" t="n">
        <f aca="false">'EBSCS IS'!G4</f>
        <v>38904.2202005133</v>
      </c>
      <c r="H4" s="18" t="n">
        <f aca="false">'EBSCS IS'!H4</f>
        <v>81719.3822915671</v>
      </c>
      <c r="I4" s="18" t="n">
        <f aca="false">'EBSCS IS'!I4</f>
        <v>129973.051707761</v>
      </c>
      <c r="J4" s="18" t="n">
        <f aca="false">'EBSCS IS'!J4</f>
        <v>190159.046081158</v>
      </c>
      <c r="K4" s="18" t="n">
        <f aca="false">'EBSCS IS'!K4</f>
        <v>252697.335654436</v>
      </c>
      <c r="L4" s="18" t="n">
        <f aca="false">'EBSCS IS'!L4</f>
        <v>316880.139394265</v>
      </c>
      <c r="M4" s="155" t="n">
        <f aca="false">'EBSCS IS'!M4</f>
        <v>382638.259751973</v>
      </c>
    </row>
    <row r="5" customFormat="false" ht="12.75" hidden="false" customHeight="false" outlineLevel="0" collapsed="false">
      <c r="A5" s="106" t="n">
        <f aca="false">A4+1</f>
        <v>5</v>
      </c>
      <c r="B5" s="11" t="s">
        <v>138</v>
      </c>
      <c r="C5" s="11"/>
      <c r="D5" s="18" t="n">
        <f aca="false">'EBSCS IS'!D5</f>
        <v>869.447884585713</v>
      </c>
      <c r="E5" s="18" t="n">
        <f aca="false">'EBSCS IS'!E5</f>
        <v>3158.34292479725</v>
      </c>
      <c r="F5" s="18" t="n">
        <f aca="false">'EBSCS IS'!F5</f>
        <v>10590.6868553082</v>
      </c>
      <c r="G5" s="18" t="n">
        <f aca="false">'EBSCS IS'!G5</f>
        <v>0</v>
      </c>
      <c r="H5" s="18" t="n">
        <f aca="false">'EBSCS IS'!H5</f>
        <v>0</v>
      </c>
      <c r="I5" s="18" t="n">
        <f aca="false">'EBSCS IS'!I5</f>
        <v>0</v>
      </c>
      <c r="J5" s="18" t="n">
        <f aca="false">'EBSCS IS'!J5</f>
        <v>0</v>
      </c>
      <c r="K5" s="18" t="n">
        <f aca="false">'EBSCS IS'!K5</f>
        <v>0</v>
      </c>
      <c r="L5" s="18" t="n">
        <f aca="false">'EBSCS IS'!L5</f>
        <v>0</v>
      </c>
      <c r="M5" s="155" t="n">
        <f aca="false">'EBSCS IS'!M5</f>
        <v>0</v>
      </c>
    </row>
    <row r="6" customFormat="false" ht="12.75" hidden="false" customHeight="false" outlineLevel="0" collapsed="false">
      <c r="A6" s="106" t="n">
        <f aca="false">A5+1</f>
        <v>6</v>
      </c>
      <c r="B6" s="114" t="s">
        <v>139</v>
      </c>
      <c r="C6" s="115"/>
      <c r="D6" s="116" t="n">
        <f aca="false">'EBSCS IS'!D6</f>
        <v>145.198377519324</v>
      </c>
      <c r="E6" s="116" t="n">
        <f aca="false">'EBSCS IS'!E6</f>
        <v>672.643755741978</v>
      </c>
      <c r="F6" s="116" t="n">
        <f aca="false">'EBSCS IS'!F6</f>
        <v>2441.29553518556</v>
      </c>
      <c r="G6" s="116" t="n">
        <f aca="false">'EBSCS IS'!G6</f>
        <v>7907.36182937262</v>
      </c>
      <c r="H6" s="116" t="n">
        <f aca="false">'EBSCS IS'!H6</f>
        <v>15477.1557370392</v>
      </c>
      <c r="I6" s="116" t="n">
        <f aca="false">'EBSCS IS'!I6</f>
        <v>24616.1082779851</v>
      </c>
      <c r="J6" s="116" t="n">
        <f aca="false">'EBSCS IS'!J6</f>
        <v>36014.9708487041</v>
      </c>
      <c r="K6" s="116" t="n">
        <f aca="false">'EBSCS IS'!K6</f>
        <v>47859.3438739462</v>
      </c>
      <c r="L6" s="116" t="n">
        <f aca="false">'EBSCS IS'!L6</f>
        <v>60015.1779155805</v>
      </c>
      <c r="M6" s="156" t="n">
        <f aca="false">'EBSCS IS'!M6</f>
        <v>72469.3673772677</v>
      </c>
    </row>
    <row r="7" customFormat="false" ht="12.75" hidden="false" customHeight="false" outlineLevel="0" collapsed="false">
      <c r="A7" s="106" t="n">
        <f aca="false">A6+1</f>
        <v>7</v>
      </c>
      <c r="B7" s="117" t="s">
        <v>140</v>
      </c>
      <c r="C7" s="118"/>
      <c r="D7" s="119" t="n">
        <f aca="false">SUM(D4:D6)</f>
        <v>1572.20803177924</v>
      </c>
      <c r="E7" s="119" t="n">
        <f aca="false">SUM(E4:E6)</f>
        <v>6656.09045465553</v>
      </c>
      <c r="F7" s="119" t="n">
        <f aca="false">SUM(F4:F6)</f>
        <v>24164.2900309399</v>
      </c>
      <c r="G7" s="119" t="n">
        <f aca="false">SUM(G4:G6)</f>
        <v>46811.5820298859</v>
      </c>
      <c r="H7" s="119" t="n">
        <f aca="false">SUM(H4:H6)</f>
        <v>97196.5380286063</v>
      </c>
      <c r="I7" s="119" t="n">
        <f aca="false">SUM(I4:I6)</f>
        <v>154589.159985747</v>
      </c>
      <c r="J7" s="119" t="n">
        <f aca="false">SUM(J4:J6)</f>
        <v>226174.016929862</v>
      </c>
      <c r="K7" s="119" t="n">
        <f aca="false">SUM(K4:K6)</f>
        <v>300556.679528382</v>
      </c>
      <c r="L7" s="119" t="n">
        <f aca="false">SUM(L4:L6)</f>
        <v>376895.317309845</v>
      </c>
      <c r="M7" s="120" t="n">
        <f aca="false">SUM(M4:M6)</f>
        <v>455107.627129241</v>
      </c>
    </row>
    <row r="8" customFormat="false" ht="13.5" hidden="false" customHeight="false" outlineLevel="0" collapsed="false">
      <c r="A8" s="106" t="n">
        <f aca="false">A7+1</f>
        <v>8</v>
      </c>
      <c r="B8" s="111" t="s">
        <v>30</v>
      </c>
      <c r="C8" s="111"/>
      <c r="D8" s="103"/>
      <c r="E8" s="103"/>
      <c r="F8" s="103"/>
      <c r="G8" s="103"/>
      <c r="H8" s="103"/>
      <c r="I8" s="103"/>
      <c r="J8" s="103"/>
      <c r="K8" s="103"/>
      <c r="L8" s="103"/>
      <c r="M8" s="154"/>
    </row>
    <row r="9" customFormat="false" ht="12.75" hidden="false" customHeight="false" outlineLevel="0" collapsed="false">
      <c r="A9" s="106" t="n">
        <f aca="false">A8+1</f>
        <v>9</v>
      </c>
      <c r="B9" s="11" t="s">
        <v>141</v>
      </c>
      <c r="C9" s="11"/>
      <c r="D9" s="18" t="n">
        <f aca="false">'EBSCS IS'!D9</f>
        <v>313.548221537829</v>
      </c>
      <c r="E9" s="18" t="n">
        <f aca="false">'EBSCS IS'!E9</f>
        <v>338.981785552269</v>
      </c>
      <c r="F9" s="18" t="n">
        <f aca="false">'EBSCS IS'!F9</f>
        <v>615.334767505509</v>
      </c>
      <c r="G9" s="18" t="n">
        <f aca="false">'EBSCS IS'!G9</f>
        <v>1539.21372533707</v>
      </c>
      <c r="H9" s="18" t="n">
        <f aca="false">'EBSCS IS'!H9</f>
        <v>2963.53145089947</v>
      </c>
      <c r="I9" s="18" t="n">
        <f aca="false">'EBSCS IS'!I9</f>
        <v>4568.77018681153</v>
      </c>
      <c r="J9" s="18" t="n">
        <f aca="false">'EBSCS IS'!J9</f>
        <v>6570.95759963318</v>
      </c>
      <c r="K9" s="18" t="n">
        <f aca="false">'EBSCS IS'!K9</f>
        <v>8651.3980327709</v>
      </c>
      <c r="L9" s="18" t="n">
        <f aca="false">'EBSCS IS'!L9</f>
        <v>10786.5459705159</v>
      </c>
      <c r="M9" s="155" t="n">
        <f aca="false">'EBSCS IS'!M9</f>
        <v>12974.0994410823</v>
      </c>
    </row>
    <row r="10" customFormat="false" ht="12.75" hidden="false" customHeight="false" outlineLevel="0" collapsed="false">
      <c r="A10" s="106" t="n">
        <f aca="false">A9+1</f>
        <v>10</v>
      </c>
      <c r="B10" s="11" t="s">
        <v>142</v>
      </c>
      <c r="C10" s="11"/>
      <c r="D10" s="18" t="n">
        <f aca="false">'EBSCS IS'!D10</f>
        <v>394.939586852562</v>
      </c>
      <c r="E10" s="18" t="n">
        <f aca="false">'EBSCS IS'!E10</f>
        <v>1829.59101561818</v>
      </c>
      <c r="F10" s="18" t="n">
        <f aca="false">'EBSCS IS'!F10</f>
        <v>6640.32385570473</v>
      </c>
      <c r="G10" s="18" t="n">
        <f aca="false">'EBSCS IS'!G10</f>
        <v>21508.0241758935</v>
      </c>
      <c r="H10" s="18" t="n">
        <f aca="false">'EBSCS IS'!H10</f>
        <v>42097.8636047467</v>
      </c>
      <c r="I10" s="18" t="n">
        <f aca="false">'EBSCS IS'!I10</f>
        <v>66955.8145161195</v>
      </c>
      <c r="J10" s="18" t="n">
        <f aca="false">'EBSCS IS'!J10</f>
        <v>97960.7207084753</v>
      </c>
      <c r="K10" s="18" t="n">
        <f aca="false">'EBSCS IS'!K10</f>
        <v>130177.415337134</v>
      </c>
      <c r="L10" s="18" t="n">
        <f aca="false">'EBSCS IS'!L10</f>
        <v>163241.283930379</v>
      </c>
      <c r="M10" s="155" t="n">
        <f aca="false">'EBSCS IS'!M10</f>
        <v>197116.679266168</v>
      </c>
    </row>
    <row r="11" customFormat="false" ht="12.75" hidden="false" customHeight="false" outlineLevel="0" collapsed="false">
      <c r="A11" s="106" t="n">
        <f aca="false">A10+1</f>
        <v>11</v>
      </c>
      <c r="B11" s="11" t="s">
        <v>138</v>
      </c>
      <c r="C11" s="11"/>
      <c r="D11" s="18" t="n">
        <f aca="false">'EBSCS IS'!D12</f>
        <v>2342.53382397843</v>
      </c>
      <c r="E11" s="18" t="n">
        <f aca="false">'EBSCS IS'!E12</f>
        <v>6841.84563117819</v>
      </c>
      <c r="F11" s="18" t="n">
        <f aca="false">'EBSCS IS'!F12</f>
        <v>18174.518297914</v>
      </c>
      <c r="G11" s="18" t="n">
        <f aca="false">'EBSCS IS'!G12</f>
        <v>-0</v>
      </c>
      <c r="H11" s="18" t="n">
        <f aca="false">'EBSCS IS'!H12</f>
        <v>-0</v>
      </c>
      <c r="I11" s="18" t="n">
        <f aca="false">'EBSCS IS'!I12</f>
        <v>-0</v>
      </c>
      <c r="J11" s="18" t="n">
        <f aca="false">'EBSCS IS'!J12</f>
        <v>-0</v>
      </c>
      <c r="K11" s="18" t="n">
        <f aca="false">'EBSCS IS'!K12</f>
        <v>-0</v>
      </c>
      <c r="L11" s="18" t="n">
        <f aca="false">'EBSCS IS'!L12</f>
        <v>-0</v>
      </c>
      <c r="M11" s="155" t="n">
        <f aca="false">'EBSCS IS'!M12</f>
        <v>-0</v>
      </c>
    </row>
    <row r="12" customFormat="false" ht="12.75" hidden="false" customHeight="false" outlineLevel="0" collapsed="false">
      <c r="A12" s="106" t="n">
        <f aca="false">A11+1</f>
        <v>12</v>
      </c>
      <c r="B12" s="11" t="s">
        <v>143</v>
      </c>
      <c r="C12" s="11"/>
      <c r="D12" s="18" t="n">
        <f aca="false">Assumptions!D32</f>
        <v>375</v>
      </c>
      <c r="E12" s="18" t="n">
        <f aca="false">Assumptions!E32</f>
        <v>386.25</v>
      </c>
      <c r="F12" s="18" t="n">
        <f aca="false">Assumptions!F32</f>
        <v>397.8375</v>
      </c>
      <c r="G12" s="18" t="n">
        <f aca="false">Assumptions!G32</f>
        <v>409.772625</v>
      </c>
      <c r="H12" s="18" t="n">
        <f aca="false">Assumptions!H32</f>
        <v>422.06580375</v>
      </c>
      <c r="I12" s="18" t="n">
        <f aca="false">Assumptions!I32</f>
        <v>434.7277778625</v>
      </c>
      <c r="J12" s="18" t="n">
        <f aca="false">Assumptions!J32</f>
        <v>447.769611198375</v>
      </c>
      <c r="K12" s="18" t="n">
        <f aca="false">Assumptions!K32</f>
        <v>461.202699534326</v>
      </c>
      <c r="L12" s="18" t="n">
        <f aca="false">Assumptions!L32</f>
        <v>475.038780520356</v>
      </c>
      <c r="M12" s="155" t="n">
        <f aca="false">Assumptions!M32</f>
        <v>489.289943935967</v>
      </c>
    </row>
    <row r="13" customFormat="false" ht="12.75" hidden="false" customHeight="false" outlineLevel="0" collapsed="false">
      <c r="A13" s="106" t="n">
        <f aca="false">A12+1</f>
        <v>13</v>
      </c>
      <c r="B13" s="11" t="s">
        <v>144</v>
      </c>
      <c r="C13" s="11"/>
      <c r="D13" s="18" t="n">
        <f aca="false">'EBSCS IS'!D13</f>
        <v>50</v>
      </c>
      <c r="E13" s="18" t="n">
        <f aca="false">'EBSCS IS'!E13</f>
        <v>0</v>
      </c>
      <c r="F13" s="18" t="n">
        <f aca="false">'EBSCS IS'!F13</f>
        <v>0</v>
      </c>
      <c r="G13" s="18" t="n">
        <f aca="false">'EBSCS IS'!G13</f>
        <v>0</v>
      </c>
      <c r="H13" s="18" t="n">
        <f aca="false">'EBSCS IS'!H13</f>
        <v>0</v>
      </c>
      <c r="I13" s="18" t="n">
        <f aca="false">'EBSCS IS'!I13</f>
        <v>0</v>
      </c>
      <c r="J13" s="18" t="n">
        <f aca="false">'EBSCS IS'!J13</f>
        <v>0</v>
      </c>
      <c r="K13" s="18" t="n">
        <f aca="false">'EBSCS IS'!K13</f>
        <v>0</v>
      </c>
      <c r="L13" s="18" t="n">
        <f aca="false">'EBSCS IS'!L13</f>
        <v>0</v>
      </c>
      <c r="M13" s="155" t="n">
        <f aca="false">'EBSCS IS'!M13</f>
        <v>0</v>
      </c>
    </row>
    <row r="14" customFormat="false" ht="12.75" hidden="false" customHeight="false" outlineLevel="0" collapsed="false">
      <c r="A14" s="106" t="n">
        <f aca="false">A13+1</f>
        <v>14</v>
      </c>
      <c r="B14" s="117" t="s">
        <v>42</v>
      </c>
      <c r="C14" s="118"/>
      <c r="D14" s="119" t="n">
        <f aca="false">SUM(D9:D13)</f>
        <v>3476.02163236882</v>
      </c>
      <c r="E14" s="119" t="n">
        <f aca="false">SUM(E9:E13)</f>
        <v>9396.66843234864</v>
      </c>
      <c r="F14" s="119" t="n">
        <f aca="false">SUM(F9:F13)</f>
        <v>25828.0144211242</v>
      </c>
      <c r="G14" s="119" t="n">
        <f aca="false">SUM(G9:G13)</f>
        <v>23457.0105262306</v>
      </c>
      <c r="H14" s="119" t="n">
        <f aca="false">SUM(H9:H13)</f>
        <v>45483.4608593962</v>
      </c>
      <c r="I14" s="119" t="n">
        <f aca="false">SUM(I9:I13)</f>
        <v>71959.3124807936</v>
      </c>
      <c r="J14" s="119" t="n">
        <f aca="false">SUM(J9:J13)</f>
        <v>104979.447919307</v>
      </c>
      <c r="K14" s="119" t="n">
        <f aca="false">SUM(K9:K13)</f>
        <v>139290.016069439</v>
      </c>
      <c r="L14" s="119" t="n">
        <f aca="false">SUM(L9:L13)</f>
        <v>174502.868681415</v>
      </c>
      <c r="M14" s="120" t="n">
        <f aca="false">SUM(M9:M13)</f>
        <v>210580.068651186</v>
      </c>
    </row>
    <row r="15" customFormat="false" ht="12.75" hidden="false" customHeight="false" outlineLevel="0" collapsed="false">
      <c r="A15" s="106" t="n">
        <f aca="false">A14+1</f>
        <v>15</v>
      </c>
      <c r="B15" s="117" t="s">
        <v>145</v>
      </c>
      <c r="C15" s="118"/>
      <c r="D15" s="119" t="n">
        <f aca="false">D7-D14</f>
        <v>-1903.81360058958</v>
      </c>
      <c r="E15" s="119" t="n">
        <f aca="false">E7-E14</f>
        <v>-2740.5779776931</v>
      </c>
      <c r="F15" s="119" t="n">
        <f aca="false">F7-F14</f>
        <v>-1663.72439018431</v>
      </c>
      <c r="G15" s="119" t="n">
        <f aca="false">G7-G14</f>
        <v>23354.5715036553</v>
      </c>
      <c r="H15" s="119" t="n">
        <f aca="false">H7-H14</f>
        <v>51713.0771692102</v>
      </c>
      <c r="I15" s="119" t="n">
        <f aca="false">I7-I14</f>
        <v>82629.847504953</v>
      </c>
      <c r="J15" s="119" t="n">
        <f aca="false">J7-J14</f>
        <v>121194.569010555</v>
      </c>
      <c r="K15" s="119" t="n">
        <f aca="false">K7-K14</f>
        <v>161266.663458943</v>
      </c>
      <c r="L15" s="119" t="n">
        <f aca="false">L7-L14</f>
        <v>202392.44862843</v>
      </c>
      <c r="M15" s="120" t="n">
        <f aca="false">M7-M14</f>
        <v>244527.558478055</v>
      </c>
    </row>
    <row r="16" customFormat="false" ht="12.75" hidden="false" customHeight="false" outlineLevel="0" collapsed="false">
      <c r="A16" s="106" t="n">
        <f aca="false">A15+1</f>
        <v>16</v>
      </c>
      <c r="B16" s="11" t="s">
        <v>146</v>
      </c>
      <c r="C16" s="11"/>
      <c r="D16" s="18" t="n">
        <f aca="false">'EBSCS IS'!D16</f>
        <v>3793.09671353959</v>
      </c>
      <c r="E16" s="18" t="n">
        <f aca="false">'EBSCS IS'!E16</f>
        <v>4050.29029205521</v>
      </c>
      <c r="F16" s="18" t="n">
        <f aca="false">'EBSCS IS'!F16</f>
        <v>4270.37170641068</v>
      </c>
      <c r="G16" s="18" t="n">
        <f aca="false">'EBSCS IS'!G16</f>
        <v>5039.17257069291</v>
      </c>
      <c r="H16" s="18" t="n">
        <f aca="false">'EBSCS IS'!H16</f>
        <v>5828.46779876297</v>
      </c>
      <c r="I16" s="18" t="n">
        <f aca="false">'EBSCS IS'!I16</f>
        <v>2894.85000196075</v>
      </c>
      <c r="J16" s="18" t="n">
        <f aca="false">'EBSCS IS'!J16</f>
        <v>2973.236136567</v>
      </c>
      <c r="K16" s="18" t="n">
        <f aca="false">'EBSCS IS'!K16</f>
        <v>3397.60987698043</v>
      </c>
      <c r="L16" s="18" t="n">
        <f aca="false">'EBSCS IS'!L16</f>
        <v>3037.92233721352</v>
      </c>
      <c r="M16" s="155" t="n">
        <f aca="false">'EBSCS IS'!M16</f>
        <v>2867.82819025745</v>
      </c>
    </row>
    <row r="17" customFormat="false" ht="12.75" hidden="false" customHeight="false" outlineLevel="0" collapsed="false">
      <c r="A17" s="106" t="n">
        <f aca="false">A16+1</f>
        <v>17</v>
      </c>
      <c r="B17" s="11" t="s">
        <v>147</v>
      </c>
      <c r="C17" s="11"/>
      <c r="D17" s="18" t="n">
        <f aca="false">D15-D16</f>
        <v>-5696.91031412916</v>
      </c>
      <c r="E17" s="18" t="n">
        <f aca="false">E15-E16</f>
        <v>-6790.86826974831</v>
      </c>
      <c r="F17" s="18" t="n">
        <f aca="false">F15-F16</f>
        <v>-5934.09609659499</v>
      </c>
      <c r="G17" s="18" t="n">
        <f aca="false">G15-G16</f>
        <v>18315.3989329624</v>
      </c>
      <c r="H17" s="18" t="n">
        <f aca="false">H15-H16</f>
        <v>45884.6093704472</v>
      </c>
      <c r="I17" s="18" t="n">
        <f aca="false">I15-I16</f>
        <v>79734.9975029923</v>
      </c>
      <c r="J17" s="18" t="n">
        <f aca="false">J15-J16</f>
        <v>118221.332873988</v>
      </c>
      <c r="K17" s="18" t="n">
        <f aca="false">K15-K16</f>
        <v>157869.053581963</v>
      </c>
      <c r="L17" s="18" t="n">
        <f aca="false">L15-L16</f>
        <v>199354.526291217</v>
      </c>
      <c r="M17" s="155" t="n">
        <f aca="false">M15-M16</f>
        <v>241659.730287797</v>
      </c>
    </row>
    <row r="18" customFormat="false" ht="12.75" hidden="false" customHeight="false" outlineLevel="0" collapsed="false">
      <c r="A18" s="106" t="n">
        <f aca="false">A17+1</f>
        <v>18</v>
      </c>
      <c r="B18" s="11" t="s">
        <v>148</v>
      </c>
      <c r="C18" s="11"/>
      <c r="D18" s="18" t="n">
        <f aca="false">'EBSCS IS'!D18</f>
        <v>340.485066472092</v>
      </c>
      <c r="E18" s="18" t="n">
        <f aca="false">'EBSCS IS'!E18</f>
        <v>1334.27286887301</v>
      </c>
      <c r="F18" s="18" t="n">
        <f aca="false">'EBSCS IS'!F18</f>
        <v>3046.53587805761</v>
      </c>
      <c r="G18" s="18" t="n">
        <f aca="false">'EBSCS IS'!G18</f>
        <v>2059.50847900659</v>
      </c>
      <c r="H18" s="18" t="n">
        <f aca="false">'EBSCS IS'!H18</f>
        <v>6.76040334990743</v>
      </c>
      <c r="I18" s="18" t="n">
        <f aca="false">'EBSCS IS'!I18</f>
        <v>0</v>
      </c>
      <c r="J18" s="18" t="n">
        <f aca="false">'EBSCS IS'!J18</f>
        <v>0</v>
      </c>
      <c r="K18" s="18" t="n">
        <f aca="false">'EBSCS IS'!K18</f>
        <v>0</v>
      </c>
      <c r="L18" s="18" t="n">
        <f aca="false">'EBSCS IS'!L18</f>
        <v>0</v>
      </c>
      <c r="M18" s="155" t="n">
        <f aca="false">'EBSCS IS'!M18</f>
        <v>0</v>
      </c>
    </row>
    <row r="19" customFormat="false" ht="12.75" hidden="false" customHeight="false" outlineLevel="0" collapsed="false">
      <c r="A19" s="106" t="n">
        <f aca="false">A18+1</f>
        <v>19</v>
      </c>
      <c r="B19" s="11" t="s">
        <v>149</v>
      </c>
      <c r="C19" s="11"/>
      <c r="D19" s="18" t="n">
        <f aca="false">D17-D18</f>
        <v>-6037.39538060126</v>
      </c>
      <c r="E19" s="18" t="n">
        <f aca="false">E17-E18</f>
        <v>-8125.14113862133</v>
      </c>
      <c r="F19" s="18" t="n">
        <f aca="false">F17-F18</f>
        <v>-8980.63197465259</v>
      </c>
      <c r="G19" s="18" t="n">
        <f aca="false">G17-G18</f>
        <v>16255.8904539558</v>
      </c>
      <c r="H19" s="18" t="n">
        <f aca="false">H17-H18</f>
        <v>45877.8489670973</v>
      </c>
      <c r="I19" s="18" t="n">
        <f aca="false">I17-I18</f>
        <v>79734.9975029923</v>
      </c>
      <c r="J19" s="18" t="n">
        <f aca="false">J17-J18</f>
        <v>118221.332873988</v>
      </c>
      <c r="K19" s="18" t="n">
        <f aca="false">K17-K18</f>
        <v>157869.053581963</v>
      </c>
      <c r="L19" s="18" t="n">
        <f aca="false">L17-L18</f>
        <v>199354.526291217</v>
      </c>
      <c r="M19" s="155" t="n">
        <f aca="false">M17-M18</f>
        <v>241659.730287797</v>
      </c>
    </row>
    <row r="20" customFormat="false" ht="12.75" hidden="false" customHeight="false" outlineLevel="0" collapsed="false">
      <c r="A20" s="106" t="n">
        <f aca="false">A19+1</f>
        <v>20</v>
      </c>
      <c r="B20" s="11" t="s">
        <v>150</v>
      </c>
      <c r="C20" s="11"/>
      <c r="D20" s="18" t="n">
        <f aca="false">'EBSCS IS'!D20</f>
        <v>-2354.58419843449</v>
      </c>
      <c r="E20" s="18" t="n">
        <f aca="false">'EBSCS IS'!E20</f>
        <v>-3168.80504406232</v>
      </c>
      <c r="F20" s="18" t="n">
        <f aca="false">'EBSCS IS'!F20</f>
        <v>-3502.44647011451</v>
      </c>
      <c r="G20" s="18" t="n">
        <f aca="false">'EBSCS IS'!G20</f>
        <v>6339.79727704276</v>
      </c>
      <c r="H20" s="18" t="n">
        <f aca="false">'EBSCS IS'!H20</f>
        <v>17892.3610971679</v>
      </c>
      <c r="I20" s="18" t="n">
        <f aca="false">'EBSCS IS'!I20</f>
        <v>31096.649026167</v>
      </c>
      <c r="J20" s="18" t="n">
        <f aca="false">'EBSCS IS'!J20</f>
        <v>46106.3198208554</v>
      </c>
      <c r="K20" s="18" t="n">
        <f aca="false">'EBSCS IS'!K20</f>
        <v>61568.9308969655</v>
      </c>
      <c r="L20" s="18" t="n">
        <f aca="false">'EBSCS IS'!L20</f>
        <v>77748.2652535745</v>
      </c>
      <c r="M20" s="155" t="n">
        <f aca="false">'EBSCS IS'!M20</f>
        <v>94247.2948122409</v>
      </c>
    </row>
    <row r="21" customFormat="false" ht="12.75" hidden="false" customHeight="false" outlineLevel="0" collapsed="false">
      <c r="A21" s="106" t="n">
        <f aca="false">A20+1</f>
        <v>21</v>
      </c>
      <c r="B21" s="11" t="s">
        <v>151</v>
      </c>
      <c r="C21" s="11"/>
      <c r="D21" s="18" t="n">
        <f aca="false">D19-D20</f>
        <v>-3682.81118216677</v>
      </c>
      <c r="E21" s="18" t="n">
        <f aca="false">E19-E20</f>
        <v>-4956.33609455901</v>
      </c>
      <c r="F21" s="18" t="n">
        <f aca="false">F19-F20</f>
        <v>-5478.18550453808</v>
      </c>
      <c r="G21" s="18" t="n">
        <f aca="false">G19-G20</f>
        <v>9916.09317691303</v>
      </c>
      <c r="H21" s="18" t="n">
        <f aca="false">H19-H20</f>
        <v>27985.4878699293</v>
      </c>
      <c r="I21" s="18" t="n">
        <f aca="false">I19-I20</f>
        <v>48638.3484768253</v>
      </c>
      <c r="J21" s="18" t="n">
        <f aca="false">J19-J20</f>
        <v>72115.0130531328</v>
      </c>
      <c r="K21" s="18" t="n">
        <f aca="false">K19-K20</f>
        <v>96300.1226849973</v>
      </c>
      <c r="L21" s="18" t="n">
        <f aca="false">L19-L20</f>
        <v>121606.261037642</v>
      </c>
      <c r="M21" s="155" t="n">
        <f aca="false">M19-M20</f>
        <v>147412.435475556</v>
      </c>
    </row>
    <row r="22" customFormat="false" ht="12.75" hidden="false" customHeight="false" outlineLevel="0" collapsed="false">
      <c r="A22" s="106" t="n">
        <f aca="false">A21+1</f>
        <v>22</v>
      </c>
      <c r="B22" s="11"/>
      <c r="C22" s="11"/>
      <c r="E22" s="103"/>
      <c r="F22" s="103"/>
      <c r="G22" s="103"/>
      <c r="H22" s="103"/>
      <c r="I22" s="103"/>
      <c r="J22" s="103"/>
      <c r="K22" s="103"/>
      <c r="L22" s="103"/>
      <c r="M22" s="154"/>
    </row>
    <row r="23" customFormat="false" ht="12.75" hidden="false" customHeight="false" outlineLevel="0" collapsed="false">
      <c r="A23" s="106" t="n">
        <f aca="false">A22+1</f>
        <v>23</v>
      </c>
      <c r="B23" s="11" t="s">
        <v>152</v>
      </c>
      <c r="C23" s="11"/>
      <c r="D23" s="18" t="n">
        <f aca="false">'EBSCS IS'!D23</f>
        <v>0</v>
      </c>
      <c r="E23" s="18" t="n">
        <f aca="false">'EBSCS IS'!E23</f>
        <v>0</v>
      </c>
      <c r="F23" s="18" t="n">
        <f aca="false">'EBSCS IS'!F23</f>
        <v>0</v>
      </c>
      <c r="G23" s="18" t="n">
        <f aca="false">'EBSCS IS'!G23</f>
        <v>0</v>
      </c>
      <c r="H23" s="18" t="n">
        <f aca="false">'EBSCS IS'!H23</f>
        <v>17728.3542649987</v>
      </c>
      <c r="I23" s="18" t="n">
        <f aca="false">'EBSCS IS'!I23</f>
        <v>47228.3309806079</v>
      </c>
      <c r="J23" s="18" t="n">
        <f aca="false">'EBSCS IS'!J23</f>
        <v>73416.8558702676</v>
      </c>
      <c r="K23" s="18" t="n">
        <f aca="false">'EBSCS IS'!K23</f>
        <v>96561.6185372567</v>
      </c>
      <c r="L23" s="18" t="n">
        <f aca="false">'EBSCS IS'!L23</f>
        <v>122692.95910486</v>
      </c>
      <c r="M23" s="155" t="n">
        <f aca="false">'EBSCS IS'!M23</f>
        <v>147218.815007217</v>
      </c>
    </row>
    <row r="24" customFormat="false" ht="12.75" hidden="false" customHeight="false" outlineLevel="0" collapsed="false">
      <c r="A24" s="106" t="n">
        <f aca="false">A23+1</f>
        <v>24</v>
      </c>
      <c r="B24" s="11" t="s">
        <v>153</v>
      </c>
      <c r="C24" s="11"/>
      <c r="D24" s="18" t="n">
        <f aca="false">D21-D23</f>
        <v>-3682.81118216677</v>
      </c>
      <c r="E24" s="18" t="n">
        <f aca="false">E21-E23</f>
        <v>-4956.33609455901</v>
      </c>
      <c r="F24" s="18" t="n">
        <f aca="false">F21-F23</f>
        <v>-5478.18550453808</v>
      </c>
      <c r="G24" s="18" t="n">
        <f aca="false">G21-G23</f>
        <v>9916.09317691303</v>
      </c>
      <c r="H24" s="18" t="n">
        <f aca="false">H21-H23</f>
        <v>10257.1336049307</v>
      </c>
      <c r="I24" s="18" t="n">
        <f aca="false">I21-I23</f>
        <v>1410.01749621735</v>
      </c>
      <c r="J24" s="18" t="n">
        <f aca="false">J21-J23</f>
        <v>-1301.84281713478</v>
      </c>
      <c r="K24" s="18" t="n">
        <f aca="false">K21-K23</f>
        <v>-261.495852259381</v>
      </c>
      <c r="L24" s="18" t="n">
        <f aca="false">L21-L23</f>
        <v>-1086.69806721734</v>
      </c>
      <c r="M24" s="155" t="n">
        <f aca="false">M21-M23</f>
        <v>193.620468339301</v>
      </c>
    </row>
    <row r="25" customFormat="false" ht="12.75" hidden="false" customHeight="false" outlineLevel="0" collapsed="false">
      <c r="A25" s="106" t="n">
        <f aca="false">A24+1</f>
        <v>25</v>
      </c>
      <c r="B25" s="11"/>
      <c r="C25" s="11"/>
      <c r="M25" s="155"/>
    </row>
    <row r="26" customFormat="false" ht="12.75" hidden="false" customHeight="false" outlineLevel="0" collapsed="false">
      <c r="A26" s="106" t="n">
        <f aca="false">A25+1</f>
        <v>26</v>
      </c>
      <c r="B26" s="11" t="s">
        <v>154</v>
      </c>
      <c r="C26" s="11"/>
      <c r="D26" s="18" t="n">
        <f aca="false">D21</f>
        <v>-3682.81118216677</v>
      </c>
      <c r="E26" s="18" t="n">
        <f aca="false">E21</f>
        <v>-4956.33609455901</v>
      </c>
      <c r="F26" s="18" t="n">
        <f aca="false">F21</f>
        <v>-5478.18550453808</v>
      </c>
      <c r="G26" s="18" t="n">
        <f aca="false">G21</f>
        <v>9916.09317691303</v>
      </c>
      <c r="H26" s="18" t="n">
        <f aca="false">H21</f>
        <v>27985.4878699293</v>
      </c>
      <c r="I26" s="18" t="n">
        <f aca="false">I21</f>
        <v>48638.3484768253</v>
      </c>
      <c r="J26" s="18" t="n">
        <f aca="false">J21</f>
        <v>72115.0130531328</v>
      </c>
      <c r="K26" s="18" t="n">
        <f aca="false">K21</f>
        <v>96300.1226849973</v>
      </c>
      <c r="L26" s="18" t="n">
        <f aca="false">L21</f>
        <v>121606.261037642</v>
      </c>
      <c r="M26" s="155" t="n">
        <f aca="false">M21</f>
        <v>147412.435475556</v>
      </c>
    </row>
    <row r="27" customFormat="false" ht="12.75" hidden="false" customHeight="false" outlineLevel="0" collapsed="false">
      <c r="A27" s="106" t="n">
        <f aca="false">A26+1</f>
        <v>27</v>
      </c>
      <c r="B27" s="11" t="s">
        <v>155</v>
      </c>
      <c r="C27" s="11"/>
      <c r="D27" s="18" t="n">
        <f aca="false">D16</f>
        <v>3793.09671353959</v>
      </c>
      <c r="E27" s="18" t="n">
        <f aca="false">E16</f>
        <v>4050.29029205521</v>
      </c>
      <c r="F27" s="18" t="n">
        <f aca="false">F16</f>
        <v>4270.37170641068</v>
      </c>
      <c r="G27" s="18" t="n">
        <f aca="false">G16</f>
        <v>5039.17257069291</v>
      </c>
      <c r="H27" s="18" t="n">
        <f aca="false">H16</f>
        <v>5828.46779876297</v>
      </c>
      <c r="I27" s="18" t="n">
        <f aca="false">I16</f>
        <v>2894.85000196075</v>
      </c>
      <c r="J27" s="18" t="n">
        <f aca="false">J16</f>
        <v>2973.236136567</v>
      </c>
      <c r="K27" s="18" t="n">
        <f aca="false">K16</f>
        <v>3397.60987698043</v>
      </c>
      <c r="L27" s="18" t="n">
        <f aca="false">L16</f>
        <v>3037.92233721352</v>
      </c>
      <c r="M27" s="155" t="n">
        <f aca="false">M16</f>
        <v>2867.82819025745</v>
      </c>
    </row>
    <row r="28" customFormat="false" ht="12.75" hidden="false" customHeight="false" outlineLevel="0" collapsed="false">
      <c r="A28" s="106" t="n">
        <f aca="false">A27+1</f>
        <v>28</v>
      </c>
      <c r="B28" s="11" t="s">
        <v>156</v>
      </c>
      <c r="C28" s="11"/>
      <c r="D28" s="18" t="n">
        <f aca="false">'EBSCS IS'!D28</f>
        <v>-2354.58419843449</v>
      </c>
      <c r="E28" s="18" t="n">
        <f aca="false">'EBSCS IS'!E28</f>
        <v>-3168.80504406232</v>
      </c>
      <c r="F28" s="18" t="n">
        <f aca="false">'EBSCS IS'!F28</f>
        <v>-3502.44647011451</v>
      </c>
      <c r="G28" s="18" t="n">
        <f aca="false">'EBSCS IS'!G28</f>
        <v>6339.79727704276</v>
      </c>
      <c r="H28" s="18" t="n">
        <f aca="false">'EBSCS IS'!H28</f>
        <v>2686.03843556856</v>
      </c>
      <c r="I28" s="18" t="n">
        <f aca="false">'EBSCS IS'!I28</f>
        <v>0</v>
      </c>
      <c r="J28" s="18" t="n">
        <f aca="false">'EBSCS IS'!J28</f>
        <v>0</v>
      </c>
      <c r="K28" s="18" t="n">
        <f aca="false">'EBSCS IS'!K28</f>
        <v>0</v>
      </c>
      <c r="L28" s="18" t="n">
        <f aca="false">'EBSCS IS'!L28</f>
        <v>0</v>
      </c>
      <c r="M28" s="155" t="n">
        <f aca="false">'EBSCS IS'!M28</f>
        <v>0</v>
      </c>
    </row>
    <row r="29" customFormat="false" ht="12.75" hidden="false" customHeight="false" outlineLevel="0" collapsed="false">
      <c r="A29" s="106" t="n">
        <f aca="false">A28+1</f>
        <v>29</v>
      </c>
      <c r="B29" s="11" t="s">
        <v>157</v>
      </c>
      <c r="C29" s="11"/>
      <c r="D29" s="18" t="n">
        <f aca="false">'EBSCS IS'!D29</f>
        <v>5941.31989620107</v>
      </c>
      <c r="E29" s="18" t="n">
        <f aca="false">'EBSCS IS'!E29</f>
        <v>1249.41051953125</v>
      </c>
      <c r="F29" s="18" t="n">
        <f aca="false">'EBSCS IS'!F29</f>
        <v>991.430350585937</v>
      </c>
      <c r="G29" s="18" t="n">
        <f aca="false">'EBSCS IS'!G29</f>
        <v>3732.58917797851</v>
      </c>
      <c r="H29" s="18" t="n">
        <f aca="false">'EBSCS IS'!H29</f>
        <v>3899.37946624756</v>
      </c>
      <c r="I29" s="18" t="n">
        <f aca="false">'EBSCS IS'!I29</f>
        <v>4304.8674981781</v>
      </c>
      <c r="J29" s="18" t="n">
        <f aca="false">'EBSCS IS'!J29</f>
        <v>1671.39331943222</v>
      </c>
      <c r="K29" s="18" t="n">
        <f aca="false">'EBSCS IS'!K29</f>
        <v>3136.11402472105</v>
      </c>
      <c r="L29" s="18" t="n">
        <f aca="false">'EBSCS IS'!L29</f>
        <v>1951.22426999618</v>
      </c>
      <c r="M29" s="155" t="n">
        <f aca="false">'EBSCS IS'!M29</f>
        <v>3061.44865859677</v>
      </c>
    </row>
    <row r="30" customFormat="false" ht="12.75" hidden="false" customHeight="false" outlineLevel="0" collapsed="false">
      <c r="A30" s="106" t="n">
        <f aca="false">A29+1</f>
        <v>30</v>
      </c>
      <c r="B30" s="11" t="s">
        <v>158</v>
      </c>
      <c r="C30" s="11"/>
      <c r="D30" s="116" t="n">
        <f aca="false">'EBSCS IS'!D30</f>
        <v>579.631923057142</v>
      </c>
      <c r="E30" s="116" t="n">
        <f aca="false">'EBSCS IS'!E30</f>
        <v>1815.74598833626</v>
      </c>
      <c r="F30" s="116" t="n">
        <f aca="false">'EBSCS IS'!F30</f>
        <v>5717.8609670778</v>
      </c>
      <c r="G30" s="116" t="n">
        <f aca="false">'EBSCS IS'!G30</f>
        <v>-4583.00992670181</v>
      </c>
      <c r="H30" s="116" t="n">
        <f aca="false">'EBSCS IS'!H30</f>
        <v>-3530.22895176939</v>
      </c>
      <c r="I30" s="116" t="n">
        <f aca="false">'EBSCS IS'!I30</f>
        <v>0</v>
      </c>
      <c r="J30" s="116" t="n">
        <f aca="false">'EBSCS IS'!J30</f>
        <v>0</v>
      </c>
      <c r="K30" s="116" t="n">
        <f aca="false">'EBSCS IS'!K30</f>
        <v>0</v>
      </c>
      <c r="L30" s="116" t="n">
        <f aca="false">'EBSCS IS'!L30</f>
        <v>0</v>
      </c>
      <c r="M30" s="156" t="n">
        <f aca="false">'EBSCS IS'!M30</f>
        <v>0</v>
      </c>
    </row>
    <row r="31" customFormat="false" ht="12.75" hidden="false" customHeight="false" outlineLevel="0" collapsed="false">
      <c r="A31" s="106" t="n">
        <f aca="false">A30+1</f>
        <v>31</v>
      </c>
      <c r="B31" s="117" t="s">
        <v>159</v>
      </c>
      <c r="C31" s="118"/>
      <c r="D31" s="119" t="n">
        <f aca="false">D26+D27+D28-D29-D30</f>
        <v>-8765.25048631988</v>
      </c>
      <c r="E31" s="119" t="n">
        <f aca="false">E26+E27+E28-E29-E30</f>
        <v>-7140.00735443363</v>
      </c>
      <c r="F31" s="119" t="n">
        <f aca="false">F26+F27+F28-F29-F30</f>
        <v>-11419.5515859056</v>
      </c>
      <c r="G31" s="119" t="n">
        <f aca="false">G26+G27+G28-G29-G30</f>
        <v>22145.483773372</v>
      </c>
      <c r="H31" s="119" t="n">
        <f aca="false">H26+H27+H28-H29-H30</f>
        <v>36130.8435897827</v>
      </c>
      <c r="I31" s="119" t="n">
        <f aca="false">I26+I27+I28-I29-I30</f>
        <v>47228.3309806079</v>
      </c>
      <c r="J31" s="119" t="n">
        <f aca="false">J26+J27+J28-J29-J30</f>
        <v>73416.8558702676</v>
      </c>
      <c r="K31" s="119" t="n">
        <f aca="false">K26+K27+K28-K29-K30</f>
        <v>96561.6185372567</v>
      </c>
      <c r="L31" s="119" t="n">
        <f aca="false">L26+L27+L28-L29-L30</f>
        <v>122692.95910486</v>
      </c>
      <c r="M31" s="120" t="n">
        <f aca="false">M26+M27+M28-M29-M30</f>
        <v>147218.815007217</v>
      </c>
    </row>
    <row r="32" customFormat="false" ht="12.75" hidden="false" customHeight="false" outlineLevel="0" collapsed="false">
      <c r="A32" s="106" t="n">
        <f aca="false">A31+1</f>
        <v>32</v>
      </c>
      <c r="M32" s="155"/>
    </row>
    <row r="33" customFormat="false" ht="12.75" hidden="false" customHeight="false" outlineLevel="0" collapsed="false">
      <c r="A33" s="106" t="n">
        <f aca="false">A32+1</f>
        <v>33</v>
      </c>
      <c r="B33" s="6" t="s">
        <v>183</v>
      </c>
      <c r="D33" s="18" t="n">
        <f aca="false">'EBSCS IS'!D35</f>
        <v>0</v>
      </c>
      <c r="E33" s="18" t="n">
        <f aca="false">'EBSCS IS'!E35</f>
        <v>0</v>
      </c>
      <c r="F33" s="18" t="n">
        <f aca="false">'EBSCS IS'!F35</f>
        <v>0</v>
      </c>
      <c r="G33" s="18" t="n">
        <f aca="false">'EBSCS IS'!G35</f>
        <v>0</v>
      </c>
      <c r="H33" s="18" t="n">
        <f aca="false">'EBSCS IS'!H35</f>
        <v>27828.616026073</v>
      </c>
      <c r="I33" s="18" t="n">
        <f aca="false">'EBSCS IS'!I35</f>
        <v>46756.0476708018</v>
      </c>
      <c r="J33" s="18" t="n">
        <f aca="false">'EBSCS IS'!J35</f>
        <v>72682.6873115649</v>
      </c>
      <c r="K33" s="18" t="n">
        <f aca="false">'EBSCS IS'!K35</f>
        <v>95596.0023518841</v>
      </c>
      <c r="L33" s="18" t="n">
        <f aca="false">'EBSCS IS'!L35</f>
        <v>121466.029513811</v>
      </c>
      <c r="M33" s="155" t="n">
        <f aca="false">'EBSCS IS'!M35</f>
        <v>145746.626857145</v>
      </c>
    </row>
    <row r="34" customFormat="false" ht="13.5" hidden="false" customHeight="false" outlineLevel="0" collapsed="false">
      <c r="A34" s="106" t="n">
        <f aca="false">A33+1</f>
        <v>34</v>
      </c>
      <c r="B34" s="157" t="s">
        <v>164</v>
      </c>
      <c r="C34" s="158" t="n">
        <f aca="false">'EBSCS IS'!C38</f>
        <v>0.81</v>
      </c>
      <c r="M34" s="155"/>
    </row>
    <row r="35" customFormat="false" ht="13.5" hidden="false" customHeight="false" outlineLevel="0" collapsed="false">
      <c r="A35" s="106" t="n">
        <f aca="false">A34+1</f>
        <v>35</v>
      </c>
      <c r="B35" s="157" t="s">
        <v>184</v>
      </c>
      <c r="C35" s="159"/>
      <c r="D35" s="160" t="n">
        <f aca="false">D33*$C$34</f>
        <v>0</v>
      </c>
      <c r="E35" s="161" t="n">
        <f aca="false">E33*$C$34</f>
        <v>0</v>
      </c>
      <c r="F35" s="161" t="n">
        <f aca="false">F33*$C$34</f>
        <v>0</v>
      </c>
      <c r="G35" s="161" t="n">
        <f aca="false">G33*$C$34</f>
        <v>0</v>
      </c>
      <c r="H35" s="161" t="n">
        <f aca="false">H33*$C$34</f>
        <v>22541.1789811191</v>
      </c>
      <c r="I35" s="161" t="n">
        <f aca="false">I33*$C$34</f>
        <v>37872.3986133495</v>
      </c>
      <c r="J35" s="161" t="n">
        <f aca="false">J33*$C$34</f>
        <v>58872.9767223676</v>
      </c>
      <c r="K35" s="161" t="n">
        <f aca="false">K33*$C$34</f>
        <v>77432.7619050261</v>
      </c>
      <c r="L35" s="161" t="n">
        <f aca="false">L33*$C$34</f>
        <v>98387.4839061869</v>
      </c>
      <c r="M35" s="162" t="n">
        <f aca="false">M33*$C$34</f>
        <v>118054.767754287</v>
      </c>
    </row>
    <row r="36" customFormat="false" ht="12.75" hidden="false" customHeight="false" outlineLevel="0" collapsed="false">
      <c r="A36" s="106" t="n">
        <f aca="false">A35+1</f>
        <v>36</v>
      </c>
    </row>
    <row r="37" customFormat="false" ht="13.5" hidden="false" customHeight="false" outlineLevel="0" collapsed="false">
      <c r="A37" s="106" t="n">
        <f aca="false">A36+1</f>
        <v>37</v>
      </c>
      <c r="B37" s="6" t="s">
        <v>185</v>
      </c>
      <c r="C37" s="163" t="n">
        <f aca="false">NPV(C40,D33:M33)/1000</f>
        <v>70.4225296632537</v>
      </c>
      <c r="D37" s="0"/>
    </row>
    <row r="38" customFormat="false" ht="13.5" hidden="false" customHeight="false" outlineLevel="0" collapsed="false">
      <c r="A38" s="106" t="n">
        <f aca="false">A37+1</f>
        <v>38</v>
      </c>
      <c r="B38" s="157" t="s">
        <v>186</v>
      </c>
      <c r="C38" s="164" t="n">
        <f aca="false">C37*C34</f>
        <v>57.0422490272355</v>
      </c>
      <c r="D38" s="0"/>
    </row>
    <row r="39" customFormat="false" ht="13.5" hidden="false" customHeight="false" outlineLevel="0" collapsed="false">
      <c r="A39" s="106" t="n">
        <f aca="false">A38+1</f>
        <v>39</v>
      </c>
      <c r="B39" s="32" t="s">
        <v>187</v>
      </c>
      <c r="C39" s="165" t="n">
        <f aca="false">C38*1000000</f>
        <v>57042249.0272355</v>
      </c>
      <c r="D39" s="0"/>
    </row>
    <row r="40" customFormat="false" ht="12.75" hidden="false" customHeight="false" outlineLevel="0" collapsed="false">
      <c r="A40" s="106" t="n">
        <f aca="false">A39+1</f>
        <v>40</v>
      </c>
      <c r="B40" s="166" t="s">
        <v>188</v>
      </c>
      <c r="C40" s="167" t="n">
        <f aca="false">'EBSCS IS'!C57</f>
        <v>0.28</v>
      </c>
    </row>
    <row r="41" customFormat="false" ht="12.75" hidden="false" customHeight="false" outlineLevel="0" collapsed="false">
      <c r="A41" s="0"/>
      <c r="B41" s="0"/>
    </row>
    <row r="42" customFormat="false" ht="12.75" hidden="false" customHeight="false" outlineLevel="0" collapsed="false">
      <c r="A42" s="0"/>
      <c r="B42" s="0"/>
    </row>
    <row r="43" customFormat="false" ht="12.75" hidden="false" customHeight="false" outlineLevel="0" collapsed="false">
      <c r="A43" s="0"/>
      <c r="B4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A20" activeCellId="0" sqref="A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2" width="4.7"/>
    <col collapsed="false" customWidth="true" hidden="false" outlineLevel="0" max="2" min="2" style="11" width="28.7"/>
    <col collapsed="false" customWidth="true" hidden="false" outlineLevel="0" max="3" min="3" style="11" width="11.42"/>
    <col collapsed="false" customWidth="true" hidden="false" outlineLevel="0" max="4" min="4" style="103" width="10.99"/>
    <col collapsed="false" customWidth="true" hidden="false" outlineLevel="0" max="5" min="5" style="103" width="9.99"/>
    <col collapsed="false" customWidth="true" hidden="false" outlineLevel="0" max="6" min="6" style="103" width="8.14"/>
    <col collapsed="false" customWidth="true" hidden="false" outlineLevel="0" max="9" min="7" style="103" width="8.28"/>
    <col collapsed="false" customWidth="false" hidden="false" outlineLevel="0" max="10" min="10" style="103" width="9.14"/>
    <col collapsed="false" customWidth="true" hidden="false" outlineLevel="0" max="11" min="11" style="103" width="9.56"/>
    <col collapsed="false" customWidth="true" hidden="false" outlineLevel="0" max="12" min="12" style="103" width="9.41"/>
    <col collapsed="false" customWidth="true" hidden="false" outlineLevel="0" max="13" min="13" style="103" width="9.56"/>
    <col collapsed="false" customWidth="true" hidden="false" outlineLevel="0" max="18" min="14" style="103" width="10.71"/>
    <col collapsed="false" customWidth="true" hidden="false" outlineLevel="0" max="19" min="19" style="103" width="9.85"/>
    <col collapsed="false" customWidth="true" hidden="false" outlineLevel="0" max="20" min="20" style="103" width="9.99"/>
    <col collapsed="false" customWidth="true" hidden="false" outlineLevel="0" max="21" min="21" style="103" width="10.71"/>
    <col collapsed="false" customWidth="true" hidden="false" outlineLevel="0" max="22" min="22" style="103" width="9.28"/>
    <col collapsed="false" customWidth="true" hidden="false" outlineLevel="0" max="23" min="23" style="103" width="10.71"/>
    <col collapsed="false" customWidth="false" hidden="false" outlineLevel="0" max="24" min="24" style="102" width="9.14"/>
    <col collapsed="false" customWidth="false" hidden="false" outlineLevel="0" max="257" min="25" style="11" width="9.14"/>
  </cols>
  <sheetData>
    <row r="1" customFormat="false" ht="12.75" hidden="false" customHeight="false" outlineLevel="0" collapsed="false">
      <c r="A1" s="3" t="n">
        <v>1</v>
      </c>
      <c r="B1" s="104" t="s">
        <v>189</v>
      </c>
      <c r="C1" s="104"/>
      <c r="X1" s="105" t="s">
        <v>135</v>
      </c>
    </row>
    <row r="2" customFormat="false" ht="12.75" hidden="false" customHeight="false" outlineLevel="0" collapsed="false">
      <c r="A2" s="106" t="n">
        <f aca="false">A1+1</f>
        <v>2</v>
      </c>
      <c r="B2" s="107"/>
      <c r="C2" s="108" t="s">
        <v>2</v>
      </c>
      <c r="D2" s="109" t="n">
        <v>2001</v>
      </c>
      <c r="E2" s="109" t="n">
        <f aca="false">D2+1</f>
        <v>2002</v>
      </c>
      <c r="F2" s="109" t="n">
        <f aca="false">E2+1</f>
        <v>2003</v>
      </c>
      <c r="G2" s="109" t="n">
        <f aca="false">F2+1</f>
        <v>2004</v>
      </c>
      <c r="H2" s="109" t="n">
        <f aca="false">G2+1</f>
        <v>2005</v>
      </c>
      <c r="I2" s="109" t="n">
        <f aca="false">H2+1</f>
        <v>2006</v>
      </c>
      <c r="J2" s="109" t="n">
        <f aca="false">I2+1</f>
        <v>2007</v>
      </c>
      <c r="K2" s="109" t="n">
        <f aca="false">J2+1</f>
        <v>2008</v>
      </c>
      <c r="L2" s="109" t="n">
        <f aca="false">K2+1</f>
        <v>2009</v>
      </c>
      <c r="M2" s="109" t="n">
        <f aca="false">L2+1</f>
        <v>2010</v>
      </c>
      <c r="N2" s="109" t="n">
        <f aca="false">M2+1</f>
        <v>2011</v>
      </c>
      <c r="O2" s="109" t="n">
        <f aca="false">N2+1</f>
        <v>2012</v>
      </c>
      <c r="P2" s="109" t="n">
        <f aca="false">O2+1</f>
        <v>2013</v>
      </c>
      <c r="Q2" s="109" t="n">
        <f aca="false">P2+1</f>
        <v>2014</v>
      </c>
      <c r="R2" s="109" t="n">
        <f aca="false">Q2+1</f>
        <v>2015</v>
      </c>
      <c r="S2" s="109" t="n">
        <f aca="false">R2+1</f>
        <v>2016</v>
      </c>
      <c r="T2" s="109" t="n">
        <f aca="false">S2+1</f>
        <v>2017</v>
      </c>
      <c r="U2" s="109" t="n">
        <f aca="false">T2+1</f>
        <v>2018</v>
      </c>
      <c r="V2" s="109" t="n">
        <f aca="false">U2+1</f>
        <v>2019</v>
      </c>
      <c r="W2" s="109" t="n">
        <f aca="false">V2+1</f>
        <v>2020</v>
      </c>
      <c r="X2" s="110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  <c r="EH2" s="107"/>
      <c r="EI2" s="107"/>
      <c r="EJ2" s="107"/>
      <c r="EK2" s="107"/>
      <c r="EL2" s="107"/>
      <c r="EM2" s="107"/>
      <c r="EN2" s="107"/>
      <c r="EO2" s="107"/>
      <c r="EP2" s="107"/>
      <c r="EQ2" s="107"/>
      <c r="ER2" s="107"/>
      <c r="ES2" s="107"/>
      <c r="ET2" s="107"/>
      <c r="EU2" s="107"/>
      <c r="EV2" s="107"/>
      <c r="EW2" s="107"/>
      <c r="EX2" s="107"/>
      <c r="EY2" s="107"/>
      <c r="EZ2" s="107"/>
      <c r="FA2" s="107"/>
      <c r="FB2" s="107"/>
      <c r="FC2" s="107"/>
      <c r="FD2" s="107"/>
      <c r="FE2" s="107"/>
      <c r="FF2" s="107"/>
      <c r="FG2" s="107"/>
      <c r="FH2" s="107"/>
      <c r="FI2" s="107"/>
      <c r="FJ2" s="107"/>
      <c r="FK2" s="107"/>
      <c r="FL2" s="107"/>
      <c r="FM2" s="107"/>
      <c r="FN2" s="107"/>
      <c r="FO2" s="107"/>
      <c r="FP2" s="107"/>
      <c r="FQ2" s="107"/>
      <c r="FR2" s="107"/>
      <c r="FS2" s="107"/>
      <c r="FT2" s="107"/>
      <c r="FU2" s="107"/>
      <c r="FV2" s="107"/>
      <c r="FW2" s="107"/>
      <c r="FX2" s="107"/>
      <c r="FY2" s="107"/>
      <c r="FZ2" s="107"/>
      <c r="GA2" s="107"/>
      <c r="GB2" s="107"/>
      <c r="GC2" s="107"/>
      <c r="GD2" s="107"/>
      <c r="GE2" s="107"/>
      <c r="GF2" s="107"/>
      <c r="GG2" s="107"/>
      <c r="GH2" s="107"/>
      <c r="GI2" s="107"/>
      <c r="GJ2" s="107"/>
      <c r="GK2" s="107"/>
      <c r="GL2" s="107"/>
      <c r="GM2" s="107"/>
      <c r="GN2" s="107"/>
      <c r="GO2" s="107"/>
      <c r="GP2" s="107"/>
      <c r="GQ2" s="107"/>
      <c r="GR2" s="107"/>
      <c r="GS2" s="107"/>
      <c r="GT2" s="107"/>
      <c r="GU2" s="107"/>
      <c r="GV2" s="107"/>
      <c r="GW2" s="107"/>
      <c r="GX2" s="107"/>
      <c r="GY2" s="107"/>
      <c r="GZ2" s="107"/>
      <c r="HA2" s="107"/>
      <c r="HB2" s="107"/>
      <c r="HC2" s="107"/>
      <c r="HD2" s="107"/>
      <c r="HE2" s="107"/>
      <c r="HF2" s="107"/>
      <c r="HG2" s="107"/>
      <c r="HH2" s="107"/>
      <c r="HI2" s="107"/>
      <c r="HJ2" s="107"/>
      <c r="HK2" s="107"/>
      <c r="HL2" s="107"/>
      <c r="HM2" s="107"/>
      <c r="HN2" s="107"/>
      <c r="HO2" s="107"/>
      <c r="HP2" s="107"/>
      <c r="HQ2" s="107"/>
      <c r="HR2" s="107"/>
      <c r="HS2" s="107"/>
      <c r="HT2" s="107"/>
      <c r="HU2" s="107"/>
      <c r="HV2" s="107"/>
      <c r="HW2" s="107"/>
      <c r="HX2" s="107"/>
      <c r="HY2" s="107"/>
      <c r="HZ2" s="107"/>
      <c r="IA2" s="107"/>
      <c r="IB2" s="107"/>
      <c r="IC2" s="107"/>
      <c r="ID2" s="107"/>
      <c r="IE2" s="107"/>
      <c r="IF2" s="107"/>
      <c r="IG2" s="107"/>
      <c r="IH2" s="107"/>
      <c r="II2" s="107"/>
      <c r="IJ2" s="107"/>
      <c r="IK2" s="107"/>
      <c r="IL2" s="107"/>
      <c r="IM2" s="107"/>
      <c r="IN2" s="107"/>
      <c r="IO2" s="107"/>
      <c r="IP2" s="107"/>
      <c r="IQ2" s="107"/>
      <c r="IR2" s="107"/>
      <c r="IS2" s="107"/>
      <c r="IT2" s="107"/>
      <c r="IU2" s="107"/>
      <c r="IV2" s="107"/>
      <c r="IW2" s="107"/>
    </row>
    <row r="3" customFormat="false" ht="13.5" hidden="false" customHeight="false" outlineLevel="0" collapsed="false">
      <c r="A3" s="106" t="n">
        <f aca="false">A2+1</f>
        <v>3</v>
      </c>
      <c r="B3" s="111" t="s">
        <v>136</v>
      </c>
      <c r="C3" s="111"/>
      <c r="X3" s="112"/>
    </row>
    <row r="4" customFormat="false" ht="12.75" hidden="false" customHeight="false" outlineLevel="0" collapsed="false">
      <c r="A4" s="106" t="n">
        <f aca="false">A3+1</f>
        <v>4</v>
      </c>
      <c r="B4" s="11" t="s">
        <v>137</v>
      </c>
      <c r="D4" s="18" t="n">
        <f aca="false">Assumptions!D11</f>
        <v>557.561769674205</v>
      </c>
      <c r="E4" s="18" t="n">
        <f aca="false">Assumptions!E11</f>
        <v>2825.10377411631</v>
      </c>
      <c r="F4" s="18" t="n">
        <f aca="false">Assumptions!F11</f>
        <v>11132.3076404462</v>
      </c>
      <c r="G4" s="18" t="n">
        <f aca="false">Assumptions!G11</f>
        <v>38904.2202005133</v>
      </c>
      <c r="H4" s="18" t="n">
        <f aca="false">Assumptions!H11</f>
        <v>81719.3822915671</v>
      </c>
      <c r="I4" s="18" t="n">
        <f aca="false">Assumptions!I11</f>
        <v>129973.051707761</v>
      </c>
      <c r="J4" s="18" t="n">
        <f aca="false">Assumptions!J11</f>
        <v>190159.046081158</v>
      </c>
      <c r="K4" s="18" t="n">
        <f aca="false">Assumptions!K11</f>
        <v>252697.335654436</v>
      </c>
      <c r="L4" s="18" t="n">
        <f aca="false">Assumptions!L11</f>
        <v>316880.139394265</v>
      </c>
      <c r="M4" s="18" t="n">
        <f aca="false">Assumptions!M11</f>
        <v>382638.259751973</v>
      </c>
      <c r="N4" s="18" t="n">
        <f aca="false">Assumptions!N11</f>
        <v>424905.585332354</v>
      </c>
      <c r="O4" s="18" t="n">
        <f aca="false">Assumptions!O11</f>
        <v>475059.182227788</v>
      </c>
      <c r="P4" s="18" t="n">
        <f aca="false">Assumptions!P11</f>
        <v>522921.740432095</v>
      </c>
      <c r="Q4" s="18" t="n">
        <f aca="false">Assumptions!Q11</f>
        <v>573997.324125022</v>
      </c>
      <c r="R4" s="18" t="n">
        <f aca="false">Assumptions!R11</f>
        <v>621133.766805526</v>
      </c>
      <c r="S4" s="18" t="n">
        <f aca="false">Assumptions!S11</f>
        <v>663337.540358987</v>
      </c>
      <c r="T4" s="18" t="n">
        <f aca="false">Assumptions!T11</f>
        <v>707421.604603203</v>
      </c>
      <c r="U4" s="18" t="n">
        <f aca="false">Assumptions!U11</f>
        <v>769460.349742109</v>
      </c>
      <c r="V4" s="18" t="n">
        <f aca="false">Assumptions!V11</f>
        <v>834841.885531527</v>
      </c>
      <c r="W4" s="18" t="n">
        <f aca="false">Assumptions!W11</f>
        <v>903730.007792363</v>
      </c>
      <c r="X4" s="113"/>
    </row>
    <row r="5" customFormat="false" ht="12.75" hidden="false" customHeight="false" outlineLevel="0" collapsed="false">
      <c r="A5" s="106" t="n">
        <f aca="false">A4+1</f>
        <v>5</v>
      </c>
      <c r="B5" s="11" t="s">
        <v>138</v>
      </c>
      <c r="D5" s="18" t="n">
        <f aca="false">Assumptions!D21</f>
        <v>869.447884585713</v>
      </c>
      <c r="E5" s="18" t="n">
        <f aca="false">Assumptions!E21</f>
        <v>3158.34292479725</v>
      </c>
      <c r="F5" s="18" t="n">
        <f aca="false">Assumptions!F21</f>
        <v>10590.6868553082</v>
      </c>
      <c r="G5" s="18" t="n">
        <f aca="false">Assumptions!G21</f>
        <v>0</v>
      </c>
      <c r="H5" s="18" t="n">
        <f aca="false">Assumptions!H21</f>
        <v>0</v>
      </c>
      <c r="I5" s="18" t="n">
        <f aca="false">Assumptions!I21</f>
        <v>0</v>
      </c>
      <c r="J5" s="18" t="n">
        <f aca="false">Assumptions!J21</f>
        <v>0</v>
      </c>
      <c r="K5" s="18" t="n">
        <f aca="false">Assumptions!K21</f>
        <v>0</v>
      </c>
      <c r="L5" s="18" t="n">
        <f aca="false">Assumptions!L21</f>
        <v>0</v>
      </c>
      <c r="M5" s="18" t="n">
        <f aca="false">Assumptions!M21</f>
        <v>0</v>
      </c>
      <c r="N5" s="18" t="n">
        <f aca="false">Assumptions!N21</f>
        <v>0</v>
      </c>
      <c r="O5" s="18" t="n">
        <f aca="false">Assumptions!O21</f>
        <v>0</v>
      </c>
      <c r="P5" s="18" t="n">
        <f aca="false">Assumptions!P21</f>
        <v>0</v>
      </c>
      <c r="Q5" s="18" t="n">
        <f aca="false">Assumptions!Q21</f>
        <v>0</v>
      </c>
      <c r="R5" s="18" t="n">
        <f aca="false">Assumptions!R21</f>
        <v>0</v>
      </c>
      <c r="S5" s="18" t="n">
        <f aca="false">Assumptions!S21</f>
        <v>0</v>
      </c>
      <c r="T5" s="18" t="n">
        <f aca="false">Assumptions!T21</f>
        <v>0</v>
      </c>
      <c r="U5" s="18" t="n">
        <f aca="false">Assumptions!U21</f>
        <v>0</v>
      </c>
      <c r="V5" s="18" t="n">
        <f aca="false">Assumptions!V21</f>
        <v>0</v>
      </c>
      <c r="W5" s="18" t="n">
        <f aca="false">Assumptions!W21</f>
        <v>0</v>
      </c>
      <c r="X5" s="112"/>
    </row>
    <row r="6" customFormat="false" ht="12.75" hidden="false" customHeight="false" outlineLevel="0" collapsed="false">
      <c r="A6" s="106" t="n">
        <f aca="false">A5+1</f>
        <v>6</v>
      </c>
      <c r="B6" s="114" t="s">
        <v>139</v>
      </c>
      <c r="C6" s="115"/>
      <c r="D6" s="116" t="n">
        <f aca="false">Assumptions!D18</f>
        <v>145.198377519324</v>
      </c>
      <c r="E6" s="116" t="n">
        <f aca="false">Assumptions!E18</f>
        <v>672.643755741978</v>
      </c>
      <c r="F6" s="116" t="n">
        <f aca="false">Assumptions!F18</f>
        <v>2441.29553518556</v>
      </c>
      <c r="G6" s="116" t="n">
        <f aca="false">Assumptions!G18</f>
        <v>7907.36182937262</v>
      </c>
      <c r="H6" s="116" t="n">
        <f aca="false">Assumptions!H18</f>
        <v>15477.1557370392</v>
      </c>
      <c r="I6" s="116" t="n">
        <f aca="false">Assumptions!I18</f>
        <v>24616.1082779851</v>
      </c>
      <c r="J6" s="116" t="n">
        <f aca="false">Assumptions!J18</f>
        <v>36014.9708487041</v>
      </c>
      <c r="K6" s="116" t="n">
        <f aca="false">Assumptions!K18</f>
        <v>47859.3438739462</v>
      </c>
      <c r="L6" s="116" t="n">
        <f aca="false">Assumptions!L18</f>
        <v>60015.1779155805</v>
      </c>
      <c r="M6" s="116" t="n">
        <f aca="false">Assumptions!M18</f>
        <v>72469.3673772677</v>
      </c>
      <c r="N6" s="116" t="n">
        <f aca="false">Assumptions!N18</f>
        <v>80474.5426765822</v>
      </c>
      <c r="O6" s="116" t="n">
        <f aca="false">Assumptions!O18</f>
        <v>89973.329967384</v>
      </c>
      <c r="P6" s="116" t="n">
        <f aca="false">Assumptions!P18</f>
        <v>99038.2084151695</v>
      </c>
      <c r="Q6" s="116" t="n">
        <f aca="false">Assumptions!Q18</f>
        <v>108711.614417618</v>
      </c>
      <c r="R6" s="116" t="n">
        <f aca="false">Assumptions!R18</f>
        <v>117638.970985895</v>
      </c>
      <c r="S6" s="116" t="n">
        <f aca="false">Assumptions!S18</f>
        <v>125632.109916475</v>
      </c>
      <c r="T6" s="116" t="n">
        <f aca="false">Assumptions!T18</f>
        <v>133981.364508182</v>
      </c>
      <c r="U6" s="116" t="n">
        <f aca="false">Assumptions!U18</f>
        <v>145731.126845096</v>
      </c>
      <c r="V6" s="116" t="n">
        <f aca="false">Assumptions!V18</f>
        <v>158113.99347188</v>
      </c>
      <c r="W6" s="116" t="n">
        <f aca="false">Assumptions!W18</f>
        <v>171160.986324311</v>
      </c>
      <c r="X6" s="112"/>
    </row>
    <row r="7" customFormat="false" ht="12.75" hidden="false" customHeight="false" outlineLevel="0" collapsed="false">
      <c r="A7" s="106" t="n">
        <f aca="false">A6+1</f>
        <v>7</v>
      </c>
      <c r="B7" s="117" t="s">
        <v>140</v>
      </c>
      <c r="C7" s="118"/>
      <c r="D7" s="119" t="n">
        <f aca="false">SUM(D4:D6)</f>
        <v>1572.20803177924</v>
      </c>
      <c r="E7" s="119" t="n">
        <f aca="false">SUM(E4:E6)</f>
        <v>6656.09045465553</v>
      </c>
      <c r="F7" s="119" t="n">
        <f aca="false">SUM(F4:F6)</f>
        <v>24164.2900309399</v>
      </c>
      <c r="G7" s="119" t="n">
        <f aca="false">SUM(G4:G6)</f>
        <v>46811.5820298859</v>
      </c>
      <c r="H7" s="119" t="n">
        <f aca="false">SUM(H4:H6)</f>
        <v>97196.5380286063</v>
      </c>
      <c r="I7" s="119" t="n">
        <f aca="false">SUM(I4:I6)</f>
        <v>154589.159985747</v>
      </c>
      <c r="J7" s="119" t="n">
        <f aca="false">SUM(J4:J6)</f>
        <v>226174.016929862</v>
      </c>
      <c r="K7" s="119" t="n">
        <f aca="false">SUM(K4:K6)</f>
        <v>300556.679528382</v>
      </c>
      <c r="L7" s="119" t="n">
        <f aca="false">SUM(L4:L6)</f>
        <v>376895.317309845</v>
      </c>
      <c r="M7" s="119" t="n">
        <f aca="false">SUM(M4:M6)</f>
        <v>455107.627129241</v>
      </c>
      <c r="N7" s="119" t="n">
        <f aca="false">SUM(N4:N6)</f>
        <v>505380.128008936</v>
      </c>
      <c r="O7" s="119" t="n">
        <f aca="false">SUM(O4:O6)</f>
        <v>565032.512195172</v>
      </c>
      <c r="P7" s="119" t="n">
        <f aca="false">SUM(P4:P6)</f>
        <v>621959.948847265</v>
      </c>
      <c r="Q7" s="119" t="n">
        <f aca="false">SUM(Q4:Q6)</f>
        <v>682708.938542639</v>
      </c>
      <c r="R7" s="119" t="n">
        <f aca="false">SUM(R4:R6)</f>
        <v>738772.737791421</v>
      </c>
      <c r="S7" s="119" t="n">
        <f aca="false">SUM(S4:S6)</f>
        <v>788969.650275462</v>
      </c>
      <c r="T7" s="119" t="n">
        <f aca="false">SUM(T4:T6)</f>
        <v>841402.969111386</v>
      </c>
      <c r="U7" s="119" t="n">
        <f aca="false">SUM(U4:U6)</f>
        <v>915191.476587205</v>
      </c>
      <c r="V7" s="119" t="n">
        <f aca="false">SUM(V4:V6)</f>
        <v>992955.879003407</v>
      </c>
      <c r="W7" s="120" t="n">
        <f aca="false">SUM(W4:W6)</f>
        <v>1074890.99411667</v>
      </c>
      <c r="X7" s="112"/>
    </row>
    <row r="8" customFormat="false" ht="13.5" hidden="false" customHeight="false" outlineLevel="0" collapsed="false">
      <c r="A8" s="106" t="n">
        <f aca="false">A7+1</f>
        <v>8</v>
      </c>
      <c r="B8" s="111" t="s">
        <v>30</v>
      </c>
      <c r="C8" s="111"/>
      <c r="X8" s="112"/>
    </row>
    <row r="9" customFormat="false" ht="12.75" hidden="false" customHeight="false" outlineLevel="0" collapsed="false">
      <c r="A9" s="106" t="n">
        <f aca="false">A8+1</f>
        <v>9</v>
      </c>
      <c r="B9" s="11" t="s">
        <v>141</v>
      </c>
      <c r="D9" s="18" t="n">
        <f aca="false">Assumptions!D25</f>
        <v>313.548221537829</v>
      </c>
      <c r="E9" s="18" t="n">
        <f aca="false">Assumptions!E25</f>
        <v>338.981785552269</v>
      </c>
      <c r="F9" s="18" t="n">
        <f aca="false">Assumptions!F25</f>
        <v>615.334767505509</v>
      </c>
      <c r="G9" s="18" t="n">
        <f aca="false">Assumptions!G25</f>
        <v>1539.21372533707</v>
      </c>
      <c r="H9" s="18" t="n">
        <f aca="false">Assumptions!H25</f>
        <v>2963.53145089947</v>
      </c>
      <c r="I9" s="18" t="n">
        <f aca="false">Assumptions!I25</f>
        <v>4568.77018681153</v>
      </c>
      <c r="J9" s="18" t="n">
        <f aca="false">Assumptions!J25</f>
        <v>6570.95759963318</v>
      </c>
      <c r="K9" s="18" t="n">
        <f aca="false">Assumptions!K25</f>
        <v>8651.3980327709</v>
      </c>
      <c r="L9" s="18" t="n">
        <f aca="false">Assumptions!L25</f>
        <v>10786.5459705159</v>
      </c>
      <c r="M9" s="18" t="n">
        <f aca="false">Assumptions!M25</f>
        <v>12974.0994410823</v>
      </c>
      <c r="N9" s="18" t="n">
        <f aca="false">Assumptions!N25</f>
        <v>14380.1924720563</v>
      </c>
      <c r="O9" s="18" t="n">
        <f aca="false">Assumptions!O25</f>
        <v>16048.6354621111</v>
      </c>
      <c r="P9" s="18" t="n">
        <f aca="false">Assumptions!P25</f>
        <v>17640.8632317077</v>
      </c>
      <c r="Q9" s="18" t="n">
        <f aca="false">Assumptions!Q25</f>
        <v>19339.9776492257</v>
      </c>
      <c r="R9" s="18" t="n">
        <f aca="false">Assumptions!R25</f>
        <v>20908.0499757305</v>
      </c>
      <c r="S9" s="18" t="n">
        <f aca="false">Assumptions!S25</f>
        <v>22312.028842609</v>
      </c>
      <c r="T9" s="18" t="n">
        <f aca="false">Assumptions!T25</f>
        <v>23778.5587131332</v>
      </c>
      <c r="U9" s="18" t="n">
        <f aca="false">Assumptions!U25</f>
        <v>25842.3809680875</v>
      </c>
      <c r="V9" s="18" t="n">
        <f aca="false">Assumptions!V25</f>
        <v>28017.4067253488</v>
      </c>
      <c r="W9" s="18" t="n">
        <f aca="false">Assumptions!W25</f>
        <v>30309.0849258926</v>
      </c>
      <c r="X9" s="112"/>
    </row>
    <row r="10" customFormat="false" ht="12.75" hidden="false" customHeight="false" outlineLevel="0" collapsed="false">
      <c r="A10" s="106" t="n">
        <f aca="false">A9+1</f>
        <v>10</v>
      </c>
      <c r="B10" s="11" t="s">
        <v>142</v>
      </c>
      <c r="D10" s="18" t="n">
        <f aca="false">Assumptions!D58</f>
        <v>394.939586852562</v>
      </c>
      <c r="E10" s="18" t="n">
        <f aca="false">Assumptions!E58</f>
        <v>1829.59101561818</v>
      </c>
      <c r="F10" s="18" t="n">
        <f aca="false">Assumptions!F58</f>
        <v>6640.32385570473</v>
      </c>
      <c r="G10" s="18" t="n">
        <f aca="false">Assumptions!G58</f>
        <v>21508.0241758935</v>
      </c>
      <c r="H10" s="18" t="n">
        <f aca="false">Assumptions!H58</f>
        <v>42097.8636047467</v>
      </c>
      <c r="I10" s="18" t="n">
        <f aca="false">Assumptions!I58</f>
        <v>66955.8145161195</v>
      </c>
      <c r="J10" s="18" t="n">
        <f aca="false">Assumptions!J58</f>
        <v>97960.7207084753</v>
      </c>
      <c r="K10" s="18" t="n">
        <f aca="false">Assumptions!K58</f>
        <v>130177.415337134</v>
      </c>
      <c r="L10" s="18" t="n">
        <f aca="false">Assumptions!L58</f>
        <v>163241.283930379</v>
      </c>
      <c r="M10" s="18" t="n">
        <f aca="false">Assumptions!M58</f>
        <v>197116.679266168</v>
      </c>
      <c r="N10" s="18" t="n">
        <f aca="false">Assumptions!N58</f>
        <v>218890.756080304</v>
      </c>
      <c r="O10" s="18" t="n">
        <f aca="false">Assumptions!O58</f>
        <v>244727.457511284</v>
      </c>
      <c r="P10" s="18" t="n">
        <f aca="false">Assumptions!P58</f>
        <v>269383.926889261</v>
      </c>
      <c r="Q10" s="18" t="n">
        <f aca="false">Assumptions!Q58</f>
        <v>295695.59121592</v>
      </c>
      <c r="R10" s="18" t="n">
        <f aca="false">Assumptions!R58</f>
        <v>319978.001081635</v>
      </c>
      <c r="S10" s="18" t="n">
        <f aca="false">Assumptions!S58</f>
        <v>341719.338972811</v>
      </c>
      <c r="T10" s="18" t="n">
        <f aca="false">Assumptions!T58</f>
        <v>364429.311462256</v>
      </c>
      <c r="U10" s="18" t="n">
        <f aca="false">Assumptions!U58</f>
        <v>396388.665018662</v>
      </c>
      <c r="V10" s="18" t="n">
        <f aca="false">Assumptions!V58</f>
        <v>430070.062243514</v>
      </c>
      <c r="W10" s="18" t="n">
        <f aca="false">Assumptions!W58</f>
        <v>465557.882802126</v>
      </c>
      <c r="X10" s="112"/>
    </row>
    <row r="11" customFormat="false" ht="12.75" hidden="false" customHeight="false" outlineLevel="0" collapsed="false">
      <c r="A11" s="106" t="n">
        <f aca="false">A10+1</f>
        <v>11</v>
      </c>
      <c r="B11" s="11" t="s">
        <v>143</v>
      </c>
      <c r="D11" s="18" t="n">
        <f aca="false">Assumptions!D32</f>
        <v>375</v>
      </c>
      <c r="E11" s="18" t="n">
        <f aca="false">Assumptions!E32</f>
        <v>386.25</v>
      </c>
      <c r="F11" s="18" t="n">
        <f aca="false">Assumptions!F32</f>
        <v>397.8375</v>
      </c>
      <c r="G11" s="18" t="n">
        <f aca="false">Assumptions!G32</f>
        <v>409.772625</v>
      </c>
      <c r="H11" s="18" t="n">
        <f aca="false">Assumptions!H32</f>
        <v>422.06580375</v>
      </c>
      <c r="I11" s="18" t="n">
        <f aca="false">Assumptions!I32</f>
        <v>434.7277778625</v>
      </c>
      <c r="J11" s="18" t="n">
        <f aca="false">Assumptions!J32</f>
        <v>447.769611198375</v>
      </c>
      <c r="K11" s="18" t="n">
        <f aca="false">Assumptions!K32</f>
        <v>461.202699534326</v>
      </c>
      <c r="L11" s="18" t="n">
        <f aca="false">Assumptions!L32</f>
        <v>475.038780520356</v>
      </c>
      <c r="M11" s="18" t="n">
        <f aca="false">Assumptions!M32</f>
        <v>489.289943935967</v>
      </c>
      <c r="N11" s="18" t="n">
        <f aca="false">Assumptions!N32</f>
        <v>503.968642254046</v>
      </c>
      <c r="O11" s="18" t="n">
        <f aca="false">Assumptions!O32</f>
        <v>519.087701521667</v>
      </c>
      <c r="P11" s="18" t="n">
        <f aca="false">Assumptions!P32</f>
        <v>534.660332567317</v>
      </c>
      <c r="Q11" s="18" t="n">
        <f aca="false">Assumptions!Q32</f>
        <v>550.700142544337</v>
      </c>
      <c r="R11" s="18" t="n">
        <f aca="false">Assumptions!R32</f>
        <v>567.221146820667</v>
      </c>
      <c r="S11" s="18" t="n">
        <f aca="false">Assumptions!S32</f>
        <v>584.237781225287</v>
      </c>
      <c r="T11" s="18" t="n">
        <f aca="false">Assumptions!T32</f>
        <v>601.764914662046</v>
      </c>
      <c r="U11" s="18" t="n">
        <f aca="false">Assumptions!U32</f>
        <v>619.817862101907</v>
      </c>
      <c r="V11" s="18" t="n">
        <f aca="false">Assumptions!V32</f>
        <v>638.412397964964</v>
      </c>
      <c r="W11" s="18" t="n">
        <f aca="false">Assumptions!W32</f>
        <v>657.564769903913</v>
      </c>
      <c r="X11" s="112"/>
    </row>
    <row r="12" customFormat="false" ht="12.75" hidden="false" customHeight="false" outlineLevel="0" collapsed="false">
      <c r="A12" s="106" t="n">
        <f aca="false">A11+1</f>
        <v>12</v>
      </c>
      <c r="B12" s="11" t="s">
        <v>138</v>
      </c>
      <c r="D12" s="18" t="n">
        <f aca="false">Assumptions!D26</f>
        <v>2342.53382397843</v>
      </c>
      <c r="E12" s="18" t="n">
        <f aca="false">Assumptions!E26</f>
        <v>6841.84563117819</v>
      </c>
      <c r="F12" s="18" t="n">
        <f aca="false">Assumptions!F26</f>
        <v>18174.518297914</v>
      </c>
      <c r="G12" s="18" t="n">
        <f aca="false">Assumptions!G26</f>
        <v>-0</v>
      </c>
      <c r="H12" s="18" t="n">
        <f aca="false">Assumptions!H26</f>
        <v>-0</v>
      </c>
      <c r="I12" s="18" t="n">
        <f aca="false">Assumptions!I26</f>
        <v>-0</v>
      </c>
      <c r="J12" s="18" t="n">
        <f aca="false">Assumptions!J26</f>
        <v>-0</v>
      </c>
      <c r="K12" s="18" t="n">
        <f aca="false">Assumptions!K26</f>
        <v>-0</v>
      </c>
      <c r="L12" s="18" t="n">
        <f aca="false">Assumptions!L26</f>
        <v>-0</v>
      </c>
      <c r="M12" s="18" t="n">
        <f aca="false">Assumptions!M26</f>
        <v>-0</v>
      </c>
      <c r="N12" s="18" t="n">
        <f aca="false">Assumptions!N26</f>
        <v>-0</v>
      </c>
      <c r="O12" s="18" t="n">
        <f aca="false">Assumptions!O26</f>
        <v>-0</v>
      </c>
      <c r="P12" s="18" t="n">
        <f aca="false">Assumptions!P26</f>
        <v>-0</v>
      </c>
      <c r="Q12" s="18" t="n">
        <f aca="false">Assumptions!Q26</f>
        <v>-0</v>
      </c>
      <c r="R12" s="18" t="n">
        <f aca="false">Assumptions!R26</f>
        <v>-0</v>
      </c>
      <c r="S12" s="18" t="n">
        <f aca="false">Assumptions!S26</f>
        <v>-0</v>
      </c>
      <c r="T12" s="18" t="n">
        <f aca="false">Assumptions!T26</f>
        <v>-0</v>
      </c>
      <c r="U12" s="18" t="n">
        <f aca="false">Assumptions!U26</f>
        <v>-0</v>
      </c>
      <c r="V12" s="18" t="n">
        <f aca="false">Assumptions!V26</f>
        <v>-0</v>
      </c>
      <c r="W12" s="18" t="n">
        <f aca="false">Assumptions!W26</f>
        <v>-0</v>
      </c>
      <c r="X12" s="112"/>
    </row>
    <row r="13" customFormat="false" ht="12.75" hidden="false" customHeight="false" outlineLevel="0" collapsed="false">
      <c r="A13" s="106" t="n">
        <f aca="false">A12+1</f>
        <v>13</v>
      </c>
      <c r="B13" s="11" t="s">
        <v>144</v>
      </c>
      <c r="D13" s="18" t="n">
        <f aca="false">Assumptions!D38</f>
        <v>50</v>
      </c>
      <c r="E13" s="18" t="n">
        <f aca="false">Assumptions!E38</f>
        <v>0</v>
      </c>
      <c r="F13" s="18" t="n">
        <f aca="false">Assumptions!F38</f>
        <v>0</v>
      </c>
      <c r="G13" s="18" t="n">
        <f aca="false">Assumptions!G38</f>
        <v>0</v>
      </c>
      <c r="H13" s="18" t="n">
        <f aca="false">Assumptions!H38</f>
        <v>0</v>
      </c>
      <c r="I13" s="18" t="n">
        <f aca="false">Assumptions!I38</f>
        <v>0</v>
      </c>
      <c r="J13" s="18" t="n">
        <f aca="false">Assumptions!J38</f>
        <v>0</v>
      </c>
      <c r="K13" s="18" t="n">
        <f aca="false">Assumptions!K38</f>
        <v>0</v>
      </c>
      <c r="L13" s="18" t="n">
        <f aca="false">Assumptions!L38</f>
        <v>0</v>
      </c>
      <c r="M13" s="18" t="n">
        <f aca="false">Assumptions!M38</f>
        <v>0</v>
      </c>
      <c r="N13" s="18" t="n">
        <f aca="false">Assumptions!N38</f>
        <v>0</v>
      </c>
      <c r="O13" s="18" t="n">
        <f aca="false">Assumptions!O38</f>
        <v>0</v>
      </c>
      <c r="P13" s="18" t="n">
        <f aca="false">Assumptions!P38</f>
        <v>0</v>
      </c>
      <c r="Q13" s="18" t="n">
        <f aca="false">Assumptions!Q38</f>
        <v>0</v>
      </c>
      <c r="R13" s="18" t="n">
        <f aca="false">Assumptions!R38</f>
        <v>0</v>
      </c>
      <c r="S13" s="18" t="n">
        <f aca="false">Assumptions!S38</f>
        <v>0</v>
      </c>
      <c r="T13" s="18" t="n">
        <f aca="false">Assumptions!T38</f>
        <v>0</v>
      </c>
      <c r="U13" s="18" t="n">
        <f aca="false">Assumptions!U38</f>
        <v>0</v>
      </c>
      <c r="V13" s="18" t="n">
        <f aca="false">Assumptions!V38</f>
        <v>0</v>
      </c>
      <c r="W13" s="18" t="n">
        <f aca="false">Assumptions!W38</f>
        <v>0</v>
      </c>
      <c r="X13" s="112"/>
    </row>
    <row r="14" customFormat="false" ht="12.75" hidden="false" customHeight="false" outlineLevel="0" collapsed="false">
      <c r="A14" s="106" t="n">
        <f aca="false">A13+1</f>
        <v>14</v>
      </c>
      <c r="B14" s="117" t="s">
        <v>42</v>
      </c>
      <c r="C14" s="118"/>
      <c r="D14" s="119" t="n">
        <f aca="false">SUM(D9:D13)</f>
        <v>3476.02163236882</v>
      </c>
      <c r="E14" s="119" t="n">
        <f aca="false">SUM(E9:E13)</f>
        <v>9396.66843234864</v>
      </c>
      <c r="F14" s="119" t="n">
        <f aca="false">SUM(F9:F13)</f>
        <v>25828.0144211242</v>
      </c>
      <c r="G14" s="119" t="n">
        <f aca="false">SUM(G9:G13)</f>
        <v>23457.0105262306</v>
      </c>
      <c r="H14" s="119" t="n">
        <f aca="false">SUM(H9:H13)</f>
        <v>45483.4608593962</v>
      </c>
      <c r="I14" s="119" t="n">
        <f aca="false">SUM(I9:I13)</f>
        <v>71959.3124807936</v>
      </c>
      <c r="J14" s="119" t="n">
        <f aca="false">SUM(J9:J13)</f>
        <v>104979.447919307</v>
      </c>
      <c r="K14" s="119" t="n">
        <f aca="false">SUM(K9:K13)</f>
        <v>139290.016069439</v>
      </c>
      <c r="L14" s="119" t="n">
        <f aca="false">SUM(L9:L13)</f>
        <v>174502.868681415</v>
      </c>
      <c r="M14" s="119" t="n">
        <f aca="false">SUM(M9:M13)</f>
        <v>210580.068651186</v>
      </c>
      <c r="N14" s="119" t="n">
        <f aca="false">SUM(N9:N13)</f>
        <v>233774.917194614</v>
      </c>
      <c r="O14" s="119" t="n">
        <f aca="false">SUM(O9:O13)</f>
        <v>261295.180674917</v>
      </c>
      <c r="P14" s="119" t="n">
        <f aca="false">SUM(P9:P13)</f>
        <v>287559.450453536</v>
      </c>
      <c r="Q14" s="119" t="n">
        <f aca="false">SUM(Q9:Q13)</f>
        <v>315586.26900769</v>
      </c>
      <c r="R14" s="119" t="n">
        <f aca="false">SUM(R9:R13)</f>
        <v>341453.272204186</v>
      </c>
      <c r="S14" s="119" t="n">
        <f aca="false">SUM(S9:S13)</f>
        <v>364615.605596646</v>
      </c>
      <c r="T14" s="119" t="n">
        <f aca="false">SUM(T9:T13)</f>
        <v>388809.635090052</v>
      </c>
      <c r="U14" s="119" t="n">
        <f aca="false">SUM(U9:U13)</f>
        <v>422850.863848851</v>
      </c>
      <c r="V14" s="119" t="n">
        <f aca="false">SUM(V9:V13)</f>
        <v>458725.881366828</v>
      </c>
      <c r="W14" s="119" t="n">
        <f aca="false">SUM(W9:W13)</f>
        <v>496524.532497923</v>
      </c>
      <c r="X14" s="112"/>
    </row>
    <row r="15" customFormat="false" ht="12.75" hidden="false" customHeight="false" outlineLevel="0" collapsed="false">
      <c r="A15" s="106" t="n">
        <f aca="false">A14+1</f>
        <v>15</v>
      </c>
      <c r="B15" s="117" t="s">
        <v>145</v>
      </c>
      <c r="C15" s="118"/>
      <c r="D15" s="119" t="n">
        <f aca="false">D7-D14</f>
        <v>-1903.81360058958</v>
      </c>
      <c r="E15" s="119" t="n">
        <f aca="false">E7-E14</f>
        <v>-2740.5779776931</v>
      </c>
      <c r="F15" s="119" t="n">
        <f aca="false">F7-F14</f>
        <v>-1663.72439018431</v>
      </c>
      <c r="G15" s="119" t="n">
        <f aca="false">G7-G14</f>
        <v>23354.5715036553</v>
      </c>
      <c r="H15" s="119" t="n">
        <f aca="false">H7-H14</f>
        <v>51713.0771692102</v>
      </c>
      <c r="I15" s="119" t="n">
        <f aca="false">I7-I14</f>
        <v>82629.847504953</v>
      </c>
      <c r="J15" s="119" t="n">
        <f aca="false">J7-J14</f>
        <v>121194.569010555</v>
      </c>
      <c r="K15" s="119" t="n">
        <f aca="false">K7-K14</f>
        <v>161266.663458943</v>
      </c>
      <c r="L15" s="119" t="n">
        <f aca="false">L7-L14</f>
        <v>202392.44862843</v>
      </c>
      <c r="M15" s="119" t="n">
        <f aca="false">M7-M14</f>
        <v>244527.558478055</v>
      </c>
      <c r="N15" s="119" t="n">
        <f aca="false">N7-N14</f>
        <v>271605.210814322</v>
      </c>
      <c r="O15" s="119" t="n">
        <f aca="false">O7-O14</f>
        <v>303737.331520254</v>
      </c>
      <c r="P15" s="119" t="n">
        <f aca="false">P7-P14</f>
        <v>334400.498393729</v>
      </c>
      <c r="Q15" s="119" t="n">
        <f aca="false">Q7-Q14</f>
        <v>367122.669534949</v>
      </c>
      <c r="R15" s="119" t="n">
        <f aca="false">R7-R14</f>
        <v>397319.465587235</v>
      </c>
      <c r="S15" s="119" t="n">
        <f aca="false">S7-S14</f>
        <v>424354.044678816</v>
      </c>
      <c r="T15" s="119" t="n">
        <f aca="false">T7-T14</f>
        <v>452593.334021334</v>
      </c>
      <c r="U15" s="119" t="n">
        <f aca="false">U7-U14</f>
        <v>492340.612738354</v>
      </c>
      <c r="V15" s="119" t="n">
        <f aca="false">V7-V14</f>
        <v>534229.99763658</v>
      </c>
      <c r="W15" s="120" t="n">
        <f aca="false">W7-W14</f>
        <v>578366.461618751</v>
      </c>
      <c r="X15" s="112"/>
    </row>
    <row r="16" customFormat="false" ht="12.75" hidden="false" customHeight="false" outlineLevel="0" collapsed="false">
      <c r="A16" s="106" t="n">
        <f aca="false">A15+1</f>
        <v>16</v>
      </c>
      <c r="B16" s="11" t="s">
        <v>146</v>
      </c>
      <c r="D16" s="18" t="n">
        <f aca="false">Assumptions!D116</f>
        <v>3793.09671353959</v>
      </c>
      <c r="E16" s="18" t="n">
        <f aca="false">Assumptions!E116</f>
        <v>4050.29029205521</v>
      </c>
      <c r="F16" s="18" t="n">
        <f aca="false">Assumptions!F116</f>
        <v>4270.37170641068</v>
      </c>
      <c r="G16" s="18" t="n">
        <f aca="false">Assumptions!G116</f>
        <v>5039.17257069291</v>
      </c>
      <c r="H16" s="18" t="n">
        <f aca="false">Assumptions!H116</f>
        <v>5828.46779876297</v>
      </c>
      <c r="I16" s="18" t="n">
        <f aca="false">Assumptions!I116</f>
        <v>2894.85000196075</v>
      </c>
      <c r="J16" s="18" t="n">
        <f aca="false">Assumptions!J116</f>
        <v>2973.236136567</v>
      </c>
      <c r="K16" s="18" t="n">
        <f aca="false">Assumptions!K116</f>
        <v>3397.60987698043</v>
      </c>
      <c r="L16" s="18" t="n">
        <f aca="false">Assumptions!L116</f>
        <v>3037.92233721352</v>
      </c>
      <c r="M16" s="18" t="n">
        <f aca="false">Assumptions!M116</f>
        <v>2867.82819025745</v>
      </c>
      <c r="N16" s="18" t="n">
        <f aca="false">Assumptions!N116</f>
        <v>2376.53591044816</v>
      </c>
      <c r="O16" s="18" t="n">
        <f aca="false">Assumptions!O116</f>
        <v>2263.5755691765</v>
      </c>
      <c r="P16" s="18" t="n">
        <f aca="false">Assumptions!P116</f>
        <v>1910.63133146817</v>
      </c>
      <c r="Q16" s="18" t="n">
        <f aca="false">Assumptions!Q116</f>
        <v>1726.99512667672</v>
      </c>
      <c r="R16" s="18" t="n">
        <f aca="false">Assumptions!R116</f>
        <v>1366.42349250173</v>
      </c>
      <c r="S16" s="18" t="n">
        <f aca="false">Assumptions!S116</f>
        <v>1184.83252351798</v>
      </c>
      <c r="T16" s="18" t="n">
        <f aca="false">Assumptions!T116</f>
        <v>1114.31651296308</v>
      </c>
      <c r="U16" s="18" t="n">
        <f aca="false">Assumptions!U116</f>
        <v>1047.6911563546</v>
      </c>
      <c r="V16" s="18" t="n">
        <f aca="false">Assumptions!V116</f>
        <v>990.337460323768</v>
      </c>
      <c r="W16" s="18" t="n">
        <f aca="false">Assumptions!W116</f>
        <v>899.62994965791</v>
      </c>
      <c r="X16" s="112"/>
    </row>
    <row r="17" customFormat="false" ht="12.75" hidden="false" customHeight="false" outlineLevel="0" collapsed="false">
      <c r="A17" s="106" t="n">
        <f aca="false">A16+1</f>
        <v>17</v>
      </c>
      <c r="B17" s="11" t="s">
        <v>147</v>
      </c>
      <c r="D17" s="18" t="n">
        <f aca="false">D15-D16</f>
        <v>-5696.91031412916</v>
      </c>
      <c r="E17" s="18" t="n">
        <f aca="false">E15-E16</f>
        <v>-6790.86826974831</v>
      </c>
      <c r="F17" s="18" t="n">
        <f aca="false">F15-F16</f>
        <v>-5934.09609659499</v>
      </c>
      <c r="G17" s="18" t="n">
        <f aca="false">G15-G16</f>
        <v>18315.3989329624</v>
      </c>
      <c r="H17" s="18" t="n">
        <f aca="false">H15-H16</f>
        <v>45884.6093704472</v>
      </c>
      <c r="I17" s="18" t="n">
        <f aca="false">I15-I16</f>
        <v>79734.9975029923</v>
      </c>
      <c r="J17" s="18" t="n">
        <f aca="false">J15-J16</f>
        <v>118221.332873988</v>
      </c>
      <c r="K17" s="18" t="n">
        <f aca="false">K15-K16</f>
        <v>157869.053581963</v>
      </c>
      <c r="L17" s="18" t="n">
        <f aca="false">L15-L16</f>
        <v>199354.526291217</v>
      </c>
      <c r="M17" s="18" t="n">
        <f aca="false">M15-M16</f>
        <v>241659.730287797</v>
      </c>
      <c r="N17" s="18" t="n">
        <f aca="false">N15-N16</f>
        <v>269228.674903874</v>
      </c>
      <c r="O17" s="18" t="n">
        <f aca="false">O15-O16</f>
        <v>301473.755951078</v>
      </c>
      <c r="P17" s="18" t="n">
        <f aca="false">P15-P16</f>
        <v>332489.86706226</v>
      </c>
      <c r="Q17" s="18" t="n">
        <f aca="false">Q15-Q16</f>
        <v>365395.674408272</v>
      </c>
      <c r="R17" s="18" t="n">
        <f aca="false">R15-R16</f>
        <v>395953.042094733</v>
      </c>
      <c r="S17" s="18" t="n">
        <f aca="false">S15-S16</f>
        <v>423169.212155298</v>
      </c>
      <c r="T17" s="18" t="n">
        <f aca="false">T15-T16</f>
        <v>451479.017508371</v>
      </c>
      <c r="U17" s="18" t="n">
        <f aca="false">U15-U16</f>
        <v>491292.921581999</v>
      </c>
      <c r="V17" s="18" t="n">
        <f aca="false">V15-V16</f>
        <v>533239.660176256</v>
      </c>
      <c r="W17" s="18" t="n">
        <f aca="false">W15-W16</f>
        <v>577466.831669093</v>
      </c>
      <c r="X17" s="112"/>
    </row>
    <row r="18" customFormat="false" ht="12.75" hidden="false" customHeight="false" outlineLevel="0" collapsed="false">
      <c r="A18" s="106" t="n">
        <f aca="false">A17+1</f>
        <v>18</v>
      </c>
      <c r="B18" s="11" t="s">
        <v>148</v>
      </c>
      <c r="D18" s="18" t="n">
        <f aca="false">'EBSCS Cap'!D22</f>
        <v>340.485066472092</v>
      </c>
      <c r="E18" s="18" t="n">
        <f aca="false">'EBSCS Cap'!E22</f>
        <v>1334.27286887301</v>
      </c>
      <c r="F18" s="18" t="n">
        <f aca="false">'EBSCS Cap'!F22</f>
        <v>3046.53587805761</v>
      </c>
      <c r="G18" s="18" t="n">
        <f aca="false">'EBSCS Cap'!G22</f>
        <v>2059.50847900659</v>
      </c>
      <c r="H18" s="18" t="n">
        <f aca="false">'EBSCS Cap'!H22</f>
        <v>6.76040334990743</v>
      </c>
      <c r="I18" s="18" t="n">
        <f aca="false">'EBSCS Cap'!I22</f>
        <v>0</v>
      </c>
      <c r="J18" s="18" t="n">
        <f aca="false">'EBSCS Cap'!J22</f>
        <v>0</v>
      </c>
      <c r="K18" s="18" t="n">
        <f aca="false">'EBSCS Cap'!K22</f>
        <v>0</v>
      </c>
      <c r="L18" s="18" t="n">
        <f aca="false">'EBSCS Cap'!L22</f>
        <v>0</v>
      </c>
      <c r="M18" s="18" t="n">
        <f aca="false">'EBSCS Cap'!M22</f>
        <v>0</v>
      </c>
      <c r="N18" s="18" t="n">
        <f aca="false">'EBSCS Cap'!N22</f>
        <v>0</v>
      </c>
      <c r="O18" s="18" t="n">
        <f aca="false">'EBSCS Cap'!O22</f>
        <v>0</v>
      </c>
      <c r="P18" s="18" t="n">
        <f aca="false">'EBSCS Cap'!P22</f>
        <v>0</v>
      </c>
      <c r="Q18" s="18" t="n">
        <f aca="false">'EBSCS Cap'!Q22</f>
        <v>0</v>
      </c>
      <c r="R18" s="18" t="n">
        <f aca="false">'EBSCS Cap'!R22</f>
        <v>0</v>
      </c>
      <c r="S18" s="18" t="n">
        <f aca="false">'EBSCS Cap'!S22</f>
        <v>0</v>
      </c>
      <c r="T18" s="18" t="n">
        <f aca="false">'EBSCS Cap'!T22</f>
        <v>0</v>
      </c>
      <c r="U18" s="18" t="n">
        <f aca="false">'EBSCS Cap'!U22</f>
        <v>0</v>
      </c>
      <c r="V18" s="18" t="n">
        <f aca="false">'EBSCS Cap'!V22</f>
        <v>0</v>
      </c>
      <c r="W18" s="18" t="n">
        <f aca="false">'EBSCS Cap'!W22</f>
        <v>0</v>
      </c>
      <c r="X18" s="112"/>
    </row>
    <row r="19" customFormat="false" ht="12.75" hidden="false" customHeight="false" outlineLevel="0" collapsed="false">
      <c r="A19" s="106" t="n">
        <f aca="false">A18+1</f>
        <v>19</v>
      </c>
      <c r="B19" s="11" t="s">
        <v>149</v>
      </c>
      <c r="D19" s="18" t="n">
        <f aca="false">D17-D18</f>
        <v>-6037.39538060126</v>
      </c>
      <c r="E19" s="18" t="n">
        <f aca="false">E17-E18</f>
        <v>-8125.14113862133</v>
      </c>
      <c r="F19" s="18" t="n">
        <f aca="false">F17-F18</f>
        <v>-8980.63197465259</v>
      </c>
      <c r="G19" s="18" t="n">
        <f aca="false">G17-G18</f>
        <v>16255.8904539558</v>
      </c>
      <c r="H19" s="18" t="n">
        <f aca="false">H17-H18</f>
        <v>45877.8489670973</v>
      </c>
      <c r="I19" s="18" t="n">
        <f aca="false">I17-I18</f>
        <v>79734.9975029923</v>
      </c>
      <c r="J19" s="18" t="n">
        <f aca="false">J17-J18</f>
        <v>118221.332873988</v>
      </c>
      <c r="K19" s="18" t="n">
        <f aca="false">K17-K18</f>
        <v>157869.053581963</v>
      </c>
      <c r="L19" s="18" t="n">
        <f aca="false">L17-L18</f>
        <v>199354.526291217</v>
      </c>
      <c r="M19" s="18" t="n">
        <f aca="false">M17-M18</f>
        <v>241659.730287797</v>
      </c>
      <c r="N19" s="18" t="n">
        <f aca="false">N17-N18</f>
        <v>269228.674903874</v>
      </c>
      <c r="O19" s="18" t="n">
        <f aca="false">O17-O18</f>
        <v>301473.755951078</v>
      </c>
      <c r="P19" s="18" t="n">
        <f aca="false">P17-P18</f>
        <v>332489.86706226</v>
      </c>
      <c r="Q19" s="18" t="n">
        <f aca="false">Q17-Q18</f>
        <v>365395.674408272</v>
      </c>
      <c r="R19" s="18" t="n">
        <f aca="false">R17-R18</f>
        <v>395953.042094733</v>
      </c>
      <c r="S19" s="18" t="n">
        <f aca="false">S17-S18</f>
        <v>423169.212155298</v>
      </c>
      <c r="T19" s="18" t="n">
        <f aca="false">T17-T18</f>
        <v>451479.017508371</v>
      </c>
      <c r="U19" s="18" t="n">
        <f aca="false">U17-U18</f>
        <v>491292.921581999</v>
      </c>
      <c r="V19" s="18" t="n">
        <f aca="false">V17-V18</f>
        <v>533239.660176256</v>
      </c>
      <c r="W19" s="18" t="n">
        <f aca="false">W17-W18</f>
        <v>577466.831669093</v>
      </c>
      <c r="X19" s="112"/>
    </row>
    <row r="20" customFormat="false" ht="12.75" hidden="false" customHeight="false" outlineLevel="0" collapsed="false">
      <c r="A20" s="106" t="n">
        <f aca="false">A19+1</f>
        <v>20</v>
      </c>
      <c r="B20" s="11" t="s">
        <v>150</v>
      </c>
      <c r="D20" s="18" t="n">
        <f aca="false">'EBSCS Tax'!D11</f>
        <v>-2354.58419843449</v>
      </c>
      <c r="E20" s="18" t="n">
        <f aca="false">'EBSCS Tax'!E11</f>
        <v>-3168.80504406232</v>
      </c>
      <c r="F20" s="18" t="n">
        <f aca="false">'EBSCS Tax'!F11</f>
        <v>-3502.44647011451</v>
      </c>
      <c r="G20" s="18" t="n">
        <f aca="false">'EBSCS Tax'!G11</f>
        <v>6339.79727704276</v>
      </c>
      <c r="H20" s="18" t="n">
        <f aca="false">'EBSCS Tax'!H11</f>
        <v>17892.3610971679</v>
      </c>
      <c r="I20" s="18" t="n">
        <f aca="false">'EBSCS Tax'!I11</f>
        <v>31096.649026167</v>
      </c>
      <c r="J20" s="18" t="n">
        <f aca="false">'EBSCS Tax'!J11</f>
        <v>46106.3198208554</v>
      </c>
      <c r="K20" s="18" t="n">
        <f aca="false">'EBSCS Tax'!K11</f>
        <v>61568.9308969655</v>
      </c>
      <c r="L20" s="18" t="n">
        <f aca="false">'EBSCS Tax'!L11</f>
        <v>77748.2652535745</v>
      </c>
      <c r="M20" s="18" t="n">
        <f aca="false">'EBSCS Tax'!M11</f>
        <v>94247.2948122409</v>
      </c>
      <c r="N20" s="18" t="n">
        <f aca="false">'EBSCS Tax'!N11</f>
        <v>104999.183212511</v>
      </c>
      <c r="O20" s="18" t="n">
        <f aca="false">'EBSCS Tax'!O11</f>
        <v>117574.76482092</v>
      </c>
      <c r="P20" s="18" t="n">
        <f aca="false">'EBSCS Tax'!P11</f>
        <v>129671.048154282</v>
      </c>
      <c r="Q20" s="18" t="n">
        <f aca="false">'EBSCS Tax'!Q11</f>
        <v>142504.313019226</v>
      </c>
      <c r="R20" s="18" t="n">
        <f aca="false">'EBSCS Tax'!R11</f>
        <v>154421.686416946</v>
      </c>
      <c r="S20" s="18" t="n">
        <f aca="false">'EBSCS Tax'!S11</f>
        <v>165035.992740566</v>
      </c>
      <c r="T20" s="18" t="n">
        <f aca="false">'EBSCS Tax'!T11</f>
        <v>176076.816828265</v>
      </c>
      <c r="U20" s="18" t="n">
        <f aca="false">'EBSCS Tax'!U11</f>
        <v>191604.23941698</v>
      </c>
      <c r="V20" s="18" t="n">
        <f aca="false">'EBSCS Tax'!V11</f>
        <v>207963.46746874</v>
      </c>
      <c r="W20" s="18" t="n">
        <f aca="false">'EBSCS Tax'!W11</f>
        <v>225212.064350946</v>
      </c>
      <c r="X20" s="112"/>
    </row>
    <row r="21" customFormat="false" ht="12.75" hidden="false" customHeight="false" outlineLevel="0" collapsed="false">
      <c r="A21" s="106" t="n">
        <f aca="false">A20+1</f>
        <v>21</v>
      </c>
      <c r="B21" s="11" t="s">
        <v>151</v>
      </c>
      <c r="D21" s="18" t="n">
        <f aca="false">D19-D20</f>
        <v>-3682.81118216677</v>
      </c>
      <c r="E21" s="18" t="n">
        <f aca="false">E19-E20</f>
        <v>-4956.33609455901</v>
      </c>
      <c r="F21" s="18" t="n">
        <f aca="false">F19-F20</f>
        <v>-5478.18550453808</v>
      </c>
      <c r="G21" s="18" t="n">
        <f aca="false">G19-G20</f>
        <v>9916.09317691303</v>
      </c>
      <c r="H21" s="18" t="n">
        <f aca="false">H19-H20</f>
        <v>27985.4878699293</v>
      </c>
      <c r="I21" s="18" t="n">
        <f aca="false">I19-I20</f>
        <v>48638.3484768253</v>
      </c>
      <c r="J21" s="18" t="n">
        <f aca="false">J19-J20</f>
        <v>72115.0130531328</v>
      </c>
      <c r="K21" s="18" t="n">
        <f aca="false">K19-K20</f>
        <v>96300.1226849973</v>
      </c>
      <c r="L21" s="18" t="n">
        <f aca="false">L19-L20</f>
        <v>121606.261037642</v>
      </c>
      <c r="M21" s="18" t="n">
        <f aca="false">M19-M20</f>
        <v>147412.435475556</v>
      </c>
      <c r="N21" s="18" t="n">
        <f aca="false">N19-N20</f>
        <v>164229.491691363</v>
      </c>
      <c r="O21" s="18" t="n">
        <f aca="false">O19-O20</f>
        <v>183898.991130158</v>
      </c>
      <c r="P21" s="18" t="n">
        <f aca="false">P19-P20</f>
        <v>202818.818907979</v>
      </c>
      <c r="Q21" s="18" t="n">
        <f aca="false">Q19-Q20</f>
        <v>222891.361389046</v>
      </c>
      <c r="R21" s="18" t="n">
        <f aca="false">R19-R20</f>
        <v>241531.355677787</v>
      </c>
      <c r="S21" s="18" t="n">
        <f aca="false">S19-S20</f>
        <v>258133.219414732</v>
      </c>
      <c r="T21" s="18" t="n">
        <f aca="false">T19-T20</f>
        <v>275402.200680106</v>
      </c>
      <c r="U21" s="18" t="n">
        <f aca="false">U19-U20</f>
        <v>299688.682165019</v>
      </c>
      <c r="V21" s="18" t="n">
        <f aca="false">V19-V20</f>
        <v>325276.192707516</v>
      </c>
      <c r="W21" s="18" t="n">
        <f aca="false">W19-W20</f>
        <v>352254.767318147</v>
      </c>
      <c r="X21" s="112"/>
    </row>
    <row r="22" customFormat="false" ht="12.75" hidden="false" customHeight="false" outlineLevel="0" collapsed="false">
      <c r="A22" s="106" t="n">
        <f aca="false">A21+1</f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C22" activeCellId="0" sqref="C2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2" width="4.7"/>
    <col collapsed="false" customWidth="true" hidden="false" outlineLevel="0" max="2" min="2" style="11" width="28.7"/>
    <col collapsed="false" customWidth="true" hidden="false" outlineLevel="0" max="3" min="3" style="11" width="11.13"/>
    <col collapsed="false" customWidth="true" hidden="false" outlineLevel="0" max="4" min="4" style="103" width="10.99"/>
    <col collapsed="false" customWidth="true" hidden="false" outlineLevel="0" max="5" min="5" style="103" width="9.99"/>
    <col collapsed="false" customWidth="true" hidden="false" outlineLevel="0" max="6" min="6" style="103" width="8.14"/>
    <col collapsed="false" customWidth="true" hidden="false" outlineLevel="0" max="9" min="7" style="103" width="8.28"/>
    <col collapsed="false" customWidth="false" hidden="false" outlineLevel="0" max="10" min="10" style="103" width="9.14"/>
    <col collapsed="false" customWidth="true" hidden="false" outlineLevel="0" max="11" min="11" style="103" width="9.56"/>
    <col collapsed="false" customWidth="true" hidden="false" outlineLevel="0" max="12" min="12" style="103" width="9.41"/>
    <col collapsed="false" customWidth="true" hidden="false" outlineLevel="0" max="13" min="13" style="103" width="9.56"/>
    <col collapsed="false" customWidth="true" hidden="false" outlineLevel="0" max="18" min="14" style="103" width="10.71"/>
    <col collapsed="false" customWidth="true" hidden="false" outlineLevel="0" max="19" min="19" style="103" width="9.85"/>
    <col collapsed="false" customWidth="true" hidden="false" outlineLevel="0" max="20" min="20" style="103" width="9.99"/>
    <col collapsed="false" customWidth="true" hidden="false" outlineLevel="0" max="21" min="21" style="103" width="10.71"/>
    <col collapsed="false" customWidth="true" hidden="false" outlineLevel="0" max="22" min="22" style="103" width="9.28"/>
    <col collapsed="false" customWidth="true" hidden="false" outlineLevel="0" max="23" min="23" style="103" width="10.71"/>
    <col collapsed="false" customWidth="false" hidden="false" outlineLevel="0" max="24" min="24" style="102" width="9.14"/>
    <col collapsed="false" customWidth="false" hidden="false" outlineLevel="0" max="257" min="25" style="11" width="9.14"/>
  </cols>
  <sheetData>
    <row r="1" customFormat="false" ht="12.75" hidden="false" customHeight="false" outlineLevel="0" collapsed="false">
      <c r="A1" s="3" t="n">
        <v>1</v>
      </c>
      <c r="B1" s="104" t="s">
        <v>190</v>
      </c>
      <c r="C1" s="104"/>
      <c r="X1" s="105" t="s">
        <v>135</v>
      </c>
    </row>
    <row r="2" customFormat="false" ht="12.75" hidden="false" customHeight="false" outlineLevel="0" collapsed="false">
      <c r="A2" s="106" t="n">
        <f aca="false">A1+1</f>
        <v>2</v>
      </c>
      <c r="B2" s="107"/>
      <c r="C2" s="108" t="s">
        <v>2</v>
      </c>
      <c r="D2" s="109" t="n">
        <v>2001</v>
      </c>
      <c r="E2" s="109" t="n">
        <f aca="false">D2+1</f>
        <v>2002</v>
      </c>
      <c r="F2" s="109" t="n">
        <f aca="false">E2+1</f>
        <v>2003</v>
      </c>
      <c r="G2" s="109" t="n">
        <f aca="false">F2+1</f>
        <v>2004</v>
      </c>
      <c r="H2" s="109" t="n">
        <f aca="false">G2+1</f>
        <v>2005</v>
      </c>
      <c r="I2" s="109" t="n">
        <f aca="false">H2+1</f>
        <v>2006</v>
      </c>
      <c r="J2" s="109" t="n">
        <f aca="false">I2+1</f>
        <v>2007</v>
      </c>
      <c r="K2" s="109" t="n">
        <f aca="false">J2+1</f>
        <v>2008</v>
      </c>
      <c r="L2" s="109" t="n">
        <f aca="false">K2+1</f>
        <v>2009</v>
      </c>
      <c r="M2" s="109" t="n">
        <f aca="false">L2+1</f>
        <v>2010</v>
      </c>
      <c r="N2" s="109" t="n">
        <f aca="false">M2+1</f>
        <v>2011</v>
      </c>
      <c r="O2" s="109" t="n">
        <f aca="false">N2+1</f>
        <v>2012</v>
      </c>
      <c r="P2" s="109" t="n">
        <f aca="false">O2+1</f>
        <v>2013</v>
      </c>
      <c r="Q2" s="109" t="n">
        <f aca="false">P2+1</f>
        <v>2014</v>
      </c>
      <c r="R2" s="109" t="n">
        <f aca="false">Q2+1</f>
        <v>2015</v>
      </c>
      <c r="S2" s="109" t="n">
        <f aca="false">R2+1</f>
        <v>2016</v>
      </c>
      <c r="T2" s="109" t="n">
        <f aca="false">S2+1</f>
        <v>2017</v>
      </c>
      <c r="U2" s="109" t="n">
        <f aca="false">T2+1</f>
        <v>2018</v>
      </c>
      <c r="V2" s="109" t="n">
        <f aca="false">U2+1</f>
        <v>2019</v>
      </c>
      <c r="W2" s="109" t="n">
        <f aca="false">V2+1</f>
        <v>2020</v>
      </c>
      <c r="X2" s="110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  <c r="EH2" s="107"/>
      <c r="EI2" s="107"/>
      <c r="EJ2" s="107"/>
      <c r="EK2" s="107"/>
      <c r="EL2" s="107"/>
      <c r="EM2" s="107"/>
      <c r="EN2" s="107"/>
      <c r="EO2" s="107"/>
      <c r="EP2" s="107"/>
      <c r="EQ2" s="107"/>
      <c r="ER2" s="107"/>
      <c r="ES2" s="107"/>
      <c r="ET2" s="107"/>
      <c r="EU2" s="107"/>
      <c r="EV2" s="107"/>
      <c r="EW2" s="107"/>
      <c r="EX2" s="107"/>
      <c r="EY2" s="107"/>
      <c r="EZ2" s="107"/>
      <c r="FA2" s="107"/>
      <c r="FB2" s="107"/>
      <c r="FC2" s="107"/>
      <c r="FD2" s="107"/>
      <c r="FE2" s="107"/>
      <c r="FF2" s="107"/>
      <c r="FG2" s="107"/>
      <c r="FH2" s="107"/>
      <c r="FI2" s="107"/>
      <c r="FJ2" s="107"/>
      <c r="FK2" s="107"/>
      <c r="FL2" s="107"/>
      <c r="FM2" s="107"/>
      <c r="FN2" s="107"/>
      <c r="FO2" s="107"/>
      <c r="FP2" s="107"/>
      <c r="FQ2" s="107"/>
      <c r="FR2" s="107"/>
      <c r="FS2" s="107"/>
      <c r="FT2" s="107"/>
      <c r="FU2" s="107"/>
      <c r="FV2" s="107"/>
      <c r="FW2" s="107"/>
      <c r="FX2" s="107"/>
      <c r="FY2" s="107"/>
      <c r="FZ2" s="107"/>
      <c r="GA2" s="107"/>
      <c r="GB2" s="107"/>
      <c r="GC2" s="107"/>
      <c r="GD2" s="107"/>
      <c r="GE2" s="107"/>
      <c r="GF2" s="107"/>
      <c r="GG2" s="107"/>
      <c r="GH2" s="107"/>
      <c r="GI2" s="107"/>
      <c r="GJ2" s="107"/>
      <c r="GK2" s="107"/>
      <c r="GL2" s="107"/>
      <c r="GM2" s="107"/>
      <c r="GN2" s="107"/>
      <c r="GO2" s="107"/>
      <c r="GP2" s="107"/>
      <c r="GQ2" s="107"/>
      <c r="GR2" s="107"/>
      <c r="GS2" s="107"/>
      <c r="GT2" s="107"/>
      <c r="GU2" s="107"/>
      <c r="GV2" s="107"/>
      <c r="GW2" s="107"/>
      <c r="GX2" s="107"/>
      <c r="GY2" s="107"/>
      <c r="GZ2" s="107"/>
      <c r="HA2" s="107"/>
      <c r="HB2" s="107"/>
      <c r="HC2" s="107"/>
      <c r="HD2" s="107"/>
      <c r="HE2" s="107"/>
      <c r="HF2" s="107"/>
      <c r="HG2" s="107"/>
      <c r="HH2" s="107"/>
      <c r="HI2" s="107"/>
      <c r="HJ2" s="107"/>
      <c r="HK2" s="107"/>
      <c r="HL2" s="107"/>
      <c r="HM2" s="107"/>
      <c r="HN2" s="107"/>
      <c r="HO2" s="107"/>
      <c r="HP2" s="107"/>
      <c r="HQ2" s="107"/>
      <c r="HR2" s="107"/>
      <c r="HS2" s="107"/>
      <c r="HT2" s="107"/>
      <c r="HU2" s="107"/>
      <c r="HV2" s="107"/>
      <c r="HW2" s="107"/>
      <c r="HX2" s="107"/>
      <c r="HY2" s="107"/>
      <c r="HZ2" s="107"/>
      <c r="IA2" s="107"/>
      <c r="IB2" s="107"/>
      <c r="IC2" s="107"/>
      <c r="ID2" s="107"/>
      <c r="IE2" s="107"/>
      <c r="IF2" s="107"/>
      <c r="IG2" s="107"/>
      <c r="IH2" s="107"/>
      <c r="II2" s="107"/>
      <c r="IJ2" s="107"/>
      <c r="IK2" s="107"/>
      <c r="IL2" s="107"/>
      <c r="IM2" s="107"/>
      <c r="IN2" s="107"/>
      <c r="IO2" s="107"/>
      <c r="IP2" s="107"/>
      <c r="IQ2" s="107"/>
      <c r="IR2" s="107"/>
      <c r="IS2" s="107"/>
      <c r="IT2" s="107"/>
      <c r="IU2" s="107"/>
      <c r="IV2" s="107"/>
      <c r="IW2" s="107"/>
    </row>
    <row r="3" customFormat="false" ht="13.5" hidden="false" customHeight="false" outlineLevel="0" collapsed="false">
      <c r="A3" s="106" t="n">
        <f aca="false">A2+1</f>
        <v>3</v>
      </c>
      <c r="B3" s="111" t="s">
        <v>136</v>
      </c>
      <c r="C3" s="111"/>
      <c r="X3" s="112"/>
    </row>
    <row r="4" customFormat="false" ht="12.75" hidden="false" customHeight="false" outlineLevel="0" collapsed="false">
      <c r="A4" s="106" t="n">
        <f aca="false">A3+1</f>
        <v>4</v>
      </c>
      <c r="B4" s="11" t="s">
        <v>137</v>
      </c>
      <c r="D4" s="18" t="n">
        <f aca="false">Assumptions!D11</f>
        <v>557.561769674205</v>
      </c>
      <c r="E4" s="18" t="n">
        <f aca="false">Assumptions!E11</f>
        <v>2825.10377411631</v>
      </c>
      <c r="F4" s="18" t="n">
        <f aca="false">Assumptions!F11</f>
        <v>11132.3076404462</v>
      </c>
      <c r="G4" s="18" t="n">
        <f aca="false">Assumptions!G11</f>
        <v>38904.2202005133</v>
      </c>
      <c r="H4" s="18" t="n">
        <f aca="false">Assumptions!H11</f>
        <v>81719.3822915671</v>
      </c>
      <c r="I4" s="18" t="n">
        <f aca="false">Assumptions!I11</f>
        <v>129973.051707761</v>
      </c>
      <c r="J4" s="18" t="n">
        <f aca="false">Assumptions!J11</f>
        <v>190159.046081158</v>
      </c>
      <c r="K4" s="18" t="n">
        <f aca="false">Assumptions!K11</f>
        <v>252697.335654436</v>
      </c>
      <c r="L4" s="18" t="n">
        <f aca="false">Assumptions!L11</f>
        <v>316880.139394265</v>
      </c>
      <c r="M4" s="18" t="n">
        <f aca="false">Assumptions!M11</f>
        <v>382638.259751973</v>
      </c>
      <c r="N4" s="18" t="n">
        <f aca="false">Assumptions!N11</f>
        <v>424905.585332354</v>
      </c>
      <c r="O4" s="18" t="n">
        <f aca="false">Assumptions!O11</f>
        <v>475059.182227788</v>
      </c>
      <c r="P4" s="18" t="n">
        <f aca="false">Assumptions!P11</f>
        <v>522921.740432095</v>
      </c>
      <c r="Q4" s="18" t="n">
        <f aca="false">Assumptions!Q11</f>
        <v>573997.324125022</v>
      </c>
      <c r="R4" s="18" t="n">
        <f aca="false">Assumptions!R11</f>
        <v>621133.766805526</v>
      </c>
      <c r="S4" s="18" t="n">
        <f aca="false">Assumptions!S11</f>
        <v>663337.540358987</v>
      </c>
      <c r="T4" s="18" t="n">
        <f aca="false">Assumptions!T11</f>
        <v>707421.604603203</v>
      </c>
      <c r="U4" s="18" t="n">
        <f aca="false">Assumptions!U11</f>
        <v>769460.349742109</v>
      </c>
      <c r="V4" s="18" t="n">
        <f aca="false">Assumptions!V11</f>
        <v>834841.885531527</v>
      </c>
      <c r="W4" s="18" t="n">
        <f aca="false">Assumptions!W11</f>
        <v>903730.007792363</v>
      </c>
      <c r="X4" s="113"/>
    </row>
    <row r="5" customFormat="false" ht="12.75" hidden="false" customHeight="false" outlineLevel="0" collapsed="false">
      <c r="A5" s="106" t="n">
        <f aca="false">A4+1</f>
        <v>5</v>
      </c>
      <c r="B5" s="11" t="s">
        <v>138</v>
      </c>
      <c r="D5" s="18" t="n">
        <f aca="false">Assumptions!D21</f>
        <v>869.447884585713</v>
      </c>
      <c r="E5" s="18" t="n">
        <f aca="false">Assumptions!E21</f>
        <v>3158.34292479725</v>
      </c>
      <c r="F5" s="18" t="n">
        <f aca="false">Assumptions!F21</f>
        <v>10590.6868553082</v>
      </c>
      <c r="G5" s="18" t="n">
        <f aca="false">Assumptions!G21</f>
        <v>0</v>
      </c>
      <c r="H5" s="18" t="n">
        <f aca="false">Assumptions!H21</f>
        <v>0</v>
      </c>
      <c r="I5" s="18" t="n">
        <f aca="false">Assumptions!I21</f>
        <v>0</v>
      </c>
      <c r="J5" s="18" t="n">
        <f aca="false">Assumptions!J21</f>
        <v>0</v>
      </c>
      <c r="K5" s="18" t="n">
        <f aca="false">Assumptions!K21</f>
        <v>0</v>
      </c>
      <c r="L5" s="18" t="n">
        <f aca="false">Assumptions!L21</f>
        <v>0</v>
      </c>
      <c r="M5" s="18" t="n">
        <f aca="false">Assumptions!M21</f>
        <v>0</v>
      </c>
      <c r="N5" s="18" t="n">
        <f aca="false">Assumptions!N21</f>
        <v>0</v>
      </c>
      <c r="O5" s="18" t="n">
        <f aca="false">Assumptions!O21</f>
        <v>0</v>
      </c>
      <c r="P5" s="18" t="n">
        <f aca="false">Assumptions!P21</f>
        <v>0</v>
      </c>
      <c r="Q5" s="18" t="n">
        <f aca="false">Assumptions!Q21</f>
        <v>0</v>
      </c>
      <c r="R5" s="18" t="n">
        <f aca="false">Assumptions!R21</f>
        <v>0</v>
      </c>
      <c r="S5" s="18" t="n">
        <f aca="false">Assumptions!S21</f>
        <v>0</v>
      </c>
      <c r="T5" s="18" t="n">
        <f aca="false">Assumptions!T21</f>
        <v>0</v>
      </c>
      <c r="U5" s="18" t="n">
        <f aca="false">Assumptions!U21</f>
        <v>0</v>
      </c>
      <c r="V5" s="18" t="n">
        <f aca="false">Assumptions!V21</f>
        <v>0</v>
      </c>
      <c r="W5" s="18" t="n">
        <f aca="false">Assumptions!W21</f>
        <v>0</v>
      </c>
      <c r="X5" s="112"/>
    </row>
    <row r="6" customFormat="false" ht="12.75" hidden="false" customHeight="false" outlineLevel="0" collapsed="false">
      <c r="A6" s="106" t="n">
        <f aca="false">A5+1</f>
        <v>6</v>
      </c>
      <c r="B6" s="114" t="s">
        <v>139</v>
      </c>
      <c r="C6" s="115"/>
      <c r="D6" s="116" t="n">
        <f aca="false">Assumptions!D18</f>
        <v>145.198377519324</v>
      </c>
      <c r="E6" s="116" t="n">
        <f aca="false">Assumptions!E18</f>
        <v>672.643755741978</v>
      </c>
      <c r="F6" s="116" t="n">
        <f aca="false">Assumptions!F18</f>
        <v>2441.29553518556</v>
      </c>
      <c r="G6" s="116" t="n">
        <f aca="false">Assumptions!G18</f>
        <v>7907.36182937262</v>
      </c>
      <c r="H6" s="116" t="n">
        <f aca="false">Assumptions!H18</f>
        <v>15477.1557370392</v>
      </c>
      <c r="I6" s="116" t="n">
        <f aca="false">Assumptions!I18</f>
        <v>24616.1082779851</v>
      </c>
      <c r="J6" s="116" t="n">
        <f aca="false">Assumptions!J18</f>
        <v>36014.9708487041</v>
      </c>
      <c r="K6" s="116" t="n">
        <f aca="false">Assumptions!K18</f>
        <v>47859.3438739462</v>
      </c>
      <c r="L6" s="116" t="n">
        <f aca="false">Assumptions!L18</f>
        <v>60015.1779155805</v>
      </c>
      <c r="M6" s="116" t="n">
        <f aca="false">Assumptions!M18</f>
        <v>72469.3673772677</v>
      </c>
      <c r="N6" s="116" t="n">
        <f aca="false">Assumptions!N18</f>
        <v>80474.5426765822</v>
      </c>
      <c r="O6" s="116" t="n">
        <f aca="false">Assumptions!O18</f>
        <v>89973.329967384</v>
      </c>
      <c r="P6" s="116" t="n">
        <f aca="false">Assumptions!P18</f>
        <v>99038.2084151695</v>
      </c>
      <c r="Q6" s="116" t="n">
        <f aca="false">Assumptions!Q18</f>
        <v>108711.614417618</v>
      </c>
      <c r="R6" s="116" t="n">
        <f aca="false">Assumptions!R18</f>
        <v>117638.970985895</v>
      </c>
      <c r="S6" s="116" t="n">
        <f aca="false">Assumptions!S18</f>
        <v>125632.109916475</v>
      </c>
      <c r="T6" s="116" t="n">
        <f aca="false">Assumptions!T18</f>
        <v>133981.364508182</v>
      </c>
      <c r="U6" s="116" t="n">
        <f aca="false">Assumptions!U18</f>
        <v>145731.126845096</v>
      </c>
      <c r="V6" s="116" t="n">
        <f aca="false">Assumptions!V18</f>
        <v>158113.99347188</v>
      </c>
      <c r="W6" s="116" t="n">
        <f aca="false">Assumptions!W18</f>
        <v>171160.986324311</v>
      </c>
      <c r="X6" s="112"/>
    </row>
    <row r="7" customFormat="false" ht="12.75" hidden="false" customHeight="false" outlineLevel="0" collapsed="false">
      <c r="A7" s="106" t="n">
        <f aca="false">A6+1</f>
        <v>7</v>
      </c>
      <c r="B7" s="117" t="s">
        <v>140</v>
      </c>
      <c r="C7" s="118"/>
      <c r="D7" s="119" t="n">
        <f aca="false">SUM(D4:D6)</f>
        <v>1572.20803177924</v>
      </c>
      <c r="E7" s="119" t="n">
        <f aca="false">SUM(E4:E6)</f>
        <v>6656.09045465553</v>
      </c>
      <c r="F7" s="119" t="n">
        <f aca="false">SUM(F4:F6)</f>
        <v>24164.2900309399</v>
      </c>
      <c r="G7" s="119" t="n">
        <f aca="false">SUM(G4:G6)</f>
        <v>46811.5820298859</v>
      </c>
      <c r="H7" s="119" t="n">
        <f aca="false">SUM(H4:H6)</f>
        <v>97196.5380286063</v>
      </c>
      <c r="I7" s="119" t="n">
        <f aca="false">SUM(I4:I6)</f>
        <v>154589.159985747</v>
      </c>
      <c r="J7" s="119" t="n">
        <f aca="false">SUM(J4:J6)</f>
        <v>226174.016929862</v>
      </c>
      <c r="K7" s="119" t="n">
        <f aca="false">SUM(K4:K6)</f>
        <v>300556.679528382</v>
      </c>
      <c r="L7" s="119" t="n">
        <f aca="false">SUM(L4:L6)</f>
        <v>376895.317309845</v>
      </c>
      <c r="M7" s="119" t="n">
        <f aca="false">SUM(M4:M6)</f>
        <v>455107.627129241</v>
      </c>
      <c r="N7" s="119" t="n">
        <f aca="false">SUM(N4:N6)</f>
        <v>505380.128008936</v>
      </c>
      <c r="O7" s="119" t="n">
        <f aca="false">SUM(O4:O6)</f>
        <v>565032.512195172</v>
      </c>
      <c r="P7" s="119" t="n">
        <f aca="false">SUM(P4:P6)</f>
        <v>621959.948847265</v>
      </c>
      <c r="Q7" s="119" t="n">
        <f aca="false">SUM(Q4:Q6)</f>
        <v>682708.938542639</v>
      </c>
      <c r="R7" s="119" t="n">
        <f aca="false">SUM(R4:R6)</f>
        <v>738772.737791421</v>
      </c>
      <c r="S7" s="119" t="n">
        <f aca="false">SUM(S4:S6)</f>
        <v>788969.650275462</v>
      </c>
      <c r="T7" s="119" t="n">
        <f aca="false">SUM(T4:T6)</f>
        <v>841402.969111386</v>
      </c>
      <c r="U7" s="119" t="n">
        <f aca="false">SUM(U4:U6)</f>
        <v>915191.476587205</v>
      </c>
      <c r="V7" s="119" t="n">
        <f aca="false">SUM(V4:V6)</f>
        <v>992955.879003407</v>
      </c>
      <c r="W7" s="120" t="n">
        <f aca="false">SUM(W4:W6)</f>
        <v>1074890.99411667</v>
      </c>
      <c r="X7" s="112"/>
    </row>
    <row r="8" customFormat="false" ht="13.5" hidden="false" customHeight="false" outlineLevel="0" collapsed="false">
      <c r="A8" s="106" t="n">
        <f aca="false">A7+1</f>
        <v>8</v>
      </c>
      <c r="B8" s="111" t="s">
        <v>30</v>
      </c>
      <c r="C8" s="111"/>
      <c r="X8" s="112"/>
    </row>
    <row r="9" customFormat="false" ht="12.75" hidden="false" customHeight="false" outlineLevel="0" collapsed="false">
      <c r="A9" s="106" t="n">
        <f aca="false">A8+1</f>
        <v>9</v>
      </c>
      <c r="B9" s="11" t="s">
        <v>141</v>
      </c>
      <c r="D9" s="18" t="n">
        <f aca="false">Assumptions!D25</f>
        <v>313.548221537829</v>
      </c>
      <c r="E9" s="18" t="n">
        <f aca="false">Assumptions!E25</f>
        <v>338.981785552269</v>
      </c>
      <c r="F9" s="18" t="n">
        <f aca="false">Assumptions!F25</f>
        <v>615.334767505509</v>
      </c>
      <c r="G9" s="18" t="n">
        <f aca="false">Assumptions!G25</f>
        <v>1539.21372533707</v>
      </c>
      <c r="H9" s="18" t="n">
        <f aca="false">Assumptions!H25</f>
        <v>2963.53145089947</v>
      </c>
      <c r="I9" s="18" t="n">
        <f aca="false">Assumptions!I25</f>
        <v>4568.77018681153</v>
      </c>
      <c r="J9" s="18" t="n">
        <f aca="false">Assumptions!J25</f>
        <v>6570.95759963318</v>
      </c>
      <c r="K9" s="18" t="n">
        <f aca="false">Assumptions!K25</f>
        <v>8651.3980327709</v>
      </c>
      <c r="L9" s="18" t="n">
        <f aca="false">Assumptions!L25</f>
        <v>10786.5459705159</v>
      </c>
      <c r="M9" s="18" t="n">
        <f aca="false">Assumptions!M25</f>
        <v>12974.0994410823</v>
      </c>
      <c r="N9" s="18" t="n">
        <f aca="false">Assumptions!N25</f>
        <v>14380.1924720563</v>
      </c>
      <c r="O9" s="18" t="n">
        <f aca="false">Assumptions!O25</f>
        <v>16048.6354621111</v>
      </c>
      <c r="P9" s="18" t="n">
        <f aca="false">Assumptions!P25</f>
        <v>17640.8632317077</v>
      </c>
      <c r="Q9" s="18" t="n">
        <f aca="false">Assumptions!Q25</f>
        <v>19339.9776492257</v>
      </c>
      <c r="R9" s="18" t="n">
        <f aca="false">Assumptions!R25</f>
        <v>20908.0499757305</v>
      </c>
      <c r="S9" s="18" t="n">
        <f aca="false">Assumptions!S25</f>
        <v>22312.028842609</v>
      </c>
      <c r="T9" s="18" t="n">
        <f aca="false">Assumptions!T25</f>
        <v>23778.5587131332</v>
      </c>
      <c r="U9" s="18" t="n">
        <f aca="false">Assumptions!U25</f>
        <v>25842.3809680875</v>
      </c>
      <c r="V9" s="18" t="n">
        <f aca="false">Assumptions!V25</f>
        <v>28017.4067253488</v>
      </c>
      <c r="W9" s="18" t="n">
        <f aca="false">Assumptions!W25</f>
        <v>30309.0849258926</v>
      </c>
      <c r="X9" s="112"/>
    </row>
    <row r="10" customFormat="false" ht="12.75" hidden="false" customHeight="false" outlineLevel="0" collapsed="false">
      <c r="A10" s="106" t="n">
        <f aca="false">A9+1</f>
        <v>10</v>
      </c>
      <c r="B10" s="11" t="s">
        <v>142</v>
      </c>
      <c r="D10" s="18" t="n">
        <f aca="false">Assumptions!D58</f>
        <v>394.939586852562</v>
      </c>
      <c r="E10" s="18" t="n">
        <f aca="false">Assumptions!E58</f>
        <v>1829.59101561818</v>
      </c>
      <c r="F10" s="18" t="n">
        <f aca="false">Assumptions!F58</f>
        <v>6640.32385570473</v>
      </c>
      <c r="G10" s="18" t="n">
        <f aca="false">Assumptions!G58</f>
        <v>21508.0241758935</v>
      </c>
      <c r="H10" s="18" t="n">
        <f aca="false">Assumptions!H58</f>
        <v>42097.8636047467</v>
      </c>
      <c r="I10" s="18" t="n">
        <f aca="false">Assumptions!I58</f>
        <v>66955.8145161195</v>
      </c>
      <c r="J10" s="18" t="n">
        <f aca="false">Assumptions!J58</f>
        <v>97960.7207084753</v>
      </c>
      <c r="K10" s="18" t="n">
        <f aca="false">Assumptions!K58</f>
        <v>130177.415337134</v>
      </c>
      <c r="L10" s="18" t="n">
        <f aca="false">Assumptions!L58</f>
        <v>163241.283930379</v>
      </c>
      <c r="M10" s="18" t="n">
        <f aca="false">Assumptions!M58</f>
        <v>197116.679266168</v>
      </c>
      <c r="N10" s="18" t="n">
        <f aca="false">Assumptions!N58</f>
        <v>218890.756080304</v>
      </c>
      <c r="O10" s="18" t="n">
        <f aca="false">Assumptions!O58</f>
        <v>244727.457511284</v>
      </c>
      <c r="P10" s="18" t="n">
        <f aca="false">Assumptions!P58</f>
        <v>269383.926889261</v>
      </c>
      <c r="Q10" s="18" t="n">
        <f aca="false">Assumptions!Q58</f>
        <v>295695.59121592</v>
      </c>
      <c r="R10" s="18" t="n">
        <f aca="false">Assumptions!R58</f>
        <v>319978.001081635</v>
      </c>
      <c r="S10" s="18" t="n">
        <f aca="false">Assumptions!S58</f>
        <v>341719.338972811</v>
      </c>
      <c r="T10" s="18" t="n">
        <f aca="false">Assumptions!T58</f>
        <v>364429.311462256</v>
      </c>
      <c r="U10" s="18" t="n">
        <f aca="false">Assumptions!U58</f>
        <v>396388.665018662</v>
      </c>
      <c r="V10" s="18" t="n">
        <f aca="false">Assumptions!V58</f>
        <v>430070.062243514</v>
      </c>
      <c r="W10" s="18" t="n">
        <f aca="false">Assumptions!W58</f>
        <v>465557.882802126</v>
      </c>
      <c r="X10" s="112"/>
    </row>
    <row r="11" customFormat="false" ht="12.75" hidden="false" customHeight="false" outlineLevel="0" collapsed="false">
      <c r="A11" s="106" t="n">
        <f aca="false">A10+1</f>
        <v>11</v>
      </c>
      <c r="B11" s="11" t="s">
        <v>143</v>
      </c>
      <c r="D11" s="18" t="n">
        <f aca="false">Assumptions!D32</f>
        <v>375</v>
      </c>
      <c r="E11" s="18" t="n">
        <f aca="false">Assumptions!E32</f>
        <v>386.25</v>
      </c>
      <c r="F11" s="18" t="n">
        <f aca="false">Assumptions!F32</f>
        <v>397.8375</v>
      </c>
      <c r="G11" s="18" t="n">
        <f aca="false">Assumptions!G32</f>
        <v>409.772625</v>
      </c>
      <c r="H11" s="18" t="n">
        <f aca="false">Assumptions!H32</f>
        <v>422.06580375</v>
      </c>
      <c r="I11" s="18" t="n">
        <f aca="false">Assumptions!I32</f>
        <v>434.7277778625</v>
      </c>
      <c r="J11" s="18" t="n">
        <f aca="false">Assumptions!J32</f>
        <v>447.769611198375</v>
      </c>
      <c r="K11" s="18" t="n">
        <f aca="false">Assumptions!K32</f>
        <v>461.202699534326</v>
      </c>
      <c r="L11" s="18" t="n">
        <f aca="false">Assumptions!L32</f>
        <v>475.038780520356</v>
      </c>
      <c r="M11" s="18" t="n">
        <f aca="false">Assumptions!M32</f>
        <v>489.289943935967</v>
      </c>
      <c r="N11" s="18" t="n">
        <f aca="false">Assumptions!N32</f>
        <v>503.968642254046</v>
      </c>
      <c r="O11" s="18" t="n">
        <f aca="false">Assumptions!O32</f>
        <v>519.087701521667</v>
      </c>
      <c r="P11" s="18" t="n">
        <f aca="false">Assumptions!P32</f>
        <v>534.660332567317</v>
      </c>
      <c r="Q11" s="18" t="n">
        <f aca="false">Assumptions!Q32</f>
        <v>550.700142544337</v>
      </c>
      <c r="R11" s="18" t="n">
        <f aca="false">Assumptions!R32</f>
        <v>567.221146820667</v>
      </c>
      <c r="S11" s="18" t="n">
        <f aca="false">Assumptions!S32</f>
        <v>584.237781225287</v>
      </c>
      <c r="T11" s="18" t="n">
        <f aca="false">Assumptions!T32</f>
        <v>601.764914662046</v>
      </c>
      <c r="U11" s="18" t="n">
        <f aca="false">Assumptions!U32</f>
        <v>619.817862101907</v>
      </c>
      <c r="V11" s="18" t="n">
        <f aca="false">Assumptions!V32</f>
        <v>638.412397964964</v>
      </c>
      <c r="W11" s="18" t="n">
        <f aca="false">Assumptions!W32</f>
        <v>657.564769903913</v>
      </c>
      <c r="X11" s="112"/>
    </row>
    <row r="12" customFormat="false" ht="12.75" hidden="false" customHeight="false" outlineLevel="0" collapsed="false">
      <c r="A12" s="106" t="n">
        <f aca="false">A11+1</f>
        <v>12</v>
      </c>
      <c r="B12" s="11" t="s">
        <v>138</v>
      </c>
      <c r="D12" s="18" t="n">
        <f aca="false">Assumptions!D26</f>
        <v>2342.53382397843</v>
      </c>
      <c r="E12" s="18" t="n">
        <f aca="false">Assumptions!E26</f>
        <v>6841.84563117819</v>
      </c>
      <c r="F12" s="18" t="n">
        <f aca="false">Assumptions!F26</f>
        <v>18174.518297914</v>
      </c>
      <c r="G12" s="18" t="n">
        <f aca="false">Assumptions!G26</f>
        <v>-0</v>
      </c>
      <c r="H12" s="18" t="n">
        <f aca="false">Assumptions!H26</f>
        <v>-0</v>
      </c>
      <c r="I12" s="18" t="n">
        <f aca="false">Assumptions!I26</f>
        <v>-0</v>
      </c>
      <c r="J12" s="18" t="n">
        <f aca="false">Assumptions!J26</f>
        <v>-0</v>
      </c>
      <c r="K12" s="18" t="n">
        <f aca="false">Assumptions!K26</f>
        <v>-0</v>
      </c>
      <c r="L12" s="18" t="n">
        <f aca="false">Assumptions!L26</f>
        <v>-0</v>
      </c>
      <c r="M12" s="18" t="n">
        <f aca="false">Assumptions!M26</f>
        <v>-0</v>
      </c>
      <c r="N12" s="18" t="n">
        <f aca="false">Assumptions!N26</f>
        <v>-0</v>
      </c>
      <c r="O12" s="18" t="n">
        <f aca="false">Assumptions!O26</f>
        <v>-0</v>
      </c>
      <c r="P12" s="18" t="n">
        <f aca="false">Assumptions!P26</f>
        <v>-0</v>
      </c>
      <c r="Q12" s="18" t="n">
        <f aca="false">Assumptions!Q26</f>
        <v>-0</v>
      </c>
      <c r="R12" s="18" t="n">
        <f aca="false">Assumptions!R26</f>
        <v>-0</v>
      </c>
      <c r="S12" s="18" t="n">
        <f aca="false">Assumptions!S26</f>
        <v>-0</v>
      </c>
      <c r="T12" s="18" t="n">
        <f aca="false">Assumptions!T26</f>
        <v>-0</v>
      </c>
      <c r="U12" s="18" t="n">
        <f aca="false">Assumptions!U26</f>
        <v>-0</v>
      </c>
      <c r="V12" s="18" t="n">
        <f aca="false">Assumptions!V26</f>
        <v>-0</v>
      </c>
      <c r="W12" s="18" t="n">
        <f aca="false">Assumptions!W26</f>
        <v>-0</v>
      </c>
      <c r="X12" s="112"/>
    </row>
    <row r="13" customFormat="false" ht="12.75" hidden="false" customHeight="false" outlineLevel="0" collapsed="false">
      <c r="A13" s="106" t="n">
        <f aca="false">A12+1</f>
        <v>13</v>
      </c>
      <c r="B13" s="11" t="s">
        <v>144</v>
      </c>
      <c r="D13" s="18" t="n">
        <f aca="false">Assumptions!D38</f>
        <v>50</v>
      </c>
      <c r="E13" s="18" t="n">
        <f aca="false">Assumptions!E38</f>
        <v>0</v>
      </c>
      <c r="F13" s="18" t="n">
        <f aca="false">Assumptions!F38</f>
        <v>0</v>
      </c>
      <c r="G13" s="18" t="n">
        <f aca="false">Assumptions!G38</f>
        <v>0</v>
      </c>
      <c r="H13" s="18" t="n">
        <f aca="false">Assumptions!H38</f>
        <v>0</v>
      </c>
      <c r="I13" s="18" t="n">
        <f aca="false">Assumptions!I38</f>
        <v>0</v>
      </c>
      <c r="J13" s="18" t="n">
        <f aca="false">Assumptions!J38</f>
        <v>0</v>
      </c>
      <c r="K13" s="18" t="n">
        <f aca="false">Assumptions!K38</f>
        <v>0</v>
      </c>
      <c r="L13" s="18" t="n">
        <f aca="false">Assumptions!L38</f>
        <v>0</v>
      </c>
      <c r="M13" s="18" t="n">
        <f aca="false">Assumptions!M38</f>
        <v>0</v>
      </c>
      <c r="N13" s="18" t="n">
        <f aca="false">Assumptions!N38</f>
        <v>0</v>
      </c>
      <c r="O13" s="18" t="n">
        <f aca="false">Assumptions!O38</f>
        <v>0</v>
      </c>
      <c r="P13" s="18" t="n">
        <f aca="false">Assumptions!P38</f>
        <v>0</v>
      </c>
      <c r="Q13" s="18" t="n">
        <f aca="false">Assumptions!Q38</f>
        <v>0</v>
      </c>
      <c r="R13" s="18" t="n">
        <f aca="false">Assumptions!R38</f>
        <v>0</v>
      </c>
      <c r="S13" s="18" t="n">
        <f aca="false">Assumptions!S38</f>
        <v>0</v>
      </c>
      <c r="T13" s="18" t="n">
        <f aca="false">Assumptions!T38</f>
        <v>0</v>
      </c>
      <c r="U13" s="18" t="n">
        <f aca="false">Assumptions!U38</f>
        <v>0</v>
      </c>
      <c r="V13" s="18" t="n">
        <f aca="false">Assumptions!V38</f>
        <v>0</v>
      </c>
      <c r="W13" s="18" t="n">
        <f aca="false">Assumptions!W38</f>
        <v>0</v>
      </c>
      <c r="X13" s="112"/>
    </row>
    <row r="14" customFormat="false" ht="12.75" hidden="false" customHeight="false" outlineLevel="0" collapsed="false">
      <c r="A14" s="106" t="n">
        <f aca="false">A13+1</f>
        <v>14</v>
      </c>
      <c r="B14" s="117" t="s">
        <v>42</v>
      </c>
      <c r="C14" s="118"/>
      <c r="D14" s="119" t="n">
        <f aca="false">SUM(D9:D13)</f>
        <v>3476.02163236882</v>
      </c>
      <c r="E14" s="119" t="n">
        <f aca="false">SUM(E9:E13)</f>
        <v>9396.66843234864</v>
      </c>
      <c r="F14" s="119" t="n">
        <f aca="false">SUM(F9:F13)</f>
        <v>25828.0144211242</v>
      </c>
      <c r="G14" s="119" t="n">
        <f aca="false">SUM(G9:G13)</f>
        <v>23457.0105262306</v>
      </c>
      <c r="H14" s="119" t="n">
        <f aca="false">SUM(H9:H13)</f>
        <v>45483.4608593962</v>
      </c>
      <c r="I14" s="119" t="n">
        <f aca="false">SUM(I9:I13)</f>
        <v>71959.3124807936</v>
      </c>
      <c r="J14" s="119" t="n">
        <f aca="false">SUM(J9:J13)</f>
        <v>104979.447919307</v>
      </c>
      <c r="K14" s="119" t="n">
        <f aca="false">SUM(K9:K13)</f>
        <v>139290.016069439</v>
      </c>
      <c r="L14" s="119" t="n">
        <f aca="false">SUM(L9:L13)</f>
        <v>174502.868681415</v>
      </c>
      <c r="M14" s="119" t="n">
        <f aca="false">SUM(M9:M13)</f>
        <v>210580.068651186</v>
      </c>
      <c r="N14" s="119" t="n">
        <f aca="false">SUM(N9:N13)</f>
        <v>233774.917194614</v>
      </c>
      <c r="O14" s="119" t="n">
        <f aca="false">SUM(O9:O13)</f>
        <v>261295.180674917</v>
      </c>
      <c r="P14" s="119" t="n">
        <f aca="false">SUM(P9:P13)</f>
        <v>287559.450453536</v>
      </c>
      <c r="Q14" s="119" t="n">
        <f aca="false">SUM(Q9:Q13)</f>
        <v>315586.26900769</v>
      </c>
      <c r="R14" s="119" t="n">
        <f aca="false">SUM(R9:R13)</f>
        <v>341453.272204186</v>
      </c>
      <c r="S14" s="119" t="n">
        <f aca="false">SUM(S9:S13)</f>
        <v>364615.605596646</v>
      </c>
      <c r="T14" s="119" t="n">
        <f aca="false">SUM(T9:T13)</f>
        <v>388809.635090052</v>
      </c>
      <c r="U14" s="119" t="n">
        <f aca="false">SUM(U9:U13)</f>
        <v>422850.863848851</v>
      </c>
      <c r="V14" s="119" t="n">
        <f aca="false">SUM(V9:V13)</f>
        <v>458725.881366828</v>
      </c>
      <c r="W14" s="119" t="n">
        <f aca="false">SUM(W9:W13)</f>
        <v>496524.532497923</v>
      </c>
      <c r="X14" s="112"/>
    </row>
    <row r="15" customFormat="false" ht="12.75" hidden="false" customHeight="false" outlineLevel="0" collapsed="false">
      <c r="A15" s="106" t="n">
        <f aca="false">A14+1</f>
        <v>15</v>
      </c>
      <c r="B15" s="117" t="s">
        <v>145</v>
      </c>
      <c r="C15" s="118"/>
      <c r="D15" s="119" t="n">
        <f aca="false">D7-D14</f>
        <v>-1903.81360058958</v>
      </c>
      <c r="E15" s="119" t="n">
        <f aca="false">E7-E14</f>
        <v>-2740.5779776931</v>
      </c>
      <c r="F15" s="119" t="n">
        <f aca="false">F7-F14</f>
        <v>-1663.72439018431</v>
      </c>
      <c r="G15" s="119" t="n">
        <f aca="false">G7-G14</f>
        <v>23354.5715036553</v>
      </c>
      <c r="H15" s="119" t="n">
        <f aca="false">H7-H14</f>
        <v>51713.0771692102</v>
      </c>
      <c r="I15" s="119" t="n">
        <f aca="false">I7-I14</f>
        <v>82629.847504953</v>
      </c>
      <c r="J15" s="119" t="n">
        <f aca="false">J7-J14</f>
        <v>121194.569010555</v>
      </c>
      <c r="K15" s="119" t="n">
        <f aca="false">K7-K14</f>
        <v>161266.663458943</v>
      </c>
      <c r="L15" s="119" t="n">
        <f aca="false">L7-L14</f>
        <v>202392.44862843</v>
      </c>
      <c r="M15" s="119" t="n">
        <f aca="false">M7-M14</f>
        <v>244527.558478055</v>
      </c>
      <c r="N15" s="119" t="n">
        <f aca="false">N7-N14</f>
        <v>271605.210814322</v>
      </c>
      <c r="O15" s="119" t="n">
        <f aca="false">O7-O14</f>
        <v>303737.331520254</v>
      </c>
      <c r="P15" s="119" t="n">
        <f aca="false">P7-P14</f>
        <v>334400.498393729</v>
      </c>
      <c r="Q15" s="119" t="n">
        <f aca="false">Q7-Q14</f>
        <v>367122.669534949</v>
      </c>
      <c r="R15" s="119" t="n">
        <f aca="false">R7-R14</f>
        <v>397319.465587235</v>
      </c>
      <c r="S15" s="119" t="n">
        <f aca="false">S7-S14</f>
        <v>424354.044678816</v>
      </c>
      <c r="T15" s="119" t="n">
        <f aca="false">T7-T14</f>
        <v>452593.334021334</v>
      </c>
      <c r="U15" s="119" t="n">
        <f aca="false">U7-U14</f>
        <v>492340.612738354</v>
      </c>
      <c r="V15" s="119" t="n">
        <f aca="false">V7-V14</f>
        <v>534229.99763658</v>
      </c>
      <c r="W15" s="120" t="n">
        <f aca="false">W7-W14</f>
        <v>578366.461618751</v>
      </c>
      <c r="X15" s="112"/>
    </row>
    <row r="16" customFormat="false" ht="12.75" hidden="false" customHeight="false" outlineLevel="0" collapsed="false">
      <c r="A16" s="106" t="n">
        <f aca="false">A15+1</f>
        <v>16</v>
      </c>
      <c r="B16" s="11" t="s">
        <v>146</v>
      </c>
      <c r="D16" s="18" t="n">
        <f aca="false">Assumptions!D116</f>
        <v>3793.09671353959</v>
      </c>
      <c r="E16" s="18" t="n">
        <f aca="false">Assumptions!E116</f>
        <v>4050.29029205521</v>
      </c>
      <c r="F16" s="18" t="n">
        <f aca="false">Assumptions!F116</f>
        <v>4270.37170641068</v>
      </c>
      <c r="G16" s="18" t="n">
        <f aca="false">Assumptions!G116</f>
        <v>5039.17257069291</v>
      </c>
      <c r="H16" s="18" t="n">
        <f aca="false">Assumptions!H116</f>
        <v>5828.46779876297</v>
      </c>
      <c r="I16" s="18" t="n">
        <f aca="false">Assumptions!I116</f>
        <v>2894.85000196075</v>
      </c>
      <c r="J16" s="18" t="n">
        <f aca="false">Assumptions!J116</f>
        <v>2973.236136567</v>
      </c>
      <c r="K16" s="18" t="n">
        <f aca="false">Assumptions!K116</f>
        <v>3397.60987698043</v>
      </c>
      <c r="L16" s="18" t="n">
        <f aca="false">Assumptions!L116</f>
        <v>3037.92233721352</v>
      </c>
      <c r="M16" s="18" t="n">
        <f aca="false">Assumptions!M116</f>
        <v>2867.82819025745</v>
      </c>
      <c r="N16" s="18" t="n">
        <f aca="false">Assumptions!N116</f>
        <v>2376.53591044816</v>
      </c>
      <c r="O16" s="18" t="n">
        <f aca="false">Assumptions!O116</f>
        <v>2263.5755691765</v>
      </c>
      <c r="P16" s="18" t="n">
        <f aca="false">Assumptions!P116</f>
        <v>1910.63133146817</v>
      </c>
      <c r="Q16" s="18" t="n">
        <f aca="false">Assumptions!Q116</f>
        <v>1726.99512667672</v>
      </c>
      <c r="R16" s="18" t="n">
        <f aca="false">Assumptions!R116</f>
        <v>1366.42349250173</v>
      </c>
      <c r="S16" s="18" t="n">
        <f aca="false">Assumptions!S116</f>
        <v>1184.83252351798</v>
      </c>
      <c r="T16" s="18" t="n">
        <f aca="false">Assumptions!T116</f>
        <v>1114.31651296308</v>
      </c>
      <c r="U16" s="18" t="n">
        <f aca="false">Assumptions!U116</f>
        <v>1047.6911563546</v>
      </c>
      <c r="V16" s="18" t="n">
        <f aca="false">Assumptions!V116</f>
        <v>990.337460323768</v>
      </c>
      <c r="W16" s="18" t="n">
        <f aca="false">Assumptions!W116</f>
        <v>899.62994965791</v>
      </c>
      <c r="X16" s="112"/>
    </row>
    <row r="17" customFormat="false" ht="12.75" hidden="false" customHeight="false" outlineLevel="0" collapsed="false">
      <c r="A17" s="106" t="n">
        <f aca="false">A16+1</f>
        <v>17</v>
      </c>
      <c r="B17" s="11" t="s">
        <v>147</v>
      </c>
      <c r="D17" s="18" t="n">
        <f aca="false">D15-D16</f>
        <v>-5696.91031412916</v>
      </c>
      <c r="E17" s="18" t="n">
        <f aca="false">E15-E16</f>
        <v>-6790.86826974831</v>
      </c>
      <c r="F17" s="18" t="n">
        <f aca="false">F15-F16</f>
        <v>-5934.09609659499</v>
      </c>
      <c r="G17" s="18" t="n">
        <f aca="false">G15-G16</f>
        <v>18315.3989329624</v>
      </c>
      <c r="H17" s="18" t="n">
        <f aca="false">H15-H16</f>
        <v>45884.6093704472</v>
      </c>
      <c r="I17" s="18" t="n">
        <f aca="false">I15-I16</f>
        <v>79734.9975029923</v>
      </c>
      <c r="J17" s="18" t="n">
        <f aca="false">J15-J16</f>
        <v>118221.332873988</v>
      </c>
      <c r="K17" s="18" t="n">
        <f aca="false">K15-K16</f>
        <v>157869.053581963</v>
      </c>
      <c r="L17" s="18" t="n">
        <f aca="false">L15-L16</f>
        <v>199354.526291217</v>
      </c>
      <c r="M17" s="18" t="n">
        <f aca="false">M15-M16</f>
        <v>241659.730287797</v>
      </c>
      <c r="N17" s="18" t="n">
        <f aca="false">N15-N16</f>
        <v>269228.674903874</v>
      </c>
      <c r="O17" s="18" t="n">
        <f aca="false">O15-O16</f>
        <v>301473.755951078</v>
      </c>
      <c r="P17" s="18" t="n">
        <f aca="false">P15-P16</f>
        <v>332489.86706226</v>
      </c>
      <c r="Q17" s="18" t="n">
        <f aca="false">Q15-Q16</f>
        <v>365395.674408272</v>
      </c>
      <c r="R17" s="18" t="n">
        <f aca="false">R15-R16</f>
        <v>395953.042094733</v>
      </c>
      <c r="S17" s="18" t="n">
        <f aca="false">S15-S16</f>
        <v>423169.212155298</v>
      </c>
      <c r="T17" s="18" t="n">
        <f aca="false">T15-T16</f>
        <v>451479.017508371</v>
      </c>
      <c r="U17" s="18" t="n">
        <f aca="false">U15-U16</f>
        <v>491292.921581999</v>
      </c>
      <c r="V17" s="18" t="n">
        <f aca="false">V15-V16</f>
        <v>533239.660176256</v>
      </c>
      <c r="W17" s="18" t="n">
        <f aca="false">W15-W16</f>
        <v>577466.831669093</v>
      </c>
      <c r="X17" s="112"/>
    </row>
    <row r="18" customFormat="false" ht="12.75" hidden="false" customHeight="false" outlineLevel="0" collapsed="false">
      <c r="A18" s="106" t="n">
        <f aca="false">A17+1</f>
        <v>18</v>
      </c>
      <c r="B18" s="11" t="s">
        <v>150</v>
      </c>
      <c r="D18" s="18" t="n">
        <f aca="false">'EBSCS Tax'!D31</f>
        <v>0</v>
      </c>
      <c r="E18" s="18" t="n">
        <f aca="false">'EBSCS Tax'!E31</f>
        <v>0</v>
      </c>
      <c r="F18" s="18" t="n">
        <f aca="false">'EBSCS Tax'!F31</f>
        <v>0</v>
      </c>
      <c r="G18" s="18" t="n">
        <f aca="false">'EBSCS Tax'!G31</f>
        <v>0</v>
      </c>
      <c r="H18" s="18" t="n">
        <f aca="false">'EBSCS Tax'!H31</f>
        <v>17853.4721129455</v>
      </c>
      <c r="I18" s="18" t="n">
        <f aca="false">'EBSCS Tax'!I31</f>
        <v>31096.649026167</v>
      </c>
      <c r="J18" s="18" t="n">
        <f aca="false">'EBSCS Tax'!J31</f>
        <v>46106.3198208554</v>
      </c>
      <c r="K18" s="18" t="n">
        <f aca="false">'EBSCS Tax'!K31</f>
        <v>61568.9308969655</v>
      </c>
      <c r="L18" s="18" t="n">
        <f aca="false">'EBSCS Tax'!L31</f>
        <v>77748.2652535745</v>
      </c>
      <c r="M18" s="18" t="n">
        <f aca="false">'EBSCS Tax'!M31</f>
        <v>94247.2948122409</v>
      </c>
      <c r="N18" s="18" t="n">
        <f aca="false">'EBSCS Tax'!N31</f>
        <v>104999.183212511</v>
      </c>
      <c r="O18" s="18" t="n">
        <f aca="false">'EBSCS Tax'!O31</f>
        <v>117574.76482092</v>
      </c>
      <c r="P18" s="18" t="n">
        <f aca="false">'EBSCS Tax'!P31</f>
        <v>129671.048154282</v>
      </c>
      <c r="Q18" s="18" t="n">
        <f aca="false">'EBSCS Tax'!Q31</f>
        <v>142504.313019226</v>
      </c>
      <c r="R18" s="18" t="n">
        <f aca="false">'EBSCS Tax'!R31</f>
        <v>154421.686416946</v>
      </c>
      <c r="S18" s="18" t="n">
        <f aca="false">'EBSCS Tax'!S31</f>
        <v>165035.992740566</v>
      </c>
      <c r="T18" s="18" t="n">
        <f aca="false">'EBSCS Tax'!T31</f>
        <v>176076.816828265</v>
      </c>
      <c r="U18" s="18" t="n">
        <f aca="false">'EBSCS Tax'!U31</f>
        <v>191604.23941698</v>
      </c>
      <c r="V18" s="18" t="n">
        <f aca="false">'EBSCS Tax'!V31</f>
        <v>207963.46746874</v>
      </c>
      <c r="W18" s="18" t="n">
        <f aca="false">'EBSCS Tax'!W31</f>
        <v>225212.064350946</v>
      </c>
      <c r="X18" s="112"/>
    </row>
    <row r="19" customFormat="false" ht="12.75" hidden="false" customHeight="false" outlineLevel="0" collapsed="false">
      <c r="A19" s="106" t="n">
        <f aca="false">A18+1</f>
        <v>19</v>
      </c>
      <c r="B19" s="11" t="s">
        <v>191</v>
      </c>
      <c r="D19" s="18" t="n">
        <f aca="false">D17-D18</f>
        <v>-5696.91031412916</v>
      </c>
      <c r="E19" s="18" t="n">
        <f aca="false">E17-E18</f>
        <v>-6790.86826974831</v>
      </c>
      <c r="F19" s="18" t="n">
        <f aca="false">F17-F18</f>
        <v>-5934.09609659499</v>
      </c>
      <c r="G19" s="18" t="n">
        <f aca="false">G17-G18</f>
        <v>18315.3989329624</v>
      </c>
      <c r="H19" s="18" t="n">
        <f aca="false">H17-H18</f>
        <v>28031.1372575017</v>
      </c>
      <c r="I19" s="18" t="n">
        <f aca="false">I17-I18</f>
        <v>48638.3484768253</v>
      </c>
      <c r="J19" s="18" t="n">
        <f aca="false">J17-J18</f>
        <v>72115.0130531328</v>
      </c>
      <c r="K19" s="18" t="n">
        <f aca="false">K17-K18</f>
        <v>96300.1226849973</v>
      </c>
      <c r="L19" s="18" t="n">
        <f aca="false">L17-L18</f>
        <v>121606.261037642</v>
      </c>
      <c r="M19" s="18" t="n">
        <f aca="false">M17-M18</f>
        <v>147412.435475556</v>
      </c>
      <c r="N19" s="18" t="n">
        <f aca="false">N17-N18</f>
        <v>164229.491691363</v>
      </c>
      <c r="O19" s="18" t="n">
        <f aca="false">O17-O18</f>
        <v>183898.991130158</v>
      </c>
      <c r="P19" s="18" t="n">
        <f aca="false">P17-P18</f>
        <v>202818.818907979</v>
      </c>
      <c r="Q19" s="18" t="n">
        <f aca="false">Q17-Q18</f>
        <v>222891.361389046</v>
      </c>
      <c r="R19" s="18" t="n">
        <f aca="false">R17-R18</f>
        <v>241531.355677787</v>
      </c>
      <c r="S19" s="18" t="n">
        <f aca="false">S17-S18</f>
        <v>258133.219414732</v>
      </c>
      <c r="T19" s="18" t="n">
        <f aca="false">T17-T18</f>
        <v>275402.200680106</v>
      </c>
      <c r="U19" s="18" t="n">
        <f aca="false">U17-U18</f>
        <v>299688.682165019</v>
      </c>
      <c r="V19" s="18" t="n">
        <f aca="false">V17-V18</f>
        <v>325276.192707516</v>
      </c>
      <c r="W19" s="18" t="n">
        <f aca="false">W17-W18</f>
        <v>352254.767318147</v>
      </c>
      <c r="X19" s="112"/>
    </row>
    <row r="20" customFormat="false" ht="12.75" hidden="false" customHeight="false" outlineLevel="0" collapsed="false">
      <c r="A20" s="106" t="n">
        <f aca="false">A19+1</f>
        <v>20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12"/>
    </row>
    <row r="21" customFormat="false" ht="12.75" hidden="false" customHeight="false" outlineLevel="0" collapsed="false">
      <c r="A21" s="106" t="n">
        <f aca="false">A20+1</f>
        <v>21</v>
      </c>
      <c r="B21" s="11" t="s">
        <v>155</v>
      </c>
      <c r="D21" s="18" t="n">
        <f aca="false">D16</f>
        <v>3793.09671353959</v>
      </c>
      <c r="E21" s="18" t="n">
        <f aca="false">E16</f>
        <v>4050.29029205521</v>
      </c>
      <c r="F21" s="18" t="n">
        <f aca="false">F16</f>
        <v>4270.37170641068</v>
      </c>
      <c r="G21" s="18" t="n">
        <f aca="false">G16</f>
        <v>5039.17257069291</v>
      </c>
      <c r="H21" s="18" t="n">
        <f aca="false">H16</f>
        <v>5828.46779876297</v>
      </c>
      <c r="I21" s="18" t="n">
        <f aca="false">I16</f>
        <v>2894.85000196075</v>
      </c>
      <c r="J21" s="18" t="n">
        <f aca="false">J16</f>
        <v>2973.236136567</v>
      </c>
      <c r="K21" s="18" t="n">
        <f aca="false">K16</f>
        <v>3397.60987698043</v>
      </c>
      <c r="L21" s="18" t="n">
        <f aca="false">L16</f>
        <v>3037.92233721352</v>
      </c>
      <c r="M21" s="18" t="n">
        <f aca="false">M16</f>
        <v>2867.82819025745</v>
      </c>
      <c r="N21" s="18" t="n">
        <f aca="false">N16</f>
        <v>2376.53591044816</v>
      </c>
      <c r="O21" s="18" t="n">
        <f aca="false">O16</f>
        <v>2263.5755691765</v>
      </c>
      <c r="P21" s="18" t="n">
        <f aca="false">P16</f>
        <v>1910.63133146817</v>
      </c>
      <c r="Q21" s="18" t="n">
        <f aca="false">Q16</f>
        <v>1726.99512667672</v>
      </c>
      <c r="R21" s="18" t="n">
        <f aca="false">R16</f>
        <v>1366.42349250173</v>
      </c>
      <c r="S21" s="18" t="n">
        <f aca="false">S16</f>
        <v>1184.83252351798</v>
      </c>
      <c r="T21" s="18" t="n">
        <f aca="false">T16</f>
        <v>1114.31651296308</v>
      </c>
      <c r="U21" s="18" t="n">
        <f aca="false">U16</f>
        <v>1047.6911563546</v>
      </c>
      <c r="V21" s="18" t="n">
        <f aca="false">V16</f>
        <v>990.337460323768</v>
      </c>
      <c r="W21" s="18" t="n">
        <f aca="false">W16</f>
        <v>899.62994965791</v>
      </c>
      <c r="X21" s="112"/>
    </row>
    <row r="22" customFormat="false" ht="12.75" hidden="false" customHeight="false" outlineLevel="0" collapsed="false">
      <c r="A22" s="106" t="n">
        <f aca="false">A21+1</f>
        <v>22</v>
      </c>
      <c r="B22" s="11" t="s">
        <v>157</v>
      </c>
      <c r="D22" s="18" t="n">
        <f aca="false">Assumptions!D62</f>
        <v>5941.31989620107</v>
      </c>
      <c r="E22" s="18" t="n">
        <f aca="false">Assumptions!E62</f>
        <v>1249.41051953125</v>
      </c>
      <c r="F22" s="18" t="n">
        <f aca="false">Assumptions!F62</f>
        <v>991.430350585937</v>
      </c>
      <c r="G22" s="18" t="n">
        <f aca="false">Assumptions!G62</f>
        <v>3732.58917797851</v>
      </c>
      <c r="H22" s="18" t="n">
        <f aca="false">Assumptions!H62</f>
        <v>3899.37946624756</v>
      </c>
      <c r="I22" s="18" t="n">
        <f aca="false">Assumptions!I62</f>
        <v>4304.8674981781</v>
      </c>
      <c r="J22" s="18" t="n">
        <f aca="false">Assumptions!J62</f>
        <v>1671.39331943222</v>
      </c>
      <c r="K22" s="18" t="n">
        <f aca="false">Assumptions!K62</f>
        <v>3136.11402472105</v>
      </c>
      <c r="L22" s="18" t="n">
        <f aca="false">Assumptions!L62</f>
        <v>1951.22426999618</v>
      </c>
      <c r="M22" s="18" t="n">
        <f aca="false">Assumptions!M62</f>
        <v>3061.44865859677</v>
      </c>
      <c r="N22" s="18" t="n">
        <f aca="false">Assumptions!N62</f>
        <v>1857.38888386129</v>
      </c>
      <c r="O22" s="18" t="n">
        <f aca="false">Assumptions!O62</f>
        <v>1112.8022497631</v>
      </c>
      <c r="P22" s="18" t="n">
        <f aca="false">Assumptions!P62</f>
        <v>1375.46085658394</v>
      </c>
      <c r="Q22" s="18" t="n">
        <f aca="false">Assumptions!Q62</f>
        <v>1035.4716957186</v>
      </c>
      <c r="R22" s="18" t="n">
        <f aca="false">Assumptions!R62</f>
        <v>1259.77970743509</v>
      </c>
      <c r="S22" s="18" t="n">
        <f aca="false">Assumptions!S62</f>
        <v>949.701157561468</v>
      </c>
      <c r="T22" s="18" t="n">
        <f aca="false">Assumptions!T62</f>
        <v>759.817087397954</v>
      </c>
      <c r="U22" s="18" t="n">
        <f aca="false">Assumptions!U62</f>
        <v>1041.45239403527</v>
      </c>
      <c r="V22" s="18" t="n">
        <f aca="false">Assumptions!V62</f>
        <v>747.497052083061</v>
      </c>
      <c r="W22" s="18" t="n">
        <f aca="false">Assumptions!W62</f>
        <v>804.828689630684</v>
      </c>
      <c r="X22" s="112"/>
    </row>
    <row r="23" customFormat="false" ht="12.75" hidden="false" customHeight="false" outlineLevel="0" collapsed="false">
      <c r="A23" s="106" t="n">
        <f aca="false">A22+1</f>
        <v>23</v>
      </c>
      <c r="B23" s="11" t="s">
        <v>158</v>
      </c>
      <c r="D23" s="116" t="n">
        <f aca="false">Assumptions!D108</f>
        <v>579.631923057142</v>
      </c>
      <c r="E23" s="116" t="n">
        <f aca="false">Assumptions!E108</f>
        <v>1815.74598833626</v>
      </c>
      <c r="F23" s="116" t="n">
        <f aca="false">Assumptions!F108</f>
        <v>5717.8609670778</v>
      </c>
      <c r="G23" s="116" t="n">
        <f aca="false">Assumptions!G108</f>
        <v>-4583.00992670181</v>
      </c>
      <c r="H23" s="116" t="n">
        <f aca="false">Assumptions!H108</f>
        <v>-3530.22895176939</v>
      </c>
      <c r="I23" s="116" t="n">
        <f aca="false">Assumptions!I108</f>
        <v>0</v>
      </c>
      <c r="J23" s="116" t="n">
        <f aca="false">Assumptions!J108</f>
        <v>0</v>
      </c>
      <c r="K23" s="116" t="n">
        <f aca="false">Assumptions!K108</f>
        <v>0</v>
      </c>
      <c r="L23" s="116" t="n">
        <f aca="false">Assumptions!L108</f>
        <v>0</v>
      </c>
      <c r="M23" s="116" t="n">
        <f aca="false">Assumptions!M108</f>
        <v>0</v>
      </c>
      <c r="N23" s="116" t="n">
        <f aca="false">Assumptions!N108</f>
        <v>0</v>
      </c>
      <c r="O23" s="116" t="n">
        <f aca="false">Assumptions!O108</f>
        <v>0</v>
      </c>
      <c r="P23" s="116" t="n">
        <f aca="false">Assumptions!P108</f>
        <v>0</v>
      </c>
      <c r="Q23" s="116" t="n">
        <f aca="false">Assumptions!Q108</f>
        <v>0</v>
      </c>
      <c r="R23" s="116" t="n">
        <f aca="false">Assumptions!R108</f>
        <v>0</v>
      </c>
      <c r="S23" s="116" t="n">
        <f aca="false">Assumptions!S108</f>
        <v>0</v>
      </c>
      <c r="T23" s="116" t="n">
        <f aca="false">Assumptions!T108</f>
        <v>0</v>
      </c>
      <c r="U23" s="116" t="n">
        <f aca="false">Assumptions!U108</f>
        <v>0</v>
      </c>
      <c r="V23" s="116" t="n">
        <f aca="false">Assumptions!V108</f>
        <v>0</v>
      </c>
      <c r="W23" s="116" t="n">
        <f aca="false">Assumptions!W108</f>
        <v>0</v>
      </c>
      <c r="X23" s="112"/>
    </row>
    <row r="24" customFormat="false" ht="12.75" hidden="false" customHeight="false" outlineLevel="0" collapsed="false">
      <c r="A24" s="106" t="n">
        <f aca="false">A23+1</f>
        <v>24</v>
      </c>
      <c r="B24" s="117" t="s">
        <v>192</v>
      </c>
      <c r="C24" s="118"/>
      <c r="D24" s="119" t="n">
        <f aca="false">D19+D21-D22-D23</f>
        <v>-8424.76541984779</v>
      </c>
      <c r="E24" s="119" t="n">
        <f aca="false">E19+E21-E22-E23</f>
        <v>-5805.73448556062</v>
      </c>
      <c r="F24" s="119" t="n">
        <f aca="false">F19+F21-F22-F23</f>
        <v>-8373.01570784804</v>
      </c>
      <c r="G24" s="119" t="n">
        <f aca="false">G19+G21-G22-G23</f>
        <v>24204.9922523786</v>
      </c>
      <c r="H24" s="119" t="n">
        <f aca="false">H19+H21-H22-H23</f>
        <v>33490.4545417865</v>
      </c>
      <c r="I24" s="119" t="n">
        <f aca="false">I19+I21-I22-I23</f>
        <v>47228.3309806079</v>
      </c>
      <c r="J24" s="119" t="n">
        <f aca="false">J19+J21-J22-J23</f>
        <v>73416.8558702676</v>
      </c>
      <c r="K24" s="119" t="n">
        <f aca="false">K19+K21-K22-K23</f>
        <v>96561.6185372567</v>
      </c>
      <c r="L24" s="119" t="n">
        <f aca="false">L19+L21-L22-L23</f>
        <v>122692.95910486</v>
      </c>
      <c r="M24" s="119" t="n">
        <f aca="false">M19+M21-M22-M23</f>
        <v>147218.815007217</v>
      </c>
      <c r="N24" s="119" t="n">
        <f aca="false">N19+N21-N22-N23</f>
        <v>164748.63871795</v>
      </c>
      <c r="O24" s="119" t="n">
        <f aca="false">O19+O21-O22-O23</f>
        <v>185049.764449571</v>
      </c>
      <c r="P24" s="119" t="n">
        <f aca="false">P19+P21-P22-P23</f>
        <v>203353.989382863</v>
      </c>
      <c r="Q24" s="119" t="n">
        <f aca="false">Q19+Q21-Q22-Q23</f>
        <v>223582.884820004</v>
      </c>
      <c r="R24" s="119" t="n">
        <f aca="false">R19+R21-R22-R23</f>
        <v>241637.999462854</v>
      </c>
      <c r="S24" s="119" t="n">
        <f aca="false">S19+S21-S22-S23</f>
        <v>258368.350780688</v>
      </c>
      <c r="T24" s="119" t="n">
        <f aca="false">T19+T21-T22-T23</f>
        <v>275756.700105671</v>
      </c>
      <c r="U24" s="119" t="n">
        <f aca="false">U19+U21-U22-U23</f>
        <v>299694.920927339</v>
      </c>
      <c r="V24" s="119" t="n">
        <f aca="false">V19+V21-V22-V23</f>
        <v>325519.033115757</v>
      </c>
      <c r="W24" s="119" t="n">
        <f aca="false">W19+W21-W22-W23</f>
        <v>352349.568578174</v>
      </c>
      <c r="X24" s="112"/>
    </row>
    <row r="25" customFormat="false" ht="12.75" hidden="false" customHeight="false" outlineLevel="0" collapsed="false">
      <c r="A25" s="106" t="n">
        <f aca="false">A24+1</f>
        <v>25</v>
      </c>
      <c r="B25" s="6"/>
      <c r="C25" s="6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D30" activeCellId="0" sqref="D3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2" width="4.7"/>
    <col collapsed="false" customWidth="true" hidden="false" outlineLevel="0" max="2" min="2" style="11" width="33.99"/>
    <col collapsed="false" customWidth="true" hidden="false" outlineLevel="0" max="3" min="3" style="11" width="10.56"/>
    <col collapsed="false" customWidth="true" hidden="false" outlineLevel="0" max="4" min="4" style="103" width="7.14"/>
    <col collapsed="false" customWidth="true" hidden="false" outlineLevel="0" max="6" min="5" style="103" width="8.14"/>
    <col collapsed="false" customWidth="true" hidden="false" outlineLevel="0" max="7" min="7" style="103" width="8.41"/>
    <col collapsed="false" customWidth="true" hidden="false" outlineLevel="0" max="8" min="8" style="103" width="9.7"/>
    <col collapsed="false" customWidth="true" hidden="false" outlineLevel="0" max="12" min="9" style="103" width="8.7"/>
    <col collapsed="false" customWidth="true" hidden="false" outlineLevel="0" max="23" min="13" style="103" width="10.71"/>
    <col collapsed="false" customWidth="true" hidden="false" outlineLevel="0" max="24" min="24" style="102" width="13.14"/>
    <col collapsed="false" customWidth="false" hidden="false" outlineLevel="0" max="257" min="25" style="11" width="9.14"/>
  </cols>
  <sheetData>
    <row r="1" customFormat="false" ht="12.75" hidden="false" customHeight="false" outlineLevel="0" collapsed="false">
      <c r="A1" s="3" t="n">
        <v>1</v>
      </c>
      <c r="B1" s="104" t="s">
        <v>193</v>
      </c>
      <c r="C1" s="104"/>
      <c r="X1" s="105" t="s">
        <v>135</v>
      </c>
    </row>
    <row r="2" customFormat="false" ht="12.75" hidden="false" customHeight="false" outlineLevel="0" collapsed="false">
      <c r="A2" s="106" t="n">
        <f aca="false">A1+1</f>
        <v>2</v>
      </c>
      <c r="B2" s="107"/>
      <c r="C2" s="108" t="s">
        <v>2</v>
      </c>
      <c r="D2" s="109" t="n">
        <v>2001</v>
      </c>
      <c r="E2" s="109" t="n">
        <f aca="false">D2+1</f>
        <v>2002</v>
      </c>
      <c r="F2" s="109" t="n">
        <f aca="false">E2+1</f>
        <v>2003</v>
      </c>
      <c r="G2" s="109" t="n">
        <f aca="false">F2+1</f>
        <v>2004</v>
      </c>
      <c r="H2" s="109" t="n">
        <f aca="false">G2+1</f>
        <v>2005</v>
      </c>
      <c r="I2" s="109" t="n">
        <f aca="false">H2+1</f>
        <v>2006</v>
      </c>
      <c r="J2" s="109" t="n">
        <f aca="false">I2+1</f>
        <v>2007</v>
      </c>
      <c r="K2" s="109" t="n">
        <f aca="false">J2+1</f>
        <v>2008</v>
      </c>
      <c r="L2" s="109" t="n">
        <f aca="false">K2+1</f>
        <v>2009</v>
      </c>
      <c r="M2" s="109" t="n">
        <f aca="false">L2+1</f>
        <v>2010</v>
      </c>
      <c r="N2" s="109" t="n">
        <f aca="false">M2+1</f>
        <v>2011</v>
      </c>
      <c r="O2" s="109" t="n">
        <f aca="false">N2+1</f>
        <v>2012</v>
      </c>
      <c r="P2" s="109" t="n">
        <f aca="false">O2+1</f>
        <v>2013</v>
      </c>
      <c r="Q2" s="109" t="n">
        <f aca="false">P2+1</f>
        <v>2014</v>
      </c>
      <c r="R2" s="109" t="n">
        <f aca="false">Q2+1</f>
        <v>2015</v>
      </c>
      <c r="S2" s="109" t="n">
        <f aca="false">R2+1</f>
        <v>2016</v>
      </c>
      <c r="T2" s="109" t="n">
        <f aca="false">S2+1</f>
        <v>2017</v>
      </c>
      <c r="U2" s="109" t="n">
        <f aca="false">T2+1</f>
        <v>2018</v>
      </c>
      <c r="V2" s="109" t="n">
        <f aca="false">U2+1</f>
        <v>2019</v>
      </c>
      <c r="W2" s="109" t="n">
        <f aca="false">V2+1</f>
        <v>2020</v>
      </c>
      <c r="X2" s="110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  <c r="EH2" s="107"/>
      <c r="EI2" s="107"/>
      <c r="EJ2" s="107"/>
      <c r="EK2" s="107"/>
      <c r="EL2" s="107"/>
      <c r="EM2" s="107"/>
      <c r="EN2" s="107"/>
      <c r="EO2" s="107"/>
      <c r="EP2" s="107"/>
      <c r="EQ2" s="107"/>
      <c r="ER2" s="107"/>
      <c r="ES2" s="107"/>
      <c r="ET2" s="107"/>
      <c r="EU2" s="107"/>
      <c r="EV2" s="107"/>
      <c r="EW2" s="107"/>
      <c r="EX2" s="107"/>
      <c r="EY2" s="107"/>
      <c r="EZ2" s="107"/>
      <c r="FA2" s="107"/>
      <c r="FB2" s="107"/>
      <c r="FC2" s="107"/>
      <c r="FD2" s="107"/>
      <c r="FE2" s="107"/>
      <c r="FF2" s="107"/>
      <c r="FG2" s="107"/>
      <c r="FH2" s="107"/>
      <c r="FI2" s="107"/>
      <c r="FJ2" s="107"/>
      <c r="FK2" s="107"/>
      <c r="FL2" s="107"/>
      <c r="FM2" s="107"/>
      <c r="FN2" s="107"/>
      <c r="FO2" s="107"/>
      <c r="FP2" s="107"/>
      <c r="FQ2" s="107"/>
      <c r="FR2" s="107"/>
      <c r="FS2" s="107"/>
      <c r="FT2" s="107"/>
      <c r="FU2" s="107"/>
      <c r="FV2" s="107"/>
      <c r="FW2" s="107"/>
      <c r="FX2" s="107"/>
      <c r="FY2" s="107"/>
      <c r="FZ2" s="107"/>
      <c r="GA2" s="107"/>
      <c r="GB2" s="107"/>
      <c r="GC2" s="107"/>
      <c r="GD2" s="107"/>
      <c r="GE2" s="107"/>
      <c r="GF2" s="107"/>
      <c r="GG2" s="107"/>
      <c r="GH2" s="107"/>
      <c r="GI2" s="107"/>
      <c r="GJ2" s="107"/>
      <c r="GK2" s="107"/>
      <c r="GL2" s="107"/>
      <c r="GM2" s="107"/>
      <c r="GN2" s="107"/>
      <c r="GO2" s="107"/>
      <c r="GP2" s="107"/>
      <c r="GQ2" s="107"/>
      <c r="GR2" s="107"/>
      <c r="GS2" s="107"/>
      <c r="GT2" s="107"/>
      <c r="GU2" s="107"/>
      <c r="GV2" s="107"/>
      <c r="GW2" s="107"/>
      <c r="GX2" s="107"/>
      <c r="GY2" s="107"/>
      <c r="GZ2" s="107"/>
      <c r="HA2" s="107"/>
      <c r="HB2" s="107"/>
      <c r="HC2" s="107"/>
      <c r="HD2" s="107"/>
      <c r="HE2" s="107"/>
      <c r="HF2" s="107"/>
      <c r="HG2" s="107"/>
      <c r="HH2" s="107"/>
      <c r="HI2" s="107"/>
      <c r="HJ2" s="107"/>
      <c r="HK2" s="107"/>
      <c r="HL2" s="107"/>
      <c r="HM2" s="107"/>
      <c r="HN2" s="107"/>
      <c r="HO2" s="107"/>
      <c r="HP2" s="107"/>
      <c r="HQ2" s="107"/>
      <c r="HR2" s="107"/>
      <c r="HS2" s="107"/>
      <c r="HT2" s="107"/>
      <c r="HU2" s="107"/>
      <c r="HV2" s="107"/>
      <c r="HW2" s="107"/>
      <c r="HX2" s="107"/>
      <c r="HY2" s="107"/>
      <c r="HZ2" s="107"/>
      <c r="IA2" s="107"/>
      <c r="IB2" s="107"/>
      <c r="IC2" s="107"/>
      <c r="ID2" s="107"/>
      <c r="IE2" s="107"/>
      <c r="IF2" s="107"/>
      <c r="IG2" s="107"/>
      <c r="IH2" s="107"/>
      <c r="II2" s="107"/>
      <c r="IJ2" s="107"/>
      <c r="IK2" s="107"/>
      <c r="IL2" s="107"/>
      <c r="IM2" s="107"/>
      <c r="IN2" s="107"/>
      <c r="IO2" s="107"/>
      <c r="IP2" s="107"/>
      <c r="IQ2" s="107"/>
      <c r="IR2" s="107"/>
      <c r="IS2" s="107"/>
      <c r="IT2" s="107"/>
      <c r="IU2" s="107"/>
      <c r="IV2" s="107"/>
      <c r="IW2" s="107"/>
    </row>
    <row r="3" customFormat="false" ht="12.75" hidden="false" customHeight="false" outlineLevel="0" collapsed="false">
      <c r="A3" s="3" t="n">
        <f aca="false">A2+1</f>
        <v>3</v>
      </c>
      <c r="B3" s="168" t="s">
        <v>194</v>
      </c>
      <c r="C3" s="168"/>
      <c r="X3" s="112"/>
    </row>
    <row r="4" customFormat="false" ht="12.75" hidden="false" customHeight="false" outlineLevel="0" collapsed="false">
      <c r="A4" s="3" t="n">
        <f aca="false">A3+1</f>
        <v>4</v>
      </c>
      <c r="B4" s="11" t="s">
        <v>195</v>
      </c>
      <c r="D4" s="18" t="n">
        <f aca="false">'EBSCS IS'!D21</f>
        <v>-3682.81118216677</v>
      </c>
      <c r="E4" s="18" t="n">
        <f aca="false">'EBSCS IS'!E21</f>
        <v>-4956.33609455901</v>
      </c>
      <c r="F4" s="18" t="n">
        <f aca="false">'EBSCS IS'!F21</f>
        <v>-5478.18550453808</v>
      </c>
      <c r="G4" s="18" t="n">
        <f aca="false">'EBSCS IS'!G21</f>
        <v>9916.09317691303</v>
      </c>
      <c r="H4" s="18" t="n">
        <f aca="false">'EBSCS IS'!H21</f>
        <v>27985.4878699293</v>
      </c>
      <c r="I4" s="18" t="n">
        <f aca="false">'EBSCS IS'!I21</f>
        <v>48638.3484768253</v>
      </c>
      <c r="J4" s="18" t="n">
        <f aca="false">'EBSCS IS'!J21</f>
        <v>72115.0130531328</v>
      </c>
      <c r="K4" s="18" t="n">
        <f aca="false">'EBSCS IS'!K21</f>
        <v>96300.1226849973</v>
      </c>
      <c r="L4" s="18" t="n">
        <f aca="false">'EBSCS IS'!L21</f>
        <v>121606.261037642</v>
      </c>
      <c r="M4" s="18" t="n">
        <f aca="false">'EBSCS IS'!M21</f>
        <v>147412.435475556</v>
      </c>
      <c r="N4" s="18" t="n">
        <f aca="false">'EBSCS IS'!N21</f>
        <v>164229.491691363</v>
      </c>
      <c r="O4" s="18" t="n">
        <f aca="false">'EBSCS IS'!O21</f>
        <v>183898.991130158</v>
      </c>
      <c r="P4" s="18" t="n">
        <f aca="false">'EBSCS IS'!P21</f>
        <v>202818.818907979</v>
      </c>
      <c r="Q4" s="18" t="n">
        <f aca="false">'EBSCS IS'!Q21</f>
        <v>222891.361389046</v>
      </c>
      <c r="R4" s="18" t="n">
        <f aca="false">'EBSCS IS'!R21</f>
        <v>241531.355677787</v>
      </c>
      <c r="S4" s="18" t="n">
        <f aca="false">'EBSCS IS'!S21</f>
        <v>258133.219414732</v>
      </c>
      <c r="T4" s="18" t="n">
        <f aca="false">'EBSCS IS'!T21</f>
        <v>275402.200680106</v>
      </c>
      <c r="U4" s="18" t="n">
        <f aca="false">'EBSCS IS'!U21</f>
        <v>299688.682165019</v>
      </c>
      <c r="V4" s="18" t="n">
        <f aca="false">'EBSCS IS'!V21</f>
        <v>325276.192707516</v>
      </c>
      <c r="W4" s="18" t="n">
        <f aca="false">'EBSCS IS'!W21</f>
        <v>352254.767318147</v>
      </c>
      <c r="X4" s="113"/>
    </row>
    <row r="5" customFormat="false" ht="12.75" hidden="false" customHeight="false" outlineLevel="0" collapsed="false">
      <c r="A5" s="3" t="n">
        <f aca="false">A4+1</f>
        <v>5</v>
      </c>
      <c r="B5" s="11" t="s">
        <v>35</v>
      </c>
      <c r="D5" s="18" t="n">
        <f aca="false">Assumptions!D116</f>
        <v>3793.09671353959</v>
      </c>
      <c r="E5" s="18" t="n">
        <f aca="false">Assumptions!E116</f>
        <v>4050.29029205521</v>
      </c>
      <c r="F5" s="18" t="n">
        <f aca="false">Assumptions!F116</f>
        <v>4270.37170641068</v>
      </c>
      <c r="G5" s="18" t="n">
        <f aca="false">Assumptions!G116</f>
        <v>5039.17257069291</v>
      </c>
      <c r="H5" s="18" t="n">
        <f aca="false">Assumptions!H116</f>
        <v>5828.46779876297</v>
      </c>
      <c r="I5" s="18" t="n">
        <f aca="false">Assumptions!I116</f>
        <v>2894.85000196075</v>
      </c>
      <c r="J5" s="18" t="n">
        <f aca="false">Assumptions!J116</f>
        <v>2973.236136567</v>
      </c>
      <c r="K5" s="18" t="n">
        <f aca="false">Assumptions!K116</f>
        <v>3397.60987698043</v>
      </c>
      <c r="L5" s="18" t="n">
        <f aca="false">Assumptions!L116</f>
        <v>3037.92233721352</v>
      </c>
      <c r="M5" s="18" t="n">
        <f aca="false">Assumptions!M116</f>
        <v>2867.82819025745</v>
      </c>
      <c r="N5" s="18" t="n">
        <f aca="false">Assumptions!N116</f>
        <v>2376.53591044816</v>
      </c>
      <c r="O5" s="18" t="n">
        <f aca="false">Assumptions!O116</f>
        <v>2263.5755691765</v>
      </c>
      <c r="P5" s="18" t="n">
        <f aca="false">Assumptions!P116</f>
        <v>1910.63133146817</v>
      </c>
      <c r="Q5" s="18" t="n">
        <f aca="false">Assumptions!Q116</f>
        <v>1726.99512667672</v>
      </c>
      <c r="R5" s="18" t="n">
        <f aca="false">Assumptions!R116</f>
        <v>1366.42349250173</v>
      </c>
      <c r="S5" s="18" t="n">
        <f aca="false">Assumptions!S116</f>
        <v>1184.83252351798</v>
      </c>
      <c r="T5" s="18" t="n">
        <f aca="false">Assumptions!T116</f>
        <v>1114.31651296308</v>
      </c>
      <c r="U5" s="18" t="n">
        <f aca="false">Assumptions!U116</f>
        <v>1047.6911563546</v>
      </c>
      <c r="V5" s="18" t="n">
        <f aca="false">Assumptions!V116</f>
        <v>990.337460323768</v>
      </c>
      <c r="W5" s="18" t="n">
        <f aca="false">Assumptions!W116</f>
        <v>899.62994965791</v>
      </c>
      <c r="X5" s="112"/>
    </row>
    <row r="6" customFormat="false" ht="12.75" hidden="false" customHeight="false" outlineLevel="0" collapsed="false">
      <c r="A6" s="3" t="n">
        <f aca="false">A5+1</f>
        <v>6</v>
      </c>
      <c r="B6" s="11" t="s">
        <v>196</v>
      </c>
      <c r="D6" s="18" t="n">
        <f aca="false">'EBSCS Tax'!D19</f>
        <v>-2354.58419843449</v>
      </c>
      <c r="E6" s="18" t="n">
        <f aca="false">'EBSCS Tax'!E19</f>
        <v>-3168.80504406232</v>
      </c>
      <c r="F6" s="18" t="n">
        <f aca="false">'EBSCS Tax'!F19</f>
        <v>-3502.44647011451</v>
      </c>
      <c r="G6" s="18" t="n">
        <f aca="false">'EBSCS Tax'!G19</f>
        <v>6339.79727704276</v>
      </c>
      <c r="H6" s="18" t="n">
        <f aca="false">'EBSCS Tax'!H19</f>
        <v>2686.03843556856</v>
      </c>
      <c r="I6" s="18" t="n">
        <f aca="false">'EBSCS Tax'!I19</f>
        <v>0</v>
      </c>
      <c r="J6" s="18" t="n">
        <f aca="false">'EBSCS Tax'!J19</f>
        <v>0</v>
      </c>
      <c r="K6" s="18" t="n">
        <f aca="false">'EBSCS Tax'!K19</f>
        <v>0</v>
      </c>
      <c r="L6" s="18" t="n">
        <f aca="false">'EBSCS Tax'!L19</f>
        <v>0</v>
      </c>
      <c r="M6" s="18" t="n">
        <f aca="false">'EBSCS Tax'!M19</f>
        <v>0</v>
      </c>
      <c r="N6" s="18" t="n">
        <f aca="false">'EBSCS Tax'!N19</f>
        <v>0</v>
      </c>
      <c r="O6" s="18" t="n">
        <f aca="false">'EBSCS Tax'!O19</f>
        <v>0</v>
      </c>
      <c r="P6" s="18" t="n">
        <f aca="false">'EBSCS Tax'!P19</f>
        <v>0</v>
      </c>
      <c r="Q6" s="18" t="n">
        <f aca="false">'EBSCS Tax'!Q19</f>
        <v>0</v>
      </c>
      <c r="R6" s="18" t="n">
        <f aca="false">'EBSCS Tax'!R19</f>
        <v>0</v>
      </c>
      <c r="S6" s="18" t="n">
        <f aca="false">'EBSCS Tax'!S19</f>
        <v>0</v>
      </c>
      <c r="T6" s="18" t="n">
        <f aca="false">'EBSCS Tax'!T19</f>
        <v>0</v>
      </c>
      <c r="U6" s="18" t="n">
        <f aca="false">'EBSCS Tax'!U19</f>
        <v>0</v>
      </c>
      <c r="V6" s="18" t="n">
        <f aca="false">'EBSCS Tax'!V19</f>
        <v>0</v>
      </c>
      <c r="W6" s="18" t="n">
        <f aca="false">'EBSCS Tax'!W19</f>
        <v>0</v>
      </c>
      <c r="X6" s="112"/>
    </row>
    <row r="7" customFormat="false" ht="12.75" hidden="false" customHeight="false" outlineLevel="0" collapsed="false">
      <c r="A7" s="3" t="n">
        <f aca="false">A6+1</f>
        <v>7</v>
      </c>
      <c r="B7" s="11" t="s">
        <v>197</v>
      </c>
      <c r="D7" s="18" t="n">
        <f aca="false">-Assumptions!D108</f>
        <v>-579.631923057142</v>
      </c>
      <c r="E7" s="18" t="n">
        <f aca="false">-Assumptions!E108</f>
        <v>-1815.74598833626</v>
      </c>
      <c r="F7" s="18" t="n">
        <f aca="false">-Assumptions!F108</f>
        <v>-5717.8609670778</v>
      </c>
      <c r="G7" s="18" t="n">
        <f aca="false">-Assumptions!G108</f>
        <v>4583.00992670181</v>
      </c>
      <c r="H7" s="18" t="n">
        <f aca="false">-Assumptions!H108</f>
        <v>3530.22895176939</v>
      </c>
      <c r="I7" s="18" t="n">
        <f aca="false">-Assumptions!I108</f>
        <v>-0</v>
      </c>
      <c r="J7" s="18" t="n">
        <f aca="false">-Assumptions!J108</f>
        <v>-0</v>
      </c>
      <c r="K7" s="18" t="n">
        <f aca="false">-Assumptions!K108</f>
        <v>-0</v>
      </c>
      <c r="L7" s="18" t="n">
        <f aca="false">-Assumptions!L108</f>
        <v>-0</v>
      </c>
      <c r="M7" s="18" t="n">
        <f aca="false">-Assumptions!M108</f>
        <v>-0</v>
      </c>
      <c r="N7" s="18" t="n">
        <f aca="false">-Assumptions!N108</f>
        <v>-0</v>
      </c>
      <c r="O7" s="18" t="n">
        <f aca="false">-Assumptions!O108</f>
        <v>-0</v>
      </c>
      <c r="P7" s="18" t="n">
        <f aca="false">-Assumptions!P108</f>
        <v>-0</v>
      </c>
      <c r="Q7" s="18" t="n">
        <f aca="false">-Assumptions!Q108</f>
        <v>-0</v>
      </c>
      <c r="R7" s="18" t="n">
        <f aca="false">-Assumptions!R108</f>
        <v>-0</v>
      </c>
      <c r="S7" s="18" t="n">
        <f aca="false">-Assumptions!S108</f>
        <v>-0</v>
      </c>
      <c r="T7" s="18" t="n">
        <f aca="false">-Assumptions!T108</f>
        <v>-0</v>
      </c>
      <c r="U7" s="18" t="n">
        <f aca="false">-Assumptions!U108</f>
        <v>-0</v>
      </c>
      <c r="V7" s="18" t="n">
        <f aca="false">-Assumptions!V108</f>
        <v>-0</v>
      </c>
      <c r="W7" s="18" t="n">
        <f aca="false">-Assumptions!W108</f>
        <v>-0</v>
      </c>
      <c r="X7" s="112"/>
    </row>
    <row r="8" customFormat="false" ht="12.75" hidden="false" customHeight="false" outlineLevel="0" collapsed="false">
      <c r="A8" s="3" t="n">
        <f aca="false">A7+1</f>
        <v>8</v>
      </c>
      <c r="B8" s="117" t="s">
        <v>194</v>
      </c>
      <c r="C8" s="118"/>
      <c r="D8" s="119" t="n">
        <f aca="false">SUM(D4:D7)</f>
        <v>-2823.93059011881</v>
      </c>
      <c r="E8" s="119" t="n">
        <f aca="false">SUM(E4:E7)</f>
        <v>-5890.59683490238</v>
      </c>
      <c r="F8" s="119" t="n">
        <f aca="false">SUM(F4:F7)</f>
        <v>-10428.1212353197</v>
      </c>
      <c r="G8" s="119" t="n">
        <f aca="false">SUM(G4:G7)</f>
        <v>25878.0729513505</v>
      </c>
      <c r="H8" s="119" t="n">
        <f aca="false">SUM(H4:H7)</f>
        <v>40030.2230560303</v>
      </c>
      <c r="I8" s="119" t="n">
        <f aca="false">SUM(I4:I7)</f>
        <v>51533.198478786</v>
      </c>
      <c r="J8" s="119" t="n">
        <f aca="false">SUM(J4:J7)</f>
        <v>75088.2491896998</v>
      </c>
      <c r="K8" s="119" t="n">
        <f aca="false">SUM(K4:K7)</f>
        <v>99697.7325619777</v>
      </c>
      <c r="L8" s="119" t="n">
        <f aca="false">SUM(L4:L7)</f>
        <v>124644.183374856</v>
      </c>
      <c r="M8" s="119" t="n">
        <f aca="false">SUM(M4:M7)</f>
        <v>150280.263665814</v>
      </c>
      <c r="N8" s="119" t="n">
        <f aca="false">SUM(N4:N7)</f>
        <v>166606.027601811</v>
      </c>
      <c r="O8" s="119" t="n">
        <f aca="false">SUM(O4:O7)</f>
        <v>186162.566699334</v>
      </c>
      <c r="P8" s="119" t="n">
        <f aca="false">SUM(P4:P7)</f>
        <v>204729.450239447</v>
      </c>
      <c r="Q8" s="119" t="n">
        <f aca="false">SUM(Q4:Q7)</f>
        <v>224618.356515723</v>
      </c>
      <c r="R8" s="119" t="n">
        <f aca="false">SUM(R4:R7)</f>
        <v>242897.779170289</v>
      </c>
      <c r="S8" s="119" t="n">
        <f aca="false">SUM(S4:S7)</f>
        <v>259318.05193825</v>
      </c>
      <c r="T8" s="119" t="n">
        <f aca="false">SUM(T4:T7)</f>
        <v>276516.517193069</v>
      </c>
      <c r="U8" s="119" t="n">
        <f aca="false">SUM(U4:U7)</f>
        <v>300736.373321374</v>
      </c>
      <c r="V8" s="119" t="n">
        <f aca="false">SUM(V4:V7)</f>
        <v>326266.53016784</v>
      </c>
      <c r="W8" s="119" t="n">
        <f aca="false">SUM(W4:W7)</f>
        <v>353154.397267805</v>
      </c>
      <c r="X8" s="112"/>
    </row>
    <row r="9" customFormat="false" ht="12.75" hidden="false" customHeight="false" outlineLevel="0" collapsed="false">
      <c r="A9" s="3" t="n">
        <f aca="false">A8+1</f>
        <v>9</v>
      </c>
      <c r="X9" s="112"/>
    </row>
    <row r="10" customFormat="false" ht="12.75" hidden="false" customHeight="false" outlineLevel="0" collapsed="false">
      <c r="A10" s="3" t="n">
        <f aca="false">A9+1</f>
        <v>10</v>
      </c>
      <c r="B10" s="168" t="s">
        <v>198</v>
      </c>
      <c r="C10" s="168"/>
      <c r="X10" s="112"/>
    </row>
    <row r="11" customFormat="false" ht="12.75" hidden="false" customHeight="false" outlineLevel="0" collapsed="false">
      <c r="A11" s="3" t="n">
        <f aca="false">A10+1</f>
        <v>11</v>
      </c>
      <c r="B11" s="11" t="s">
        <v>199</v>
      </c>
      <c r="D11" s="18" t="n">
        <f aca="false">-Assumptions!D62</f>
        <v>-5941.31989620107</v>
      </c>
      <c r="E11" s="18" t="n">
        <f aca="false">-Assumptions!E62</f>
        <v>-1249.41051953125</v>
      </c>
      <c r="F11" s="18" t="n">
        <f aca="false">-Assumptions!F62</f>
        <v>-991.430350585937</v>
      </c>
      <c r="G11" s="18" t="n">
        <f aca="false">-Assumptions!G62</f>
        <v>-3732.58917797851</v>
      </c>
      <c r="H11" s="18" t="n">
        <f aca="false">-Assumptions!H62</f>
        <v>-3899.37946624756</v>
      </c>
      <c r="I11" s="18" t="n">
        <f aca="false">-Assumptions!I62</f>
        <v>-4304.8674981781</v>
      </c>
      <c r="J11" s="18" t="n">
        <f aca="false">-Assumptions!J62</f>
        <v>-1671.39331943222</v>
      </c>
      <c r="K11" s="18" t="n">
        <f aca="false">-Assumptions!K62</f>
        <v>-3136.11402472105</v>
      </c>
      <c r="L11" s="18" t="n">
        <f aca="false">-Assumptions!L62</f>
        <v>-1951.22426999618</v>
      </c>
      <c r="M11" s="18" t="n">
        <f aca="false">-Assumptions!M62</f>
        <v>-3061.44865859677</v>
      </c>
      <c r="N11" s="18" t="n">
        <f aca="false">-Assumptions!N62</f>
        <v>-1857.38888386129</v>
      </c>
      <c r="O11" s="18" t="n">
        <f aca="false">-Assumptions!O62</f>
        <v>-1112.8022497631</v>
      </c>
      <c r="P11" s="18" t="n">
        <f aca="false">-Assumptions!P62</f>
        <v>-1375.46085658394</v>
      </c>
      <c r="Q11" s="18" t="n">
        <f aca="false">-Assumptions!Q62</f>
        <v>-1035.4716957186</v>
      </c>
      <c r="R11" s="18" t="n">
        <f aca="false">-Assumptions!R62</f>
        <v>-1259.77970743509</v>
      </c>
      <c r="S11" s="18" t="n">
        <f aca="false">-Assumptions!S62</f>
        <v>-949.701157561468</v>
      </c>
      <c r="T11" s="18" t="n">
        <f aca="false">-Assumptions!T62</f>
        <v>-759.817087397954</v>
      </c>
      <c r="U11" s="18" t="n">
        <f aca="false">-Assumptions!U62</f>
        <v>-1041.45239403527</v>
      </c>
      <c r="V11" s="18" t="n">
        <f aca="false">-Assumptions!V62</f>
        <v>-747.497052083061</v>
      </c>
      <c r="W11" s="18" t="n">
        <f aca="false">-Assumptions!W62</f>
        <v>-804.828689630684</v>
      </c>
      <c r="X11" s="112"/>
    </row>
    <row r="12" customFormat="false" ht="12.75" hidden="false" customHeight="false" outlineLevel="0" collapsed="false">
      <c r="A12" s="3" t="n">
        <f aca="false">A11+1</f>
        <v>12</v>
      </c>
      <c r="B12" s="11" t="s">
        <v>200</v>
      </c>
      <c r="D12" s="103" t="n">
        <v>0</v>
      </c>
      <c r="E12" s="103" t="n">
        <v>0</v>
      </c>
      <c r="F12" s="103" t="n">
        <v>0</v>
      </c>
      <c r="G12" s="103" t="n">
        <v>0</v>
      </c>
      <c r="H12" s="103" t="n">
        <v>0</v>
      </c>
      <c r="I12" s="103" t="n">
        <v>0</v>
      </c>
      <c r="J12" s="103" t="n">
        <v>0</v>
      </c>
      <c r="K12" s="103" t="n">
        <v>0</v>
      </c>
      <c r="L12" s="103" t="n">
        <v>0</v>
      </c>
      <c r="M12" s="103" t="n">
        <v>0</v>
      </c>
      <c r="N12" s="103" t="n">
        <v>0</v>
      </c>
      <c r="O12" s="103" t="n">
        <v>0</v>
      </c>
      <c r="P12" s="103" t="n">
        <v>0</v>
      </c>
      <c r="Q12" s="103" t="n">
        <v>0</v>
      </c>
      <c r="R12" s="103" t="n">
        <v>0</v>
      </c>
      <c r="S12" s="103" t="n">
        <v>0</v>
      </c>
      <c r="T12" s="103" t="n">
        <v>0</v>
      </c>
      <c r="U12" s="103" t="n">
        <v>0</v>
      </c>
      <c r="V12" s="103" t="n">
        <v>0</v>
      </c>
      <c r="W12" s="103" t="n">
        <v>0</v>
      </c>
      <c r="X12" s="112"/>
    </row>
    <row r="13" customFormat="false" ht="12.75" hidden="false" customHeight="false" outlineLevel="0" collapsed="false">
      <c r="A13" s="3" t="n">
        <f aca="false">A12+1</f>
        <v>13</v>
      </c>
      <c r="B13" s="11" t="s">
        <v>201</v>
      </c>
      <c r="D13" s="103" t="n">
        <v>0</v>
      </c>
      <c r="E13" s="103" t="n">
        <v>0</v>
      </c>
      <c r="F13" s="103" t="n">
        <v>0</v>
      </c>
      <c r="G13" s="103" t="n">
        <v>0</v>
      </c>
      <c r="H13" s="103" t="n">
        <v>0</v>
      </c>
      <c r="I13" s="103" t="n">
        <v>0</v>
      </c>
      <c r="J13" s="103" t="n">
        <v>0</v>
      </c>
      <c r="K13" s="103" t="n">
        <v>0</v>
      </c>
      <c r="L13" s="103" t="n">
        <v>0</v>
      </c>
      <c r="M13" s="103" t="n">
        <v>0</v>
      </c>
      <c r="N13" s="103" t="n">
        <v>0</v>
      </c>
      <c r="O13" s="103" t="n">
        <v>0</v>
      </c>
      <c r="P13" s="103" t="n">
        <v>0</v>
      </c>
      <c r="Q13" s="103" t="n">
        <v>0</v>
      </c>
      <c r="R13" s="103" t="n">
        <v>0</v>
      </c>
      <c r="S13" s="103" t="n">
        <v>0</v>
      </c>
      <c r="T13" s="103" t="n">
        <v>0</v>
      </c>
      <c r="U13" s="103" t="n">
        <v>0</v>
      </c>
      <c r="V13" s="103" t="n">
        <v>0</v>
      </c>
      <c r="W13" s="103" t="n">
        <v>0</v>
      </c>
      <c r="X13" s="112"/>
    </row>
    <row r="14" customFormat="false" ht="12.75" hidden="false" customHeight="false" outlineLevel="0" collapsed="false">
      <c r="A14" s="3" t="n">
        <f aca="false">A13+1</f>
        <v>14</v>
      </c>
      <c r="B14" s="117" t="s">
        <v>198</v>
      </c>
      <c r="C14" s="118"/>
      <c r="D14" s="119" t="n">
        <f aca="false">SUM(D11:D13)</f>
        <v>-5941.31989620107</v>
      </c>
      <c r="E14" s="119" t="n">
        <f aca="false">SUM(E11:E13)</f>
        <v>-1249.41051953125</v>
      </c>
      <c r="F14" s="119" t="n">
        <f aca="false">SUM(F11:F13)</f>
        <v>-991.430350585937</v>
      </c>
      <c r="G14" s="119" t="n">
        <f aca="false">SUM(G11:G13)</f>
        <v>-3732.58917797851</v>
      </c>
      <c r="H14" s="119" t="n">
        <f aca="false">SUM(H11:H13)</f>
        <v>-3899.37946624756</v>
      </c>
      <c r="I14" s="119" t="n">
        <f aca="false">SUM(I11:I13)</f>
        <v>-4304.8674981781</v>
      </c>
      <c r="J14" s="119" t="n">
        <f aca="false">SUM(J11:J13)</f>
        <v>-1671.39331943222</v>
      </c>
      <c r="K14" s="119" t="n">
        <f aca="false">SUM(K11:K13)</f>
        <v>-3136.11402472105</v>
      </c>
      <c r="L14" s="119" t="n">
        <f aca="false">SUM(L11:L13)</f>
        <v>-1951.22426999618</v>
      </c>
      <c r="M14" s="119" t="n">
        <f aca="false">SUM(M11:M13)</f>
        <v>-3061.44865859677</v>
      </c>
      <c r="N14" s="119" t="n">
        <f aca="false">SUM(N11:N13)</f>
        <v>-1857.38888386129</v>
      </c>
      <c r="O14" s="119" t="n">
        <f aca="false">SUM(O11:O13)</f>
        <v>-1112.8022497631</v>
      </c>
      <c r="P14" s="119" t="n">
        <f aca="false">SUM(P11:P13)</f>
        <v>-1375.46085658394</v>
      </c>
      <c r="Q14" s="119" t="n">
        <f aca="false">SUM(Q11:Q13)</f>
        <v>-1035.4716957186</v>
      </c>
      <c r="R14" s="119" t="n">
        <f aca="false">SUM(R11:R13)</f>
        <v>-1259.77970743509</v>
      </c>
      <c r="S14" s="119" t="n">
        <f aca="false">SUM(S11:S13)</f>
        <v>-949.701157561468</v>
      </c>
      <c r="T14" s="119" t="n">
        <f aca="false">SUM(T11:T13)</f>
        <v>-759.817087397954</v>
      </c>
      <c r="U14" s="119" t="n">
        <f aca="false">SUM(U11:U13)</f>
        <v>-1041.45239403527</v>
      </c>
      <c r="V14" s="119" t="n">
        <f aca="false">SUM(V11:V13)</f>
        <v>-747.497052083061</v>
      </c>
      <c r="W14" s="120" t="n">
        <f aca="false">SUM(W11:W13)</f>
        <v>-804.828689630684</v>
      </c>
      <c r="X14" s="112"/>
    </row>
    <row r="15" customFormat="false" ht="12.75" hidden="false" customHeight="false" outlineLevel="0" collapsed="false">
      <c r="A15" s="3" t="n">
        <f aca="false">A14+1</f>
        <v>15</v>
      </c>
      <c r="X15" s="112"/>
    </row>
    <row r="16" customFormat="false" ht="12.75" hidden="false" customHeight="false" outlineLevel="0" collapsed="false">
      <c r="A16" s="3" t="n">
        <f aca="false">A15+1</f>
        <v>16</v>
      </c>
      <c r="B16" s="168" t="s">
        <v>202</v>
      </c>
      <c r="C16" s="168"/>
      <c r="X16" s="112"/>
    </row>
    <row r="17" customFormat="false" ht="12.75" hidden="false" customHeight="false" outlineLevel="0" collapsed="false">
      <c r="A17" s="3" t="n">
        <f aca="false">A16+1</f>
        <v>17</v>
      </c>
      <c r="B17" s="11" t="s">
        <v>203</v>
      </c>
      <c r="D17" s="18" t="n">
        <f aca="false">'EBSCS Cap'!D14+'EBSCS Cap'!D15</f>
        <v>1327.89605092812</v>
      </c>
      <c r="E17" s="18" t="n">
        <f aca="false">'EBSCS Cap'!E15</f>
        <v>3034.89997572672</v>
      </c>
      <c r="F17" s="18" t="n">
        <f aca="false">'EBSCS Cap'!F15</f>
        <v>4149.74426674006</v>
      </c>
      <c r="G17" s="18" t="n">
        <f aca="false">'EBSCS Cap'!G15</f>
        <v>0</v>
      </c>
      <c r="H17" s="18" t="n">
        <f aca="false">'EBSCS Cap'!H15</f>
        <v>0</v>
      </c>
      <c r="I17" s="18" t="n">
        <f aca="false">'EBSCS Cap'!I15</f>
        <v>0</v>
      </c>
      <c r="J17" s="18" t="n">
        <f aca="false">'EBSCS Cap'!J15</f>
        <v>0</v>
      </c>
      <c r="K17" s="18" t="n">
        <f aca="false">'EBSCS Cap'!K15</f>
        <v>0</v>
      </c>
      <c r="L17" s="18" t="n">
        <f aca="false">'EBSCS Cap'!L15</f>
        <v>0</v>
      </c>
      <c r="M17" s="18" t="n">
        <f aca="false">'EBSCS Cap'!M15</f>
        <v>0</v>
      </c>
      <c r="N17" s="18" t="n">
        <f aca="false">'EBSCS Cap'!N15</f>
        <v>0</v>
      </c>
      <c r="O17" s="18" t="n">
        <f aca="false">'EBSCS Cap'!O15</f>
        <v>0</v>
      </c>
      <c r="P17" s="18" t="n">
        <f aca="false">'EBSCS Cap'!P15</f>
        <v>0</v>
      </c>
      <c r="Q17" s="18" t="n">
        <f aca="false">'EBSCS Cap'!Q15</f>
        <v>0</v>
      </c>
      <c r="R17" s="18" t="n">
        <f aca="false">'EBSCS Cap'!R15</f>
        <v>0</v>
      </c>
      <c r="S17" s="18" t="n">
        <f aca="false">'EBSCS Cap'!S15</f>
        <v>0</v>
      </c>
      <c r="T17" s="18" t="n">
        <f aca="false">'EBSCS Cap'!T15</f>
        <v>0</v>
      </c>
      <c r="U17" s="18" t="n">
        <f aca="false">'EBSCS Cap'!U15</f>
        <v>0</v>
      </c>
      <c r="V17" s="18" t="n">
        <f aca="false">'EBSCS Cap'!V15</f>
        <v>0</v>
      </c>
      <c r="W17" s="18" t="n">
        <f aca="false">'EBSCS Cap'!W15</f>
        <v>0</v>
      </c>
      <c r="X17" s="112"/>
      <c r="Y17" s="0"/>
    </row>
    <row r="18" customFormat="false" ht="12.75" hidden="false" customHeight="false" outlineLevel="0" collapsed="false">
      <c r="A18" s="3" t="n">
        <f aca="false">A17+1</f>
        <v>18</v>
      </c>
      <c r="B18" s="11" t="s">
        <v>204</v>
      </c>
      <c r="D18" s="18" t="n">
        <f aca="false">'EBSCS Cap'!D4+'EBSCS Cap'!D5+'EBSCS Cap'!D6</f>
        <v>2342.53382397843</v>
      </c>
      <c r="E18" s="18" t="n">
        <f aca="false">'EBSCS Cap'!E5+'EBSCS Cap'!E6</f>
        <v>4105.10737870691</v>
      </c>
      <c r="F18" s="18" t="n">
        <f aca="false">'EBSCS Cap'!F5+'EBSCS Cap'!F6</f>
        <v>7269.80731916559</v>
      </c>
      <c r="G18" s="18" t="n">
        <f aca="false">'EBSCS Cap'!G5+'EBSCS Cap'!G6</f>
        <v>0</v>
      </c>
      <c r="H18" s="18" t="n">
        <f aca="false">'EBSCS Cap'!H5+'EBSCS Cap'!H6</f>
        <v>0</v>
      </c>
      <c r="I18" s="18" t="n">
        <f aca="false">'EBSCS Cap'!I5+'EBSCS Cap'!I6</f>
        <v>0</v>
      </c>
      <c r="J18" s="18" t="n">
        <f aca="false">'EBSCS Cap'!J5+'EBSCS Cap'!J6</f>
        <v>0</v>
      </c>
      <c r="K18" s="18" t="n">
        <f aca="false">'EBSCS Cap'!K5+'EBSCS Cap'!K6</f>
        <v>0</v>
      </c>
      <c r="L18" s="18" t="n">
        <f aca="false">'EBSCS Cap'!L5+'EBSCS Cap'!L6</f>
        <v>0</v>
      </c>
      <c r="M18" s="18" t="n">
        <f aca="false">'EBSCS Cap'!M5+'EBSCS Cap'!M6</f>
        <v>0</v>
      </c>
      <c r="N18" s="18" t="n">
        <f aca="false">'EBSCS Cap'!N5+'EBSCS Cap'!N6</f>
        <v>0</v>
      </c>
      <c r="O18" s="18" t="n">
        <f aca="false">'EBSCS Cap'!O5+'EBSCS Cap'!O6</f>
        <v>0</v>
      </c>
      <c r="P18" s="18" t="n">
        <f aca="false">'EBSCS Cap'!P5+'EBSCS Cap'!P6</f>
        <v>0</v>
      </c>
      <c r="Q18" s="18" t="n">
        <f aca="false">'EBSCS Cap'!Q5+'EBSCS Cap'!Q6</f>
        <v>0</v>
      </c>
      <c r="R18" s="18" t="n">
        <f aca="false">'EBSCS Cap'!R5+'EBSCS Cap'!R6</f>
        <v>0</v>
      </c>
      <c r="S18" s="18" t="n">
        <f aca="false">'EBSCS Cap'!S5+'EBSCS Cap'!S6</f>
        <v>0</v>
      </c>
      <c r="T18" s="18" t="n">
        <f aca="false">'EBSCS Cap'!T5+'EBSCS Cap'!T6</f>
        <v>0</v>
      </c>
      <c r="U18" s="18" t="n">
        <f aca="false">'EBSCS Cap'!U5+'EBSCS Cap'!U6</f>
        <v>0</v>
      </c>
      <c r="V18" s="18" t="n">
        <f aca="false">'EBSCS Cap'!V5+'EBSCS Cap'!V6</f>
        <v>0</v>
      </c>
      <c r="W18" s="18" t="n">
        <f aca="false">'EBSCS Cap'!W5+'EBSCS Cap'!W6</f>
        <v>0</v>
      </c>
      <c r="X18" s="112"/>
    </row>
    <row r="19" customFormat="false" ht="12.75" hidden="false" customHeight="false" outlineLevel="0" collapsed="false">
      <c r="A19" s="3" t="n">
        <f aca="false">A18+1</f>
        <v>19</v>
      </c>
      <c r="B19" s="11" t="s">
        <v>205</v>
      </c>
      <c r="D19" s="18" t="n">
        <f aca="false">'EBSCS Cap'!D16</f>
        <v>-0</v>
      </c>
      <c r="E19" s="18" t="n">
        <f aca="false">'EBSCS Cap'!E16</f>
        <v>-0</v>
      </c>
      <c r="F19" s="18" t="n">
        <f aca="false">'EBSCS Cap'!F16</f>
        <v>-0</v>
      </c>
      <c r="G19" s="18" t="n">
        <f aca="false">'EBSCS Cap'!G16</f>
        <v>-8428.03525152105</v>
      </c>
      <c r="H19" s="18" t="n">
        <f aca="false">'EBSCS Cap'!H16</f>
        <v>-84.5050418738429</v>
      </c>
      <c r="I19" s="18" t="n">
        <f aca="false">'EBSCS Cap'!I16</f>
        <v>-0</v>
      </c>
      <c r="J19" s="18" t="n">
        <f aca="false">'EBSCS Cap'!J16</f>
        <v>-0</v>
      </c>
      <c r="K19" s="18" t="n">
        <f aca="false">'EBSCS Cap'!K16</f>
        <v>-0</v>
      </c>
      <c r="L19" s="18" t="n">
        <f aca="false">'EBSCS Cap'!L16</f>
        <v>-0</v>
      </c>
      <c r="M19" s="18" t="n">
        <f aca="false">'EBSCS Cap'!M16</f>
        <v>-0</v>
      </c>
      <c r="N19" s="18" t="n">
        <f aca="false">'EBSCS Cap'!N16</f>
        <v>-0</v>
      </c>
      <c r="O19" s="18" t="n">
        <f aca="false">'EBSCS Cap'!O16</f>
        <v>-0</v>
      </c>
      <c r="P19" s="18" t="n">
        <f aca="false">'EBSCS Cap'!P16</f>
        <v>-0</v>
      </c>
      <c r="Q19" s="18" t="n">
        <f aca="false">'EBSCS Cap'!Q16</f>
        <v>-0</v>
      </c>
      <c r="R19" s="18" t="n">
        <f aca="false">'EBSCS Cap'!R16</f>
        <v>-0</v>
      </c>
      <c r="S19" s="18" t="n">
        <f aca="false">'EBSCS Cap'!S16</f>
        <v>-0</v>
      </c>
      <c r="T19" s="18" t="n">
        <f aca="false">'EBSCS Cap'!T16</f>
        <v>-0</v>
      </c>
      <c r="U19" s="18" t="n">
        <f aca="false">'EBSCS Cap'!U16</f>
        <v>-0</v>
      </c>
      <c r="V19" s="18" t="n">
        <f aca="false">'EBSCS Cap'!V16</f>
        <v>-0</v>
      </c>
      <c r="W19" s="18" t="n">
        <f aca="false">'EBSCS Cap'!W16</f>
        <v>-0</v>
      </c>
      <c r="X19" s="112"/>
    </row>
    <row r="20" customFormat="false" ht="12.75" hidden="false" customHeight="false" outlineLevel="0" collapsed="false">
      <c r="A20" s="3" t="n">
        <f aca="false">A19+1</f>
        <v>20</v>
      </c>
      <c r="B20" s="11" t="s">
        <v>206</v>
      </c>
      <c r="D20" s="18" t="n">
        <f aca="false">-'EBSCS Waterfall'!D17</f>
        <v>-0</v>
      </c>
      <c r="E20" s="18" t="n">
        <f aca="false">-'EBSCS Waterfall'!E17</f>
        <v>-0</v>
      </c>
      <c r="F20" s="18" t="n">
        <f aca="false">-'EBSCS Waterfall'!F17</f>
        <v>-0</v>
      </c>
      <c r="G20" s="18" t="n">
        <f aca="false">-'EBSCS Waterfall'!G17</f>
        <v>-13717.4485218509</v>
      </c>
      <c r="H20" s="18" t="n">
        <f aca="false">-'EBSCS Waterfall'!H17</f>
        <v>-0</v>
      </c>
      <c r="I20" s="18" t="n">
        <f aca="false">-'EBSCS Waterfall'!I17</f>
        <v>-0</v>
      </c>
      <c r="J20" s="18" t="n">
        <f aca="false">-'EBSCS Waterfall'!J17</f>
        <v>-0</v>
      </c>
      <c r="K20" s="18" t="n">
        <f aca="false">-'EBSCS Waterfall'!K17</f>
        <v>-0</v>
      </c>
      <c r="L20" s="18" t="n">
        <f aca="false">-'EBSCS Waterfall'!L17</f>
        <v>-0</v>
      </c>
      <c r="M20" s="18" t="n">
        <f aca="false">-'EBSCS Waterfall'!M17</f>
        <v>-0</v>
      </c>
      <c r="N20" s="18" t="n">
        <f aca="false">-'EBSCS Waterfall'!N17</f>
        <v>-0</v>
      </c>
      <c r="O20" s="18" t="n">
        <f aca="false">-'EBSCS Waterfall'!O17</f>
        <v>-0</v>
      </c>
      <c r="P20" s="18" t="n">
        <f aca="false">-'EBSCS Waterfall'!P17</f>
        <v>-0</v>
      </c>
      <c r="Q20" s="18" t="n">
        <f aca="false">-'EBSCS Waterfall'!Q17</f>
        <v>-0</v>
      </c>
      <c r="R20" s="18" t="n">
        <f aca="false">-'EBSCS Waterfall'!R17</f>
        <v>-0</v>
      </c>
      <c r="S20" s="18" t="n">
        <f aca="false">-'EBSCS Waterfall'!S17</f>
        <v>-0</v>
      </c>
      <c r="T20" s="18" t="n">
        <f aca="false">-'EBSCS Waterfall'!T17</f>
        <v>-0</v>
      </c>
      <c r="U20" s="18" t="n">
        <f aca="false">-'EBSCS Waterfall'!U17</f>
        <v>-0</v>
      </c>
      <c r="V20" s="18" t="n">
        <f aca="false">-'EBSCS Waterfall'!V17</f>
        <v>-0</v>
      </c>
      <c r="W20" s="18" t="n">
        <f aca="false">-'EBSCS Waterfall'!W17</f>
        <v>-0</v>
      </c>
      <c r="X20" s="112"/>
    </row>
    <row r="21" customFormat="false" ht="12.75" hidden="false" customHeight="false" outlineLevel="0" collapsed="false">
      <c r="A21" s="3" t="n">
        <f aca="false">A20+1</f>
        <v>21</v>
      </c>
      <c r="B21" s="11" t="s">
        <v>207</v>
      </c>
      <c r="D21" s="18" t="n">
        <f aca="false">'EBSCS BS'!C6</f>
        <v>0</v>
      </c>
      <c r="E21" s="18" t="n">
        <v>0</v>
      </c>
      <c r="F21" s="18" t="n">
        <v>0</v>
      </c>
      <c r="G21" s="18" t="n">
        <v>0</v>
      </c>
      <c r="H21" s="18" t="n">
        <v>0</v>
      </c>
      <c r="I21" s="18" t="n">
        <v>0</v>
      </c>
      <c r="J21" s="18" t="n">
        <v>0</v>
      </c>
      <c r="K21" s="18" t="n">
        <v>0</v>
      </c>
      <c r="L21" s="18" t="n">
        <v>0</v>
      </c>
      <c r="M21" s="18" t="n">
        <v>0</v>
      </c>
      <c r="N21" s="18" t="n">
        <v>0</v>
      </c>
      <c r="O21" s="18" t="n">
        <v>0</v>
      </c>
      <c r="P21" s="18" t="n">
        <v>0</v>
      </c>
      <c r="Q21" s="18" t="n">
        <v>0</v>
      </c>
      <c r="R21" s="18" t="n">
        <v>0</v>
      </c>
      <c r="S21" s="18" t="n">
        <v>0</v>
      </c>
      <c r="T21" s="18" t="n">
        <v>0</v>
      </c>
      <c r="U21" s="18" t="n">
        <v>0</v>
      </c>
      <c r="V21" s="18" t="n">
        <v>0</v>
      </c>
      <c r="W21" s="18" t="n">
        <v>0</v>
      </c>
      <c r="X21" s="112"/>
    </row>
    <row r="22" customFormat="false" ht="12.75" hidden="false" customHeight="false" outlineLevel="0" collapsed="false">
      <c r="A22" s="3" t="n">
        <f aca="false">A21+1</f>
        <v>22</v>
      </c>
      <c r="B22" s="11" t="s">
        <v>208</v>
      </c>
      <c r="D22" s="18" t="n">
        <f aca="false">'EBSCS Cap'!D78</f>
        <v>5193.82061141333</v>
      </c>
      <c r="E22" s="18" t="n">
        <f aca="false">'EBSCS Cap'!E78</f>
        <v>0</v>
      </c>
      <c r="F22" s="18" t="n">
        <f aca="false">'EBSCS Cap'!F78</f>
        <v>0</v>
      </c>
      <c r="G22" s="18" t="n">
        <f aca="false">'EBSCS Cap'!G78</f>
        <v>0</v>
      </c>
      <c r="H22" s="18" t="n">
        <f aca="false">'EBSCS Cap'!H78</f>
        <v>0</v>
      </c>
      <c r="I22" s="18" t="n">
        <f aca="false">'EBSCS Cap'!I78</f>
        <v>0</v>
      </c>
      <c r="J22" s="18" t="n">
        <f aca="false">'EBSCS Cap'!J78</f>
        <v>0</v>
      </c>
      <c r="K22" s="18" t="n">
        <f aca="false">'EBSCS Cap'!K78</f>
        <v>0</v>
      </c>
      <c r="L22" s="18" t="n">
        <f aca="false">'EBSCS Cap'!L78</f>
        <v>0</v>
      </c>
      <c r="M22" s="18" t="n">
        <f aca="false">'EBSCS Cap'!M78</f>
        <v>0</v>
      </c>
      <c r="N22" s="18" t="n">
        <f aca="false">'EBSCS Cap'!N78</f>
        <v>0</v>
      </c>
      <c r="O22" s="18" t="n">
        <f aca="false">'EBSCS Cap'!O78</f>
        <v>0</v>
      </c>
      <c r="P22" s="18" t="n">
        <f aca="false">'EBSCS Cap'!P78</f>
        <v>0</v>
      </c>
      <c r="Q22" s="18" t="n">
        <f aca="false">'EBSCS Cap'!Q78</f>
        <v>0</v>
      </c>
      <c r="R22" s="18" t="n">
        <f aca="false">'EBSCS Cap'!R78</f>
        <v>0</v>
      </c>
      <c r="S22" s="18" t="n">
        <f aca="false">'EBSCS Cap'!S78</f>
        <v>0</v>
      </c>
      <c r="T22" s="18" t="n">
        <f aca="false">'EBSCS Cap'!T78</f>
        <v>0</v>
      </c>
      <c r="U22" s="18" t="n">
        <f aca="false">'EBSCS Cap'!U78</f>
        <v>0</v>
      </c>
      <c r="V22" s="18" t="n">
        <f aca="false">'EBSCS Cap'!V78</f>
        <v>0</v>
      </c>
      <c r="W22" s="18" t="n">
        <f aca="false">'EBSCS Cap'!W78</f>
        <v>0</v>
      </c>
      <c r="X22" s="112"/>
    </row>
    <row r="23" customFormat="false" ht="12.75" hidden="false" customHeight="false" outlineLevel="0" collapsed="false">
      <c r="A23" s="3" t="n">
        <f aca="false">A22+1</f>
        <v>23</v>
      </c>
      <c r="B23" s="11" t="s">
        <v>209</v>
      </c>
      <c r="D23" s="18" t="n">
        <f aca="false">-'EBSCS Cap'!D80</f>
        <v>-0</v>
      </c>
      <c r="E23" s="18" t="n">
        <f aca="false">-'EBSCS Cap'!E80</f>
        <v>-0</v>
      </c>
      <c r="F23" s="18" t="n">
        <f aca="false">-'EBSCS Cap'!F80</f>
        <v>-0</v>
      </c>
      <c r="G23" s="18" t="n">
        <f aca="false">-'EBSCS Cap'!G80</f>
        <v>-0</v>
      </c>
      <c r="H23" s="18" t="n">
        <f aca="false">-'EBSCS Cap'!H80</f>
        <v>-18317.9842829102</v>
      </c>
      <c r="I23" s="18" t="n">
        <f aca="false">-'EBSCS Cap'!I80</f>
        <v>-0</v>
      </c>
      <c r="J23" s="18" t="n">
        <f aca="false">-'EBSCS Cap'!J80</f>
        <v>-0</v>
      </c>
      <c r="K23" s="18" t="n">
        <f aca="false">-'EBSCS Cap'!K80</f>
        <v>-0</v>
      </c>
      <c r="L23" s="18" t="n">
        <f aca="false">-'EBSCS Cap'!L80</f>
        <v>-0</v>
      </c>
      <c r="M23" s="18" t="n">
        <f aca="false">-'EBSCS Cap'!M80</f>
        <v>-0</v>
      </c>
      <c r="N23" s="18" t="n">
        <f aca="false">-'EBSCS Cap'!N80</f>
        <v>-0</v>
      </c>
      <c r="O23" s="18" t="n">
        <f aca="false">-'EBSCS Cap'!O80</f>
        <v>-0</v>
      </c>
      <c r="P23" s="18" t="n">
        <f aca="false">-'EBSCS Cap'!P80</f>
        <v>-0</v>
      </c>
      <c r="Q23" s="18" t="n">
        <f aca="false">-'EBSCS Cap'!Q80</f>
        <v>-0</v>
      </c>
      <c r="R23" s="18" t="n">
        <f aca="false">-'EBSCS Cap'!R80</f>
        <v>-0</v>
      </c>
      <c r="S23" s="18" t="n">
        <f aca="false">-'EBSCS Cap'!S80</f>
        <v>-0</v>
      </c>
      <c r="T23" s="18" t="n">
        <f aca="false">-'EBSCS Cap'!T80</f>
        <v>-0</v>
      </c>
      <c r="U23" s="18" t="n">
        <f aca="false">-'EBSCS Cap'!U80</f>
        <v>-0</v>
      </c>
      <c r="V23" s="18" t="n">
        <f aca="false">-'EBSCS Cap'!V80</f>
        <v>-0</v>
      </c>
      <c r="W23" s="18" t="n">
        <f aca="false">-'EBSCS Cap'!W80</f>
        <v>-0</v>
      </c>
      <c r="X23" s="112"/>
    </row>
    <row r="24" customFormat="false" ht="12.75" hidden="false" customHeight="false" outlineLevel="0" collapsed="false">
      <c r="A24" s="3" t="n">
        <f aca="false">A23+1</f>
        <v>24</v>
      </c>
      <c r="B24" s="11" t="s">
        <v>210</v>
      </c>
      <c r="D24" s="18" t="n">
        <f aca="false">-'EBSCS IS'!D23</f>
        <v>-0</v>
      </c>
      <c r="E24" s="18" t="n">
        <f aca="false">-'EBSCS IS'!E23</f>
        <v>-0</v>
      </c>
      <c r="F24" s="18" t="n">
        <f aca="false">-'EBSCS IS'!F23</f>
        <v>-0</v>
      </c>
      <c r="G24" s="18" t="n">
        <f aca="false">-'EBSCS IS'!G23</f>
        <v>-0</v>
      </c>
      <c r="H24" s="18" t="n">
        <f aca="false">-'EBSCS IS'!H23</f>
        <v>-17728.3542649987</v>
      </c>
      <c r="I24" s="18" t="n">
        <f aca="false">-'EBSCS IS'!I23</f>
        <v>-47228.3309806079</v>
      </c>
      <c r="J24" s="18" t="n">
        <f aca="false">-'EBSCS IS'!J23</f>
        <v>-73416.8558702676</v>
      </c>
      <c r="K24" s="18" t="n">
        <f aca="false">-'EBSCS IS'!K23</f>
        <v>-96561.6185372567</v>
      </c>
      <c r="L24" s="18" t="n">
        <f aca="false">-'EBSCS IS'!L23</f>
        <v>-122692.95910486</v>
      </c>
      <c r="M24" s="18" t="n">
        <f aca="false">-'EBSCS IS'!M23</f>
        <v>-147218.815007217</v>
      </c>
      <c r="N24" s="18" t="n">
        <f aca="false">-'EBSCS IS'!N23</f>
        <v>-164748.63871795</v>
      </c>
      <c r="O24" s="18" t="n">
        <f aca="false">-'EBSCS IS'!O23</f>
        <v>-185049.764449571</v>
      </c>
      <c r="P24" s="18" t="n">
        <f aca="false">-'EBSCS IS'!P23</f>
        <v>-203353.989382863</v>
      </c>
      <c r="Q24" s="18" t="n">
        <f aca="false">-'EBSCS IS'!Q23</f>
        <v>-223582.884820004</v>
      </c>
      <c r="R24" s="18" t="n">
        <f aca="false">-'EBSCS IS'!R23</f>
        <v>-241637.999462854</v>
      </c>
      <c r="S24" s="18" t="n">
        <f aca="false">-'EBSCS IS'!S23</f>
        <v>-258368.350780688</v>
      </c>
      <c r="T24" s="18" t="n">
        <f aca="false">-'EBSCS IS'!T23</f>
        <v>-275756.700105671</v>
      </c>
      <c r="U24" s="18" t="n">
        <f aca="false">-'EBSCS IS'!U23</f>
        <v>-299694.920927339</v>
      </c>
      <c r="V24" s="18" t="n">
        <f aca="false">-'EBSCS IS'!V23</f>
        <v>-325519.033115757</v>
      </c>
      <c r="W24" s="18" t="n">
        <f aca="false">-'EBSCS IS'!W23</f>
        <v>-352349.568578174</v>
      </c>
      <c r="X24" s="112"/>
    </row>
    <row r="25" customFormat="false" ht="12.75" hidden="false" customHeight="false" outlineLevel="0" collapsed="false">
      <c r="A25" s="3" t="n">
        <f aca="false">A24+1</f>
        <v>25</v>
      </c>
      <c r="B25" s="11" t="s">
        <v>211</v>
      </c>
      <c r="D25" s="18" t="n">
        <v>0</v>
      </c>
      <c r="E25" s="18" t="n">
        <v>0</v>
      </c>
      <c r="F25" s="18" t="n">
        <v>0</v>
      </c>
      <c r="G25" s="18" t="n">
        <v>0</v>
      </c>
      <c r="H25" s="18" t="n">
        <v>0</v>
      </c>
      <c r="I25" s="18" t="n">
        <v>0</v>
      </c>
      <c r="J25" s="18" t="n">
        <v>0</v>
      </c>
      <c r="K25" s="18" t="n">
        <v>0</v>
      </c>
      <c r="L25" s="18" t="n">
        <v>0</v>
      </c>
      <c r="M25" s="18" t="n">
        <v>0</v>
      </c>
      <c r="N25" s="18" t="n">
        <v>0</v>
      </c>
      <c r="O25" s="18" t="n">
        <v>0</v>
      </c>
      <c r="P25" s="18" t="n">
        <v>0</v>
      </c>
      <c r="Q25" s="18" t="n">
        <v>0</v>
      </c>
      <c r="R25" s="18" t="n">
        <v>0</v>
      </c>
      <c r="S25" s="18" t="n">
        <v>0</v>
      </c>
      <c r="T25" s="18" t="n">
        <v>0</v>
      </c>
      <c r="U25" s="18" t="n">
        <v>0</v>
      </c>
      <c r="V25" s="18" t="n">
        <v>0</v>
      </c>
      <c r="W25" s="18" t="n">
        <v>0</v>
      </c>
      <c r="X25" s="112"/>
    </row>
    <row r="26" customFormat="false" ht="12.75" hidden="false" customHeight="false" outlineLevel="0" collapsed="false">
      <c r="A26" s="3" t="n">
        <f aca="false">A25+1</f>
        <v>26</v>
      </c>
      <c r="B26" s="117" t="s">
        <v>202</v>
      </c>
      <c r="C26" s="118"/>
      <c r="D26" s="119" t="n">
        <f aca="false">SUM(D17:D25)</f>
        <v>8864.25048631988</v>
      </c>
      <c r="E26" s="119" t="n">
        <f aca="false">SUM(E17:E25)</f>
        <v>7140.00735443363</v>
      </c>
      <c r="F26" s="119" t="n">
        <f aca="false">SUM(F17:F25)</f>
        <v>11419.5515859056</v>
      </c>
      <c r="G26" s="119" t="n">
        <f aca="false">SUM(G17:G25)</f>
        <v>-22145.483773372</v>
      </c>
      <c r="H26" s="119" t="n">
        <f aca="false">SUM(H17:H25)</f>
        <v>-36130.8435897827</v>
      </c>
      <c r="I26" s="119" t="n">
        <f aca="false">SUM(I17:I25)</f>
        <v>-47228.3309806079</v>
      </c>
      <c r="J26" s="119" t="n">
        <f aca="false">SUM(J17:J25)</f>
        <v>-73416.8558702676</v>
      </c>
      <c r="K26" s="119" t="n">
        <f aca="false">SUM(K17:K25)</f>
        <v>-96561.6185372567</v>
      </c>
      <c r="L26" s="119" t="n">
        <f aca="false">SUM(L17:L25)</f>
        <v>-122692.95910486</v>
      </c>
      <c r="M26" s="119" t="n">
        <f aca="false">SUM(M17:M25)</f>
        <v>-147218.815007217</v>
      </c>
      <c r="N26" s="119" t="n">
        <f aca="false">SUM(N17:N25)</f>
        <v>-164748.63871795</v>
      </c>
      <c r="O26" s="119" t="n">
        <f aca="false">SUM(O17:O25)</f>
        <v>-185049.764449571</v>
      </c>
      <c r="P26" s="119" t="n">
        <f aca="false">SUM(P17:P25)</f>
        <v>-203353.989382863</v>
      </c>
      <c r="Q26" s="119" t="n">
        <f aca="false">SUM(Q17:Q25)</f>
        <v>-223582.884820004</v>
      </c>
      <c r="R26" s="119" t="n">
        <f aca="false">SUM(R17:R25)</f>
        <v>-241637.999462854</v>
      </c>
      <c r="S26" s="119" t="n">
        <f aca="false">SUM(S17:S25)</f>
        <v>-258368.350780688</v>
      </c>
      <c r="T26" s="119" t="n">
        <f aca="false">SUM(T17:T25)</f>
        <v>-275756.700105671</v>
      </c>
      <c r="U26" s="119" t="n">
        <f aca="false">SUM(U17:U25)</f>
        <v>-299694.920927339</v>
      </c>
      <c r="V26" s="119" t="n">
        <f aca="false">SUM(V17:V25)</f>
        <v>-325519.033115757</v>
      </c>
      <c r="W26" s="119" t="n">
        <f aca="false">SUM(W17:W25)</f>
        <v>-352349.568578174</v>
      </c>
      <c r="X26" s="112"/>
    </row>
    <row r="27" customFormat="false" ht="12.75" hidden="false" customHeight="false" outlineLevel="0" collapsed="false">
      <c r="A27" s="3" t="n">
        <f aca="false">A26+1</f>
        <v>27</v>
      </c>
      <c r="X27" s="123"/>
    </row>
    <row r="28" customFormat="false" ht="12.75" hidden="false" customHeight="false" outlineLevel="0" collapsed="false">
      <c r="A28" s="3" t="n">
        <f aca="false">A27+1</f>
        <v>28</v>
      </c>
      <c r="B28" s="11" t="s">
        <v>212</v>
      </c>
      <c r="D28" s="18" t="n">
        <f aca="false">D8+D14+D26</f>
        <v>99</v>
      </c>
      <c r="E28" s="18" t="n">
        <f aca="false">E8+E14+E26</f>
        <v>0</v>
      </c>
      <c r="F28" s="18" t="n">
        <f aca="false">F8+F14+F26</f>
        <v>0</v>
      </c>
      <c r="G28" s="18" t="n">
        <f aca="false">G8+G14+G26</f>
        <v>0</v>
      </c>
      <c r="H28" s="18" t="n">
        <f aca="false">H8+H14+H26</f>
        <v>0</v>
      </c>
      <c r="I28" s="18" t="n">
        <f aca="false">I8+I14+I26</f>
        <v>0</v>
      </c>
      <c r="J28" s="18" t="n">
        <f aca="false">J8+J14+J26</f>
        <v>0</v>
      </c>
      <c r="K28" s="18" t="n">
        <f aca="false">K8+K14+K26</f>
        <v>0</v>
      </c>
      <c r="L28" s="18" t="n">
        <f aca="false">L8+L14+L26</f>
        <v>0</v>
      </c>
      <c r="M28" s="18" t="n">
        <f aca="false">M8+M14+M26</f>
        <v>0</v>
      </c>
      <c r="N28" s="18" t="n">
        <f aca="false">N8+N14+N26</f>
        <v>0</v>
      </c>
      <c r="O28" s="18" t="n">
        <f aca="false">O8+O14+O26</f>
        <v>0</v>
      </c>
      <c r="P28" s="18" t="n">
        <f aca="false">P8+P14+P26</f>
        <v>0</v>
      </c>
      <c r="Q28" s="18" t="n">
        <f aca="false">Q8+Q14+Q26</f>
        <v>0</v>
      </c>
      <c r="R28" s="18" t="n">
        <f aca="false">R8+R14+R26</f>
        <v>0</v>
      </c>
      <c r="S28" s="18" t="n">
        <f aca="false">S8+S14+S26</f>
        <v>0</v>
      </c>
      <c r="T28" s="18" t="n">
        <f aca="false">T8+T14+T26</f>
        <v>0</v>
      </c>
      <c r="U28" s="18" t="n">
        <f aca="false">U8+U14+U26</f>
        <v>0</v>
      </c>
      <c r="V28" s="18" t="n">
        <f aca="false">V8+V14+V26</f>
        <v>0</v>
      </c>
      <c r="W28" s="18" t="n">
        <f aca="false">W8+W14+W26</f>
        <v>0</v>
      </c>
      <c r="X28" s="112"/>
    </row>
    <row r="29" customFormat="false" ht="12.75" hidden="false" customHeight="false" outlineLevel="0" collapsed="false">
      <c r="A29" s="3" t="n">
        <f aca="false">A28+1</f>
        <v>29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12"/>
    </row>
    <row r="30" customFormat="false" ht="12.75" hidden="false" customHeight="false" outlineLevel="0" collapsed="false">
      <c r="A30" s="3" t="n">
        <f aca="false">A29+1</f>
        <v>30</v>
      </c>
      <c r="B30" s="11" t="s">
        <v>213</v>
      </c>
      <c r="D30" s="18" t="n">
        <v>1</v>
      </c>
      <c r="E30" s="18" t="n">
        <f aca="false">D31</f>
        <v>100</v>
      </c>
      <c r="F30" s="18" t="n">
        <f aca="false">E31</f>
        <v>100</v>
      </c>
      <c r="G30" s="18" t="n">
        <f aca="false">F31</f>
        <v>100</v>
      </c>
      <c r="H30" s="18" t="n">
        <f aca="false">G31</f>
        <v>100</v>
      </c>
      <c r="I30" s="18" t="n">
        <f aca="false">H31</f>
        <v>100</v>
      </c>
      <c r="J30" s="18" t="n">
        <f aca="false">I31</f>
        <v>100</v>
      </c>
      <c r="K30" s="18" t="n">
        <f aca="false">J31</f>
        <v>100</v>
      </c>
      <c r="L30" s="18" t="n">
        <f aca="false">K31</f>
        <v>100</v>
      </c>
      <c r="M30" s="18" t="n">
        <f aca="false">L31</f>
        <v>100</v>
      </c>
      <c r="N30" s="18" t="n">
        <f aca="false">M31</f>
        <v>100</v>
      </c>
      <c r="O30" s="18" t="n">
        <f aca="false">N31</f>
        <v>100</v>
      </c>
      <c r="P30" s="18" t="n">
        <f aca="false">O31</f>
        <v>100</v>
      </c>
      <c r="Q30" s="18" t="n">
        <f aca="false">P31</f>
        <v>100</v>
      </c>
      <c r="R30" s="18" t="n">
        <f aca="false">Q31</f>
        <v>100</v>
      </c>
      <c r="S30" s="18" t="n">
        <f aca="false">R31</f>
        <v>100</v>
      </c>
      <c r="T30" s="18" t="n">
        <f aca="false">S31</f>
        <v>100</v>
      </c>
      <c r="U30" s="18" t="n">
        <f aca="false">T31</f>
        <v>100</v>
      </c>
      <c r="V30" s="18" t="n">
        <f aca="false">U31</f>
        <v>100</v>
      </c>
      <c r="W30" s="18" t="n">
        <f aca="false">V31</f>
        <v>100</v>
      </c>
      <c r="X30" s="112"/>
    </row>
    <row r="31" customFormat="false" ht="12.75" hidden="false" customHeight="false" outlineLevel="0" collapsed="false">
      <c r="A31" s="3" t="n">
        <f aca="false">A30+1</f>
        <v>31</v>
      </c>
      <c r="B31" s="11" t="s">
        <v>214</v>
      </c>
      <c r="D31" s="18" t="n">
        <f aca="false">D30+D28</f>
        <v>100</v>
      </c>
      <c r="E31" s="18" t="n">
        <f aca="false">E30+E28</f>
        <v>100</v>
      </c>
      <c r="F31" s="18" t="n">
        <f aca="false">F30+F28</f>
        <v>100</v>
      </c>
      <c r="G31" s="18" t="n">
        <f aca="false">G30+G28</f>
        <v>100</v>
      </c>
      <c r="H31" s="18" t="n">
        <f aca="false">H30+H28</f>
        <v>100</v>
      </c>
      <c r="I31" s="18" t="n">
        <f aca="false">I30+I28</f>
        <v>100</v>
      </c>
      <c r="J31" s="18" t="n">
        <f aca="false">J30+J28</f>
        <v>100</v>
      </c>
      <c r="K31" s="18" t="n">
        <f aca="false">K30+K28</f>
        <v>100</v>
      </c>
      <c r="L31" s="18" t="n">
        <f aca="false">L30+L28</f>
        <v>100</v>
      </c>
      <c r="M31" s="18" t="n">
        <f aca="false">M30+M28</f>
        <v>100</v>
      </c>
      <c r="N31" s="18" t="n">
        <f aca="false">N30+N28</f>
        <v>100</v>
      </c>
      <c r="O31" s="18" t="n">
        <f aca="false">O30+O28</f>
        <v>100</v>
      </c>
      <c r="P31" s="18" t="n">
        <f aca="false">P30+P28</f>
        <v>100</v>
      </c>
      <c r="Q31" s="18" t="n">
        <f aca="false">Q30+Q28</f>
        <v>100</v>
      </c>
      <c r="R31" s="18" t="n">
        <f aca="false">R30+R28</f>
        <v>100</v>
      </c>
      <c r="S31" s="18" t="n">
        <f aca="false">S30+S28</f>
        <v>100</v>
      </c>
      <c r="T31" s="18" t="n">
        <f aca="false">T30+T28</f>
        <v>100</v>
      </c>
      <c r="U31" s="18" t="n">
        <f aca="false">U30+U28</f>
        <v>100</v>
      </c>
      <c r="V31" s="18" t="n">
        <f aca="false">V30+V28</f>
        <v>100</v>
      </c>
      <c r="W31" s="18" t="n">
        <f aca="false">W30+W28</f>
        <v>100</v>
      </c>
      <c r="X31" s="123"/>
    </row>
    <row r="32" customFormat="false" ht="12.75" hidden="false" customHeight="false" outlineLevel="0" collapsed="false">
      <c r="A32" s="3" t="n">
        <f aca="false">A31+1</f>
        <v>32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23"/>
    </row>
    <row r="33" customFormat="false" ht="12.75" hidden="false" customHeight="false" outlineLevel="0" collapsed="false">
      <c r="X33" s="123"/>
    </row>
    <row r="34" customFormat="false" ht="12.75" hidden="false" customHeight="false" outlineLevel="0" collapsed="false">
      <c r="X34" s="1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B15" activeCellId="0" sqref="B1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2" width="4.7"/>
    <col collapsed="false" customWidth="true" hidden="false" outlineLevel="0" max="2" min="2" style="11" width="27.56"/>
    <col collapsed="false" customWidth="true" hidden="false" outlineLevel="0" max="3" min="3" style="11" width="9.7"/>
    <col collapsed="false" customWidth="true" hidden="false" outlineLevel="0" max="4" min="4" style="18" width="8.14"/>
    <col collapsed="false" customWidth="true" hidden="false" outlineLevel="0" max="5" min="5" style="18" width="8.28"/>
    <col collapsed="false" customWidth="true" hidden="false" outlineLevel="0" max="6" min="6" style="18" width="8.14"/>
    <col collapsed="false" customWidth="true" hidden="false" outlineLevel="0" max="7" min="7" style="18" width="8.41"/>
    <col collapsed="false" customWidth="true" hidden="false" outlineLevel="0" max="8" min="8" style="18" width="8.56"/>
    <col collapsed="false" customWidth="true" hidden="false" outlineLevel="0" max="9" min="9" style="18" width="8.85"/>
    <col collapsed="false" customWidth="true" hidden="false" outlineLevel="0" max="11" min="10" style="18" width="8.7"/>
    <col collapsed="false" customWidth="true" hidden="false" outlineLevel="0" max="17" min="12" style="18" width="10.41"/>
    <col collapsed="false" customWidth="true" hidden="false" outlineLevel="0" max="23" min="18" style="18" width="11.13"/>
    <col collapsed="false" customWidth="false" hidden="false" outlineLevel="0" max="24" min="24" style="169" width="9.14"/>
    <col collapsed="false" customWidth="false" hidden="false" outlineLevel="0" max="25" min="25" style="170" width="9.14"/>
    <col collapsed="false" customWidth="false" hidden="false" outlineLevel="0" max="257" min="26" style="11" width="9.14"/>
  </cols>
  <sheetData>
    <row r="1" customFormat="false" ht="12.75" hidden="false" customHeight="false" outlineLevel="0" collapsed="false">
      <c r="A1" s="3" t="n">
        <v>1</v>
      </c>
      <c r="B1" s="104" t="s">
        <v>215</v>
      </c>
      <c r="C1" s="104"/>
      <c r="X1" s="171" t="s">
        <v>135</v>
      </c>
    </row>
    <row r="2" customFormat="false" ht="12.75" hidden="false" customHeight="false" outlineLevel="0" collapsed="false">
      <c r="A2" s="106" t="n">
        <f aca="false">A1+1</f>
        <v>2</v>
      </c>
      <c r="B2" s="172" t="s">
        <v>216</v>
      </c>
      <c r="C2" s="108" t="s">
        <v>2</v>
      </c>
      <c r="D2" s="173" t="n">
        <v>2001</v>
      </c>
      <c r="E2" s="173" t="n">
        <f aca="false">D2+1</f>
        <v>2002</v>
      </c>
      <c r="F2" s="173" t="n">
        <f aca="false">E2+1</f>
        <v>2003</v>
      </c>
      <c r="G2" s="173" t="n">
        <f aca="false">F2+1</f>
        <v>2004</v>
      </c>
      <c r="H2" s="173" t="n">
        <f aca="false">G2+1</f>
        <v>2005</v>
      </c>
      <c r="I2" s="173" t="n">
        <f aca="false">H2+1</f>
        <v>2006</v>
      </c>
      <c r="J2" s="173" t="n">
        <f aca="false">I2+1</f>
        <v>2007</v>
      </c>
      <c r="K2" s="173" t="n">
        <f aca="false">J2+1</f>
        <v>2008</v>
      </c>
      <c r="L2" s="173" t="n">
        <f aca="false">K2+1</f>
        <v>2009</v>
      </c>
      <c r="M2" s="173" t="n">
        <f aca="false">L2+1</f>
        <v>2010</v>
      </c>
      <c r="N2" s="173" t="n">
        <f aca="false">M2+1</f>
        <v>2011</v>
      </c>
      <c r="O2" s="173" t="n">
        <f aca="false">N2+1</f>
        <v>2012</v>
      </c>
      <c r="P2" s="173" t="n">
        <f aca="false">O2+1</f>
        <v>2013</v>
      </c>
      <c r="Q2" s="173" t="n">
        <f aca="false">P2+1</f>
        <v>2014</v>
      </c>
      <c r="R2" s="173" t="n">
        <f aca="false">Q2+1</f>
        <v>2015</v>
      </c>
      <c r="S2" s="173" t="n">
        <f aca="false">R2+1</f>
        <v>2016</v>
      </c>
      <c r="T2" s="173" t="n">
        <f aca="false">S2+1</f>
        <v>2017</v>
      </c>
      <c r="U2" s="173" t="n">
        <f aca="false">T2+1</f>
        <v>2018</v>
      </c>
      <c r="V2" s="173" t="n">
        <f aca="false">U2+1</f>
        <v>2019</v>
      </c>
      <c r="W2" s="173" t="n">
        <f aca="false">V2+1</f>
        <v>2020</v>
      </c>
      <c r="X2" s="113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  <c r="EH2" s="107"/>
      <c r="EI2" s="107"/>
      <c r="EJ2" s="107"/>
      <c r="EK2" s="107"/>
      <c r="EL2" s="107"/>
      <c r="EM2" s="107"/>
      <c r="EN2" s="107"/>
      <c r="EO2" s="107"/>
      <c r="EP2" s="107"/>
      <c r="EQ2" s="107"/>
      <c r="ER2" s="107"/>
      <c r="ES2" s="107"/>
      <c r="ET2" s="107"/>
      <c r="EU2" s="107"/>
      <c r="EV2" s="107"/>
      <c r="EW2" s="107"/>
      <c r="EX2" s="107"/>
      <c r="EY2" s="107"/>
      <c r="EZ2" s="107"/>
      <c r="FA2" s="107"/>
      <c r="FB2" s="107"/>
      <c r="FC2" s="107"/>
      <c r="FD2" s="107"/>
      <c r="FE2" s="107"/>
      <c r="FF2" s="107"/>
      <c r="FG2" s="107"/>
      <c r="FH2" s="107"/>
      <c r="FI2" s="107"/>
      <c r="FJ2" s="107"/>
      <c r="FK2" s="107"/>
      <c r="FL2" s="107"/>
      <c r="FM2" s="107"/>
      <c r="FN2" s="107"/>
      <c r="FO2" s="107"/>
      <c r="FP2" s="107"/>
      <c r="FQ2" s="107"/>
      <c r="FR2" s="107"/>
      <c r="FS2" s="107"/>
      <c r="FT2" s="107"/>
      <c r="FU2" s="107"/>
      <c r="FV2" s="107"/>
      <c r="FW2" s="107"/>
      <c r="FX2" s="107"/>
      <c r="FY2" s="107"/>
      <c r="FZ2" s="107"/>
      <c r="GA2" s="107"/>
      <c r="GB2" s="107"/>
      <c r="GC2" s="107"/>
      <c r="GD2" s="107"/>
      <c r="GE2" s="107"/>
      <c r="GF2" s="107"/>
      <c r="GG2" s="107"/>
      <c r="GH2" s="107"/>
      <c r="GI2" s="107"/>
      <c r="GJ2" s="107"/>
      <c r="GK2" s="107"/>
      <c r="GL2" s="107"/>
      <c r="GM2" s="107"/>
      <c r="GN2" s="107"/>
      <c r="GO2" s="107"/>
      <c r="GP2" s="107"/>
      <c r="GQ2" s="107"/>
      <c r="GR2" s="107"/>
      <c r="GS2" s="107"/>
      <c r="GT2" s="107"/>
      <c r="GU2" s="107"/>
      <c r="GV2" s="107"/>
      <c r="GW2" s="107"/>
      <c r="GX2" s="107"/>
      <c r="GY2" s="107"/>
      <c r="GZ2" s="107"/>
      <c r="HA2" s="107"/>
      <c r="HB2" s="107"/>
      <c r="HC2" s="107"/>
      <c r="HD2" s="107"/>
      <c r="HE2" s="107"/>
      <c r="HF2" s="107"/>
      <c r="HG2" s="107"/>
      <c r="HH2" s="107"/>
      <c r="HI2" s="107"/>
      <c r="HJ2" s="107"/>
      <c r="HK2" s="107"/>
      <c r="HL2" s="107"/>
      <c r="HM2" s="107"/>
      <c r="HN2" s="107"/>
      <c r="HO2" s="107"/>
      <c r="HP2" s="107"/>
      <c r="HQ2" s="107"/>
      <c r="HR2" s="107"/>
      <c r="HS2" s="107"/>
      <c r="HT2" s="107"/>
      <c r="HU2" s="107"/>
      <c r="HV2" s="107"/>
      <c r="HW2" s="107"/>
      <c r="HX2" s="107"/>
      <c r="HY2" s="107"/>
      <c r="HZ2" s="107"/>
      <c r="IA2" s="107"/>
      <c r="IB2" s="107"/>
      <c r="IC2" s="107"/>
      <c r="ID2" s="107"/>
      <c r="IE2" s="107"/>
      <c r="IF2" s="107"/>
      <c r="IG2" s="107"/>
      <c r="IH2" s="107"/>
      <c r="II2" s="107"/>
      <c r="IJ2" s="107"/>
      <c r="IK2" s="107"/>
      <c r="IL2" s="107"/>
      <c r="IM2" s="107"/>
      <c r="IN2" s="107"/>
      <c r="IO2" s="107"/>
      <c r="IP2" s="107"/>
      <c r="IQ2" s="107"/>
      <c r="IR2" s="107"/>
      <c r="IS2" s="107"/>
      <c r="IT2" s="107"/>
      <c r="IU2" s="107"/>
      <c r="IV2" s="107"/>
      <c r="IW2" s="107"/>
    </row>
    <row r="3" customFormat="false" ht="12.75" hidden="false" customHeight="false" outlineLevel="0" collapsed="false">
      <c r="A3" s="3" t="n">
        <f aca="false">A2+1</f>
        <v>3</v>
      </c>
      <c r="B3" s="11" t="s">
        <v>217</v>
      </c>
      <c r="X3" s="113"/>
    </row>
    <row r="4" customFormat="false" ht="12.75" hidden="false" customHeight="false" outlineLevel="0" collapsed="false">
      <c r="A4" s="3" t="n">
        <f aca="false">A3+1</f>
        <v>4</v>
      </c>
      <c r="B4" s="11" t="s">
        <v>218</v>
      </c>
      <c r="C4" s="11" t="n">
        <v>1</v>
      </c>
      <c r="D4" s="18" t="n">
        <f aca="false">'EBSCS CF'!D31</f>
        <v>100</v>
      </c>
      <c r="E4" s="18" t="n">
        <f aca="false">'EBSCS CF'!E31</f>
        <v>100</v>
      </c>
      <c r="F4" s="18" t="n">
        <f aca="false">'EBSCS CF'!F31</f>
        <v>100</v>
      </c>
      <c r="G4" s="18" t="n">
        <f aca="false">'EBSCS CF'!G31</f>
        <v>100</v>
      </c>
      <c r="H4" s="18" t="n">
        <f aca="false">'EBSCS CF'!H31</f>
        <v>100</v>
      </c>
      <c r="I4" s="18" t="n">
        <f aca="false">'EBSCS CF'!I31</f>
        <v>100</v>
      </c>
      <c r="J4" s="18" t="n">
        <f aca="false">'EBSCS CF'!J31</f>
        <v>100</v>
      </c>
      <c r="K4" s="18" t="n">
        <f aca="false">'EBSCS CF'!K31</f>
        <v>100</v>
      </c>
      <c r="L4" s="18" t="n">
        <f aca="false">'EBSCS CF'!L31</f>
        <v>100</v>
      </c>
      <c r="M4" s="18" t="n">
        <f aca="false">'EBSCS CF'!M31</f>
        <v>100</v>
      </c>
      <c r="N4" s="18" t="n">
        <f aca="false">'EBSCS CF'!N31</f>
        <v>100</v>
      </c>
      <c r="O4" s="18" t="n">
        <f aca="false">'EBSCS CF'!O31</f>
        <v>100</v>
      </c>
      <c r="P4" s="18" t="n">
        <f aca="false">'EBSCS CF'!P31</f>
        <v>100</v>
      </c>
      <c r="Q4" s="18" t="n">
        <f aca="false">'EBSCS CF'!Q31</f>
        <v>100</v>
      </c>
      <c r="R4" s="18" t="n">
        <f aca="false">'EBSCS CF'!R31</f>
        <v>100</v>
      </c>
      <c r="S4" s="18" t="n">
        <f aca="false">'EBSCS CF'!S31</f>
        <v>100</v>
      </c>
      <c r="T4" s="18" t="n">
        <f aca="false">'EBSCS CF'!T31</f>
        <v>100</v>
      </c>
      <c r="U4" s="18" t="n">
        <f aca="false">'EBSCS CF'!U31</f>
        <v>100</v>
      </c>
      <c r="V4" s="18" t="n">
        <f aca="false">'EBSCS CF'!V31</f>
        <v>100</v>
      </c>
      <c r="W4" s="18" t="n">
        <f aca="false">'EBSCS CF'!W31</f>
        <v>100</v>
      </c>
      <c r="X4" s="113"/>
    </row>
    <row r="5" customFormat="false" ht="12.75" hidden="false" customHeight="false" outlineLevel="0" collapsed="false">
      <c r="A5" s="3" t="n">
        <f aca="false">A4+1</f>
        <v>5</v>
      </c>
      <c r="B5" s="11" t="s">
        <v>219</v>
      </c>
      <c r="D5" s="18" t="n">
        <f aca="false">Assumptions!D107</f>
        <v>579.631923057142</v>
      </c>
      <c r="E5" s="18" t="n">
        <f aca="false">Assumptions!E107</f>
        <v>2395.3779113934</v>
      </c>
      <c r="F5" s="18" t="n">
        <f aca="false">Assumptions!F107</f>
        <v>8113.2388784712</v>
      </c>
      <c r="G5" s="18" t="n">
        <f aca="false">Assumptions!G107</f>
        <v>3530.22895176939</v>
      </c>
      <c r="H5" s="18" t="n">
        <f aca="false">Assumptions!H107</f>
        <v>0</v>
      </c>
      <c r="I5" s="18" t="n">
        <f aca="false">Assumptions!I107</f>
        <v>0</v>
      </c>
      <c r="J5" s="18" t="n">
        <f aca="false">Assumptions!J107</f>
        <v>0</v>
      </c>
      <c r="K5" s="18" t="n">
        <f aca="false">Assumptions!K107</f>
        <v>0</v>
      </c>
      <c r="L5" s="18" t="n">
        <f aca="false">Assumptions!L107</f>
        <v>0</v>
      </c>
      <c r="M5" s="18" t="n">
        <f aca="false">Assumptions!M107</f>
        <v>0</v>
      </c>
      <c r="N5" s="18" t="n">
        <f aca="false">Assumptions!N107</f>
        <v>0</v>
      </c>
      <c r="O5" s="18" t="n">
        <f aca="false">Assumptions!O107</f>
        <v>0</v>
      </c>
      <c r="P5" s="18" t="n">
        <f aca="false">Assumptions!P107</f>
        <v>0</v>
      </c>
      <c r="Q5" s="18" t="n">
        <f aca="false">Assumptions!Q107</f>
        <v>0</v>
      </c>
      <c r="R5" s="18" t="n">
        <f aca="false">Assumptions!R107</f>
        <v>0</v>
      </c>
      <c r="S5" s="18" t="n">
        <f aca="false">Assumptions!S107</f>
        <v>0</v>
      </c>
      <c r="T5" s="18" t="n">
        <f aca="false">Assumptions!T107</f>
        <v>0</v>
      </c>
      <c r="U5" s="18" t="n">
        <f aca="false">Assumptions!U107</f>
        <v>0</v>
      </c>
      <c r="V5" s="18" t="n">
        <f aca="false">Assumptions!V107</f>
        <v>0</v>
      </c>
      <c r="W5" s="18" t="n">
        <f aca="false">Assumptions!W107</f>
        <v>0</v>
      </c>
      <c r="X5" s="113"/>
    </row>
    <row r="6" customFormat="false" ht="12.75" hidden="false" customHeight="false" outlineLevel="0" collapsed="false">
      <c r="A6" s="3" t="n">
        <f aca="false">A5+1</f>
        <v>6</v>
      </c>
      <c r="B6" s="11" t="s">
        <v>220</v>
      </c>
      <c r="C6" s="18"/>
      <c r="D6" s="18" t="n">
        <v>0</v>
      </c>
      <c r="E6" s="18" t="n">
        <v>0</v>
      </c>
      <c r="F6" s="18" t="n">
        <v>0</v>
      </c>
      <c r="G6" s="18" t="n">
        <v>0</v>
      </c>
      <c r="H6" s="18" t="n">
        <v>0</v>
      </c>
      <c r="I6" s="18" t="n">
        <v>0</v>
      </c>
      <c r="J6" s="18" t="n">
        <v>0</v>
      </c>
      <c r="K6" s="18" t="n">
        <v>0</v>
      </c>
      <c r="L6" s="18" t="n">
        <v>0</v>
      </c>
      <c r="M6" s="18" t="n">
        <v>0</v>
      </c>
      <c r="N6" s="18" t="n">
        <v>0</v>
      </c>
      <c r="O6" s="18" t="n">
        <v>0</v>
      </c>
      <c r="P6" s="18" t="n">
        <v>0</v>
      </c>
      <c r="Q6" s="18" t="n">
        <v>0</v>
      </c>
      <c r="R6" s="18" t="n">
        <v>0</v>
      </c>
      <c r="S6" s="18" t="n">
        <v>0</v>
      </c>
      <c r="T6" s="18" t="n">
        <v>0</v>
      </c>
      <c r="U6" s="18" t="n">
        <v>0</v>
      </c>
      <c r="V6" s="18" t="n">
        <v>0</v>
      </c>
      <c r="W6" s="18" t="n">
        <v>0</v>
      </c>
      <c r="X6" s="113"/>
    </row>
    <row r="7" customFormat="false" ht="12.75" hidden="false" customHeight="false" outlineLevel="0" collapsed="false">
      <c r="A7" s="3" t="n">
        <f aca="false">A6+1</f>
        <v>7</v>
      </c>
      <c r="B7" s="11" t="s">
        <v>221</v>
      </c>
      <c r="D7" s="18" t="n">
        <v>0</v>
      </c>
      <c r="E7" s="18" t="n">
        <v>0</v>
      </c>
      <c r="F7" s="18" t="n">
        <v>0</v>
      </c>
      <c r="G7" s="18" t="n">
        <v>0</v>
      </c>
      <c r="H7" s="18" t="n">
        <v>0</v>
      </c>
      <c r="I7" s="18" t="n">
        <v>0</v>
      </c>
      <c r="J7" s="18" t="n">
        <v>0</v>
      </c>
      <c r="K7" s="18" t="n">
        <v>0</v>
      </c>
      <c r="L7" s="18" t="n">
        <v>0</v>
      </c>
      <c r="M7" s="18" t="n">
        <v>0</v>
      </c>
      <c r="N7" s="18" t="n">
        <v>0</v>
      </c>
      <c r="O7" s="18" t="n">
        <v>0</v>
      </c>
      <c r="P7" s="18" t="n">
        <v>0</v>
      </c>
      <c r="Q7" s="18" t="n">
        <v>0</v>
      </c>
      <c r="R7" s="18" t="n">
        <v>0</v>
      </c>
      <c r="S7" s="18" t="n">
        <v>0</v>
      </c>
      <c r="T7" s="18" t="n">
        <v>0</v>
      </c>
      <c r="U7" s="18" t="n">
        <v>0</v>
      </c>
      <c r="V7" s="18" t="n">
        <v>0</v>
      </c>
      <c r="W7" s="18" t="n">
        <v>0</v>
      </c>
      <c r="X7" s="113"/>
    </row>
    <row r="8" customFormat="false" ht="12.75" hidden="false" customHeight="false" outlineLevel="0" collapsed="false">
      <c r="A8" s="3" t="n">
        <f aca="false">A7+1</f>
        <v>8</v>
      </c>
      <c r="B8" s="117" t="s">
        <v>222</v>
      </c>
      <c r="C8" s="119" t="n">
        <f aca="false">SUM(C4:C7)</f>
        <v>1</v>
      </c>
      <c r="D8" s="119" t="n">
        <f aca="false">SUM(D4:D7)</f>
        <v>679.631923057142</v>
      </c>
      <c r="E8" s="119" t="n">
        <f aca="false">SUM(E4:E7)</f>
        <v>2495.3779113934</v>
      </c>
      <c r="F8" s="119" t="n">
        <f aca="false">SUM(F4:F7)</f>
        <v>8213.2388784712</v>
      </c>
      <c r="G8" s="119" t="n">
        <f aca="false">SUM(G4:G7)</f>
        <v>3630.22895176939</v>
      </c>
      <c r="H8" s="119" t="n">
        <f aca="false">SUM(H4:H7)</f>
        <v>100</v>
      </c>
      <c r="I8" s="119" t="n">
        <f aca="false">SUM(I4:I7)</f>
        <v>100</v>
      </c>
      <c r="J8" s="119" t="n">
        <f aca="false">SUM(J4:J7)</f>
        <v>100</v>
      </c>
      <c r="K8" s="119" t="n">
        <f aca="false">SUM(K4:K7)</f>
        <v>100</v>
      </c>
      <c r="L8" s="119" t="n">
        <f aca="false">SUM(L4:L7)</f>
        <v>100</v>
      </c>
      <c r="M8" s="119" t="n">
        <f aca="false">SUM(M4:M7)</f>
        <v>100</v>
      </c>
      <c r="N8" s="119" t="n">
        <f aca="false">SUM(N4:N7)</f>
        <v>100</v>
      </c>
      <c r="O8" s="119" t="n">
        <f aca="false">SUM(O4:O7)</f>
        <v>100</v>
      </c>
      <c r="P8" s="119" t="n">
        <f aca="false">SUM(P4:P7)</f>
        <v>100</v>
      </c>
      <c r="Q8" s="119" t="n">
        <f aca="false">SUM(Q4:Q7)</f>
        <v>100</v>
      </c>
      <c r="R8" s="119" t="n">
        <f aca="false">SUM(R4:R7)</f>
        <v>100</v>
      </c>
      <c r="S8" s="119" t="n">
        <f aca="false">SUM(S4:S7)</f>
        <v>100</v>
      </c>
      <c r="T8" s="119" t="n">
        <f aca="false">SUM(T4:T7)</f>
        <v>100</v>
      </c>
      <c r="U8" s="119" t="n">
        <f aca="false">SUM(U4:U7)</f>
        <v>100</v>
      </c>
      <c r="V8" s="119" t="n">
        <f aca="false">SUM(V4:V7)</f>
        <v>100</v>
      </c>
      <c r="W8" s="119" t="n">
        <f aca="false">SUM(W4:W7)</f>
        <v>100</v>
      </c>
      <c r="X8" s="113"/>
    </row>
    <row r="9" customFormat="false" ht="12.75" hidden="false" customHeight="false" outlineLevel="0" collapsed="false">
      <c r="A9" s="3" t="n">
        <f aca="false">A8+1</f>
        <v>9</v>
      </c>
      <c r="X9" s="113"/>
    </row>
    <row r="10" customFormat="false" ht="12.75" hidden="true" customHeight="false" outlineLevel="0" collapsed="false">
      <c r="A10" s="3" t="n">
        <f aca="false">A9+1</f>
        <v>10</v>
      </c>
      <c r="B10" s="11" t="s">
        <v>223</v>
      </c>
      <c r="X10" s="113"/>
    </row>
    <row r="11" customFormat="false" ht="12.75" hidden="false" customHeight="false" outlineLevel="0" collapsed="false">
      <c r="A11" s="3" t="n">
        <f aca="false">A10+1</f>
        <v>11</v>
      </c>
      <c r="B11" s="11" t="s">
        <v>224</v>
      </c>
      <c r="C11" s="174" t="n">
        <f aca="false">Assumptions!C49</f>
        <v>13024.1636714969</v>
      </c>
      <c r="D11" s="18" t="n">
        <f aca="false">Assumptions!D62+C11</f>
        <v>18965.4835676979</v>
      </c>
      <c r="E11" s="18" t="n">
        <f aca="false">Assumptions!E62+D11</f>
        <v>20214.8940872292</v>
      </c>
      <c r="F11" s="18" t="n">
        <f aca="false">Assumptions!F62+E11</f>
        <v>21206.3244378151</v>
      </c>
      <c r="G11" s="18" t="n">
        <f aca="false">Assumptions!G62+F11</f>
        <v>24938.9136157936</v>
      </c>
      <c r="H11" s="18" t="n">
        <f aca="false">Assumptions!H62+G11</f>
        <v>28838.2930820412</v>
      </c>
      <c r="I11" s="18" t="n">
        <f aca="false">Assumptions!I62+H11</f>
        <v>33143.1605802193</v>
      </c>
      <c r="J11" s="18" t="n">
        <f aca="false">Assumptions!J62+I11</f>
        <v>34814.5538996515</v>
      </c>
      <c r="K11" s="18" t="n">
        <f aca="false">Assumptions!K62+J11</f>
        <v>37950.6679243726</v>
      </c>
      <c r="L11" s="18" t="n">
        <f aca="false">Assumptions!L62+K11</f>
        <v>39901.8921943687</v>
      </c>
      <c r="M11" s="18" t="n">
        <f aca="false">Assumptions!M62+L11</f>
        <v>42963.3408529655</v>
      </c>
      <c r="N11" s="18" t="n">
        <f aca="false">Assumptions!N62+M11</f>
        <v>44820.7297368268</v>
      </c>
      <c r="O11" s="18" t="n">
        <f aca="false">Assumptions!O62+N11</f>
        <v>45933.5319865899</v>
      </c>
      <c r="P11" s="18" t="n">
        <f aca="false">Assumptions!P62+O11</f>
        <v>47308.9928431738</v>
      </c>
      <c r="Q11" s="18" t="n">
        <f aca="false">Assumptions!Q62+P11</f>
        <v>48344.4645388925</v>
      </c>
      <c r="R11" s="18" t="n">
        <f aca="false">Assumptions!R62+Q11</f>
        <v>49604.2442463275</v>
      </c>
      <c r="S11" s="18" t="n">
        <f aca="false">Assumptions!S62+R11</f>
        <v>50553.945403889</v>
      </c>
      <c r="T11" s="18" t="n">
        <f aca="false">Assumptions!T62+S11</f>
        <v>51313.762491287</v>
      </c>
      <c r="U11" s="18" t="n">
        <f aca="false">Assumptions!U62+T11</f>
        <v>52355.2148853222</v>
      </c>
      <c r="V11" s="18" t="n">
        <f aca="false">Assumptions!V62+U11</f>
        <v>53102.7119374053</v>
      </c>
      <c r="W11" s="18" t="n">
        <f aca="false">Assumptions!W62+V11</f>
        <v>53907.540627036</v>
      </c>
      <c r="X11" s="113"/>
    </row>
    <row r="12" customFormat="false" ht="12.75" hidden="false" customHeight="false" outlineLevel="0" collapsed="false">
      <c r="A12" s="3" t="n">
        <f aca="false">A11+1</f>
        <v>12</v>
      </c>
      <c r="B12" s="11" t="s">
        <v>225</v>
      </c>
      <c r="D12" s="18" t="n">
        <f aca="false">Assumptions!D117</f>
        <v>3793.09671353959</v>
      </c>
      <c r="E12" s="18" t="n">
        <f aca="false">Assumptions!E117</f>
        <v>7843.3870055948</v>
      </c>
      <c r="F12" s="18" t="n">
        <f aca="false">Assumptions!F117</f>
        <v>12113.7587120055</v>
      </c>
      <c r="G12" s="18" t="n">
        <f aca="false">Assumptions!G117</f>
        <v>17152.9312826984</v>
      </c>
      <c r="H12" s="18" t="n">
        <f aca="false">Assumptions!H117</f>
        <v>22981.3990814614</v>
      </c>
      <c r="I12" s="18" t="n">
        <f aca="false">Assumptions!I117</f>
        <v>25876.2490834221</v>
      </c>
      <c r="J12" s="18" t="n">
        <f aca="false">Assumptions!J117</f>
        <v>28849.4852199891</v>
      </c>
      <c r="K12" s="18" t="n">
        <f aca="false">Assumptions!K117</f>
        <v>32247.0950969695</v>
      </c>
      <c r="L12" s="18" t="n">
        <f aca="false">Assumptions!L117</f>
        <v>35285.0174341831</v>
      </c>
      <c r="M12" s="18" t="n">
        <f aca="false">Assumptions!M117</f>
        <v>38152.8456244405</v>
      </c>
      <c r="N12" s="18" t="n">
        <f aca="false">Assumptions!N117</f>
        <v>40529.3815348887</v>
      </c>
      <c r="O12" s="18" t="n">
        <f aca="false">Assumptions!O117</f>
        <v>42792.9571040652</v>
      </c>
      <c r="P12" s="18" t="n">
        <f aca="false">Assumptions!P117</f>
        <v>44703.5884355333</v>
      </c>
      <c r="Q12" s="18" t="n">
        <f aca="false">Assumptions!Q117</f>
        <v>46430.5835622101</v>
      </c>
      <c r="R12" s="18" t="n">
        <f aca="false">Assumptions!R117</f>
        <v>47797.0070547118</v>
      </c>
      <c r="S12" s="18" t="n">
        <f aca="false">Assumptions!S117</f>
        <v>48981.8395782298</v>
      </c>
      <c r="T12" s="18" t="n">
        <f aca="false">Assumptions!T117</f>
        <v>50096.1560911928</v>
      </c>
      <c r="U12" s="18" t="n">
        <f aca="false">Assumptions!U117</f>
        <v>51143.8472475474</v>
      </c>
      <c r="V12" s="18" t="n">
        <f aca="false">Assumptions!V117</f>
        <v>52134.1847078712</v>
      </c>
      <c r="W12" s="18" t="n">
        <f aca="false">Assumptions!W117</f>
        <v>53033.8146575291</v>
      </c>
      <c r="X12" s="113"/>
    </row>
    <row r="13" customFormat="false" ht="12.75" hidden="false" customHeight="false" outlineLevel="0" collapsed="false">
      <c r="A13" s="3" t="n">
        <f aca="false">A12+1</f>
        <v>13</v>
      </c>
      <c r="B13" s="117" t="s">
        <v>226</v>
      </c>
      <c r="C13" s="119" t="n">
        <f aca="false">C11-C12</f>
        <v>13024.1636714969</v>
      </c>
      <c r="D13" s="119" t="n">
        <f aca="false">D11-D12</f>
        <v>15172.3868541583</v>
      </c>
      <c r="E13" s="119" t="n">
        <f aca="false">E11-E12</f>
        <v>12371.5070816344</v>
      </c>
      <c r="F13" s="119" t="n">
        <f aca="false">F11-F12</f>
        <v>9092.56572580964</v>
      </c>
      <c r="G13" s="119" t="n">
        <f aca="false">G11-G12</f>
        <v>7785.98233309525</v>
      </c>
      <c r="H13" s="119" t="n">
        <f aca="false">H11-H12</f>
        <v>5856.89400057983</v>
      </c>
      <c r="I13" s="119" t="n">
        <f aca="false">I11-I12</f>
        <v>7266.91149679718</v>
      </c>
      <c r="J13" s="119" t="n">
        <f aca="false">J11-J12</f>
        <v>5965.0686796624</v>
      </c>
      <c r="K13" s="119" t="n">
        <f aca="false">K11-K12</f>
        <v>5703.57282740302</v>
      </c>
      <c r="L13" s="119" t="n">
        <f aca="false">L11-L12</f>
        <v>4616.87476018568</v>
      </c>
      <c r="M13" s="119" t="n">
        <f aca="false">M11-M12</f>
        <v>4810.495228525</v>
      </c>
      <c r="N13" s="119" t="n">
        <f aca="false">N11-N12</f>
        <v>4291.34820193813</v>
      </c>
      <c r="O13" s="119" t="n">
        <f aca="false">O11-O12</f>
        <v>3140.57488252474</v>
      </c>
      <c r="P13" s="119" t="n">
        <f aca="false">P11-P12</f>
        <v>2605.40440764051</v>
      </c>
      <c r="Q13" s="119" t="n">
        <f aca="false">Q11-Q12</f>
        <v>1913.8809766824</v>
      </c>
      <c r="R13" s="119" t="n">
        <f aca="false">R11-R12</f>
        <v>1807.23719161576</v>
      </c>
      <c r="S13" s="119" t="n">
        <f aca="false">S11-S12</f>
        <v>1572.10582565925</v>
      </c>
      <c r="T13" s="119" t="n">
        <f aca="false">T11-T12</f>
        <v>1217.60640009413</v>
      </c>
      <c r="U13" s="119" t="n">
        <f aca="false">U11-U12</f>
        <v>1211.36763777481</v>
      </c>
      <c r="V13" s="119" t="n">
        <f aca="false">V11-V12</f>
        <v>968.527229534098</v>
      </c>
      <c r="W13" s="119" t="n">
        <f aca="false">W11-W12</f>
        <v>873.725969506872</v>
      </c>
      <c r="X13" s="113"/>
    </row>
    <row r="14" customFormat="false" ht="12.75" hidden="false" customHeight="false" outlineLevel="0" collapsed="false">
      <c r="A14" s="3" t="n">
        <f aca="false">A13+1</f>
        <v>14</v>
      </c>
      <c r="X14" s="113"/>
    </row>
    <row r="15" customFormat="false" ht="12.75" hidden="false" customHeight="false" outlineLevel="0" collapsed="false">
      <c r="A15" s="3" t="n">
        <f aca="false">A14+1</f>
        <v>15</v>
      </c>
      <c r="B15" s="11" t="s">
        <v>227</v>
      </c>
      <c r="D15" s="18" t="n">
        <v>0</v>
      </c>
      <c r="E15" s="18" t="n">
        <v>0</v>
      </c>
      <c r="F15" s="18" t="n">
        <v>0</v>
      </c>
      <c r="G15" s="18" t="n">
        <v>0</v>
      </c>
      <c r="H15" s="18" t="n">
        <v>0</v>
      </c>
      <c r="I15" s="18" t="n">
        <v>0</v>
      </c>
      <c r="J15" s="18" t="n">
        <v>0</v>
      </c>
      <c r="K15" s="18" t="n">
        <v>0</v>
      </c>
      <c r="L15" s="18" t="n">
        <v>0</v>
      </c>
      <c r="M15" s="18" t="n">
        <v>0</v>
      </c>
      <c r="N15" s="18" t="n">
        <v>0</v>
      </c>
      <c r="O15" s="18" t="n">
        <v>0</v>
      </c>
      <c r="P15" s="18" t="n">
        <v>0</v>
      </c>
      <c r="Q15" s="18" t="n">
        <v>0</v>
      </c>
      <c r="R15" s="18" t="n">
        <v>0</v>
      </c>
      <c r="S15" s="18" t="n">
        <v>0</v>
      </c>
      <c r="T15" s="18" t="n">
        <v>0</v>
      </c>
      <c r="U15" s="18" t="n">
        <v>0</v>
      </c>
      <c r="V15" s="18" t="n">
        <v>0</v>
      </c>
      <c r="W15" s="18" t="n">
        <v>0</v>
      </c>
      <c r="X15" s="113"/>
    </row>
    <row r="16" customFormat="false" ht="12.75" hidden="false" customHeight="false" outlineLevel="0" collapsed="false">
      <c r="A16" s="3" t="n">
        <f aca="false">A15+1</f>
        <v>16</v>
      </c>
      <c r="B16" s="11" t="s">
        <v>228</v>
      </c>
      <c r="D16" s="18" t="n">
        <v>0</v>
      </c>
      <c r="E16" s="18" t="n">
        <v>0</v>
      </c>
      <c r="F16" s="18" t="n">
        <v>0</v>
      </c>
      <c r="G16" s="18" t="n">
        <v>0</v>
      </c>
      <c r="H16" s="18" t="n">
        <v>0</v>
      </c>
      <c r="I16" s="18" t="n">
        <v>0</v>
      </c>
      <c r="J16" s="18" t="n">
        <v>0</v>
      </c>
      <c r="K16" s="18" t="n">
        <v>0</v>
      </c>
      <c r="L16" s="18" t="n">
        <v>0</v>
      </c>
      <c r="M16" s="18" t="n">
        <v>0</v>
      </c>
      <c r="N16" s="18" t="n">
        <v>0</v>
      </c>
      <c r="O16" s="18" t="n">
        <v>0</v>
      </c>
      <c r="P16" s="18" t="n">
        <v>0</v>
      </c>
      <c r="Q16" s="18" t="n">
        <v>0</v>
      </c>
      <c r="R16" s="18" t="n">
        <v>0</v>
      </c>
      <c r="S16" s="18" t="n">
        <v>0</v>
      </c>
      <c r="T16" s="18" t="n">
        <v>0</v>
      </c>
      <c r="U16" s="18" t="n">
        <v>0</v>
      </c>
      <c r="V16" s="18" t="n">
        <v>0</v>
      </c>
      <c r="W16" s="18" t="n">
        <v>0</v>
      </c>
      <c r="X16" s="113"/>
    </row>
    <row r="17" customFormat="false" ht="12.75" hidden="false" customHeight="false" outlineLevel="0" collapsed="false">
      <c r="A17" s="3" t="n">
        <f aca="false">A16+1</f>
        <v>17</v>
      </c>
      <c r="B17" s="117" t="s">
        <v>229</v>
      </c>
      <c r="C17" s="119" t="n">
        <f aca="false">C16+C15+C13+C8</f>
        <v>13025.1636714969</v>
      </c>
      <c r="D17" s="119" t="n">
        <f aca="false">D16+D15+D13+D8</f>
        <v>15852.0187772155</v>
      </c>
      <c r="E17" s="119" t="n">
        <f aca="false">E16+E15+E13+E8</f>
        <v>14866.8849930278</v>
      </c>
      <c r="F17" s="119" t="n">
        <f aca="false">F16+F15+F13+F8</f>
        <v>17305.8046042808</v>
      </c>
      <c r="G17" s="119" t="n">
        <f aca="false">G16+G15+G13+G8</f>
        <v>11416.2112848646</v>
      </c>
      <c r="H17" s="119" t="n">
        <f aca="false">H16+H15+H13+H8</f>
        <v>5956.89400057983</v>
      </c>
      <c r="I17" s="119" t="n">
        <f aca="false">I16+I15+I13+I8</f>
        <v>7366.91149679718</v>
      </c>
      <c r="J17" s="119" t="n">
        <f aca="false">J16+J15+J13+J8</f>
        <v>6065.0686796624</v>
      </c>
      <c r="K17" s="119" t="n">
        <f aca="false">K16+K15+K13+K8</f>
        <v>5803.57282740302</v>
      </c>
      <c r="L17" s="119" t="n">
        <f aca="false">L16+L15+L13+L8</f>
        <v>4716.87476018568</v>
      </c>
      <c r="M17" s="119" t="n">
        <f aca="false">M16+M15+M13+M8</f>
        <v>4910.495228525</v>
      </c>
      <c r="N17" s="119" t="n">
        <f aca="false">N16+N15+N13+N8</f>
        <v>4391.34820193813</v>
      </c>
      <c r="O17" s="119" t="n">
        <f aca="false">O16+O15+O13+O8</f>
        <v>3240.57488252474</v>
      </c>
      <c r="P17" s="119" t="n">
        <f aca="false">P16+P15+P13+P8</f>
        <v>2705.40440764051</v>
      </c>
      <c r="Q17" s="119" t="n">
        <f aca="false">Q16+Q15+Q13+Q8</f>
        <v>2013.8809766824</v>
      </c>
      <c r="R17" s="119" t="n">
        <f aca="false">R16+R15+R13+R8</f>
        <v>1907.23719161576</v>
      </c>
      <c r="S17" s="119" t="n">
        <f aca="false">S16+S15+S13+S8</f>
        <v>1672.10582565925</v>
      </c>
      <c r="T17" s="119" t="n">
        <f aca="false">T16+T15+T13+T8</f>
        <v>1317.60640009413</v>
      </c>
      <c r="U17" s="119" t="n">
        <f aca="false">U16+U15+U13+U8</f>
        <v>1311.36763777481</v>
      </c>
      <c r="V17" s="119" t="n">
        <f aca="false">V16+V15+V13+V8</f>
        <v>1068.5272295341</v>
      </c>
      <c r="W17" s="119" t="n">
        <f aca="false">W16+W15+W13+W8</f>
        <v>973.725969506872</v>
      </c>
      <c r="X17" s="113"/>
    </row>
    <row r="18" customFormat="false" ht="12.75" hidden="false" customHeight="false" outlineLevel="0" collapsed="false">
      <c r="A18" s="3" t="n">
        <f aca="false">A17+1</f>
        <v>18</v>
      </c>
      <c r="X18" s="113"/>
    </row>
    <row r="19" customFormat="false" ht="12.75" hidden="false" customHeight="false" outlineLevel="0" collapsed="false">
      <c r="A19" s="3" t="n">
        <f aca="false">A18+1</f>
        <v>19</v>
      </c>
      <c r="B19" s="20" t="s">
        <v>230</v>
      </c>
      <c r="C19" s="20"/>
      <c r="X19" s="113"/>
    </row>
    <row r="20" customFormat="false" ht="12.75" hidden="false" customHeight="false" outlineLevel="0" collapsed="false">
      <c r="A20" s="3" t="n">
        <f aca="false">A19+1</f>
        <v>20</v>
      </c>
      <c r="B20" s="11" t="s">
        <v>231</v>
      </c>
      <c r="X20" s="113"/>
    </row>
    <row r="21" customFormat="false" ht="12.75" hidden="true" customHeight="false" outlineLevel="0" collapsed="false">
      <c r="A21" s="3" t="n">
        <f aca="false">A20+1</f>
        <v>21</v>
      </c>
      <c r="B21" s="11" t="s">
        <v>232</v>
      </c>
      <c r="D21" s="18" t="n">
        <v>0</v>
      </c>
      <c r="E21" s="18" t="n">
        <v>0</v>
      </c>
      <c r="F21" s="18" t="n">
        <v>0</v>
      </c>
      <c r="G21" s="18" t="n">
        <v>0</v>
      </c>
      <c r="H21" s="18" t="n">
        <v>0</v>
      </c>
      <c r="I21" s="18" t="n">
        <v>0</v>
      </c>
      <c r="J21" s="18" t="n">
        <v>0</v>
      </c>
      <c r="K21" s="18" t="n">
        <v>0</v>
      </c>
      <c r="L21" s="18" t="n">
        <v>0</v>
      </c>
      <c r="M21" s="18" t="n">
        <v>0</v>
      </c>
      <c r="N21" s="18" t="n">
        <v>0</v>
      </c>
      <c r="O21" s="18" t="n">
        <v>0</v>
      </c>
      <c r="P21" s="18" t="n">
        <v>0</v>
      </c>
      <c r="Q21" s="18" t="n">
        <v>0</v>
      </c>
      <c r="R21" s="18" t="n">
        <v>0</v>
      </c>
      <c r="S21" s="18" t="n">
        <v>0</v>
      </c>
      <c r="T21" s="18" t="n">
        <v>0</v>
      </c>
      <c r="U21" s="18" t="n">
        <v>0</v>
      </c>
      <c r="V21" s="18" t="n">
        <v>0</v>
      </c>
      <c r="W21" s="18" t="n">
        <v>0</v>
      </c>
      <c r="X21" s="113"/>
    </row>
    <row r="22" customFormat="false" ht="12.75" hidden="true" customHeight="false" outlineLevel="0" collapsed="false">
      <c r="A22" s="3" t="n">
        <f aca="false">A21+1</f>
        <v>22</v>
      </c>
      <c r="B22" s="11" t="s">
        <v>233</v>
      </c>
      <c r="D22" s="18" t="n">
        <v>0</v>
      </c>
      <c r="E22" s="18" t="n">
        <v>0</v>
      </c>
      <c r="F22" s="18" t="n">
        <v>0</v>
      </c>
      <c r="G22" s="18" t="n">
        <v>0</v>
      </c>
      <c r="H22" s="18" t="n">
        <v>0</v>
      </c>
      <c r="I22" s="18" t="n">
        <v>0</v>
      </c>
      <c r="J22" s="18" t="n">
        <v>0</v>
      </c>
      <c r="K22" s="18" t="n">
        <v>0</v>
      </c>
      <c r="L22" s="18" t="n">
        <v>0</v>
      </c>
      <c r="M22" s="18" t="n">
        <v>0</v>
      </c>
      <c r="N22" s="18" t="n">
        <v>0</v>
      </c>
      <c r="O22" s="18" t="n">
        <v>0</v>
      </c>
      <c r="P22" s="18" t="n">
        <v>0</v>
      </c>
      <c r="Q22" s="18" t="n">
        <v>0</v>
      </c>
      <c r="R22" s="18" t="n">
        <v>0</v>
      </c>
      <c r="S22" s="18" t="n">
        <v>0</v>
      </c>
      <c r="T22" s="18" t="n">
        <v>0</v>
      </c>
      <c r="U22" s="18" t="n">
        <v>0</v>
      </c>
      <c r="V22" s="18" t="n">
        <v>0</v>
      </c>
      <c r="W22" s="18" t="n">
        <v>0</v>
      </c>
      <c r="X22" s="113"/>
    </row>
    <row r="23" customFormat="false" ht="12.75" hidden="true" customHeight="false" outlineLevel="0" collapsed="false">
      <c r="A23" s="3" t="n">
        <f aca="false">A22+1</f>
        <v>23</v>
      </c>
      <c r="B23" s="11" t="s">
        <v>234</v>
      </c>
      <c r="D23" s="18" t="n">
        <v>0</v>
      </c>
      <c r="E23" s="18" t="n">
        <v>0</v>
      </c>
      <c r="F23" s="18" t="n">
        <v>0</v>
      </c>
      <c r="G23" s="18" t="n">
        <v>0</v>
      </c>
      <c r="H23" s="18" t="n">
        <v>0</v>
      </c>
      <c r="I23" s="18" t="n">
        <v>0</v>
      </c>
      <c r="J23" s="18" t="n">
        <v>0</v>
      </c>
      <c r="K23" s="18" t="n">
        <v>0</v>
      </c>
      <c r="L23" s="18" t="n">
        <v>0</v>
      </c>
      <c r="M23" s="18" t="n">
        <v>0</v>
      </c>
      <c r="N23" s="18" t="n">
        <v>0</v>
      </c>
      <c r="O23" s="18" t="n">
        <v>0</v>
      </c>
      <c r="P23" s="18" t="n">
        <v>0</v>
      </c>
      <c r="Q23" s="18" t="n">
        <v>0</v>
      </c>
      <c r="R23" s="18" t="n">
        <v>0</v>
      </c>
      <c r="S23" s="18" t="n">
        <v>0</v>
      </c>
      <c r="T23" s="18" t="n">
        <v>0</v>
      </c>
      <c r="U23" s="18" t="n">
        <v>0</v>
      </c>
      <c r="V23" s="18" t="n">
        <v>0</v>
      </c>
      <c r="W23" s="18" t="n">
        <v>0</v>
      </c>
      <c r="X23" s="113"/>
    </row>
    <row r="24" customFormat="false" ht="12.75" hidden="true" customHeight="false" outlineLevel="0" collapsed="false">
      <c r="A24" s="3" t="n">
        <f aca="false">A23+1</f>
        <v>24</v>
      </c>
      <c r="B24" s="11" t="s">
        <v>235</v>
      </c>
      <c r="D24" s="18" t="n">
        <v>0</v>
      </c>
      <c r="E24" s="18" t="n">
        <v>0</v>
      </c>
      <c r="F24" s="18" t="n">
        <v>0</v>
      </c>
      <c r="G24" s="18" t="n">
        <v>0</v>
      </c>
      <c r="H24" s="18" t="n">
        <v>0</v>
      </c>
      <c r="I24" s="18" t="n">
        <v>0</v>
      </c>
      <c r="J24" s="18" t="n">
        <v>0</v>
      </c>
      <c r="K24" s="18" t="n">
        <v>0</v>
      </c>
      <c r="L24" s="18" t="n">
        <v>0</v>
      </c>
      <c r="M24" s="18" t="n">
        <v>0</v>
      </c>
      <c r="N24" s="18" t="n">
        <v>0</v>
      </c>
      <c r="O24" s="18" t="n">
        <v>0</v>
      </c>
      <c r="P24" s="18" t="n">
        <v>0</v>
      </c>
      <c r="Q24" s="18" t="n">
        <v>0</v>
      </c>
      <c r="R24" s="18" t="n">
        <v>0</v>
      </c>
      <c r="S24" s="18" t="n">
        <v>0</v>
      </c>
      <c r="T24" s="18" t="n">
        <v>0</v>
      </c>
      <c r="U24" s="18" t="n">
        <v>0</v>
      </c>
      <c r="V24" s="18" t="n">
        <v>0</v>
      </c>
      <c r="W24" s="18" t="n">
        <v>0</v>
      </c>
      <c r="X24" s="113"/>
    </row>
    <row r="25" customFormat="false" ht="12.75" hidden="false" customHeight="false" outlineLevel="0" collapsed="false">
      <c r="A25" s="3" t="n">
        <f aca="false">A24+1</f>
        <v>25</v>
      </c>
      <c r="B25" s="117" t="s">
        <v>236</v>
      </c>
      <c r="C25" s="118"/>
      <c r="D25" s="119" t="n">
        <f aca="false">SUM(D21:D24)</f>
        <v>0</v>
      </c>
      <c r="E25" s="119" t="n">
        <f aca="false">SUM(E21:E24)</f>
        <v>0</v>
      </c>
      <c r="F25" s="119" t="n">
        <f aca="false">SUM(F21:F24)</f>
        <v>0</v>
      </c>
      <c r="G25" s="119" t="n">
        <f aca="false">SUM(G21:G24)</f>
        <v>0</v>
      </c>
      <c r="H25" s="119" t="n">
        <f aca="false">SUM(H21:H24)</f>
        <v>0</v>
      </c>
      <c r="I25" s="119" t="n">
        <f aca="false">SUM(I21:I24)</f>
        <v>0</v>
      </c>
      <c r="J25" s="119" t="n">
        <f aca="false">SUM(J21:J24)</f>
        <v>0</v>
      </c>
      <c r="K25" s="119" t="n">
        <f aca="false">SUM(K21:K24)</f>
        <v>0</v>
      </c>
      <c r="L25" s="119" t="n">
        <f aca="false">SUM(L21:L24)</f>
        <v>0</v>
      </c>
      <c r="M25" s="119" t="n">
        <f aca="false">SUM(M21:M24)</f>
        <v>0</v>
      </c>
      <c r="N25" s="119" t="n">
        <f aca="false">SUM(N21:N24)</f>
        <v>0</v>
      </c>
      <c r="O25" s="119" t="n">
        <f aca="false">SUM(O21:O24)</f>
        <v>0</v>
      </c>
      <c r="P25" s="119" t="n">
        <f aca="false">SUM(P21:P24)</f>
        <v>0</v>
      </c>
      <c r="Q25" s="119" t="n">
        <f aca="false">SUM(Q21:Q24)</f>
        <v>0</v>
      </c>
      <c r="R25" s="119" t="n">
        <f aca="false">SUM(R21:R24)</f>
        <v>0</v>
      </c>
      <c r="S25" s="119" t="n">
        <f aca="false">SUM(S21:S24)</f>
        <v>0</v>
      </c>
      <c r="T25" s="119" t="n">
        <f aca="false">SUM(T21:T24)</f>
        <v>0</v>
      </c>
      <c r="U25" s="119" t="n">
        <f aca="false">SUM(U21:U24)</f>
        <v>0</v>
      </c>
      <c r="V25" s="119" t="n">
        <f aca="false">SUM(V21:V24)</f>
        <v>0</v>
      </c>
      <c r="W25" s="119" t="n">
        <f aca="false">SUM(W21:W24)</f>
        <v>0</v>
      </c>
      <c r="X25" s="113"/>
    </row>
    <row r="26" customFormat="false" ht="12.75" hidden="false" customHeight="false" outlineLevel="0" collapsed="false">
      <c r="A26" s="3" t="n">
        <f aca="false">A25+1</f>
        <v>26</v>
      </c>
      <c r="X26" s="113"/>
    </row>
    <row r="27" customFormat="false" ht="12.75" hidden="false" customHeight="false" outlineLevel="0" collapsed="false">
      <c r="A27" s="3" t="n">
        <f aca="false">A26+1</f>
        <v>27</v>
      </c>
      <c r="B27" s="11" t="s">
        <v>237</v>
      </c>
      <c r="D27" s="18" t="n">
        <f aca="false">'EBSCS Cap'!D17</f>
        <v>1327.89605092812</v>
      </c>
      <c r="E27" s="18" t="n">
        <f aca="false">'EBSCS Cap'!E17</f>
        <v>4362.79602665484</v>
      </c>
      <c r="F27" s="18" t="n">
        <f aca="false">'EBSCS Cap'!F17</f>
        <v>8512.54029339489</v>
      </c>
      <c r="G27" s="18" t="n">
        <f aca="false">'EBSCS Cap'!G17</f>
        <v>84.5050418738429</v>
      </c>
      <c r="H27" s="18" t="n">
        <f aca="false">'EBSCS Cap'!H17</f>
        <v>0</v>
      </c>
      <c r="I27" s="18" t="n">
        <f aca="false">'EBSCS Cap'!I17</f>
        <v>0</v>
      </c>
      <c r="J27" s="18" t="n">
        <f aca="false">'EBSCS Cap'!J17</f>
        <v>0</v>
      </c>
      <c r="K27" s="18" t="n">
        <f aca="false">'EBSCS Cap'!K17</f>
        <v>0</v>
      </c>
      <c r="L27" s="18" t="n">
        <f aca="false">'EBSCS Cap'!L17</f>
        <v>0</v>
      </c>
      <c r="M27" s="18" t="n">
        <f aca="false">'EBSCS Cap'!M17</f>
        <v>0</v>
      </c>
      <c r="N27" s="18" t="n">
        <f aca="false">'EBSCS Cap'!N17</f>
        <v>0</v>
      </c>
      <c r="O27" s="18" t="n">
        <f aca="false">'EBSCS Cap'!O17</f>
        <v>0</v>
      </c>
      <c r="P27" s="18" t="n">
        <f aca="false">'EBSCS Cap'!P17</f>
        <v>0</v>
      </c>
      <c r="Q27" s="18" t="n">
        <f aca="false">'EBSCS Cap'!Q17</f>
        <v>0</v>
      </c>
      <c r="R27" s="18" t="n">
        <f aca="false">'EBSCS Cap'!R17</f>
        <v>0</v>
      </c>
      <c r="S27" s="18" t="n">
        <f aca="false">'EBSCS Cap'!S17</f>
        <v>0</v>
      </c>
      <c r="T27" s="18" t="n">
        <f aca="false">'EBSCS Cap'!T17</f>
        <v>0</v>
      </c>
      <c r="U27" s="18" t="n">
        <f aca="false">'EBSCS Cap'!U17</f>
        <v>0</v>
      </c>
      <c r="V27" s="18" t="n">
        <f aca="false">'EBSCS Cap'!V17</f>
        <v>0</v>
      </c>
      <c r="W27" s="18" t="n">
        <f aca="false">'EBSCS Cap'!W17</f>
        <v>0</v>
      </c>
      <c r="X27" s="113"/>
    </row>
    <row r="28" customFormat="false" ht="12.75" hidden="false" customHeight="false" outlineLevel="0" collapsed="false">
      <c r="A28" s="3" t="n">
        <f aca="false">A27+1</f>
        <v>28</v>
      </c>
      <c r="B28" s="11" t="s">
        <v>238</v>
      </c>
      <c r="D28" s="18" t="n">
        <f aca="false">'EBSCS Cap'!D8</f>
        <v>2342.53382397843</v>
      </c>
      <c r="E28" s="18" t="n">
        <f aca="false">'EBSCS Cap'!E8</f>
        <v>6447.64120268534</v>
      </c>
      <c r="F28" s="18" t="n">
        <f aca="false">'EBSCS Cap'!F8</f>
        <v>13717.4485218509</v>
      </c>
      <c r="G28" s="18" t="n">
        <f aca="false">'EBSCS Cap'!G8</f>
        <v>0</v>
      </c>
      <c r="H28" s="18" t="n">
        <f aca="false">'EBSCS Cap'!H8</f>
        <v>0</v>
      </c>
      <c r="I28" s="18" t="n">
        <f aca="false">'EBSCS Cap'!I8</f>
        <v>0</v>
      </c>
      <c r="J28" s="18" t="n">
        <f aca="false">'EBSCS Cap'!J8</f>
        <v>0</v>
      </c>
      <c r="K28" s="18" t="n">
        <f aca="false">'EBSCS Cap'!K8</f>
        <v>0</v>
      </c>
      <c r="L28" s="18" t="n">
        <f aca="false">'EBSCS Cap'!L8</f>
        <v>0</v>
      </c>
      <c r="M28" s="18" t="n">
        <f aca="false">'EBSCS Cap'!M8</f>
        <v>0</v>
      </c>
      <c r="N28" s="18" t="n">
        <f aca="false">'EBSCS Cap'!N8</f>
        <v>0</v>
      </c>
      <c r="O28" s="18" t="n">
        <f aca="false">'EBSCS Cap'!O8</f>
        <v>0</v>
      </c>
      <c r="P28" s="18" t="n">
        <f aca="false">'EBSCS Cap'!P8</f>
        <v>0</v>
      </c>
      <c r="Q28" s="18" t="n">
        <f aca="false">'EBSCS Cap'!Q8</f>
        <v>0</v>
      </c>
      <c r="R28" s="18" t="n">
        <f aca="false">'EBSCS Cap'!R8</f>
        <v>0</v>
      </c>
      <c r="S28" s="18" t="n">
        <f aca="false">'EBSCS Cap'!S8</f>
        <v>0</v>
      </c>
      <c r="T28" s="18" t="n">
        <f aca="false">'EBSCS Cap'!T8</f>
        <v>0</v>
      </c>
      <c r="U28" s="18" t="n">
        <f aca="false">'EBSCS Cap'!U8</f>
        <v>0</v>
      </c>
      <c r="V28" s="18" t="n">
        <f aca="false">'EBSCS Cap'!V8</f>
        <v>0</v>
      </c>
      <c r="W28" s="18" t="n">
        <f aca="false">'EBSCS Cap'!W8</f>
        <v>0</v>
      </c>
      <c r="X28" s="113"/>
    </row>
    <row r="29" customFormat="false" ht="12.75" hidden="false" customHeight="false" outlineLevel="0" collapsed="false">
      <c r="A29" s="3" t="n">
        <f aca="false">A28+1</f>
        <v>29</v>
      </c>
      <c r="B29" s="11" t="s">
        <v>239</v>
      </c>
      <c r="D29" s="18" t="n">
        <f aca="false">'EBSCS Tax'!D21</f>
        <v>-2354.58419843449</v>
      </c>
      <c r="E29" s="18" t="n">
        <f aca="false">'EBSCS Tax'!E21</f>
        <v>-5523.38924249681</v>
      </c>
      <c r="F29" s="18" t="n">
        <f aca="false">'EBSCS Tax'!F21</f>
        <v>-9025.83571261132</v>
      </c>
      <c r="G29" s="18" t="n">
        <f aca="false">'EBSCS Tax'!G21</f>
        <v>-2686.03843556856</v>
      </c>
      <c r="H29" s="18" t="n">
        <f aca="false">'EBSCS Tax'!H21</f>
        <v>0</v>
      </c>
      <c r="I29" s="18" t="n">
        <f aca="false">'EBSCS Tax'!I21</f>
        <v>0</v>
      </c>
      <c r="J29" s="18" t="n">
        <f aca="false">'EBSCS Tax'!J21</f>
        <v>0</v>
      </c>
      <c r="K29" s="18" t="n">
        <f aca="false">'EBSCS Tax'!K21</f>
        <v>0</v>
      </c>
      <c r="L29" s="18" t="n">
        <f aca="false">'EBSCS Tax'!L21</f>
        <v>0</v>
      </c>
      <c r="M29" s="18" t="n">
        <f aca="false">'EBSCS Tax'!M21</f>
        <v>0</v>
      </c>
      <c r="N29" s="18" t="n">
        <f aca="false">'EBSCS Tax'!N21</f>
        <v>0</v>
      </c>
      <c r="O29" s="18" t="n">
        <f aca="false">'EBSCS Tax'!O21</f>
        <v>0</v>
      </c>
      <c r="P29" s="18" t="n">
        <f aca="false">'EBSCS Tax'!P21</f>
        <v>0</v>
      </c>
      <c r="Q29" s="18" t="n">
        <f aca="false">'EBSCS Tax'!Q21</f>
        <v>0</v>
      </c>
      <c r="R29" s="18" t="n">
        <f aca="false">'EBSCS Tax'!R21</f>
        <v>0</v>
      </c>
      <c r="S29" s="18" t="n">
        <f aca="false">'EBSCS Tax'!S21</f>
        <v>0</v>
      </c>
      <c r="T29" s="18" t="n">
        <f aca="false">'EBSCS Tax'!T21</f>
        <v>0</v>
      </c>
      <c r="U29" s="18" t="n">
        <f aca="false">'EBSCS Tax'!U21</f>
        <v>0</v>
      </c>
      <c r="V29" s="18" t="n">
        <f aca="false">'EBSCS Tax'!V21</f>
        <v>0</v>
      </c>
      <c r="W29" s="18" t="n">
        <f aca="false">'EBSCS Tax'!W21</f>
        <v>0</v>
      </c>
      <c r="X29" s="175"/>
    </row>
    <row r="30" customFormat="false" ht="12.75" hidden="true" customHeight="false" outlineLevel="0" collapsed="false">
      <c r="A30" s="3" t="n">
        <f aca="false">A29+1</f>
        <v>30</v>
      </c>
      <c r="B30" s="11" t="s">
        <v>240</v>
      </c>
      <c r="D30" s="18" t="n">
        <v>0</v>
      </c>
      <c r="E30" s="18" t="n">
        <v>0</v>
      </c>
      <c r="F30" s="18" t="n">
        <v>0</v>
      </c>
      <c r="G30" s="18" t="n">
        <v>0</v>
      </c>
      <c r="H30" s="18" t="n">
        <v>0</v>
      </c>
      <c r="I30" s="18" t="n">
        <v>0</v>
      </c>
      <c r="J30" s="18" t="n">
        <v>0</v>
      </c>
      <c r="K30" s="18" t="n">
        <v>0</v>
      </c>
      <c r="L30" s="18" t="n">
        <v>0</v>
      </c>
      <c r="M30" s="18" t="n">
        <v>0</v>
      </c>
      <c r="N30" s="18" t="n">
        <v>0</v>
      </c>
      <c r="O30" s="18" t="n">
        <v>0</v>
      </c>
      <c r="P30" s="18" t="n">
        <v>0</v>
      </c>
      <c r="Q30" s="18" t="n">
        <v>0</v>
      </c>
      <c r="R30" s="18" t="n">
        <v>0</v>
      </c>
      <c r="S30" s="18" t="n">
        <v>0</v>
      </c>
      <c r="T30" s="18" t="n">
        <v>0</v>
      </c>
      <c r="U30" s="18" t="n">
        <v>0</v>
      </c>
      <c r="V30" s="18" t="n">
        <v>0</v>
      </c>
      <c r="W30" s="18" t="n">
        <v>0</v>
      </c>
      <c r="X30" s="175"/>
    </row>
    <row r="31" customFormat="false" ht="12.75" hidden="false" customHeight="false" outlineLevel="0" collapsed="false">
      <c r="A31" s="3" t="n">
        <f aca="false">A30+1</f>
        <v>31</v>
      </c>
      <c r="B31" s="117" t="s">
        <v>241</v>
      </c>
      <c r="C31" s="118"/>
      <c r="D31" s="119" t="n">
        <f aca="false">SUM(D25:D30)</f>
        <v>1315.84567647206</v>
      </c>
      <c r="E31" s="119" t="n">
        <f aca="false">SUM(E25:E30)</f>
        <v>5287.04798684337</v>
      </c>
      <c r="F31" s="119" t="n">
        <f aca="false">SUM(F25:F30)</f>
        <v>13204.1531026345</v>
      </c>
      <c r="G31" s="119" t="n">
        <f aca="false">SUM(G25:G30)</f>
        <v>-2601.53339369472</v>
      </c>
      <c r="H31" s="119" t="n">
        <f aca="false">SUM(H25:H30)</f>
        <v>0</v>
      </c>
      <c r="I31" s="119" t="n">
        <f aca="false">SUM(I25:I30)</f>
        <v>0</v>
      </c>
      <c r="J31" s="119" t="n">
        <f aca="false">SUM(J25:J30)</f>
        <v>0</v>
      </c>
      <c r="K31" s="119" t="n">
        <f aca="false">SUM(K25:K30)</f>
        <v>0</v>
      </c>
      <c r="L31" s="119" t="n">
        <f aca="false">SUM(L25:L30)</f>
        <v>0</v>
      </c>
      <c r="M31" s="119" t="n">
        <f aca="false">SUM(M25:M30)</f>
        <v>0</v>
      </c>
      <c r="N31" s="119" t="n">
        <f aca="false">SUM(N25:N30)</f>
        <v>0</v>
      </c>
      <c r="O31" s="119" t="n">
        <f aca="false">SUM(O25:O30)</f>
        <v>0</v>
      </c>
      <c r="P31" s="119" t="n">
        <f aca="false">SUM(P25:P30)</f>
        <v>0</v>
      </c>
      <c r="Q31" s="119" t="n">
        <f aca="false">SUM(Q25:Q30)</f>
        <v>0</v>
      </c>
      <c r="R31" s="119" t="n">
        <f aca="false">SUM(R25:R30)</f>
        <v>0</v>
      </c>
      <c r="S31" s="119" t="n">
        <f aca="false">SUM(S25:S30)</f>
        <v>0</v>
      </c>
      <c r="T31" s="119" t="n">
        <f aca="false">SUM(T25:T30)</f>
        <v>0</v>
      </c>
      <c r="U31" s="119" t="n">
        <f aca="false">SUM(U25:U30)</f>
        <v>0</v>
      </c>
      <c r="V31" s="119" t="n">
        <f aca="false">SUM(V25:V30)</f>
        <v>0</v>
      </c>
      <c r="W31" s="119" t="n">
        <f aca="false">SUM(W25:W30)</f>
        <v>0</v>
      </c>
      <c r="X31" s="175"/>
    </row>
    <row r="32" customFormat="false" ht="12.75" hidden="false" customHeight="false" outlineLevel="0" collapsed="false">
      <c r="A32" s="3" t="n">
        <f aca="false">A31+1</f>
        <v>32</v>
      </c>
      <c r="X32" s="113"/>
    </row>
    <row r="33" customFormat="false" ht="12.75" hidden="false" customHeight="false" outlineLevel="0" collapsed="false">
      <c r="A33" s="3" t="n">
        <f aca="false">A32+1</f>
        <v>33</v>
      </c>
      <c r="B33" s="11" t="s">
        <v>242</v>
      </c>
      <c r="C33" s="11" t="n">
        <f aca="false">'EBSCS Cap'!C28</f>
        <v>1</v>
      </c>
      <c r="D33" s="11" t="n">
        <f aca="false">'EBSCS Cap'!D28</f>
        <v>1</v>
      </c>
      <c r="E33" s="11" t="n">
        <f aca="false">'EBSCS Cap'!E28</f>
        <v>1</v>
      </c>
      <c r="F33" s="11" t="n">
        <f aca="false">'EBSCS Cap'!F28</f>
        <v>1</v>
      </c>
      <c r="G33" s="11" t="n">
        <f aca="false">'EBSCS Cap'!G28</f>
        <v>1</v>
      </c>
      <c r="H33" s="11" t="n">
        <f aca="false">'EBSCS Cap'!H28</f>
        <v>1</v>
      </c>
      <c r="I33" s="11" t="n">
        <f aca="false">'EBSCS Cap'!I28</f>
        <v>1</v>
      </c>
      <c r="J33" s="11" t="n">
        <f aca="false">'EBSCS Cap'!J28</f>
        <v>1</v>
      </c>
      <c r="K33" s="11" t="n">
        <f aca="false">'EBSCS Cap'!K28</f>
        <v>1</v>
      </c>
      <c r="L33" s="11" t="n">
        <f aca="false">'EBSCS Cap'!L28</f>
        <v>1</v>
      </c>
      <c r="M33" s="11" t="n">
        <f aca="false">'EBSCS Cap'!M28</f>
        <v>1</v>
      </c>
      <c r="N33" s="11" t="n">
        <f aca="false">'EBSCS Cap'!N28</f>
        <v>1</v>
      </c>
      <c r="O33" s="11" t="n">
        <f aca="false">'EBSCS Cap'!O28</f>
        <v>1</v>
      </c>
      <c r="P33" s="11" t="n">
        <f aca="false">'EBSCS Cap'!P28</f>
        <v>1</v>
      </c>
      <c r="Q33" s="11" t="n">
        <f aca="false">'EBSCS Cap'!Q28</f>
        <v>1</v>
      </c>
      <c r="R33" s="11" t="n">
        <f aca="false">'EBSCS Cap'!R28</f>
        <v>1</v>
      </c>
      <c r="S33" s="11" t="n">
        <f aca="false">'EBSCS Cap'!S28</f>
        <v>1</v>
      </c>
      <c r="T33" s="11" t="n">
        <f aca="false">'EBSCS Cap'!T28</f>
        <v>1</v>
      </c>
      <c r="U33" s="11" t="n">
        <f aca="false">'EBSCS Cap'!U28</f>
        <v>1</v>
      </c>
      <c r="V33" s="11" t="n">
        <f aca="false">'EBSCS Cap'!V28</f>
        <v>1</v>
      </c>
      <c r="W33" s="11" t="n">
        <f aca="false">'EBSCS Cap'!W28</f>
        <v>1</v>
      </c>
      <c r="X33" s="113"/>
    </row>
    <row r="34" customFormat="false" ht="12.75" hidden="false" customHeight="false" outlineLevel="0" collapsed="false">
      <c r="A34" s="3" t="n">
        <f aca="false">A33+1</f>
        <v>34</v>
      </c>
      <c r="B34" s="11" t="s">
        <v>243</v>
      </c>
      <c r="C34" s="18" t="n">
        <f aca="false">'EBSCS Cap'!C82</f>
        <v>13124.1636714969</v>
      </c>
      <c r="D34" s="18" t="n">
        <f aca="false">'EBSCS Cap'!D82</f>
        <v>18317.9842829102</v>
      </c>
      <c r="E34" s="18" t="n">
        <f aca="false">'EBSCS Cap'!E82</f>
        <v>18317.9842829102</v>
      </c>
      <c r="F34" s="18" t="n">
        <f aca="false">'EBSCS Cap'!F82</f>
        <v>18317.9842829102</v>
      </c>
      <c r="G34" s="18" t="n">
        <f aca="false">'EBSCS Cap'!G82</f>
        <v>18317.9842829102</v>
      </c>
      <c r="H34" s="18" t="n">
        <f aca="false">'EBSCS Cap'!H82</f>
        <v>0</v>
      </c>
      <c r="I34" s="18" t="n">
        <f aca="false">'EBSCS Cap'!I82</f>
        <v>0</v>
      </c>
      <c r="J34" s="18" t="n">
        <f aca="false">'EBSCS Cap'!J82</f>
        <v>0</v>
      </c>
      <c r="K34" s="18" t="n">
        <f aca="false">'EBSCS Cap'!K82</f>
        <v>0</v>
      </c>
      <c r="L34" s="18" t="n">
        <f aca="false">'EBSCS Cap'!L82</f>
        <v>0</v>
      </c>
      <c r="M34" s="18" t="n">
        <f aca="false">'EBSCS Cap'!M82</f>
        <v>0</v>
      </c>
      <c r="N34" s="18" t="n">
        <f aca="false">'EBSCS Cap'!N82</f>
        <v>0</v>
      </c>
      <c r="O34" s="18" t="n">
        <f aca="false">'EBSCS Cap'!O82</f>
        <v>0</v>
      </c>
      <c r="P34" s="18" t="n">
        <f aca="false">'EBSCS Cap'!P82</f>
        <v>0</v>
      </c>
      <c r="Q34" s="18" t="n">
        <f aca="false">'EBSCS Cap'!Q82</f>
        <v>0</v>
      </c>
      <c r="R34" s="18" t="n">
        <f aca="false">'EBSCS Cap'!R82</f>
        <v>0</v>
      </c>
      <c r="S34" s="18" t="n">
        <f aca="false">'EBSCS Cap'!S82</f>
        <v>0</v>
      </c>
      <c r="T34" s="18" t="n">
        <f aca="false">'EBSCS Cap'!T82</f>
        <v>0</v>
      </c>
      <c r="U34" s="18" t="n">
        <f aca="false">'EBSCS Cap'!U82</f>
        <v>0</v>
      </c>
      <c r="V34" s="18" t="n">
        <f aca="false">'EBSCS Cap'!V82</f>
        <v>0</v>
      </c>
      <c r="W34" s="18" t="n">
        <f aca="false">'EBSCS Cap'!W82</f>
        <v>0</v>
      </c>
      <c r="X34" s="113"/>
    </row>
    <row r="35" customFormat="false" ht="12.75" hidden="false" customHeight="false" outlineLevel="0" collapsed="false">
      <c r="A35" s="3" t="n">
        <f aca="false">A34+1</f>
        <v>35</v>
      </c>
      <c r="B35" s="11" t="s">
        <v>244</v>
      </c>
      <c r="C35" s="18" t="n">
        <f aca="false">-Assumptions!C48</f>
        <v>-100</v>
      </c>
      <c r="D35" s="18" t="n">
        <f aca="false">'EBSCS IS'!D24+C35</f>
        <v>-3782.81118216677</v>
      </c>
      <c r="E35" s="18" t="n">
        <f aca="false">D35+'EBSCS IS'!E24</f>
        <v>-8739.14727672577</v>
      </c>
      <c r="F35" s="18" t="n">
        <f aca="false">E35+'EBSCS IS'!F24</f>
        <v>-14217.3327812639</v>
      </c>
      <c r="G35" s="18" t="n">
        <f aca="false">F35+'EBSCS IS'!G24</f>
        <v>-4301.23960435082</v>
      </c>
      <c r="H35" s="18" t="n">
        <f aca="false">G35+'EBSCS IS'!H24</f>
        <v>5955.89400057984</v>
      </c>
      <c r="I35" s="18" t="n">
        <f aca="false">H35+'EBSCS IS'!I24</f>
        <v>7365.91149679718</v>
      </c>
      <c r="J35" s="18" t="n">
        <f aca="false">I35+'EBSCS IS'!J24</f>
        <v>6064.06867966241</v>
      </c>
      <c r="K35" s="18" t="n">
        <f aca="false">J35+'EBSCS IS'!K24</f>
        <v>5802.57282740303</v>
      </c>
      <c r="L35" s="18" t="n">
        <f aca="false">K35+'EBSCS IS'!L24</f>
        <v>4715.87476018569</v>
      </c>
      <c r="M35" s="18" t="n">
        <f aca="false">L35+'EBSCS IS'!M24</f>
        <v>4909.49522852499</v>
      </c>
      <c r="N35" s="18" t="n">
        <f aca="false">M35+'EBSCS IS'!N24</f>
        <v>4390.34820193815</v>
      </c>
      <c r="O35" s="18" t="n">
        <f aca="false">N35+'EBSCS IS'!O24</f>
        <v>3239.57488252476</v>
      </c>
      <c r="P35" s="18" t="n">
        <f aca="false">O35+'EBSCS IS'!P24</f>
        <v>2704.40440764051</v>
      </c>
      <c r="Q35" s="18" t="n">
        <f aca="false">P35+'EBSCS IS'!Q24</f>
        <v>2012.88097668241</v>
      </c>
      <c r="R35" s="18" t="n">
        <f aca="false">Q35+'EBSCS IS'!R24</f>
        <v>1906.23719161577</v>
      </c>
      <c r="S35" s="18" t="n">
        <f aca="false">R35+'EBSCS IS'!S24</f>
        <v>1671.10582565927</v>
      </c>
      <c r="T35" s="18" t="n">
        <f aca="false">S35+'EBSCS IS'!T24</f>
        <v>1316.60640009414</v>
      </c>
      <c r="U35" s="18" t="n">
        <f aca="false">T35+'EBSCS IS'!U24</f>
        <v>1310.36763777482</v>
      </c>
      <c r="V35" s="18" t="n">
        <f aca="false">U35+'EBSCS IS'!V24</f>
        <v>1067.52722953414</v>
      </c>
      <c r="W35" s="18" t="n">
        <f aca="false">V35+'EBSCS IS'!W24</f>
        <v>972.725969506922</v>
      </c>
      <c r="X35" s="113"/>
    </row>
    <row r="36" customFormat="false" ht="12.75" hidden="false" customHeight="false" outlineLevel="0" collapsed="false">
      <c r="A36" s="3" t="n">
        <f aca="false">A35+1</f>
        <v>36</v>
      </c>
      <c r="B36" s="117" t="s">
        <v>245</v>
      </c>
      <c r="C36" s="119" t="n">
        <f aca="false">SUM(C33:C35)</f>
        <v>13025.1636714969</v>
      </c>
      <c r="D36" s="119" t="n">
        <f aca="false">SUM(D33:D35)</f>
        <v>14536.1731007434</v>
      </c>
      <c r="E36" s="119" t="n">
        <f aca="false">SUM(E33:E35)</f>
        <v>9579.83700618441</v>
      </c>
      <c r="F36" s="119" t="n">
        <f aca="false">SUM(F33:F35)</f>
        <v>4101.65150164633</v>
      </c>
      <c r="G36" s="119" t="n">
        <f aca="false">SUM(G33:G35)</f>
        <v>14017.7446785594</v>
      </c>
      <c r="H36" s="119" t="n">
        <f aca="false">SUM(H33:H35)</f>
        <v>5956.89400057984</v>
      </c>
      <c r="I36" s="119" t="n">
        <f aca="false">SUM(I33:I35)</f>
        <v>7366.91149679718</v>
      </c>
      <c r="J36" s="119" t="n">
        <f aca="false">SUM(J33:J35)</f>
        <v>6065.06867966241</v>
      </c>
      <c r="K36" s="119" t="n">
        <f aca="false">SUM(K33:K35)</f>
        <v>5803.57282740303</v>
      </c>
      <c r="L36" s="119" t="n">
        <f aca="false">SUM(L33:L35)</f>
        <v>4716.87476018569</v>
      </c>
      <c r="M36" s="119" t="n">
        <f aca="false">SUM(M33:M35)</f>
        <v>4910.49522852499</v>
      </c>
      <c r="N36" s="119" t="n">
        <f aca="false">SUM(N33:N35)</f>
        <v>4391.34820193815</v>
      </c>
      <c r="O36" s="119" t="n">
        <f aca="false">SUM(O33:O35)</f>
        <v>3240.57488252476</v>
      </c>
      <c r="P36" s="119" t="n">
        <f aca="false">SUM(P33:P35)</f>
        <v>2705.40440764051</v>
      </c>
      <c r="Q36" s="119" t="n">
        <f aca="false">SUM(Q33:Q35)</f>
        <v>2013.88097668241</v>
      </c>
      <c r="R36" s="119" t="n">
        <f aca="false">SUM(R33:R35)</f>
        <v>1907.23719161577</v>
      </c>
      <c r="S36" s="119" t="n">
        <f aca="false">SUM(S33:S35)</f>
        <v>1672.10582565927</v>
      </c>
      <c r="T36" s="119" t="n">
        <f aca="false">SUM(T33:T35)</f>
        <v>1317.60640009414</v>
      </c>
      <c r="U36" s="119" t="n">
        <f aca="false">SUM(U33:U35)</f>
        <v>1311.36763777482</v>
      </c>
      <c r="V36" s="119" t="n">
        <f aca="false">SUM(V33:V35)</f>
        <v>1068.52722953414</v>
      </c>
      <c r="W36" s="119" t="n">
        <f aca="false">SUM(W33:W35)</f>
        <v>973.725969506922</v>
      </c>
      <c r="X36" s="113"/>
    </row>
    <row r="37" customFormat="false" ht="12.75" hidden="false" customHeight="false" outlineLevel="0" collapsed="false">
      <c r="A37" s="3" t="n">
        <f aca="false">A36+1</f>
        <v>37</v>
      </c>
      <c r="B37" s="117" t="s">
        <v>246</v>
      </c>
      <c r="C37" s="119" t="n">
        <f aca="false">C31+C36</f>
        <v>13025.1636714969</v>
      </c>
      <c r="D37" s="119" t="n">
        <f aca="false">D31+D36</f>
        <v>15852.0187772155</v>
      </c>
      <c r="E37" s="119" t="n">
        <f aca="false">E31+E36</f>
        <v>14866.8849930278</v>
      </c>
      <c r="F37" s="119" t="n">
        <f aca="false">F31+F36</f>
        <v>17305.8046042808</v>
      </c>
      <c r="G37" s="119" t="n">
        <f aca="false">G31+G36</f>
        <v>11416.2112848646</v>
      </c>
      <c r="H37" s="119" t="n">
        <f aca="false">H31+H36</f>
        <v>5956.89400057984</v>
      </c>
      <c r="I37" s="119" t="n">
        <f aca="false">I31+I36</f>
        <v>7366.91149679718</v>
      </c>
      <c r="J37" s="119" t="n">
        <f aca="false">J31+J36</f>
        <v>6065.06867966241</v>
      </c>
      <c r="K37" s="119" t="n">
        <f aca="false">K31+K36</f>
        <v>5803.57282740303</v>
      </c>
      <c r="L37" s="119" t="n">
        <f aca="false">L31+L36</f>
        <v>4716.87476018569</v>
      </c>
      <c r="M37" s="119" t="n">
        <f aca="false">M31+M36</f>
        <v>4910.49522852499</v>
      </c>
      <c r="N37" s="119" t="n">
        <f aca="false">N31+N36</f>
        <v>4391.34820193815</v>
      </c>
      <c r="O37" s="119" t="n">
        <f aca="false">O31+O36</f>
        <v>3240.57488252476</v>
      </c>
      <c r="P37" s="119" t="n">
        <f aca="false">P31+P36</f>
        <v>2705.40440764051</v>
      </c>
      <c r="Q37" s="119" t="n">
        <f aca="false">Q31+Q36</f>
        <v>2013.88097668241</v>
      </c>
      <c r="R37" s="119" t="n">
        <f aca="false">R31+R36</f>
        <v>1907.23719161577</v>
      </c>
      <c r="S37" s="119" t="n">
        <f aca="false">S31+S36</f>
        <v>1672.10582565927</v>
      </c>
      <c r="T37" s="119" t="n">
        <f aca="false">T31+T36</f>
        <v>1317.60640009414</v>
      </c>
      <c r="U37" s="119" t="n">
        <f aca="false">U31+U36</f>
        <v>1311.36763777482</v>
      </c>
      <c r="V37" s="119" t="n">
        <f aca="false">V31+V36</f>
        <v>1068.52722953414</v>
      </c>
      <c r="W37" s="119" t="n">
        <f aca="false">W31+W36</f>
        <v>973.725969506922</v>
      </c>
      <c r="X37" s="113"/>
    </row>
    <row r="38" customFormat="false" ht="12.75" hidden="false" customHeight="false" outlineLevel="0" collapsed="false">
      <c r="A38" s="3" t="n">
        <f aca="false">A37+1</f>
        <v>38</v>
      </c>
    </row>
    <row r="39" customFormat="false" ht="12.75" hidden="false" customHeight="false" outlineLevel="0" collapsed="false">
      <c r="A39" s="3" t="n">
        <f aca="false">A38+1</f>
        <v>39</v>
      </c>
      <c r="B39" s="11" t="s">
        <v>247</v>
      </c>
      <c r="C39" s="18" t="n">
        <f aca="false">C17-C37</f>
        <v>0</v>
      </c>
      <c r="D39" s="18" t="n">
        <f aca="false">D17-D37</f>
        <v>0</v>
      </c>
      <c r="E39" s="18" t="n">
        <f aca="false">E17-E37</f>
        <v>0</v>
      </c>
      <c r="F39" s="18" t="n">
        <f aca="false">F17-F37</f>
        <v>0</v>
      </c>
      <c r="G39" s="18" t="n">
        <f aca="false">G17-G37</f>
        <v>0</v>
      </c>
      <c r="H39" s="18" t="n">
        <f aca="false">H17-H37</f>
        <v>0</v>
      </c>
      <c r="I39" s="18" t="n">
        <f aca="false">I17-I37</f>
        <v>0</v>
      </c>
      <c r="J39" s="18" t="n">
        <f aca="false">J17-J37</f>
        <v>0</v>
      </c>
      <c r="K39" s="18" t="n">
        <f aca="false">K17-K37</f>
        <v>0</v>
      </c>
      <c r="L39" s="18" t="n">
        <f aca="false">L17-L37</f>
        <v>0</v>
      </c>
      <c r="M39" s="18" t="n">
        <f aca="false">M17-M37</f>
        <v>0</v>
      </c>
      <c r="N39" s="18" t="n">
        <f aca="false">N17-N37</f>
        <v>0</v>
      </c>
      <c r="O39" s="18" t="n">
        <f aca="false">O17-O37</f>
        <v>-1.45519152283669E-011</v>
      </c>
      <c r="P39" s="18" t="n">
        <f aca="false">P17-P37</f>
        <v>0</v>
      </c>
      <c r="Q39" s="18" t="n">
        <f aca="false">Q17-Q37</f>
        <v>-1.45519152283669E-011</v>
      </c>
      <c r="R39" s="18" t="n">
        <f aca="false">R17-R37</f>
        <v>-7.27595761418343E-012</v>
      </c>
      <c r="S39" s="18" t="n">
        <f aca="false">S17-S37</f>
        <v>-1.45519152283669E-011</v>
      </c>
      <c r="T39" s="18" t="n">
        <f aca="false">T17-T37</f>
        <v>-1.45519152283669E-011</v>
      </c>
      <c r="U39" s="18" t="n">
        <f aca="false">U17-U37</f>
        <v>-1.45519152283669E-011</v>
      </c>
      <c r="V39" s="18" t="n">
        <f aca="false">V17-V37</f>
        <v>-4.36557456851006E-011</v>
      </c>
      <c r="W39" s="18" t="n">
        <f aca="false">W17-W37</f>
        <v>-5.0931703299284E-011</v>
      </c>
    </row>
    <row r="40" customFormat="false" ht="12.75" hidden="false" customHeight="false" outlineLevel="0" collapsed="false">
      <c r="A40" s="3" t="n">
        <f aca="false">A39+1</f>
        <v>40</v>
      </c>
      <c r="B4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C3" activeCellId="0" sqref="C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2" width="3.85"/>
    <col collapsed="false" customWidth="true" hidden="false" outlineLevel="0" max="2" min="2" style="11" width="26.56"/>
    <col collapsed="false" customWidth="true" hidden="false" outlineLevel="0" max="3" min="3" style="11" width="9.99"/>
    <col collapsed="false" customWidth="true" hidden="false" outlineLevel="0" max="12" min="4" style="18" width="8.41"/>
    <col collapsed="false" customWidth="true" hidden="false" outlineLevel="0" max="19" min="13" style="18" width="9.85"/>
    <col collapsed="false" customWidth="true" hidden="false" outlineLevel="0" max="20" min="20" style="18" width="9.41"/>
    <col collapsed="false" customWidth="true" hidden="false" outlineLevel="0" max="22" min="21" style="18" width="9.28"/>
    <col collapsed="false" customWidth="false" hidden="false" outlineLevel="0" max="23" min="23" style="18" width="9.14"/>
    <col collapsed="false" customWidth="false" hidden="false" outlineLevel="0" max="24" min="24" style="169" width="9.14"/>
    <col collapsed="false" customWidth="false" hidden="false" outlineLevel="0" max="27" min="25" style="170" width="9.14"/>
    <col collapsed="false" customWidth="false" hidden="false" outlineLevel="0" max="257" min="28" style="11" width="9.14"/>
  </cols>
  <sheetData>
    <row r="1" customFormat="false" ht="12.75" hidden="false" customHeight="false" outlineLevel="0" collapsed="false">
      <c r="A1" s="3" t="n">
        <v>1</v>
      </c>
      <c r="B1" s="104" t="s">
        <v>248</v>
      </c>
      <c r="C1" s="104"/>
      <c r="X1" s="171" t="s">
        <v>135</v>
      </c>
    </row>
    <row r="2" customFormat="false" ht="12.75" hidden="false" customHeight="false" outlineLevel="0" collapsed="false">
      <c r="A2" s="106" t="n">
        <f aca="false">A1+1</f>
        <v>2</v>
      </c>
      <c r="B2" s="107"/>
      <c r="C2" s="108" t="s">
        <v>2</v>
      </c>
      <c r="D2" s="173" t="n">
        <v>2001</v>
      </c>
      <c r="E2" s="173" t="n">
        <f aca="false">D2+1</f>
        <v>2002</v>
      </c>
      <c r="F2" s="173" t="n">
        <f aca="false">E2+1</f>
        <v>2003</v>
      </c>
      <c r="G2" s="173" t="n">
        <f aca="false">F2+1</f>
        <v>2004</v>
      </c>
      <c r="H2" s="173" t="n">
        <f aca="false">G2+1</f>
        <v>2005</v>
      </c>
      <c r="I2" s="173" t="n">
        <f aca="false">H2+1</f>
        <v>2006</v>
      </c>
      <c r="J2" s="173" t="n">
        <f aca="false">I2+1</f>
        <v>2007</v>
      </c>
      <c r="K2" s="173" t="n">
        <f aca="false">J2+1</f>
        <v>2008</v>
      </c>
      <c r="L2" s="173" t="n">
        <f aca="false">K2+1</f>
        <v>2009</v>
      </c>
      <c r="M2" s="173" t="n">
        <f aca="false">L2+1</f>
        <v>2010</v>
      </c>
      <c r="N2" s="173" t="n">
        <f aca="false">M2+1</f>
        <v>2011</v>
      </c>
      <c r="O2" s="173" t="n">
        <f aca="false">N2+1</f>
        <v>2012</v>
      </c>
      <c r="P2" s="173" t="n">
        <f aca="false">O2+1</f>
        <v>2013</v>
      </c>
      <c r="Q2" s="173" t="n">
        <f aca="false">P2+1</f>
        <v>2014</v>
      </c>
      <c r="R2" s="173" t="n">
        <f aca="false">Q2+1</f>
        <v>2015</v>
      </c>
      <c r="S2" s="173" t="n">
        <f aca="false">R2+1</f>
        <v>2016</v>
      </c>
      <c r="T2" s="173" t="n">
        <f aca="false">S2+1</f>
        <v>2017</v>
      </c>
      <c r="U2" s="173" t="n">
        <f aca="false">T2+1</f>
        <v>2018</v>
      </c>
      <c r="V2" s="173" t="n">
        <f aca="false">U2+1</f>
        <v>2019</v>
      </c>
      <c r="W2" s="173" t="n">
        <f aca="false">V2+1</f>
        <v>2020</v>
      </c>
      <c r="X2" s="113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  <c r="EH2" s="107"/>
      <c r="EI2" s="107"/>
      <c r="EJ2" s="107"/>
      <c r="EK2" s="107"/>
      <c r="EL2" s="107"/>
      <c r="EM2" s="107"/>
      <c r="EN2" s="107"/>
      <c r="EO2" s="107"/>
      <c r="EP2" s="107"/>
      <c r="EQ2" s="107"/>
      <c r="ER2" s="107"/>
      <c r="ES2" s="107"/>
      <c r="ET2" s="107"/>
      <c r="EU2" s="107"/>
      <c r="EV2" s="107"/>
      <c r="EW2" s="107"/>
      <c r="EX2" s="107"/>
      <c r="EY2" s="107"/>
      <c r="EZ2" s="107"/>
      <c r="FA2" s="107"/>
      <c r="FB2" s="107"/>
      <c r="FC2" s="107"/>
      <c r="FD2" s="107"/>
      <c r="FE2" s="107"/>
      <c r="FF2" s="107"/>
      <c r="FG2" s="107"/>
      <c r="FH2" s="107"/>
      <c r="FI2" s="107"/>
      <c r="FJ2" s="107"/>
      <c r="FK2" s="107"/>
      <c r="FL2" s="107"/>
      <c r="FM2" s="107"/>
      <c r="FN2" s="107"/>
      <c r="FO2" s="107"/>
      <c r="FP2" s="107"/>
      <c r="FQ2" s="107"/>
      <c r="FR2" s="107"/>
      <c r="FS2" s="107"/>
      <c r="FT2" s="107"/>
      <c r="FU2" s="107"/>
      <c r="FV2" s="107"/>
      <c r="FW2" s="107"/>
      <c r="FX2" s="107"/>
      <c r="FY2" s="107"/>
      <c r="FZ2" s="107"/>
      <c r="GA2" s="107"/>
      <c r="GB2" s="107"/>
      <c r="GC2" s="107"/>
      <c r="GD2" s="107"/>
      <c r="GE2" s="107"/>
      <c r="GF2" s="107"/>
      <c r="GG2" s="107"/>
      <c r="GH2" s="107"/>
      <c r="GI2" s="107"/>
      <c r="GJ2" s="107"/>
      <c r="GK2" s="107"/>
      <c r="GL2" s="107"/>
      <c r="GM2" s="107"/>
      <c r="GN2" s="107"/>
      <c r="GO2" s="107"/>
      <c r="GP2" s="107"/>
      <c r="GQ2" s="107"/>
      <c r="GR2" s="107"/>
      <c r="GS2" s="107"/>
      <c r="GT2" s="107"/>
      <c r="GU2" s="107"/>
      <c r="GV2" s="107"/>
      <c r="GW2" s="107"/>
      <c r="GX2" s="107"/>
      <c r="GY2" s="107"/>
      <c r="GZ2" s="107"/>
      <c r="HA2" s="107"/>
      <c r="HB2" s="107"/>
      <c r="HC2" s="107"/>
      <c r="HD2" s="107"/>
      <c r="HE2" s="107"/>
      <c r="HF2" s="107"/>
      <c r="HG2" s="107"/>
      <c r="HH2" s="107"/>
      <c r="HI2" s="107"/>
      <c r="HJ2" s="107"/>
      <c r="HK2" s="107"/>
      <c r="HL2" s="107"/>
      <c r="HM2" s="107"/>
      <c r="HN2" s="107"/>
      <c r="HO2" s="107"/>
      <c r="HP2" s="107"/>
      <c r="HQ2" s="107"/>
      <c r="HR2" s="107"/>
      <c r="HS2" s="107"/>
      <c r="HT2" s="107"/>
      <c r="HU2" s="107"/>
      <c r="HV2" s="107"/>
      <c r="HW2" s="107"/>
      <c r="HX2" s="107"/>
      <c r="HY2" s="107"/>
      <c r="HZ2" s="107"/>
      <c r="IA2" s="107"/>
      <c r="IB2" s="107"/>
      <c r="IC2" s="107"/>
      <c r="ID2" s="107"/>
      <c r="IE2" s="107"/>
      <c r="IF2" s="107"/>
      <c r="IG2" s="107"/>
      <c r="IH2" s="107"/>
      <c r="II2" s="107"/>
      <c r="IJ2" s="107"/>
      <c r="IK2" s="107"/>
      <c r="IL2" s="107"/>
      <c r="IM2" s="107"/>
      <c r="IN2" s="107"/>
      <c r="IO2" s="107"/>
      <c r="IP2" s="107"/>
      <c r="IQ2" s="107"/>
      <c r="IR2" s="107"/>
      <c r="IS2" s="107"/>
      <c r="IT2" s="107"/>
      <c r="IU2" s="107"/>
      <c r="IV2" s="107"/>
      <c r="IW2" s="107"/>
    </row>
    <row r="3" customFormat="false" ht="12.75" hidden="false" customHeight="false" outlineLevel="0" collapsed="false">
      <c r="A3" s="106" t="n">
        <f aca="false">A2+1</f>
        <v>3</v>
      </c>
      <c r="B3" s="176" t="s">
        <v>249</v>
      </c>
      <c r="C3" s="176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13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7"/>
      <c r="BV3" s="107"/>
      <c r="BW3" s="107"/>
      <c r="BX3" s="107"/>
      <c r="BY3" s="107"/>
      <c r="BZ3" s="107"/>
      <c r="CA3" s="107"/>
      <c r="CB3" s="107"/>
      <c r="CC3" s="107"/>
      <c r="CD3" s="107"/>
      <c r="CE3" s="107"/>
      <c r="CF3" s="107"/>
      <c r="CG3" s="107"/>
      <c r="CH3" s="107"/>
      <c r="CI3" s="107"/>
      <c r="CJ3" s="107"/>
      <c r="CK3" s="107"/>
      <c r="CL3" s="107"/>
      <c r="CM3" s="107"/>
      <c r="CN3" s="107"/>
      <c r="CO3" s="107"/>
      <c r="CP3" s="107"/>
      <c r="CQ3" s="107"/>
      <c r="CR3" s="107"/>
      <c r="CS3" s="107"/>
      <c r="CT3" s="107"/>
      <c r="CU3" s="107"/>
      <c r="CV3" s="107"/>
      <c r="CW3" s="107"/>
      <c r="CX3" s="107"/>
      <c r="CY3" s="107"/>
      <c r="CZ3" s="107"/>
      <c r="DA3" s="107"/>
      <c r="DB3" s="107"/>
      <c r="DC3" s="107"/>
      <c r="DD3" s="107"/>
      <c r="DE3" s="107"/>
      <c r="DF3" s="107"/>
      <c r="DG3" s="107"/>
      <c r="DH3" s="107"/>
      <c r="DI3" s="107"/>
      <c r="DJ3" s="107"/>
      <c r="DK3" s="107"/>
      <c r="DL3" s="107"/>
      <c r="DM3" s="107"/>
      <c r="DN3" s="107"/>
      <c r="DO3" s="107"/>
      <c r="DP3" s="107"/>
      <c r="DQ3" s="107"/>
      <c r="DR3" s="107"/>
      <c r="DS3" s="107"/>
      <c r="DT3" s="107"/>
      <c r="DU3" s="107"/>
      <c r="DV3" s="107"/>
      <c r="DW3" s="107"/>
      <c r="DX3" s="107"/>
      <c r="DY3" s="107"/>
      <c r="DZ3" s="107"/>
      <c r="EA3" s="107"/>
      <c r="EB3" s="107"/>
      <c r="EC3" s="107"/>
      <c r="ED3" s="107"/>
      <c r="EE3" s="107"/>
      <c r="EF3" s="107"/>
      <c r="EG3" s="107"/>
      <c r="EH3" s="107"/>
      <c r="EI3" s="107"/>
      <c r="EJ3" s="107"/>
      <c r="EK3" s="107"/>
      <c r="EL3" s="107"/>
      <c r="EM3" s="107"/>
      <c r="EN3" s="107"/>
      <c r="EO3" s="107"/>
      <c r="EP3" s="107"/>
      <c r="EQ3" s="107"/>
      <c r="ER3" s="107"/>
      <c r="ES3" s="107"/>
      <c r="ET3" s="107"/>
      <c r="EU3" s="107"/>
      <c r="EV3" s="107"/>
      <c r="EW3" s="107"/>
      <c r="EX3" s="107"/>
      <c r="EY3" s="107"/>
      <c r="EZ3" s="107"/>
      <c r="FA3" s="107"/>
      <c r="FB3" s="107"/>
      <c r="FC3" s="107"/>
      <c r="FD3" s="107"/>
      <c r="FE3" s="107"/>
      <c r="FF3" s="107"/>
      <c r="FG3" s="107"/>
      <c r="FH3" s="107"/>
      <c r="FI3" s="107"/>
      <c r="FJ3" s="107"/>
      <c r="FK3" s="107"/>
      <c r="FL3" s="107"/>
      <c r="FM3" s="107"/>
      <c r="FN3" s="107"/>
      <c r="FO3" s="107"/>
      <c r="FP3" s="107"/>
      <c r="FQ3" s="107"/>
      <c r="FR3" s="107"/>
      <c r="FS3" s="107"/>
      <c r="FT3" s="107"/>
      <c r="FU3" s="107"/>
      <c r="FV3" s="107"/>
      <c r="FW3" s="107"/>
      <c r="FX3" s="107"/>
      <c r="FY3" s="107"/>
      <c r="FZ3" s="107"/>
      <c r="GA3" s="107"/>
      <c r="GB3" s="107"/>
      <c r="GC3" s="107"/>
      <c r="GD3" s="107"/>
      <c r="GE3" s="107"/>
      <c r="GF3" s="107"/>
      <c r="GG3" s="107"/>
      <c r="GH3" s="107"/>
      <c r="GI3" s="107"/>
      <c r="GJ3" s="107"/>
      <c r="GK3" s="107"/>
      <c r="GL3" s="107"/>
      <c r="GM3" s="107"/>
      <c r="GN3" s="107"/>
      <c r="GO3" s="107"/>
      <c r="GP3" s="107"/>
      <c r="GQ3" s="107"/>
      <c r="GR3" s="107"/>
      <c r="GS3" s="107"/>
      <c r="GT3" s="107"/>
      <c r="GU3" s="107"/>
      <c r="GV3" s="107"/>
      <c r="GW3" s="107"/>
      <c r="GX3" s="107"/>
      <c r="GY3" s="107"/>
      <c r="GZ3" s="107"/>
      <c r="HA3" s="107"/>
      <c r="HB3" s="107"/>
      <c r="HC3" s="107"/>
      <c r="HD3" s="107"/>
      <c r="HE3" s="107"/>
      <c r="HF3" s="107"/>
      <c r="HG3" s="107"/>
      <c r="HH3" s="107"/>
      <c r="HI3" s="107"/>
      <c r="HJ3" s="107"/>
      <c r="HK3" s="107"/>
      <c r="HL3" s="107"/>
      <c r="HM3" s="107"/>
      <c r="HN3" s="107"/>
      <c r="HO3" s="107"/>
      <c r="HP3" s="107"/>
      <c r="HQ3" s="107"/>
      <c r="HR3" s="107"/>
      <c r="HS3" s="107"/>
      <c r="HT3" s="107"/>
      <c r="HU3" s="107"/>
      <c r="HV3" s="107"/>
      <c r="HW3" s="107"/>
      <c r="HX3" s="107"/>
      <c r="HY3" s="107"/>
      <c r="HZ3" s="107"/>
      <c r="IA3" s="107"/>
      <c r="IB3" s="107"/>
      <c r="IC3" s="107"/>
      <c r="ID3" s="107"/>
      <c r="IE3" s="107"/>
      <c r="IF3" s="107"/>
      <c r="IG3" s="107"/>
      <c r="IH3" s="107"/>
      <c r="II3" s="107"/>
      <c r="IJ3" s="107"/>
      <c r="IK3" s="107"/>
      <c r="IL3" s="107"/>
      <c r="IM3" s="107"/>
      <c r="IN3" s="107"/>
      <c r="IO3" s="107"/>
      <c r="IP3" s="107"/>
      <c r="IQ3" s="107"/>
      <c r="IR3" s="107"/>
      <c r="IS3" s="107"/>
      <c r="IT3" s="107"/>
      <c r="IU3" s="107"/>
      <c r="IV3" s="107"/>
      <c r="IW3" s="107"/>
    </row>
    <row r="4" customFormat="false" ht="12.75" hidden="false" customHeight="false" outlineLevel="0" collapsed="false">
      <c r="A4" s="106" t="n">
        <f aca="false">A3+1</f>
        <v>4</v>
      </c>
      <c r="B4" s="11" t="s">
        <v>250</v>
      </c>
      <c r="D4" s="18" t="n">
        <f aca="false">'EBSCS IS'!D19</f>
        <v>-6037.39538060126</v>
      </c>
      <c r="E4" s="18" t="n">
        <f aca="false">'EBSCS IS'!E19</f>
        <v>-8125.14113862133</v>
      </c>
      <c r="F4" s="18" t="n">
        <f aca="false">'EBSCS IS'!F19</f>
        <v>-8980.63197465259</v>
      </c>
      <c r="G4" s="18" t="n">
        <f aca="false">'EBSCS IS'!G19</f>
        <v>16255.8904539558</v>
      </c>
      <c r="H4" s="18" t="n">
        <f aca="false">'EBSCS IS'!H19</f>
        <v>45877.8489670973</v>
      </c>
      <c r="I4" s="18" t="n">
        <f aca="false">'EBSCS IS'!I19</f>
        <v>79734.9975029923</v>
      </c>
      <c r="J4" s="18" t="n">
        <f aca="false">'EBSCS IS'!J19</f>
        <v>118221.332873988</v>
      </c>
      <c r="K4" s="18" t="n">
        <f aca="false">'EBSCS IS'!K19</f>
        <v>157869.053581963</v>
      </c>
      <c r="L4" s="18" t="n">
        <f aca="false">'EBSCS IS'!L19</f>
        <v>199354.526291217</v>
      </c>
      <c r="M4" s="18" t="n">
        <f aca="false">'EBSCS IS'!M19</f>
        <v>241659.730287797</v>
      </c>
      <c r="N4" s="18" t="n">
        <f aca="false">'EBSCS IS'!N19</f>
        <v>269228.674903874</v>
      </c>
      <c r="O4" s="18" t="n">
        <f aca="false">'EBSCS IS'!O19</f>
        <v>301473.755951078</v>
      </c>
      <c r="P4" s="18" t="n">
        <f aca="false">'EBSCS IS'!P19</f>
        <v>332489.86706226</v>
      </c>
      <c r="Q4" s="18" t="n">
        <f aca="false">'EBSCS IS'!Q19</f>
        <v>365395.674408272</v>
      </c>
      <c r="R4" s="18" t="n">
        <f aca="false">'EBSCS IS'!R19</f>
        <v>395953.042094733</v>
      </c>
      <c r="S4" s="18" t="n">
        <f aca="false">'EBSCS IS'!S19</f>
        <v>423169.212155298</v>
      </c>
      <c r="T4" s="18" t="n">
        <f aca="false">'EBSCS IS'!T19</f>
        <v>451479.017508371</v>
      </c>
      <c r="U4" s="18" t="n">
        <f aca="false">'EBSCS IS'!U19</f>
        <v>491292.921581999</v>
      </c>
      <c r="V4" s="18" t="n">
        <f aca="false">'EBSCS IS'!V19</f>
        <v>533239.660176256</v>
      </c>
      <c r="W4" s="18" t="n">
        <f aca="false">'EBSCS IS'!W19</f>
        <v>577466.831669093</v>
      </c>
      <c r="X4" s="113"/>
    </row>
    <row r="5" customFormat="false" ht="12.75" hidden="false" customHeight="false" outlineLevel="0" collapsed="false">
      <c r="A5" s="106" t="n">
        <f aca="false">A4+1</f>
        <v>5</v>
      </c>
      <c r="B5" s="11" t="s">
        <v>251</v>
      </c>
      <c r="D5" s="177" t="n">
        <f aca="false">Assumptions!$C$94</f>
        <v>0.39</v>
      </c>
      <c r="E5" s="177" t="n">
        <f aca="false">D5</f>
        <v>0.39</v>
      </c>
      <c r="F5" s="177" t="n">
        <f aca="false">E5</f>
        <v>0.39</v>
      </c>
      <c r="G5" s="177" t="n">
        <f aca="false">F5</f>
        <v>0.39</v>
      </c>
      <c r="H5" s="177" t="n">
        <f aca="false">G5</f>
        <v>0.39</v>
      </c>
      <c r="I5" s="177" t="n">
        <f aca="false">H5</f>
        <v>0.39</v>
      </c>
      <c r="J5" s="177" t="n">
        <f aca="false">I5</f>
        <v>0.39</v>
      </c>
      <c r="K5" s="177" t="n">
        <f aca="false">J5</f>
        <v>0.39</v>
      </c>
      <c r="L5" s="177" t="n">
        <f aca="false">K5</f>
        <v>0.39</v>
      </c>
      <c r="M5" s="177" t="n">
        <f aca="false">L5</f>
        <v>0.39</v>
      </c>
      <c r="N5" s="177" t="n">
        <f aca="false">M5</f>
        <v>0.39</v>
      </c>
      <c r="O5" s="177" t="n">
        <f aca="false">N5</f>
        <v>0.39</v>
      </c>
      <c r="P5" s="177" t="n">
        <f aca="false">O5</f>
        <v>0.39</v>
      </c>
      <c r="Q5" s="177" t="n">
        <f aca="false">P5</f>
        <v>0.39</v>
      </c>
      <c r="R5" s="177" t="n">
        <f aca="false">Q5</f>
        <v>0.39</v>
      </c>
      <c r="S5" s="177" t="n">
        <f aca="false">R5</f>
        <v>0.39</v>
      </c>
      <c r="T5" s="177" t="n">
        <f aca="false">S5</f>
        <v>0.39</v>
      </c>
      <c r="U5" s="177" t="n">
        <f aca="false">T5</f>
        <v>0.39</v>
      </c>
      <c r="V5" s="177" t="n">
        <f aca="false">U5</f>
        <v>0.39</v>
      </c>
      <c r="W5" s="177" t="n">
        <f aca="false">V5</f>
        <v>0.39</v>
      </c>
      <c r="X5" s="113"/>
    </row>
    <row r="6" customFormat="false" ht="12.75" hidden="false" customHeight="false" outlineLevel="0" collapsed="false">
      <c r="A6" s="3" t="n">
        <f aca="false">A5+1</f>
        <v>6</v>
      </c>
      <c r="B6" s="11" t="s">
        <v>252</v>
      </c>
      <c r="D6" s="18" t="n">
        <f aca="false">D4*D5</f>
        <v>-2354.58419843449</v>
      </c>
      <c r="E6" s="18" t="n">
        <f aca="false">E4*E5</f>
        <v>-3168.80504406232</v>
      </c>
      <c r="F6" s="18" t="n">
        <f aca="false">F4*F5</f>
        <v>-3502.44647011451</v>
      </c>
      <c r="G6" s="18" t="n">
        <f aca="false">G4*G5</f>
        <v>6339.79727704276</v>
      </c>
      <c r="H6" s="18" t="n">
        <f aca="false">H4*H5</f>
        <v>17892.3610971679</v>
      </c>
      <c r="I6" s="18" t="n">
        <f aca="false">I4*I5</f>
        <v>31096.649026167</v>
      </c>
      <c r="J6" s="18" t="n">
        <f aca="false">J4*J5</f>
        <v>46106.3198208554</v>
      </c>
      <c r="K6" s="18" t="n">
        <f aca="false">K4*K5</f>
        <v>61568.9308969655</v>
      </c>
      <c r="L6" s="18" t="n">
        <f aca="false">L4*L5</f>
        <v>77748.2652535745</v>
      </c>
      <c r="M6" s="18" t="n">
        <f aca="false">M4*M5</f>
        <v>94247.2948122409</v>
      </c>
      <c r="N6" s="18" t="n">
        <f aca="false">N4*N5</f>
        <v>104999.183212511</v>
      </c>
      <c r="O6" s="18" t="n">
        <f aca="false">O4*O5</f>
        <v>117574.76482092</v>
      </c>
      <c r="P6" s="18" t="n">
        <f aca="false">P4*P5</f>
        <v>129671.048154282</v>
      </c>
      <c r="Q6" s="18" t="n">
        <f aca="false">Q4*Q5</f>
        <v>142504.313019226</v>
      </c>
      <c r="R6" s="18" t="n">
        <f aca="false">R4*R5</f>
        <v>154421.686416946</v>
      </c>
      <c r="S6" s="18" t="n">
        <f aca="false">S4*S5</f>
        <v>165035.992740566</v>
      </c>
      <c r="T6" s="18" t="n">
        <f aca="false">T4*T5</f>
        <v>176076.816828265</v>
      </c>
      <c r="U6" s="18" t="n">
        <f aca="false">U4*U5</f>
        <v>191604.23941698</v>
      </c>
      <c r="V6" s="18" t="n">
        <f aca="false">V4*V5</f>
        <v>207963.46746874</v>
      </c>
      <c r="W6" s="18" t="n">
        <f aca="false">W4*W5</f>
        <v>225212.064350946</v>
      </c>
      <c r="X6" s="113"/>
    </row>
    <row r="7" customFormat="false" ht="12.75" hidden="false" customHeight="false" outlineLevel="0" collapsed="false">
      <c r="A7" s="3" t="n">
        <f aca="false">A6+1</f>
        <v>7</v>
      </c>
      <c r="M7" s="178"/>
      <c r="X7" s="113"/>
    </row>
    <row r="8" customFormat="false" ht="12.75" hidden="false" customHeight="false" outlineLevel="0" collapsed="false">
      <c r="A8" s="3" t="n">
        <f aca="false">A7+1</f>
        <v>8</v>
      </c>
      <c r="B8" s="176" t="s">
        <v>253</v>
      </c>
      <c r="C8" s="176"/>
      <c r="X8" s="113"/>
    </row>
    <row r="9" customFormat="false" ht="12.75" hidden="false" customHeight="false" outlineLevel="0" collapsed="false">
      <c r="A9" s="3" t="n">
        <f aca="false">A8+1</f>
        <v>9</v>
      </c>
      <c r="B9" s="11" t="s">
        <v>250</v>
      </c>
      <c r="D9" s="18" t="n">
        <f aca="false">'EBSCS (cashtax)'!D19</f>
        <v>-6037.39538060126</v>
      </c>
      <c r="E9" s="18" t="n">
        <f aca="false">'EBSCS (cashtax)'!E19</f>
        <v>-8125.14113862133</v>
      </c>
      <c r="F9" s="18" t="n">
        <f aca="false">'EBSCS (cashtax)'!F19</f>
        <v>-8980.63197465259</v>
      </c>
      <c r="G9" s="18" t="n">
        <f aca="false">'EBSCS (cashtax)'!G19</f>
        <v>16255.8904539558</v>
      </c>
      <c r="H9" s="18" t="n">
        <f aca="false">'EBSCS (cashtax)'!H19</f>
        <v>45877.8489670973</v>
      </c>
      <c r="I9" s="18" t="n">
        <f aca="false">'EBSCS (cashtax)'!I19</f>
        <v>79734.9975029923</v>
      </c>
      <c r="J9" s="18" t="n">
        <f aca="false">'EBSCS (cashtax)'!J19</f>
        <v>118221.332873988</v>
      </c>
      <c r="K9" s="18" t="n">
        <f aca="false">'EBSCS (cashtax)'!K19</f>
        <v>157869.053581963</v>
      </c>
      <c r="L9" s="18" t="n">
        <f aca="false">'EBSCS (cashtax)'!L19</f>
        <v>199354.526291217</v>
      </c>
      <c r="M9" s="18" t="n">
        <f aca="false">'EBSCS (cashtax)'!M19</f>
        <v>241659.730287797</v>
      </c>
      <c r="N9" s="18" t="n">
        <f aca="false">'EBSCS (cashtax)'!N19</f>
        <v>269228.674903874</v>
      </c>
      <c r="O9" s="18" t="n">
        <f aca="false">'EBSCS (cashtax)'!O19</f>
        <v>301473.755951078</v>
      </c>
      <c r="P9" s="18" t="n">
        <f aca="false">'EBSCS (cashtax)'!P19</f>
        <v>332489.86706226</v>
      </c>
      <c r="Q9" s="18" t="n">
        <f aca="false">'EBSCS (cashtax)'!Q19</f>
        <v>365395.674408272</v>
      </c>
      <c r="R9" s="18" t="n">
        <f aca="false">'EBSCS (cashtax)'!R19</f>
        <v>395953.042094733</v>
      </c>
      <c r="S9" s="18" t="n">
        <f aca="false">'EBSCS (cashtax)'!S19</f>
        <v>423169.212155298</v>
      </c>
      <c r="T9" s="18" t="n">
        <f aca="false">'EBSCS (cashtax)'!T19</f>
        <v>451479.017508371</v>
      </c>
      <c r="U9" s="18" t="n">
        <f aca="false">'EBSCS (cashtax)'!U19</f>
        <v>491292.921581999</v>
      </c>
      <c r="V9" s="18" t="n">
        <f aca="false">'EBSCS (cashtax)'!V19</f>
        <v>533239.660176256</v>
      </c>
      <c r="W9" s="18" t="n">
        <f aca="false">'EBSCS (cashtax)'!W19</f>
        <v>577466.831669093</v>
      </c>
      <c r="X9" s="113"/>
    </row>
    <row r="10" customFormat="false" ht="12.75" hidden="false" customHeight="false" outlineLevel="0" collapsed="false">
      <c r="A10" s="3" t="n">
        <f aca="false">A9+1</f>
        <v>10</v>
      </c>
      <c r="B10" s="11" t="s">
        <v>251</v>
      </c>
      <c r="D10" s="177" t="n">
        <f aca="false">Assumptions!$C$94</f>
        <v>0.39</v>
      </c>
      <c r="E10" s="177" t="n">
        <f aca="false">D10</f>
        <v>0.39</v>
      </c>
      <c r="F10" s="177" t="n">
        <f aca="false">E10</f>
        <v>0.39</v>
      </c>
      <c r="G10" s="177" t="n">
        <f aca="false">F10</f>
        <v>0.39</v>
      </c>
      <c r="H10" s="177" t="n">
        <f aca="false">G10</f>
        <v>0.39</v>
      </c>
      <c r="I10" s="177" t="n">
        <f aca="false">H10</f>
        <v>0.39</v>
      </c>
      <c r="J10" s="177" t="n">
        <f aca="false">I10</f>
        <v>0.39</v>
      </c>
      <c r="K10" s="177" t="n">
        <f aca="false">J10</f>
        <v>0.39</v>
      </c>
      <c r="L10" s="177" t="n">
        <f aca="false">K10</f>
        <v>0.39</v>
      </c>
      <c r="M10" s="177" t="n">
        <f aca="false">L10</f>
        <v>0.39</v>
      </c>
      <c r="N10" s="177" t="n">
        <f aca="false">M10</f>
        <v>0.39</v>
      </c>
      <c r="O10" s="177" t="n">
        <f aca="false">N10</f>
        <v>0.39</v>
      </c>
      <c r="P10" s="177" t="n">
        <f aca="false">O10</f>
        <v>0.39</v>
      </c>
      <c r="Q10" s="177" t="n">
        <f aca="false">P10</f>
        <v>0.39</v>
      </c>
      <c r="R10" s="177" t="n">
        <f aca="false">Q10</f>
        <v>0.39</v>
      </c>
      <c r="S10" s="177" t="n">
        <f aca="false">R10</f>
        <v>0.39</v>
      </c>
      <c r="T10" s="177" t="n">
        <f aca="false">S10</f>
        <v>0.39</v>
      </c>
      <c r="U10" s="177" t="n">
        <f aca="false">T10</f>
        <v>0.39</v>
      </c>
      <c r="V10" s="177" t="n">
        <f aca="false">U10</f>
        <v>0.39</v>
      </c>
      <c r="W10" s="177" t="n">
        <f aca="false">V10</f>
        <v>0.39</v>
      </c>
      <c r="X10" s="113"/>
    </row>
    <row r="11" customFormat="false" ht="12.75" hidden="false" customHeight="false" outlineLevel="0" collapsed="false">
      <c r="A11" s="3" t="n">
        <f aca="false">A10+1</f>
        <v>11</v>
      </c>
      <c r="B11" s="11" t="s">
        <v>254</v>
      </c>
      <c r="D11" s="18" t="n">
        <f aca="false">D9*D10</f>
        <v>-2354.58419843449</v>
      </c>
      <c r="E11" s="18" t="n">
        <f aca="false">E9*E10</f>
        <v>-3168.80504406232</v>
      </c>
      <c r="F11" s="18" t="n">
        <f aca="false">F9*F10</f>
        <v>-3502.44647011451</v>
      </c>
      <c r="G11" s="18" t="n">
        <f aca="false">G9*G10</f>
        <v>6339.79727704276</v>
      </c>
      <c r="H11" s="18" t="n">
        <f aca="false">H9*H10</f>
        <v>17892.3610971679</v>
      </c>
      <c r="I11" s="18" t="n">
        <f aca="false">I9*I10</f>
        <v>31096.649026167</v>
      </c>
      <c r="J11" s="18" t="n">
        <f aca="false">J9*J10</f>
        <v>46106.3198208554</v>
      </c>
      <c r="K11" s="18" t="n">
        <f aca="false">K9*K10</f>
        <v>61568.9308969655</v>
      </c>
      <c r="L11" s="18" t="n">
        <f aca="false">L9*L10</f>
        <v>77748.2652535745</v>
      </c>
      <c r="M11" s="18" t="n">
        <f aca="false">M9*M10</f>
        <v>94247.2948122409</v>
      </c>
      <c r="N11" s="18" t="n">
        <f aca="false">N9*N10</f>
        <v>104999.183212511</v>
      </c>
      <c r="O11" s="18" t="n">
        <f aca="false">O9*O10</f>
        <v>117574.76482092</v>
      </c>
      <c r="P11" s="18" t="n">
        <f aca="false">P9*P10</f>
        <v>129671.048154282</v>
      </c>
      <c r="Q11" s="18" t="n">
        <f aca="false">Q9*Q10</f>
        <v>142504.313019226</v>
      </c>
      <c r="R11" s="18" t="n">
        <f aca="false">R9*R10</f>
        <v>154421.686416946</v>
      </c>
      <c r="S11" s="18" t="n">
        <f aca="false">S9*S10</f>
        <v>165035.992740566</v>
      </c>
      <c r="T11" s="18" t="n">
        <f aca="false">T9*T10</f>
        <v>176076.816828265</v>
      </c>
      <c r="U11" s="18" t="n">
        <f aca="false">U9*U10</f>
        <v>191604.23941698</v>
      </c>
      <c r="V11" s="18" t="n">
        <f aca="false">V9*V10</f>
        <v>207963.46746874</v>
      </c>
      <c r="W11" s="18" t="n">
        <f aca="false">W9*W10</f>
        <v>225212.064350946</v>
      </c>
      <c r="X11" s="113"/>
    </row>
    <row r="12" customFormat="false" ht="12.75" hidden="false" customHeight="false" outlineLevel="0" collapsed="false">
      <c r="A12" s="3" t="n">
        <f aca="false">A11+1</f>
        <v>12</v>
      </c>
      <c r="M12" s="178"/>
      <c r="X12" s="113"/>
    </row>
    <row r="13" customFormat="false" ht="12.75" hidden="false" customHeight="false" outlineLevel="0" collapsed="false">
      <c r="A13" s="3" t="n">
        <f aca="false">A12+1</f>
        <v>13</v>
      </c>
      <c r="B13" s="11" t="s">
        <v>255</v>
      </c>
      <c r="D13" s="18" t="n">
        <f aca="false">IF(D11&lt;0,-D11,0)</f>
        <v>2354.58419843449</v>
      </c>
      <c r="E13" s="18" t="n">
        <f aca="false">IF(E11&lt;0,-E11,0)</f>
        <v>3168.80504406232</v>
      </c>
      <c r="F13" s="18" t="n">
        <f aca="false">IF(F11&lt;0,-F11,0)</f>
        <v>3502.44647011451</v>
      </c>
      <c r="G13" s="18" t="n">
        <f aca="false">IF(G11&lt;0,-G11,0)</f>
        <v>0</v>
      </c>
      <c r="H13" s="18" t="n">
        <f aca="false">IF(H11&lt;0,-H11,0)</f>
        <v>0</v>
      </c>
      <c r="I13" s="18" t="n">
        <f aca="false">IF(I11&lt;0,-I11,0)</f>
        <v>0</v>
      </c>
      <c r="J13" s="18" t="n">
        <f aca="false">IF(J11&lt;0,-J11,0)</f>
        <v>0</v>
      </c>
      <c r="K13" s="18" t="n">
        <f aca="false">IF(K11&lt;0,-K11,0)</f>
        <v>0</v>
      </c>
      <c r="L13" s="18" t="n">
        <f aca="false">IF(L11&lt;0,-L11,0)</f>
        <v>0</v>
      </c>
      <c r="M13" s="18" t="n">
        <f aca="false">IF(M11&lt;0,-M11,0)</f>
        <v>0</v>
      </c>
      <c r="N13" s="18" t="n">
        <f aca="false">IF(N11&lt;0,-N11,0)</f>
        <v>0</v>
      </c>
      <c r="O13" s="18" t="n">
        <f aca="false">IF(O11&lt;0,-O11,0)</f>
        <v>0</v>
      </c>
      <c r="P13" s="18" t="n">
        <f aca="false">IF(P11&lt;0,-P11,0)</f>
        <v>0</v>
      </c>
      <c r="Q13" s="18" t="n">
        <f aca="false">IF(Q11&lt;0,-Q11,0)</f>
        <v>0</v>
      </c>
      <c r="R13" s="18" t="n">
        <f aca="false">IF(R11&lt;0,-R11,0)</f>
        <v>0</v>
      </c>
      <c r="S13" s="18" t="n">
        <f aca="false">IF(S11&lt;0,-S11,0)</f>
        <v>0</v>
      </c>
      <c r="T13" s="18" t="n">
        <f aca="false">IF(T11&lt;0,-T11,0)</f>
        <v>0</v>
      </c>
      <c r="U13" s="18" t="n">
        <f aca="false">IF(U11&lt;0,-U11,0)</f>
        <v>0</v>
      </c>
      <c r="V13" s="18" t="n">
        <f aca="false">IF(V11&lt;0,-V11,0)</f>
        <v>0</v>
      </c>
      <c r="W13" s="18" t="n">
        <f aca="false">IF(W11&lt;0,-W11,0)</f>
        <v>0</v>
      </c>
      <c r="X13" s="113"/>
    </row>
    <row r="14" customFormat="false" ht="12.75" hidden="false" customHeight="false" outlineLevel="0" collapsed="false">
      <c r="A14" s="3" t="n">
        <f aca="false">A13+1</f>
        <v>14</v>
      </c>
      <c r="B14" s="11" t="s">
        <v>256</v>
      </c>
      <c r="D14" s="18" t="n">
        <f aca="false">IF(D13&gt;0,SUM($D$13:D13),IF(C14-D11&gt;=0,C14-D11,0))</f>
        <v>2354.58419843449</v>
      </c>
      <c r="E14" s="18" t="n">
        <f aca="false">IF(E13&gt;0,SUM($D$13:E13),IF(D14-E11&gt;=0,D14-E11,0))</f>
        <v>5523.38924249681</v>
      </c>
      <c r="F14" s="18" t="n">
        <f aca="false">IF(F13&gt;0,SUM($D$13:F13),IF(E14-F11&gt;=0,E14-F11,0))</f>
        <v>9025.83571261132</v>
      </c>
      <c r="G14" s="18" t="n">
        <f aca="false">IF(G13&gt;0,SUM($D$13:G13),IF(F14-G11&gt;=0,F14-G11,0))</f>
        <v>2686.03843556856</v>
      </c>
      <c r="H14" s="18" t="n">
        <f aca="false">IF(H13&gt;0,SUM($D$13:H13),IF(G14-H11&gt;=0,G14-H11,0))</f>
        <v>0</v>
      </c>
      <c r="I14" s="18" t="n">
        <f aca="false">IF(I13&gt;0,SUM($D$13:I13),IF(H14-I11&gt;=0,H14-I11,0))</f>
        <v>0</v>
      </c>
      <c r="J14" s="18" t="n">
        <f aca="false">IF(J13&gt;0,SUM($D$13:J13),IF(I14-J11&gt;=0,I14-J11,0))</f>
        <v>0</v>
      </c>
      <c r="K14" s="18" t="n">
        <f aca="false">IF(K13&gt;0,SUM($D$13:K13),IF(J14-K11&gt;=0,J14-K11,0))</f>
        <v>0</v>
      </c>
      <c r="L14" s="18" t="n">
        <f aca="false">IF(L13&gt;0,SUM($D$13:L13),IF(K14-L11&gt;=0,K14-L11,0))</f>
        <v>0</v>
      </c>
      <c r="M14" s="18" t="n">
        <f aca="false">IF(M13&gt;0,SUM($D$13:M13),IF(L14-M11&gt;=0,L14-M11,0))</f>
        <v>0</v>
      </c>
      <c r="N14" s="18" t="n">
        <f aca="false">IF(N13&gt;0,SUM($D$13:N13),IF(M14-N11&gt;=0,M14-N11,0))</f>
        <v>0</v>
      </c>
      <c r="O14" s="18" t="n">
        <f aca="false">IF(O13&gt;0,SUM($D$13:O13),IF(N14-O11&gt;=0,N14-O11,0))</f>
        <v>0</v>
      </c>
      <c r="P14" s="18" t="n">
        <f aca="false">IF(P13&gt;0,SUM($D$13:P13),IF(O14-P11&gt;=0,O14-P11,0))</f>
        <v>0</v>
      </c>
      <c r="Q14" s="18" t="n">
        <f aca="false">IF(Q13&gt;0,SUM($D$13:Q13),IF(P14-Q11&gt;=0,P14-Q11,0))</f>
        <v>0</v>
      </c>
      <c r="R14" s="18" t="n">
        <f aca="false">IF(R13&gt;0,SUM($D$13:R13),IF(Q14-R11&gt;=0,Q14-R11,0))</f>
        <v>0</v>
      </c>
      <c r="S14" s="18" t="n">
        <f aca="false">IF(S13&gt;0,SUM($D$13:S13),IF(R14-S11&gt;=0,R14-S11,0))</f>
        <v>0</v>
      </c>
      <c r="T14" s="18" t="n">
        <f aca="false">IF(T13&gt;0,SUM($D$13:T13),IF(S14-T11&gt;=0,S14-T11,0))</f>
        <v>0</v>
      </c>
      <c r="U14" s="18" t="n">
        <f aca="false">IF(U13&gt;0,SUM($D$13:U13),IF(T14-U11&gt;=0,T14-U11,0))</f>
        <v>0</v>
      </c>
      <c r="V14" s="18" t="n">
        <f aca="false">IF(V13&gt;0,SUM($D$13:V13),IF(U14-V11&gt;=0,U14-V11,0))</f>
        <v>0</v>
      </c>
      <c r="W14" s="18" t="n">
        <f aca="false">IF(W13&gt;0,SUM($D$13:W13),IF(V14-W11&gt;=0,V14-W11,0))</f>
        <v>0</v>
      </c>
      <c r="X14" s="113"/>
    </row>
    <row r="15" customFormat="false" ht="12.75" hidden="false" customHeight="false" outlineLevel="0" collapsed="false">
      <c r="A15" s="3" t="n">
        <f aca="false">A14+1</f>
        <v>15</v>
      </c>
      <c r="X15" s="113"/>
    </row>
    <row r="16" customFormat="false" ht="12.75" hidden="false" customHeight="false" outlineLevel="0" collapsed="false">
      <c r="A16" s="3" t="n">
        <f aca="false">A15+1</f>
        <v>16</v>
      </c>
      <c r="B16" s="11" t="s">
        <v>257</v>
      </c>
      <c r="D16" s="18" t="n">
        <f aca="false">IF(D14&gt;0,0,D11-C14)</f>
        <v>0</v>
      </c>
      <c r="E16" s="18" t="n">
        <f aca="false">IF(E14&gt;0,0,E11-D14)</f>
        <v>0</v>
      </c>
      <c r="F16" s="18" t="n">
        <f aca="false">IF(F14&gt;0,0,F11-E14)</f>
        <v>0</v>
      </c>
      <c r="G16" s="18" t="n">
        <f aca="false">IF(G14&gt;0,0,G11-F14)</f>
        <v>0</v>
      </c>
      <c r="H16" s="18" t="n">
        <f aca="false">IF(H14&gt;0,0,H11-G14)</f>
        <v>15206.3226615994</v>
      </c>
      <c r="I16" s="18" t="n">
        <f aca="false">IF(I14&gt;0,0,I11-H14)</f>
        <v>31096.649026167</v>
      </c>
      <c r="J16" s="18" t="n">
        <f aca="false">IF(J14&gt;0,0,J11-I14)</f>
        <v>46106.3198208554</v>
      </c>
      <c r="K16" s="18" t="n">
        <f aca="false">IF(K14&gt;0,0,K11-J14)</f>
        <v>61568.9308969655</v>
      </c>
      <c r="L16" s="18" t="n">
        <f aca="false">IF(L14&gt;0,0,L11-K14)</f>
        <v>77748.2652535745</v>
      </c>
      <c r="M16" s="18" t="n">
        <f aca="false">IF(M14&gt;0,0,M11-L14)</f>
        <v>94247.2948122409</v>
      </c>
      <c r="N16" s="18" t="n">
        <f aca="false">IF(N14&gt;0,0,N11-M14)</f>
        <v>104999.183212511</v>
      </c>
      <c r="O16" s="18" t="n">
        <f aca="false">IF(O14&gt;0,0,O11-N14)</f>
        <v>117574.76482092</v>
      </c>
      <c r="P16" s="18" t="n">
        <f aca="false">IF(P14&gt;0,0,P11-O14)</f>
        <v>129671.048154282</v>
      </c>
      <c r="Q16" s="18" t="n">
        <f aca="false">IF(Q14&gt;0,0,Q11-P14)</f>
        <v>142504.313019226</v>
      </c>
      <c r="R16" s="18" t="n">
        <f aca="false">IF(R14&gt;0,0,R11-Q14)</f>
        <v>154421.686416946</v>
      </c>
      <c r="S16" s="18" t="n">
        <f aca="false">IF(S14&gt;0,0,S11-R14)</f>
        <v>165035.992740566</v>
      </c>
      <c r="T16" s="18" t="n">
        <f aca="false">IF(T14&gt;0,0,T11-S14)</f>
        <v>176076.816828265</v>
      </c>
      <c r="U16" s="18" t="n">
        <f aca="false">IF(U14&gt;0,0,U11-T14)</f>
        <v>191604.23941698</v>
      </c>
      <c r="V16" s="18" t="n">
        <f aca="false">IF(V14&gt;0,0,V11-U14)</f>
        <v>207963.46746874</v>
      </c>
      <c r="W16" s="18" t="n">
        <f aca="false">IF(W14&gt;0,0,W11-V14)</f>
        <v>225212.064350946</v>
      </c>
      <c r="X16" s="113"/>
    </row>
    <row r="17" customFormat="false" ht="12.75" hidden="false" customHeight="false" outlineLevel="0" collapsed="false">
      <c r="A17" s="3" t="n">
        <f aca="false">A16+1</f>
        <v>17</v>
      </c>
      <c r="B17" s="11" t="s">
        <v>258</v>
      </c>
      <c r="D17" s="18" t="n">
        <f aca="false">D11-D16</f>
        <v>-2354.58419843449</v>
      </c>
      <c r="E17" s="18" t="n">
        <f aca="false">E11-E16</f>
        <v>-3168.80504406232</v>
      </c>
      <c r="F17" s="18" t="n">
        <f aca="false">F11-F16</f>
        <v>-3502.44647011451</v>
      </c>
      <c r="G17" s="18" t="n">
        <f aca="false">G11-G16</f>
        <v>6339.79727704276</v>
      </c>
      <c r="H17" s="18" t="n">
        <f aca="false">H11-H16</f>
        <v>2686.03843556856</v>
      </c>
      <c r="I17" s="18" t="n">
        <f aca="false">I11-I16</f>
        <v>0</v>
      </c>
      <c r="J17" s="18" t="n">
        <f aca="false">J11-J16</f>
        <v>0</v>
      </c>
      <c r="K17" s="18" t="n">
        <f aca="false">K11-K16</f>
        <v>0</v>
      </c>
      <c r="L17" s="18" t="n">
        <f aca="false">L11-L16</f>
        <v>0</v>
      </c>
      <c r="M17" s="18" t="n">
        <f aca="false">M11-M16</f>
        <v>0</v>
      </c>
      <c r="N17" s="18" t="n">
        <f aca="false">N11-N16</f>
        <v>0</v>
      </c>
      <c r="O17" s="18" t="n">
        <f aca="false">O11-O16</f>
        <v>0</v>
      </c>
      <c r="P17" s="18" t="n">
        <f aca="false">P11-P16</f>
        <v>0</v>
      </c>
      <c r="Q17" s="18" t="n">
        <f aca="false">Q11-Q16</f>
        <v>0</v>
      </c>
      <c r="R17" s="18" t="n">
        <f aca="false">R11-R16</f>
        <v>0</v>
      </c>
      <c r="S17" s="18" t="n">
        <f aca="false">S11-S16</f>
        <v>0</v>
      </c>
      <c r="T17" s="18" t="n">
        <f aca="false">T11-T16</f>
        <v>0</v>
      </c>
      <c r="U17" s="18" t="n">
        <f aca="false">U11-U16</f>
        <v>0</v>
      </c>
      <c r="V17" s="18" t="n">
        <f aca="false">V11-V16</f>
        <v>0</v>
      </c>
      <c r="W17" s="18" t="n">
        <f aca="false">W11-W16</f>
        <v>0</v>
      </c>
      <c r="X17" s="113"/>
    </row>
    <row r="18" customFormat="false" ht="12.75" hidden="false" customHeight="false" outlineLevel="0" collapsed="false">
      <c r="A18" s="3" t="n">
        <f aca="false">A17+1</f>
        <v>18</v>
      </c>
      <c r="B18" s="11" t="s">
        <v>259</v>
      </c>
      <c r="D18" s="170" t="n">
        <f aca="false">D6-D11</f>
        <v>0</v>
      </c>
      <c r="E18" s="170" t="n">
        <f aca="false">E6-E11</f>
        <v>0</v>
      </c>
      <c r="F18" s="170" t="n">
        <f aca="false">F6-F11</f>
        <v>0</v>
      </c>
      <c r="G18" s="170" t="n">
        <f aca="false">G6-G11</f>
        <v>0</v>
      </c>
      <c r="H18" s="170" t="n">
        <f aca="false">H6-H11</f>
        <v>0</v>
      </c>
      <c r="I18" s="170" t="n">
        <f aca="false">I6-I11</f>
        <v>0</v>
      </c>
      <c r="J18" s="170" t="n">
        <f aca="false">J6-J11</f>
        <v>0</v>
      </c>
      <c r="K18" s="170" t="n">
        <f aca="false">K6-K11</f>
        <v>0</v>
      </c>
      <c r="L18" s="170" t="n">
        <f aca="false">L6-L11</f>
        <v>0</v>
      </c>
      <c r="M18" s="170" t="n">
        <f aca="false">M6-M11</f>
        <v>0</v>
      </c>
      <c r="N18" s="170" t="n">
        <f aca="false">N6-N11</f>
        <v>0</v>
      </c>
      <c r="O18" s="170" t="n">
        <f aca="false">O6-O11</f>
        <v>0</v>
      </c>
      <c r="P18" s="170" t="n">
        <f aca="false">P6-P11</f>
        <v>0</v>
      </c>
      <c r="Q18" s="170" t="n">
        <f aca="false">Q6-Q11</f>
        <v>0</v>
      </c>
      <c r="R18" s="170" t="n">
        <f aca="false">R6-R11</f>
        <v>0</v>
      </c>
      <c r="S18" s="170" t="n">
        <f aca="false">S6-S11</f>
        <v>0</v>
      </c>
      <c r="T18" s="170" t="n">
        <f aca="false">T6-T11</f>
        <v>0</v>
      </c>
      <c r="U18" s="170" t="n">
        <f aca="false">U6-U11</f>
        <v>0</v>
      </c>
      <c r="V18" s="170" t="n">
        <f aca="false">V6-V11</f>
        <v>0</v>
      </c>
      <c r="W18" s="170" t="n">
        <f aca="false">W6-W11</f>
        <v>0</v>
      </c>
      <c r="X18" s="113"/>
    </row>
    <row r="19" customFormat="false" ht="12.75" hidden="false" customHeight="false" outlineLevel="0" collapsed="false">
      <c r="A19" s="3" t="n">
        <f aca="false">A18+1</f>
        <v>19</v>
      </c>
      <c r="B19" s="11" t="s">
        <v>260</v>
      </c>
      <c r="D19" s="18" t="n">
        <f aca="false">D17+D18</f>
        <v>-2354.58419843449</v>
      </c>
      <c r="E19" s="18" t="n">
        <f aca="false">E17+E18</f>
        <v>-3168.80504406232</v>
      </c>
      <c r="F19" s="18" t="n">
        <f aca="false">F17+F18</f>
        <v>-3502.44647011451</v>
      </c>
      <c r="G19" s="18" t="n">
        <f aca="false">G17+G18</f>
        <v>6339.79727704276</v>
      </c>
      <c r="H19" s="18" t="n">
        <f aca="false">H17+H18</f>
        <v>2686.03843556856</v>
      </c>
      <c r="I19" s="18" t="n">
        <f aca="false">I17+I18</f>
        <v>0</v>
      </c>
      <c r="J19" s="18" t="n">
        <f aca="false">J17+J18</f>
        <v>0</v>
      </c>
      <c r="K19" s="18" t="n">
        <f aca="false">K17+K18</f>
        <v>0</v>
      </c>
      <c r="L19" s="18" t="n">
        <f aca="false">L17+L18</f>
        <v>0</v>
      </c>
      <c r="M19" s="18" t="n">
        <f aca="false">M17+M18</f>
        <v>0</v>
      </c>
      <c r="N19" s="18" t="n">
        <f aca="false">N17+N18</f>
        <v>0</v>
      </c>
      <c r="O19" s="18" t="n">
        <f aca="false">O17+O18</f>
        <v>0</v>
      </c>
      <c r="P19" s="18" t="n">
        <f aca="false">P17+P18</f>
        <v>0</v>
      </c>
      <c r="Q19" s="18" t="n">
        <f aca="false">Q17+Q18</f>
        <v>0</v>
      </c>
      <c r="R19" s="18" t="n">
        <f aca="false">R17+R18</f>
        <v>0</v>
      </c>
      <c r="S19" s="18" t="n">
        <f aca="false">S17+S18</f>
        <v>0</v>
      </c>
      <c r="T19" s="18" t="n">
        <f aca="false">T17+T18</f>
        <v>0</v>
      </c>
      <c r="U19" s="18" t="n">
        <f aca="false">U17+U18</f>
        <v>0</v>
      </c>
      <c r="V19" s="18" t="n">
        <f aca="false">V17+V18</f>
        <v>0</v>
      </c>
      <c r="W19" s="18" t="n">
        <f aca="false">W17+W18</f>
        <v>0</v>
      </c>
      <c r="X19" s="113"/>
    </row>
    <row r="20" customFormat="false" ht="12.75" hidden="false" customHeight="false" outlineLevel="0" collapsed="false">
      <c r="A20" s="3" t="n">
        <f aca="false">A19+1</f>
        <v>20</v>
      </c>
      <c r="X20" s="113"/>
    </row>
    <row r="21" customFormat="false" ht="12.75" hidden="false" customHeight="false" outlineLevel="0" collapsed="false">
      <c r="A21" s="3" t="n">
        <f aca="false">A20+1</f>
        <v>21</v>
      </c>
      <c r="B21" s="11" t="s">
        <v>261</v>
      </c>
      <c r="D21" s="18" t="n">
        <f aca="false">D19</f>
        <v>-2354.58419843449</v>
      </c>
      <c r="E21" s="18" t="n">
        <f aca="false">D21+E19</f>
        <v>-5523.38924249681</v>
      </c>
      <c r="F21" s="18" t="n">
        <f aca="false">E21+F19</f>
        <v>-9025.83571261132</v>
      </c>
      <c r="G21" s="18" t="n">
        <f aca="false">F21+G19</f>
        <v>-2686.03843556856</v>
      </c>
      <c r="H21" s="18" t="n">
        <f aca="false">G21+H19</f>
        <v>0</v>
      </c>
      <c r="I21" s="18" t="n">
        <f aca="false">H21+I19</f>
        <v>0</v>
      </c>
      <c r="J21" s="18" t="n">
        <f aca="false">I21+J19</f>
        <v>0</v>
      </c>
      <c r="K21" s="18" t="n">
        <f aca="false">J21+K19</f>
        <v>0</v>
      </c>
      <c r="L21" s="18" t="n">
        <f aca="false">K21+L19</f>
        <v>0</v>
      </c>
      <c r="M21" s="18" t="n">
        <f aca="false">L21+M19</f>
        <v>0</v>
      </c>
      <c r="N21" s="18" t="n">
        <f aca="false">M21+N19</f>
        <v>0</v>
      </c>
      <c r="O21" s="18" t="n">
        <f aca="false">N21+O19</f>
        <v>0</v>
      </c>
      <c r="P21" s="18" t="n">
        <f aca="false">O21+P19</f>
        <v>0</v>
      </c>
      <c r="Q21" s="18" t="n">
        <f aca="false">P21+Q19</f>
        <v>0</v>
      </c>
      <c r="R21" s="18" t="n">
        <f aca="false">Q21+R19</f>
        <v>0</v>
      </c>
      <c r="S21" s="18" t="n">
        <f aca="false">R21+S19</f>
        <v>0</v>
      </c>
      <c r="T21" s="18" t="n">
        <f aca="false">S21+T19</f>
        <v>0</v>
      </c>
      <c r="U21" s="18" t="n">
        <f aca="false">T21+U19</f>
        <v>0</v>
      </c>
      <c r="V21" s="18" t="n">
        <f aca="false">U21+V19</f>
        <v>0</v>
      </c>
      <c r="W21" s="18" t="n">
        <f aca="false">V21+W19</f>
        <v>0</v>
      </c>
      <c r="X21" s="113"/>
    </row>
    <row r="22" customFormat="false" ht="12.75" hidden="false" customHeight="false" outlineLevel="0" collapsed="false">
      <c r="A22" s="3" t="n">
        <f aca="false">A21+1</f>
        <v>22</v>
      </c>
      <c r="X22" s="113"/>
    </row>
    <row r="23" customFormat="false" ht="12.75" hidden="false" customHeight="false" outlineLevel="0" collapsed="false">
      <c r="A23" s="3" t="n">
        <f aca="false">A22+1</f>
        <v>23</v>
      </c>
      <c r="B23" s="176" t="s">
        <v>262</v>
      </c>
      <c r="X23" s="113"/>
    </row>
    <row r="24" customFormat="false" ht="12.75" hidden="false" customHeight="false" outlineLevel="0" collapsed="false">
      <c r="A24" s="3" t="n">
        <f aca="false">A23+1</f>
        <v>24</v>
      </c>
      <c r="B24" s="11" t="s">
        <v>250</v>
      </c>
      <c r="D24" s="18" t="n">
        <f aca="false">'EBSCS FCF'!D17</f>
        <v>-5696.91031412916</v>
      </c>
      <c r="E24" s="18" t="n">
        <f aca="false">'EBSCS FCF'!E17</f>
        <v>-6790.86826974831</v>
      </c>
      <c r="F24" s="18" t="n">
        <f aca="false">'EBSCS FCF'!F17</f>
        <v>-5934.09609659499</v>
      </c>
      <c r="G24" s="18" t="n">
        <f aca="false">'EBSCS FCF'!G17</f>
        <v>18315.3989329624</v>
      </c>
      <c r="H24" s="18" t="n">
        <f aca="false">'EBSCS FCF'!H17</f>
        <v>45884.6093704472</v>
      </c>
      <c r="I24" s="18" t="n">
        <f aca="false">'EBSCS FCF'!I17</f>
        <v>79734.9975029923</v>
      </c>
      <c r="J24" s="18" t="n">
        <f aca="false">'EBSCS FCF'!J17</f>
        <v>118221.332873988</v>
      </c>
      <c r="K24" s="18" t="n">
        <f aca="false">'EBSCS FCF'!K17</f>
        <v>157869.053581963</v>
      </c>
      <c r="L24" s="18" t="n">
        <f aca="false">'EBSCS FCF'!L17</f>
        <v>199354.526291217</v>
      </c>
      <c r="M24" s="18" t="n">
        <f aca="false">'EBSCS FCF'!M17</f>
        <v>241659.730287797</v>
      </c>
      <c r="N24" s="18" t="n">
        <f aca="false">'EBSCS FCF'!N17</f>
        <v>269228.674903874</v>
      </c>
      <c r="O24" s="18" t="n">
        <f aca="false">'EBSCS FCF'!O17</f>
        <v>301473.755951078</v>
      </c>
      <c r="P24" s="18" t="n">
        <f aca="false">'EBSCS FCF'!P17</f>
        <v>332489.86706226</v>
      </c>
      <c r="Q24" s="18" t="n">
        <f aca="false">'EBSCS FCF'!Q17</f>
        <v>365395.674408272</v>
      </c>
      <c r="R24" s="18" t="n">
        <f aca="false">'EBSCS FCF'!R17</f>
        <v>395953.042094733</v>
      </c>
      <c r="S24" s="18" t="n">
        <f aca="false">'EBSCS FCF'!S17</f>
        <v>423169.212155298</v>
      </c>
      <c r="T24" s="18" t="n">
        <f aca="false">'EBSCS FCF'!T17</f>
        <v>451479.017508371</v>
      </c>
      <c r="U24" s="18" t="n">
        <f aca="false">'EBSCS FCF'!U17</f>
        <v>491292.921581999</v>
      </c>
      <c r="V24" s="18" t="n">
        <f aca="false">'EBSCS FCF'!V17</f>
        <v>533239.660176256</v>
      </c>
      <c r="W24" s="18" t="n">
        <f aca="false">'EBSCS FCF'!W17</f>
        <v>577466.831669093</v>
      </c>
      <c r="X24" s="179"/>
    </row>
    <row r="25" customFormat="false" ht="12.75" hidden="false" customHeight="false" outlineLevel="0" collapsed="false">
      <c r="A25" s="3" t="n">
        <f aca="false">A24+1</f>
        <v>25</v>
      </c>
      <c r="B25" s="11" t="s">
        <v>251</v>
      </c>
      <c r="D25" s="177" t="n">
        <f aca="false">D5</f>
        <v>0.39</v>
      </c>
      <c r="E25" s="177" t="n">
        <f aca="false">E5</f>
        <v>0.39</v>
      </c>
      <c r="F25" s="177" t="n">
        <f aca="false">F5</f>
        <v>0.39</v>
      </c>
      <c r="G25" s="177" t="n">
        <f aca="false">G5</f>
        <v>0.39</v>
      </c>
      <c r="H25" s="177" t="n">
        <f aca="false">H5</f>
        <v>0.39</v>
      </c>
      <c r="I25" s="177" t="n">
        <f aca="false">I5</f>
        <v>0.39</v>
      </c>
      <c r="J25" s="177" t="n">
        <f aca="false">J5</f>
        <v>0.39</v>
      </c>
      <c r="K25" s="177" t="n">
        <f aca="false">K5</f>
        <v>0.39</v>
      </c>
      <c r="L25" s="177" t="n">
        <f aca="false">L5</f>
        <v>0.39</v>
      </c>
      <c r="M25" s="177" t="n">
        <f aca="false">M5</f>
        <v>0.39</v>
      </c>
      <c r="N25" s="177" t="n">
        <f aca="false">N5</f>
        <v>0.39</v>
      </c>
      <c r="O25" s="177" t="n">
        <f aca="false">O5</f>
        <v>0.39</v>
      </c>
      <c r="P25" s="177" t="n">
        <f aca="false">P5</f>
        <v>0.39</v>
      </c>
      <c r="Q25" s="177" t="n">
        <f aca="false">Q5</f>
        <v>0.39</v>
      </c>
      <c r="R25" s="177" t="n">
        <f aca="false">R5</f>
        <v>0.39</v>
      </c>
      <c r="S25" s="177" t="n">
        <f aca="false">S5</f>
        <v>0.39</v>
      </c>
      <c r="T25" s="177" t="n">
        <f aca="false">T5</f>
        <v>0.39</v>
      </c>
      <c r="U25" s="177" t="n">
        <f aca="false">U5</f>
        <v>0.39</v>
      </c>
      <c r="V25" s="177" t="n">
        <f aca="false">V5</f>
        <v>0.39</v>
      </c>
      <c r="W25" s="177" t="n">
        <f aca="false">W5</f>
        <v>0.39</v>
      </c>
      <c r="X25" s="179"/>
    </row>
    <row r="26" customFormat="false" ht="12.75" hidden="false" customHeight="false" outlineLevel="0" collapsed="false">
      <c r="A26" s="3" t="n">
        <f aca="false">A25+1</f>
        <v>26</v>
      </c>
      <c r="B26" s="11" t="s">
        <v>252</v>
      </c>
      <c r="D26" s="18" t="n">
        <f aca="false">D24*D25</f>
        <v>-2221.79502251037</v>
      </c>
      <c r="E26" s="18" t="n">
        <f aca="false">E24*E25</f>
        <v>-2648.43862520184</v>
      </c>
      <c r="F26" s="18" t="n">
        <f aca="false">F24*F25</f>
        <v>-2314.29747767204</v>
      </c>
      <c r="G26" s="18" t="n">
        <f aca="false">G24*G25</f>
        <v>7143.00558385533</v>
      </c>
      <c r="H26" s="18" t="n">
        <f aca="false">H24*H25</f>
        <v>17894.9976544744</v>
      </c>
      <c r="I26" s="18" t="n">
        <f aca="false">I24*I25</f>
        <v>31096.649026167</v>
      </c>
      <c r="J26" s="18" t="n">
        <f aca="false">J24*J25</f>
        <v>46106.3198208554</v>
      </c>
      <c r="K26" s="18" t="n">
        <f aca="false">K24*K25</f>
        <v>61568.9308969655</v>
      </c>
      <c r="L26" s="18" t="n">
        <f aca="false">L24*L25</f>
        <v>77748.2652535745</v>
      </c>
      <c r="M26" s="18" t="n">
        <f aca="false">M24*M25</f>
        <v>94247.2948122409</v>
      </c>
      <c r="N26" s="18" t="n">
        <f aca="false">N24*N25</f>
        <v>104999.183212511</v>
      </c>
      <c r="O26" s="18" t="n">
        <f aca="false">O24*O25</f>
        <v>117574.76482092</v>
      </c>
      <c r="P26" s="18" t="n">
        <f aca="false">P24*P25</f>
        <v>129671.048154282</v>
      </c>
      <c r="Q26" s="18" t="n">
        <f aca="false">Q24*Q25</f>
        <v>142504.313019226</v>
      </c>
      <c r="R26" s="18" t="n">
        <f aca="false">R24*R25</f>
        <v>154421.686416946</v>
      </c>
      <c r="S26" s="18" t="n">
        <f aca="false">S24*S25</f>
        <v>165035.992740566</v>
      </c>
      <c r="T26" s="18" t="n">
        <f aca="false">T24*T25</f>
        <v>176076.816828265</v>
      </c>
      <c r="U26" s="18" t="n">
        <f aca="false">U24*U25</f>
        <v>191604.23941698</v>
      </c>
      <c r="V26" s="18" t="n">
        <f aca="false">V24*V25</f>
        <v>207963.46746874</v>
      </c>
      <c r="W26" s="18" t="n">
        <f aca="false">W24*W25</f>
        <v>225212.064350946</v>
      </c>
      <c r="X26" s="179"/>
    </row>
    <row r="27" customFormat="false" ht="12.75" hidden="false" customHeight="false" outlineLevel="0" collapsed="false">
      <c r="A27" s="3" t="n">
        <f aca="false">A26+1</f>
        <v>27</v>
      </c>
      <c r="X27" s="179"/>
    </row>
    <row r="28" customFormat="false" ht="12.75" hidden="false" customHeight="false" outlineLevel="0" collapsed="false">
      <c r="A28" s="3" t="n">
        <f aca="false">A27+1</f>
        <v>28</v>
      </c>
      <c r="B28" s="11" t="s">
        <v>255</v>
      </c>
      <c r="D28" s="18" t="n">
        <f aca="false">IF(D26&lt;0,-D26,0)</f>
        <v>2221.79502251037</v>
      </c>
      <c r="E28" s="18" t="n">
        <f aca="false">IF(E26&lt;0,-E26,0)</f>
        <v>2648.43862520184</v>
      </c>
      <c r="F28" s="18" t="n">
        <f aca="false">IF(F26&lt;0,-F26,0)</f>
        <v>2314.29747767204</v>
      </c>
      <c r="G28" s="18" t="n">
        <f aca="false">IF(G26&lt;0,-G26,0)</f>
        <v>0</v>
      </c>
      <c r="H28" s="18" t="n">
        <f aca="false">IF(H26&lt;0,-H26,0)</f>
        <v>0</v>
      </c>
      <c r="I28" s="18" t="n">
        <f aca="false">IF(I26&lt;0,-I26,0)</f>
        <v>0</v>
      </c>
      <c r="J28" s="18" t="n">
        <f aca="false">IF(J26&lt;0,-J26,0)</f>
        <v>0</v>
      </c>
      <c r="K28" s="18" t="n">
        <f aca="false">IF(K26&lt;0,-K26,0)</f>
        <v>0</v>
      </c>
      <c r="L28" s="18" t="n">
        <f aca="false">IF(L26&lt;0,-L26,0)</f>
        <v>0</v>
      </c>
      <c r="M28" s="18" t="n">
        <f aca="false">IF(M26&lt;0,-M26,0)</f>
        <v>0</v>
      </c>
      <c r="N28" s="18" t="n">
        <f aca="false">IF(N26&lt;0,-N26,0)</f>
        <v>0</v>
      </c>
      <c r="O28" s="18" t="n">
        <f aca="false">IF(O26&lt;0,-O26,0)</f>
        <v>0</v>
      </c>
      <c r="P28" s="18" t="n">
        <f aca="false">IF(P26&lt;0,-P26,0)</f>
        <v>0</v>
      </c>
      <c r="Q28" s="18" t="n">
        <f aca="false">IF(Q26&lt;0,-Q26,0)</f>
        <v>0</v>
      </c>
      <c r="R28" s="18" t="n">
        <f aca="false">IF(R26&lt;0,-R26,0)</f>
        <v>0</v>
      </c>
      <c r="S28" s="18" t="n">
        <f aca="false">IF(S26&lt;0,-S26,0)</f>
        <v>0</v>
      </c>
      <c r="T28" s="18" t="n">
        <f aca="false">IF(T26&lt;0,-T26,0)</f>
        <v>0</v>
      </c>
      <c r="U28" s="18" t="n">
        <f aca="false">IF(U26&lt;0,-U26,0)</f>
        <v>0</v>
      </c>
      <c r="V28" s="18" t="n">
        <f aca="false">IF(V26&lt;0,-V26,0)</f>
        <v>0</v>
      </c>
      <c r="W28" s="18" t="n">
        <f aca="false">IF(W26&lt;0,-W26,0)</f>
        <v>0</v>
      </c>
      <c r="X28" s="179"/>
    </row>
    <row r="29" customFormat="false" ht="12.75" hidden="false" customHeight="false" outlineLevel="0" collapsed="false">
      <c r="A29" s="3" t="n">
        <f aca="false">A28+1</f>
        <v>29</v>
      </c>
      <c r="B29" s="11" t="s">
        <v>256</v>
      </c>
      <c r="D29" s="18" t="n">
        <f aca="false">IF(D28&gt;0,SUM($D$28:D28),IF(C29-D26&gt;=0,C29-D26,0))</f>
        <v>2221.79502251037</v>
      </c>
      <c r="E29" s="18" t="n">
        <f aca="false">IF(E28&gt;0,SUM($D$28:E28),IF(D29-E26&gt;=0,D29-E26,0))</f>
        <v>4870.23364771222</v>
      </c>
      <c r="F29" s="18" t="n">
        <f aca="false">IF(F28&gt;0,SUM($D$28:F28),IF(E29-F26&gt;=0,E29-F26,0))</f>
        <v>7184.53112538426</v>
      </c>
      <c r="G29" s="18" t="n">
        <f aca="false">IF(G28&gt;0,SUM($D$28:G28),IF(F29-G26&gt;=0,F29-G26,0))</f>
        <v>41.5255415289312</v>
      </c>
      <c r="H29" s="18" t="n">
        <f aca="false">IF(H28&gt;0,SUM($D$28:H28),IF(G29-H26&gt;=0,G29-H26,0))</f>
        <v>0</v>
      </c>
      <c r="I29" s="18" t="n">
        <f aca="false">IF(I28&gt;0,SUM($D$28:I28),IF(H29-I26&gt;=0,H29-I26,0))</f>
        <v>0</v>
      </c>
      <c r="J29" s="18" t="n">
        <f aca="false">IF(J28&gt;0,SUM($D$28:J28),IF(I29-J26&gt;=0,I29-J26,0))</f>
        <v>0</v>
      </c>
      <c r="K29" s="18" t="n">
        <f aca="false">IF(K28&gt;0,SUM($D$28:K28),IF(J29-K26&gt;=0,J29-K26,0))</f>
        <v>0</v>
      </c>
      <c r="L29" s="18" t="n">
        <f aca="false">IF(L28&gt;0,SUM($D$28:L28),IF(K29-L26&gt;=0,K29-L26,0))</f>
        <v>0</v>
      </c>
      <c r="M29" s="18" t="n">
        <f aca="false">IF(M28&gt;0,SUM($D$28:M28),IF(L29-M26&gt;=0,L29-M26,0))</f>
        <v>0</v>
      </c>
      <c r="N29" s="18" t="n">
        <f aca="false">IF(N28&gt;0,SUM($D$28:N28),IF(M29-N26&gt;=0,M29-N26,0))</f>
        <v>0</v>
      </c>
      <c r="O29" s="18" t="n">
        <f aca="false">IF(O28&gt;0,SUM($D$28:O28),IF(N29-O26&gt;=0,N29-O26,0))</f>
        <v>0</v>
      </c>
      <c r="P29" s="18" t="n">
        <f aca="false">IF(P28&gt;0,SUM($D$28:P28),IF(O29-P26&gt;=0,O29-P26,0))</f>
        <v>0</v>
      </c>
      <c r="Q29" s="18" t="n">
        <f aca="false">IF(Q28&gt;0,SUM($D$28:Q28),IF(P29-Q26&gt;=0,P29-Q26,0))</f>
        <v>0</v>
      </c>
      <c r="R29" s="18" t="n">
        <f aca="false">IF(R28&gt;0,SUM($D$28:R28),IF(Q29-R26&gt;=0,Q29-R26,0))</f>
        <v>0</v>
      </c>
      <c r="S29" s="18" t="n">
        <f aca="false">IF(S28&gt;0,SUM($D$28:S28),IF(R29-S26&gt;=0,R29-S26,0))</f>
        <v>0</v>
      </c>
      <c r="T29" s="18" t="n">
        <f aca="false">IF(T28&gt;0,SUM($D$28:T28),IF(S29-T26&gt;=0,S29-T26,0))</f>
        <v>0</v>
      </c>
      <c r="U29" s="18" t="n">
        <f aca="false">IF(U28&gt;0,SUM($D$28:U28),IF(T29-U26&gt;=0,T29-U26,0))</f>
        <v>0</v>
      </c>
      <c r="V29" s="18" t="n">
        <f aca="false">IF(V28&gt;0,SUM($D$28:V28),IF(U29-V26&gt;=0,U29-V26,0))</f>
        <v>0</v>
      </c>
      <c r="W29" s="18" t="n">
        <f aca="false">IF(W28&gt;0,SUM($D$28:W28),IF(V29-W26&gt;=0,V29-W26,0))</f>
        <v>0</v>
      </c>
      <c r="X29" s="179"/>
    </row>
    <row r="30" customFormat="false" ht="12.75" hidden="false" customHeight="false" outlineLevel="0" collapsed="false">
      <c r="A30" s="3" t="n">
        <f aca="false">A29+1</f>
        <v>30</v>
      </c>
      <c r="X30" s="179"/>
    </row>
    <row r="31" customFormat="false" ht="12.75" hidden="false" customHeight="false" outlineLevel="0" collapsed="false">
      <c r="A31" s="3" t="n">
        <f aca="false">A30+1</f>
        <v>31</v>
      </c>
      <c r="B31" s="11" t="s">
        <v>263</v>
      </c>
      <c r="D31" s="18" t="n">
        <f aca="false">IF(D29&gt;0,0,D26-C29)</f>
        <v>0</v>
      </c>
      <c r="E31" s="18" t="n">
        <f aca="false">IF(E29&gt;0,0,E26-D29)</f>
        <v>0</v>
      </c>
      <c r="F31" s="18" t="n">
        <f aca="false">IF(F29&gt;0,0,F26-E29)</f>
        <v>0</v>
      </c>
      <c r="G31" s="18" t="n">
        <f aca="false">IF(G29&gt;0,0,G26-F29)</f>
        <v>0</v>
      </c>
      <c r="H31" s="18" t="n">
        <f aca="false">IF(H29&gt;0,0,H26-G29)</f>
        <v>17853.4721129455</v>
      </c>
      <c r="I31" s="18" t="n">
        <f aca="false">IF(I29&gt;0,0,I26-H29)</f>
        <v>31096.649026167</v>
      </c>
      <c r="J31" s="18" t="n">
        <f aca="false">IF(J29&gt;0,0,J26-I29)</f>
        <v>46106.3198208554</v>
      </c>
      <c r="K31" s="18" t="n">
        <f aca="false">IF(K29&gt;0,0,K26-J29)</f>
        <v>61568.9308969655</v>
      </c>
      <c r="L31" s="18" t="n">
        <f aca="false">IF(L29&gt;0,0,L26-K29)</f>
        <v>77748.2652535745</v>
      </c>
      <c r="M31" s="18" t="n">
        <f aca="false">IF(M29&gt;0,0,M26-L29)</f>
        <v>94247.2948122409</v>
      </c>
      <c r="N31" s="18" t="n">
        <f aca="false">IF(N29&gt;0,0,N26-M29)</f>
        <v>104999.183212511</v>
      </c>
      <c r="O31" s="18" t="n">
        <f aca="false">IF(O29&gt;0,0,O26-N29)</f>
        <v>117574.76482092</v>
      </c>
      <c r="P31" s="18" t="n">
        <f aca="false">IF(P29&gt;0,0,P26-O29)</f>
        <v>129671.048154282</v>
      </c>
      <c r="Q31" s="18" t="n">
        <f aca="false">IF(Q29&gt;0,0,Q26-P29)</f>
        <v>142504.313019226</v>
      </c>
      <c r="R31" s="18" t="n">
        <f aca="false">IF(R29&gt;0,0,R26-Q29)</f>
        <v>154421.686416946</v>
      </c>
      <c r="S31" s="18" t="n">
        <f aca="false">IF(S29&gt;0,0,S26-R29)</f>
        <v>165035.992740566</v>
      </c>
      <c r="T31" s="18" t="n">
        <f aca="false">IF(T29&gt;0,0,T26-S29)</f>
        <v>176076.816828265</v>
      </c>
      <c r="U31" s="18" t="n">
        <f aca="false">IF(U29&gt;0,0,U26-T29)</f>
        <v>191604.23941698</v>
      </c>
      <c r="V31" s="18" t="n">
        <f aca="false">IF(V29&gt;0,0,V26-U29)</f>
        <v>207963.46746874</v>
      </c>
      <c r="W31" s="18" t="n">
        <f aca="false">IF(W29&gt;0,0,W26-V29)</f>
        <v>225212.064350946</v>
      </c>
      <c r="X31" s="179"/>
    </row>
    <row r="32" customFormat="false" ht="12.75" hidden="false" customHeight="false" outlineLevel="0" collapsed="false">
      <c r="A32" s="3" t="n">
        <f aca="false">A31+1</f>
        <v>32</v>
      </c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2000-09-13T18:52:04Z</dcterms:created>
  <dc:creator>renee_stlouis</dc:creator>
  <dc:description/>
  <dc:language>en-US</dc:language>
  <cp:lastModifiedBy>renee_stlouis</cp:lastModifiedBy>
  <cp:lastPrinted>2000-12-18T12:20:00Z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